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mc:AlternateContent xmlns:mc="http://schemas.openxmlformats.org/markup-compatibility/2006">
    <mc:Choice Requires="x15">
      <x15ac:absPath xmlns:x15ac="http://schemas.microsoft.com/office/spreadsheetml/2010/11/ac" url="C:\Users\Luisb\Downloads\"/>
    </mc:Choice>
  </mc:AlternateContent>
  <xr:revisionPtr revIDLastSave="0" documentId="13_ncr:1_{84808403-7157-49E4-ACDE-0AFDBA71C127}" xr6:coauthVersionLast="47" xr6:coauthVersionMax="47" xr10:uidLastSave="{00000000-0000-0000-0000-000000000000}"/>
  <bookViews>
    <workbookView xWindow="-120" yWindow="-120" windowWidth="29040" windowHeight="15840" firstSheet="1" activeTab="1" xr2:uid="{00000000-000D-0000-FFFF-FFFF00000000}"/>
  </bookViews>
  <sheets>
    <sheet name="MAPA DE RIESGOS CORRUPCIÓN" sheetId="2" state="hidden" r:id="rId1"/>
    <sheet name="MISIONAL" sheetId="6" r:id="rId2"/>
  </sheets>
  <definedNames>
    <definedName name="_xlnm._FilterDatabase" localSheetId="1" hidden="1">MISIONAL!$A$1:$AL$99</definedName>
    <definedName name="_xlnm.Print_Area" localSheetId="1">MISIONAL!$A$1:$AH$99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8" i="6" l="1"/>
  <c r="N87" i="6"/>
  <c r="N86" i="6"/>
  <c r="N85" i="6"/>
  <c r="N84" i="6"/>
  <c r="N83" i="6"/>
  <c r="N82" i="6"/>
  <c r="I82" i="6"/>
  <c r="I83" i="6" s="1"/>
  <c r="O82" i="6" l="1"/>
  <c r="O85" i="6" s="1"/>
  <c r="Q85" i="6" s="1"/>
  <c r="I84" i="6"/>
  <c r="J82" i="6"/>
  <c r="R85" i="6" l="1"/>
  <c r="S85" i="6"/>
  <c r="T85" i="6"/>
  <c r="Q82" i="6"/>
  <c r="N81" i="6" l="1"/>
  <c r="N80" i="6"/>
  <c r="N79" i="6"/>
  <c r="N78" i="6"/>
  <c r="N77" i="6"/>
  <c r="N76" i="6"/>
  <c r="N75" i="6"/>
  <c r="I75" i="6"/>
  <c r="I76" i="6" s="1"/>
  <c r="O75" i="6" l="1"/>
  <c r="O78" i="6" s="1"/>
  <c r="Q78" i="6" s="1"/>
  <c r="I77" i="6"/>
  <c r="J75" i="6"/>
  <c r="N74" i="6"/>
  <c r="N73" i="6"/>
  <c r="N72" i="6"/>
  <c r="N71" i="6"/>
  <c r="N70" i="6"/>
  <c r="N69" i="6"/>
  <c r="N68" i="6"/>
  <c r="I68" i="6"/>
  <c r="I69" i="6" s="1"/>
  <c r="R78" i="6" l="1"/>
  <c r="O68" i="6"/>
  <c r="O71" i="6" s="1"/>
  <c r="Q71" i="6" s="1"/>
  <c r="S78" i="6"/>
  <c r="Q75" i="6"/>
  <c r="T78" i="6"/>
  <c r="I70" i="6"/>
  <c r="J68" i="6"/>
  <c r="R71" i="6" l="1"/>
  <c r="T71" i="6"/>
  <c r="Q68" i="6"/>
  <c r="S71" i="6"/>
  <c r="N67" i="6" l="1"/>
  <c r="N66" i="6"/>
  <c r="N65" i="6"/>
  <c r="N64" i="6"/>
  <c r="N63" i="6"/>
  <c r="N62" i="6"/>
  <c r="N61" i="6"/>
  <c r="I61" i="6"/>
  <c r="I62" i="6" s="1"/>
  <c r="N60" i="6"/>
  <c r="N59" i="6"/>
  <c r="N58" i="6"/>
  <c r="N57" i="6"/>
  <c r="N56" i="6"/>
  <c r="N55" i="6"/>
  <c r="N54" i="6"/>
  <c r="I54" i="6"/>
  <c r="I55" i="6" s="1"/>
  <c r="N53" i="6"/>
  <c r="N52" i="6"/>
  <c r="N51" i="6"/>
  <c r="N50" i="6"/>
  <c r="N49" i="6"/>
  <c r="N48" i="6"/>
  <c r="N47" i="6"/>
  <c r="I47" i="6"/>
  <c r="I48" i="6" s="1"/>
  <c r="J47" i="6" s="1"/>
  <c r="N46" i="6"/>
  <c r="N45" i="6"/>
  <c r="N44" i="6"/>
  <c r="N43" i="6"/>
  <c r="N42" i="6"/>
  <c r="N41" i="6"/>
  <c r="N40" i="6"/>
  <c r="I40" i="6"/>
  <c r="I41" i="6" s="1"/>
  <c r="N39" i="6"/>
  <c r="N38" i="6"/>
  <c r="N37" i="6"/>
  <c r="N36" i="6"/>
  <c r="N35" i="6"/>
  <c r="N34" i="6"/>
  <c r="N33" i="6"/>
  <c r="I33" i="6"/>
  <c r="I34" i="6" s="1"/>
  <c r="N32" i="6"/>
  <c r="N31" i="6"/>
  <c r="N30" i="6"/>
  <c r="N29" i="6"/>
  <c r="N28" i="6"/>
  <c r="N27" i="6"/>
  <c r="N26" i="6"/>
  <c r="I26" i="6"/>
  <c r="I27" i="6" s="1"/>
  <c r="N25" i="6"/>
  <c r="N24" i="6"/>
  <c r="N23" i="6"/>
  <c r="N22" i="6"/>
  <c r="N21" i="6"/>
  <c r="N20" i="6"/>
  <c r="N19" i="6"/>
  <c r="I19" i="6"/>
  <c r="I20" i="6" s="1"/>
  <c r="O19" i="6" l="1"/>
  <c r="O22" i="6" s="1"/>
  <c r="R22" i="6" s="1"/>
  <c r="O26" i="6"/>
  <c r="O29" i="6" s="1"/>
  <c r="Q29" i="6" s="1"/>
  <c r="O33" i="6"/>
  <c r="O36" i="6" s="1"/>
  <c r="Q36" i="6" s="1"/>
  <c r="O40" i="6"/>
  <c r="O43" i="6" s="1"/>
  <c r="Q43" i="6" s="1"/>
  <c r="O47" i="6"/>
  <c r="O50" i="6" s="1"/>
  <c r="Q50" i="6" s="1"/>
  <c r="O54" i="6"/>
  <c r="O57" i="6" s="1"/>
  <c r="R57" i="6" s="1"/>
  <c r="O61" i="6"/>
  <c r="O64" i="6" s="1"/>
  <c r="R64" i="6" s="1"/>
  <c r="J61" i="6"/>
  <c r="I63" i="6"/>
  <c r="I56" i="6"/>
  <c r="J54" i="6"/>
  <c r="I49" i="6"/>
  <c r="I42" i="6"/>
  <c r="J40" i="6"/>
  <c r="I35" i="6"/>
  <c r="J33" i="6"/>
  <c r="I28" i="6"/>
  <c r="J26" i="6"/>
  <c r="I21" i="6"/>
  <c r="J19" i="6"/>
  <c r="N12" i="6"/>
  <c r="N13" i="6"/>
  <c r="N14" i="6"/>
  <c r="N15" i="6"/>
  <c r="N16" i="6"/>
  <c r="N17" i="6"/>
  <c r="N18" i="6"/>
  <c r="R29" i="6" l="1"/>
  <c r="Q57" i="6"/>
  <c r="S57" i="6" s="1"/>
  <c r="R43" i="6"/>
  <c r="R36" i="6"/>
  <c r="R50" i="6"/>
  <c r="Q64" i="6"/>
  <c r="S64" i="6" s="1"/>
  <c r="Q22" i="6"/>
  <c r="T22" i="6" s="1"/>
  <c r="T57" i="6"/>
  <c r="Q54" i="6"/>
  <c r="T50" i="6"/>
  <c r="S50" i="6"/>
  <c r="Q47" i="6"/>
  <c r="T43" i="6"/>
  <c r="S43" i="6"/>
  <c r="Q40" i="6"/>
  <c r="T36" i="6"/>
  <c r="S36" i="6"/>
  <c r="Q33" i="6"/>
  <c r="T29" i="6"/>
  <c r="S29" i="6"/>
  <c r="Q26" i="6"/>
  <c r="O12" i="6"/>
  <c r="I12" i="6"/>
  <c r="I13" i="6" s="1"/>
  <c r="Q61" i="6" l="1"/>
  <c r="T64" i="6"/>
  <c r="S22" i="6"/>
  <c r="Q19" i="6"/>
  <c r="I14" i="6"/>
  <c r="J12" i="6"/>
  <c r="O15" i="6"/>
  <c r="Q15" i="6" s="1"/>
  <c r="S15" i="6" l="1"/>
  <c r="T15" i="6"/>
  <c r="R15" i="6"/>
  <c r="Q12" i="6"/>
  <c r="AB97" i="6"/>
  <c r="N39" i="2" l="1"/>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Q26" i="2" s="1"/>
  <c r="R26" i="2" s="1"/>
  <c r="V26" i="2" s="1"/>
  <c r="O33" i="2"/>
  <c r="P33" i="2" s="1"/>
  <c r="S33" i="2" s="1"/>
  <c r="I33" i="2"/>
  <c r="I26" i="2"/>
  <c r="O19" i="2"/>
  <c r="P19" i="2" s="1"/>
  <c r="S19" i="2" s="1"/>
  <c r="I19" i="2"/>
  <c r="F12" i="2"/>
  <c r="S26" i="2" l="1"/>
  <c r="X26" i="2" s="1"/>
  <c r="Q19" i="2"/>
  <c r="R19" i="2" s="1"/>
  <c r="V19" i="2" s="1"/>
  <c r="Q33" i="2"/>
  <c r="R33" i="2" s="1"/>
  <c r="X33" i="2"/>
  <c r="T33" i="2"/>
  <c r="Y33" i="2" s="1"/>
  <c r="J33" i="2"/>
  <c r="J35" i="2"/>
  <c r="W19" i="2"/>
  <c r="J26" i="2"/>
  <c r="J28" i="2"/>
  <c r="J21" i="2"/>
  <c r="J19" i="2"/>
  <c r="T19" i="2"/>
  <c r="Y19" i="2" s="1"/>
  <c r="X19" i="2"/>
  <c r="N14" i="2"/>
  <c r="N15" i="2"/>
  <c r="T26" i="2" l="1"/>
  <c r="Y26" i="2" s="1"/>
  <c r="Z26" i="2" s="1"/>
  <c r="AA28" i="2" s="1"/>
  <c r="V33" i="2"/>
  <c r="W33" i="2"/>
  <c r="Z33" i="2" s="1"/>
  <c r="Z19" i="2"/>
  <c r="AA21" i="2" s="1"/>
  <c r="H12" i="2"/>
  <c r="N12" i="2"/>
  <c r="N13" i="2"/>
  <c r="N16" i="2"/>
  <c r="N17" i="2"/>
  <c r="N18" i="2"/>
  <c r="AA26" i="2" l="1"/>
  <c r="AA33" i="2"/>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<sst xmlns="http://schemas.openxmlformats.org/spreadsheetml/2006/main" count="1053" uniqueCount="352">
  <si>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</si>
  <si>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</si>
  <si>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</si>
  <si>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</si>
  <si>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</si>
  <si>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</si>
  <si>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</si>
  <si>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</si>
  <si>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</si>
  <si>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</si>
  <si>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</si>
  <si>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</si>
  <si>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</si>
  <si>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</si>
  <si>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</si>
  <si>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</si>
  <si>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</si>
  <si>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</si>
  <si>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</si>
  <si>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</si>
  <si>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</si>
  <si>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</si>
  <si>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</si>
  <si>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</si>
  <si>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</si>
  <si>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</si>
  <si>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</si>
  <si>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</si>
  <si>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</si>
  <si>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</si>
  <si>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</si>
  <si>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</si>
  <si>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</si>
  <si>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</si>
  <si>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</si>
  <si>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</si>
  <si>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</si>
  <si>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</si>
  <si>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</si>
  <si>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</si>
  <si>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</si>
  <si>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</si>
  <si>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</si>
  <si>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</si>
  <si>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</si>
  <si>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</si>
  <si>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</si>
  <si>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</si>
  <si>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</si>
  <si>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</si>
  <si>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</si>
  <si>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</si>
  <si>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</si>
  <si>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</si>
  <si>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</si>
  <si>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</si>
  <si>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</si>
  <si>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</si>
  <si>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PROCESO/
OBJETIVO</t>
  </si>
  <si>
    <t>ÁREA*/ OBJETIVO</t>
  </si>
  <si>
    <t>TIPO DE RIESGO</t>
  </si>
  <si>
    <t>FINANCIERO</t>
  </si>
  <si>
    <t>ESTRATÉGICO</t>
  </si>
  <si>
    <t>OPERATIVO</t>
  </si>
  <si>
    <t>CUMPLIMIENTO</t>
  </si>
  <si>
    <t>TECNOLOGÍA</t>
  </si>
  <si>
    <t>DESCRIPCIÓN DE CAMBIOS EN RIESGOS</t>
  </si>
  <si>
    <t>FECHA DE ACTUALIZACIÓN:</t>
  </si>
  <si>
    <t>APROBACIÓN LÍDER DEL PROCESO</t>
  </si>
  <si>
    <t xml:space="preserve">* El campo "Área" solo aplica al interior del IDIPRON para entender el objetivo del área donde se genera el riesgo y el alcance del mismo  </t>
  </si>
  <si>
    <t>ANÁLISIS DEL RIESGO</t>
  </si>
  <si>
    <t>FORMULACIÓN</t>
  </si>
  <si>
    <t>SEGUIMIENTO 1</t>
  </si>
  <si>
    <t>SEGUIMIENTO 2</t>
  </si>
  <si>
    <t>SEGUIMIENTO 3</t>
  </si>
  <si>
    <r>
      <t xml:space="preserve">ACCIÓN: </t>
    </r>
    <r>
      <rPr>
        <sz val="10"/>
        <color theme="1"/>
        <rFont val="Times New Roman"/>
        <family val="1"/>
      </rPr>
      <t>(Marcar con "X")</t>
    </r>
  </si>
  <si>
    <t>REVISÓ</t>
  </si>
  <si>
    <t xml:space="preserve">DESCRIPCIÓN DE LA ACTIVIDAD DE CONTROL </t>
  </si>
  <si>
    <t xml:space="preserve">CARACTERISTICAS DEL CONTROL </t>
  </si>
  <si>
    <t>ASIGNADO</t>
  </si>
  <si>
    <t>NO ASIGNADO</t>
  </si>
  <si>
    <t>INADECUADO</t>
  </si>
  <si>
    <t>INOPORTUNA</t>
  </si>
  <si>
    <t>CONFIABLE</t>
  </si>
  <si>
    <t>NO CONFIABLE</t>
  </si>
  <si>
    <t>SE INVESTIGAN Y SE RESUELVEN OPORTUNAMENTE</t>
  </si>
  <si>
    <t>NO SE INVESTIGAN Y SE RESUELVEN OPORTUNAMENTE</t>
  </si>
  <si>
    <t>COMPLETA</t>
  </si>
  <si>
    <t>¿Existe un responsable asignado a la ejecución del control?</t>
  </si>
  <si>
    <t>¿La oportunidad en que se ejecuta el control ayuda a prevenir la mitigación del riesgo o a detectar la materialización del riesgo de manera oportuna?</t>
  </si>
  <si>
    <t>NO EXISTE</t>
  </si>
  <si>
    <t xml:space="preserve">DEBE ESTABLECER ACCIONES PARA FORTALECER EL CONTROL </t>
  </si>
  <si>
    <t>EXTREMO</t>
  </si>
  <si>
    <t>ALTO</t>
  </si>
  <si>
    <t>MODERADO</t>
  </si>
  <si>
    <t>BAJO</t>
  </si>
  <si>
    <t>DIRECTAMENTE</t>
  </si>
  <si>
    <t>INDIRECTAMENTE</t>
  </si>
  <si>
    <t>OPCIÓN DE MANEJO</t>
  </si>
  <si>
    <t>ACEPTAR EL RIESGO</t>
  </si>
  <si>
    <t>REDUCIR EL RIESGO</t>
  </si>
  <si>
    <t>EVITAR EL RIESGO</t>
  </si>
  <si>
    <t>COMPARTIR EL RIESGO</t>
  </si>
  <si>
    <t>FECHA DE ÚLTIMA MATERIALIZACIÓN DEL RIESGO</t>
  </si>
  <si>
    <t>INDICADORES</t>
  </si>
  <si>
    <t>MAYOR</t>
  </si>
  <si>
    <t>RARA VEZ</t>
  </si>
  <si>
    <t>IMPROBABLE</t>
  </si>
  <si>
    <t>POSIBLE</t>
  </si>
  <si>
    <t>PROBABLE</t>
  </si>
  <si>
    <t>CATASTRÓFICO</t>
  </si>
  <si>
    <t>CASI SEGURO</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</si>
  <si>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</si>
  <si>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</si>
  <si>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</si>
  <si>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</si>
  <si>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GERENCIAL</t>
  </si>
  <si>
    <t xml:space="preserve">DE CUMPLIMIENTO </t>
  </si>
  <si>
    <t>TÉCNOLOGIA</t>
  </si>
  <si>
    <t>DE IMAGEN O REPUTACIONAL</t>
  </si>
  <si>
    <t>ACCIONES DE CONTINGENCIA EN CASO DE MATERIALIZACIÓN DEL RIESGO</t>
  </si>
  <si>
    <t>INSIGNIFICANTE</t>
  </si>
  <si>
    <t>MENOR</t>
  </si>
  <si>
    <t>ADECUADO</t>
  </si>
  <si>
    <t>OPORTUNA</t>
  </si>
  <si>
    <t>PREVENIR</t>
  </si>
  <si>
    <t>DETECTAR</t>
  </si>
  <si>
    <t>NO ES UN CONTROL</t>
  </si>
  <si>
    <t>INCOMPLETA</t>
  </si>
  <si>
    <t>Valor</t>
  </si>
  <si>
    <t>PESO DEL DISEÑO DE CADA CONTROL</t>
  </si>
  <si>
    <t>PESO DE LA EJECUCIÓN DE CADA CONTROL</t>
  </si>
  <si>
    <t>FUERTE (SIEMPRE SE EJECUTA)</t>
  </si>
  <si>
    <t>MODERADO (ALGUNAS VECES)</t>
  </si>
  <si>
    <t>DÉBIL (NO SE EJECUTA)</t>
  </si>
  <si>
    <t>SOLIDEZ INDIVIDUAL DE CADA CONTROL</t>
  </si>
  <si>
    <t>CONTROLES AYUDAN A DISMINUIR PROBABILIDAD</t>
  </si>
  <si>
    <t>CONTROLES AYUDAN A DISMINUIR IMPACTO</t>
  </si>
  <si>
    <t>Sí</t>
  </si>
  <si>
    <t>NO DISMINUYE</t>
  </si>
  <si>
    <t>No. De columnas en la matriz de riesgo que se desplaza en el eje de la probabilidad.</t>
  </si>
  <si>
    <t>No. De columnas en la matriz de riesgo que se desplaza en el eje de la impacto.</t>
  </si>
  <si>
    <t>OBSERVACIONES DEL MONITOREO</t>
  </si>
  <si>
    <t>ZONA DE RIESGO RESIDUAL</t>
  </si>
  <si>
    <t>ZONA DE RIESGO INHERENTE</t>
  </si>
  <si>
    <t>TIPO DE CONTROL</t>
  </si>
  <si>
    <t>PREVENTIVO</t>
  </si>
  <si>
    <t>APOYO OFICINA DE ASESORA DE PLANEACIÓN</t>
  </si>
  <si>
    <t>DESCRIPCIÓN DEL RIESGO</t>
  </si>
  <si>
    <t>1. BAJO</t>
  </si>
  <si>
    <t>2. BAJO</t>
  </si>
  <si>
    <t>3. BAJO</t>
  </si>
  <si>
    <t>4. BAJO</t>
  </si>
  <si>
    <t>5. BAJO</t>
  </si>
  <si>
    <t>1. MODERADO</t>
  </si>
  <si>
    <t>2. MODERADO</t>
  </si>
  <si>
    <t>3. MODERADO</t>
  </si>
  <si>
    <t>4. MODERADO</t>
  </si>
  <si>
    <t>5. MODERADO</t>
  </si>
  <si>
    <t>1. ALTO</t>
  </si>
  <si>
    <t>2. ALTO</t>
  </si>
  <si>
    <t>3. ALTO</t>
  </si>
  <si>
    <t>4. ALTO</t>
  </si>
  <si>
    <t>5. ALTO</t>
  </si>
  <si>
    <t>6. ALTO</t>
  </si>
  <si>
    <t>7. ALTO</t>
  </si>
  <si>
    <t>1. EXTREMO</t>
  </si>
  <si>
    <t>2. EXTREMO</t>
  </si>
  <si>
    <t>3. EXTREMO</t>
  </si>
  <si>
    <t>4. EXTREMO</t>
  </si>
  <si>
    <t>5. EXTREMO</t>
  </si>
  <si>
    <t>6. EXTREMO</t>
  </si>
  <si>
    <t>7. EXTREMO</t>
  </si>
  <si>
    <t>¿El responsable tiene la autoridad y adecuada segregación de funciones en la ejecución del control?</t>
  </si>
  <si>
    <t>DETECTIVO</t>
  </si>
  <si>
    <t>ACCIONES IMPLEMENTADAS</t>
  </si>
  <si>
    <t>ACCIONES ASOCIADAS AL FORTALECIMIENTO DEL CONTROL O A LA CAUSA</t>
  </si>
  <si>
    <t>PERIODO DE EJECUCIÓN DE LAS ACCIONES A IMPLEMENTAR</t>
  </si>
  <si>
    <t>ACCIONES A IMPLEMENTAR PARA EL FORTALECIMIENTO</t>
  </si>
  <si>
    <t>FRECUENCIA DE EJECUCIÓN DE LAS ACCIONES DE CONTROL PLANTEADAS</t>
  </si>
  <si>
    <t>FECHA  (DD/MM/AAAA)</t>
  </si>
  <si>
    <r>
      <t xml:space="preserve">MODELO PEDAGÓGICO
</t>
    </r>
    <r>
      <rPr>
        <sz val="10"/>
        <color theme="1"/>
        <rFont val="Times New Roman"/>
        <family val="1"/>
      </rPr>
      <t>Desarrollar acciones pedagógicas de prevención, protección y restablecimiento de derechos de niños, niñas, adolescentes y jóvenes (NNAJ) entre los 8 y los 28 años en situación de vida en calle, en riesgo de habitabilidad en calle y en condición de fragilidad, en el marco del Plan de Desarrollo Bogotá mejor para todos, atendiendo al pilar No. 1 “Igualdad de Calidad de Vida”, y la misionalidad del DIPRON: “A través de un modelo pedagógico basado en los principios de afecto y libertad, atiende las dinámicas de calle y trabaja por el goce pleno de derechos de la niñez, adolescencia y juventud desarrollando sus capacidades para que se reconozcan como sujetos transformadores y ciudadanos que ejercen sus derechos y deberes para alcanzar una vida digna y feliz.</t>
    </r>
  </si>
  <si>
    <t>* Terminar recursos más rápido de lo establecido.
* Sanciones disciplinarias para la Entidad.
* Afectación de la atención de los NNAJ.
* Detrimento de la imagen del Instituto ante los beneficiarios.
* Programación  inexacta de los alimentos en las UPI.</t>
  </si>
  <si>
    <t>N/A</t>
  </si>
  <si>
    <t>2018/N/A</t>
  </si>
  <si>
    <t>2016/2018/2019/N.A.</t>
  </si>
  <si>
    <t>* Articulación con el Área encargada del SIMI y del archivo Misional a fin de crear base de datos alterna según información suministrada al momento por el NNAJ. 
* Articular al NNAJ a los programas que promuevan la garantía al goce efectivo de los derechos.
* Reingreso del NNAJ al IDIPRON.</t>
  </si>
  <si>
    <t>* Suplir alimentos de las minutas establecidas por otros disponibles, previa concertación con las nutricionistas del Instituto e informar a las Upis. 
* Solicitud de los márgenes de variación del contrato (permitido hasta el 50%  del valor del  mismo).
* Si el evento es una urgencia manifiesta, se opta por la modalidad de contratación directa.
* Informar a la UPI  de los errores presentados en la programación de los alimentos.
* Realizar la disminución o aumento de las cantidades de productos que presentan diferencias.</t>
  </si>
  <si>
    <t>Dinámicas o contingencias no previstas, aspectos de infraestructura o tecnológicos, limitaciones en la parametrización del SIMI, desconocimiento de documentación del SIG, información incompleta o errada y debilidades en el seguimiento en las Upi y Contextos, pueden generar inoportunidad e inadecuado registro de información que conllevan afectación operativa, presupuestal y administrativa.</t>
  </si>
  <si>
    <t>El desconocimiento de eventuales situaciones de salud; la inobservancia en el adecuado uso de elementos de protección personal, herramientas, materiales e insumos; la baja efectividad en los mecanismos de: prevención de accidentalidad, naturalización de lesiones personales y situaciones de discriminación en los NNAJ; pueden determinar la afectación en su estado de salud durante el desarrollo de la atención brindada, propiciando demandas, deserción escolar y mala imagen institucional.</t>
  </si>
  <si>
    <t>Debilidades en las políticas de operación y los procesos de contratación, planeación, programación y disposición de alimentos, así como la inexactitud en la información de asistencias o el aumento no previsto de NNAJ por operativos o contingencias, puede provocar el desabastecimiento o un alto stock de alimentos en las Upi, con la consecuente afectación del servicio, sanciones para el Instituto y afectación de la imagen institucional.</t>
  </si>
  <si>
    <t>Eventuales situaciones de trato inadecuado de los servidores o contratistas hacia la población atendida, pueden deberse a la ausencia de procesos de fortalecimiento del talento humano que realiza atención a los NNAJ y a la falta de socialización de lineamientos dados en capacitaciones por parte de los participantes a los equipos en Upi y Territorio; de ello podrían derivarse acciones con daño o incompatibles al Modelo Pedagógico, así como hallazgos, demandas y daño a la imagen institucional.</t>
  </si>
  <si>
    <t>* Materialización de la afectación en las condiciones de salud de los NNAJ, a nivel físico y/o psicológico, en forma parcial y/o permanente. 
* Demanda del afectado o tercero involucrado. 
* Incumplimiento en el adecuado desarrollo de las actividades de corresponsabilidad
* Cancelación de las actividades del área
* Afectación al normal desarrollo de los Convenios y restricción en próximas vinculaciones a los mismos.
* Mala imagen del área y el Instituto.
* Generación del fenómeno de Bullying al interior de las Unidades del IDIPRON. 
* Incremento de deserción escolar en la población vinculada al modelo pedagógico.</t>
  </si>
  <si>
    <t>Líder Área Psicosocial y Profesional de apoyo</t>
  </si>
  <si>
    <t>Líder Contexto Externado y Profesional de apoyo</t>
  </si>
  <si>
    <t>Líder Área Espiritualidad y Profesional de apoyo</t>
  </si>
  <si>
    <t>Líder Contexto Territorio y Profesional de apoyo</t>
  </si>
  <si>
    <t>Líder Área Salud y Profesional de apoyo</t>
  </si>
  <si>
    <t>Rectora EPI y Profesional de apoyo</t>
  </si>
  <si>
    <t>Líder Contexto Internado y Profesional de apoyo</t>
  </si>
  <si>
    <t>Líder Área Psicosocial y Profesional de apoyo.
Profesional de Apoyo de la STMEO</t>
  </si>
  <si>
    <t>Líder Contexto Externado y Profesional de apoyo.
Profesional de apoyo de la STMEO</t>
  </si>
  <si>
    <t>Profesional de Apoyo de la STMEO</t>
  </si>
  <si>
    <t>Líder Área Emprender y Profesional de apoyo</t>
  </si>
  <si>
    <t>Líder Área Educación  y Profesional de apoyo</t>
  </si>
  <si>
    <t>Líder Área Sociolegal y Profesional de apoyo</t>
  </si>
  <si>
    <t>* Falta de planeación en la cobertura y actividades de NNAJ  para la adquisición de apoyos alimentarios.  
* Demoras en la Oficina Asesora Jurídica para realizar el procesos de contratación de alimentos
* Inadecuadas políticas de operación. 
* Debilidades en la programación de alimentos.
* Falta de controles con respecto a la disposición.
* Aumento de NNAJ por operativos o contingencias.
* Falta de exactitud de la cantidad de los NNAJ que asisten a las UPI, dato con el cual se realizada programación  de los alimentos mensualmente. 
* Registro incorrecto de datos en la matriz de programación de los alimentos.</t>
  </si>
  <si>
    <t>Líder Área Salud y Profesional de apoyo en el Economato</t>
  </si>
  <si>
    <t>Eventuales debilidades en el seguimiento al proceso formativo y de atención de los NNAJ, a su permanencia dentro del Modelo Pedagógico y a los niveles de satisfacción de su participación en las acciones institucionales, pueden obstaculizar la identificación de posibles barreras de acceso al goce efectivo de sus derechos, provocando incumplimiento de metas y percepción negativa de la imagen institucional</t>
  </si>
  <si>
    <t>Rectora EPI y Profesional de apoyo
Líder Área Educación  y Profesional de apoyo</t>
  </si>
  <si>
    <t>Líder Área Educación y Profesional de apoyo
Rectora EPI y Profesional de apoyo</t>
  </si>
  <si>
    <t>Si las acciones orientadas al cumplimiento de objetivos de atención de los NNAJ y familias, no se realizan o se llevan a cabo en forma inoportuna, ineficaz y no alienadas a la plataforma estratégica, debido a desconocimiento de los procesos, insuficiente y baja efectividad en la asignación de recursos o talento humano, así como un inadecuado uso de las instalaciones de las Unidades o ausencia de gestiones para su adecuado mantenimiento, pueden producir acción con daño, incumplimiento de estándares de entidades de control y logros misionales.</t>
  </si>
  <si>
    <t>Recursos humanos limitados, los procedimientos desactualizados y la debilidad en el SIMI, pueden generar ausencia y/o demora en el seguimiento al egreso, con lo cual los NNAJ pueden continuar expuestos a vulneración de derechos sin que se tomen medidas inmediatas a sus necesidades, afectando así el cumplimiento de metas y la efectividad de nuestras acciones durante la vinculación y posterior a ella.</t>
  </si>
  <si>
    <t>* Fallas en la prestación del servicio.
* Incumplimiento de los objetivos del Modelo Pedagógico
* Quejas y reclamos por parte de los funcionarios o responsables de las actividades y de los NNAJ.
* Desgaste operativo en la ubicación de los elementos.
* Demora en el suministro de información sobre los elementos ocasionando retrasos en la atención de los NNAJ
* Pérdida de recursos de la Entidad.
* Hallazgos por parte de  entes de control internos y externos.
* Procesos penales, disciplinarios y fiscales.
*Deterioro de la imagen institucional.</t>
  </si>
  <si>
    <t xml:space="preserve">Debilidades en el abastecimiento, recepción, organización, preservación, custodia, control, entrega y seguimiento de la destinación final, a los elementos en espacios de almacenamiento temporal y talleres vocacionales, pueden generar la sustracción, pérdida o deterioro de recursos, así como hallazgos y procesos sancionatorios por parte de los entes de control. </t>
  </si>
  <si>
    <t>3
Posible debilidad en el seguimiento realizado al proceso de atención integral de los NNAJ, que impida identificar probables barreras de acceso o sostenibilidad del goce efectivo de sus derechos</t>
  </si>
  <si>
    <t xml:space="preserve">* Exposición al riesgo de los NNAJ a problemáticas que afecten su desarrollo.
* Dificultad en la promoción de la garantia de derechos de los NNAJ. 
* Realización de atenciones psicosociales insuficientes, respecto al proceso de cada NNAJ.
* Subutilización de las redes de apoyo.
* Posible vulneración al derecho a la salud.
* Demora en la atención ante situaciones de emergencia en salud.
* Incumplimiento frente a los estándares y lineamientos establecidos por el MEN.
*Generación de acción con daño en los usuarios, al brindarles una oferta desacertada. 
* Afectación en la imagen institucional.
* Hallazgos por parte de los entes de control.
* Afectación en el cumplimiento de acciones, procesos, planes  y metas establecidos institucionalmente.
* Ineficacia en la gestión realizada por el equipo de trabajo
* Las actividades realizadas no generan un impacto real 
* Perdida de confiabilidad y lazos afectivos entre los NNAJ y funcionarios.
* Impide medir el impacto de las actividades de voluntariado en las UPI'S.
* Falta de conocimiento por parte del personal de la UPI'S de las actividades de voluntariado desarrolladas.
* Uso indebido de la información perteneciente al SIMI.
* Afectación en la reserva y protección de datos de los NNAJ.     </t>
  </si>
  <si>
    <t>* Percepción negativa del Instituto por parte de las entidades públicas y privadas, para la suscripción de nuevos convenios y gestiones para nuevas vinculaciones de la población juvenil del IDIPRON. 
* Inobservancia sobre proceso de restablecimiento de derechos por pérdida de vínculos entre el Instituto y el/la NNAJ. 
* Reducción de la destinación presupuestal para la atención desde la modalidad de Internado.
* Fallas en el control y seguimiento a los procesos pedagógicos relacionados con la convivencia de NNAJ desde las UPI Internado. 
* Daños materiales en las instalaciones y pérdida de recursos de la entidad. 
* Incumplimiento de objetivos y metas institucionales.
* Proceso de elección de Autogobierno inadecuadamente documentado.
* Falta de información sobre las acciones de gestión que adelanta el área de Pedagogía.
* Percepción de poca credibilidad por parte de los NNAJ respecto al Modelo Pedagógico del IDIPRON.
* Vulneración al Derecho a la Salud, como derecho fundamental a nivel constitucional en Colombia.</t>
  </si>
  <si>
    <t>Líder Contexto Internado y Externado, Profesional y Técnico de apoyo</t>
  </si>
  <si>
    <t>* En el caso de Actividades de Corresponsabilidad, se consigna el motivo en FOS para que desde la Unidad de origen a la que es trasladado el joven, cuenten con el insumo necesario para  adelantar las acciones de seguimiento y fortalecimiento que correspondan para posibilitar futuras vinculaciones. 
* De acuerdo al seguimiento realizado para conocer las causas de la finalización de vinculación del joven a su experiencia de primer empleo, se ingresa la novedad en la base de atención y en SIMI en la FOS. 
* En los casos en que las estrategias no sean formuladas acorde a los intereses de los NNAJ y/o no cumplan con los requerimientos para su planteamiento, sera reportado al/la Responsable de Unidad correspondiente para que se realicen los ajustes pertinentes. En los casos en los que haya un retiro no satisfactorio con respecto de los objetivos del proceso de restablecimiento de derechos del/la NNAJ, se remitirá la información al área Sociolegal para desarrollar las acciones de seguimiento al egreso consignados en el procedimiento "Seguimiento a la inasistencia temporal y/o egreso de NNAJ de las UPIs modalidad Internado M-MSL-PR-001".
* Generar alertas frente a las faltas de seguimientos e informarlas a la Subdirección Técnica de Métodos Educativos y Operativa para dar lineamiento y generar los controles respectivos.
* Avisar en forma  inmediata al Subdirector Administrativo y Financiero, quien tomará las decisiones pertinentes en el tema de su competencia.
* Control y manejo de los insumos entregados para un efectivo aprovechamiento en los grupos de NNAJ atendidos en Territorio.
* Reunión del Alcalde Mayor de Autogobierno Escolar, alcaldes menores de las UPIs y jurados de votación con el objetivo de validar el proceso de elección y generar el soporte correspondiente. 
* En caso de ser identificado un NNAJ sin afiliación al Sistema General de Seguridad Social en Salud - SGSSS se debe iniciar inmediatamente el proceso de afiliación como se establece en el procedimiento  Verificación y afiliación de los NNAJ al Sistema general de Seguridad Social en Salud  (SGSSS).</t>
  </si>
  <si>
    <t>* Inconformidad en los NNAJ por disparidad entre sus expectativas frente a las actividades a realizar y las exigencias propias del convenio o primer empleo, lo que ocasiona su finalización anticipada (por inasistencia, inasistencia académica o comportamiento indebido).
* Falta de competencias funcionales y/o habilidades blandas en los jóvenes, que motive su finalización anticipada de las actividades de corresponsabilidad (por inasistencia, inasistencia académica o comportamiento indebido) y/o de la experiencia de primer empleo. 
* Falta promover  estrategias de permanencia de  NNAJ en las Unidades Internados.
* Fallas en los flujos de información entre las áreas SE3 y las UPI Internado
* Barreras para la custodia de la información relacionada con el proceso pedagógico de convivencia.
* Baja apropiación de los NNAJ sobre el cuidado y uso adecuado de los bienes e instalaciones de las Upi. 
* Debilidad en el seguimiento a la gestión realizada para el mantenimiento adecuado a las instalaciones de las Upi.
* No contar con insumos para el desarrollo de actividades y talleres pedagógicos para la atención de los NNAJ en los territorios, de manera oportuna y efectiva. 
* No se implementan los formatos que soportan todo el proceso de elección de representantes estudiantiles.
* La no vinculación y/o afiliación no oportuna de los NNAJ al Sistema General de Seguridad Social en Salud - SGSSS, con una consecuente falta de acceso a los servicios de salud o cobros de copagos a los NNAJ.
* Falta de información consolidada y actualizada respecto a estado de afiliación al SGSSS.</t>
  </si>
  <si>
    <t>* Programación y organización de jornadas y campañas de documentación en compañía o apoyo con la Registraduría para reducir niveles de indocumentación.</t>
  </si>
  <si>
    <t xml:space="preserve">*  Perdida de información por falta de aplicación de los instrumentos, al no existir o estar desactualizados.
*  Incumplimiento en órdenes legales por falta de soportes (eliminados por error).
*  Afectar a un ciudadano o a la entidad, por acceso a información de carácter reservada o clasificada.
* Pérdida de la información y memoria institucional.
* Deterioro de la documentación.
* Incumplimiento de lineamientos para control de la documentación y archivo.
* Hallazgos de entes de control internos y externos.
</t>
  </si>
  <si>
    <t>Duplicidad o inconsistencias en los documentos de ingreso de los NNAJ, así como inadecuado e inoportuno manejo y transferencia de sus historias sociales e inventarios documentales, pueden ocasionar una exposición a pérdida de información y hallazgos de entes de control.</t>
  </si>
  <si>
    <t xml:space="preserve">Una constante pérdida de documentos de identidad por parte de los NNAJ y baja sensibilización de éstos y sus familias frente a su cuidado y uso, así como eventual debilidad en la identificación de NNAJ indocumentados y en la realización de jornadas de documentación, pueden provocar frecuentes casos de NNAJ indocumentados con inoportunidad y/o imposibilidad de acceso a los servicios que requieren, limitando la intervención institucional y el ejercicio efectivo de sus derechos. </t>
  </si>
  <si>
    <t xml:space="preserve">* Falencias en el cumplimiento de las directrices de la Resolución 2674 de 2013 relacionado con infraestructura, recurso humano, almacenamiento, equipos, utensilios y saneamiento en las cocinas de las Upi.
* Debilidades en el seguimiento de la gestión oportuna del mantenimiento periódico de las trampas de grasa por parte del área encargada. 
</t>
  </si>
  <si>
    <t xml:space="preserve">La inobservancia de los lineamientos establecidos para la fabricación de alimentos en la Resolución 2674 de 2013 y las debilidades en el seguimiento oportuno del mantenimiento de las trampas de grasa, pueden generar condiciones que contaminen la alimentación ofrecida a los NNAJ afectando su estado de salud y provocando sobrecostos de mantenimiento y operación. </t>
  </si>
  <si>
    <t>PROFESIONALES Y TÉCNICOS SUBDIRECCIÓN DE MÉTODOS EDUCATIVOS Y OPERATIVOS - SE3 Y CONTEXTOS</t>
  </si>
  <si>
    <t>YASMÍN PADILLA RODRÍGUEZ</t>
  </si>
  <si>
    <t>TÉCNICO OPERATIVO 314-5 - SUBDIRECCIÓN DE MÉTODOS EDUCATIVOS Y OPERATIVOS</t>
  </si>
  <si>
    <t>* Equipos de trabajo que realizan acciones desarticuladas del Modelo pedagógico Institucional                         
* Utilización de recursos en acciones con daño o incoherentes con el marco normativo sobre el cual se estructura la plataforma estratégica institucional
* Debilidades en la prestación del servicio y en el desarrollo de actividades con calidad, calidez y respeto.
* Daño de la imagen institucional
* Demandas y sanciones
* Hallazgos por entes internos y externos</t>
  </si>
  <si>
    <r>
      <t xml:space="preserve">* Ausencia de procesos de fortalecimiento técnico y normativo con equipos de las UPI y del Contexto Territorio.
* Falta de socialización de la información generada en capacitaciones, por parte de los participantes a los equipos en las Unidades. </t>
    </r>
    <r>
      <rPr>
        <sz val="10"/>
        <rFont val="Times New Roman"/>
        <family val="1"/>
      </rPr>
      <t xml:space="preserve">
</t>
    </r>
  </si>
  <si>
    <t>* Conforme al debido proceso documentar el informe de las novedades o hallazgos si se presenta deficiencia en la prestación del servicio, con el cual se afecta el proceso de los NNAJ, dando aviso inmediato a la Subdirección de Métodos, quien tomará las decisiones pertinentes.
* Desde la STMEO se realizan las verificaciones necesarias estableciendo acciones inmediatas de mejora a las situaciones que puedan afectar el proceso de atención integral brindado a los NNAJ y produce las comunicaciones que correspondan a las instancias de control administrativo y disciplinario en el Instituto, para las acciones que en ese sentido sean pertinentes con los servidores o contratistas involucrados.</t>
  </si>
  <si>
    <t xml:space="preserve">* Se realiza acta con los equipos psicosociales de las UPI, donde se establece plan de mejoramiento incluyendo tiempos especificos de atención oportuna a los NNAJ identificados en los controles realizados por el área sicosocial.
*Con respecto a la capacidad de atención por parte de los equipos psicosociales, se realizarían jornadas de apoyo con profesionales psicosociales para atender las necesidades de los NNAJ.
*Informar a la subdirección de métodos educativos y operativos sobre los hallazgos internos, plan de mejoramiento y acciones a realizar por parte de los profesionales de las UPI
* Realizar seguimiento al cumplimiento de los compromisos adquiridos en la siguiente revisión (bimestral) bajo la estrategia "UPI COMO VAMOS", registrados en la sección compromisos del formato de Acta M-GDO-FT-004. 
* Conocida la situación de urgencia presentada se realiza la asignación y desplazamiento inmediato de la auxiliar de enferrmería que atenderá el evento en salud presentado. 
* Ante eventual gasto de elementos que conforman el botiquín, el Área de Salud realiza la entrega de los mismos para cumplir con el protocolo establecido.
* Seguimiento puntual al material presentado en los procesos formativos de ESCNNA constatando el cumplimiento de los lineamientos existentes y realizando los ajustes que correspondan.
* Realización de un plan de mejoramiento sobre los procesos de planeación de educadores/as, realizado por la coordinación académica. 
* Suspender las actividades que se estén llevando a cabo fuera de la Misionalidad 
* Informar a la Subdirección de Métodos y supervisor inmediato para que se lleven a cabo las acciones administrativas a que haya lugar.
* Las UPI deben informar al Coordinador de Externados, y éste a su vez se encargará de reportar a los responsables de las áreas competentes, y actualizar la oferta en caso de requerirse.
* Reportar a la Subdirección de Métodos Educativos y Operativa, con el fin de que  se tomen las medidas correspondientes de acuerdo a la situación  que se presente.
* Reunión extraordinaria para dar aclaraciones sobre los procesos, actividades y directrices necesarias.
* Realizar correcciones oportunas a las falencias evidenciadas
* Crear nuevas estrategias que permitan alcanzar los objetivos y metas planeados
* Realizar comité del área para tomar acciones frente al desarrollo de las diferentes actividades programadas.
*Realización de reunión urgente con el responsable de la unidad y/o profesional que brinda acompañamiento, área en la que se desarrolla la actividad de voluntariado, y el voluntario, para reiterar el accionar, propósito del voluntariado y aclarar inquietudes.  
*Ante el rompimiento en la confidencialidad de la información de los NNAJ, se dará aplicación a la Cláusula Sexta Terminación, literal (c) del documento ‘Acuerdo para realizar una acción voluntaria' que expone: “Cualquiera de las partes podrá dar por terminado el acuerdo unilateralmente en uno cualquiera de los siguientes eventos: incumplimiento de los acuerdos establecidos en el presente acuerdo(…)”. </t>
  </si>
  <si>
    <t>2019-2020</t>
  </si>
  <si>
    <t>1
Eventual inoportuno e inadecuado registro de información del proceso de los NNAJ en la documentación del Sistema Integrado de Gestión (SIG) y/o en el Sistema de Información Misional SIMI</t>
  </si>
  <si>
    <t>4
Probable afectación del estado de salud de los NNAJ, como consecuencia del desarrollo de las actividades propias del proceso de atención integral</t>
  </si>
  <si>
    <t>6
Contingente desabastecimiento o existencia de un alto stock de alimentos en las Upi</t>
  </si>
  <si>
    <t>7
Eventual inadecuado e/o inoportuno manejo y transferencia de la documentación que conforma los archivos misionales y de gestión, con sus respectivos inventarios</t>
  </si>
  <si>
    <t>9
Factible ocurrencia de situaciones de trato inadecuado por parte de servidores o contratistas del Idipron, que puedan afectar la integridad de los NNAJ vinculados al Modelo Pedagógico</t>
  </si>
  <si>
    <t>10
Potencial inoportunidad e/o ineficacia en el abastecimiento, manejo y control de elementos devolutivos y de consumo destinados a la atención de los NNAJ, en los espacios de almacenamiento temporal y talleres vocacionales en las Upi.</t>
  </si>
  <si>
    <t xml:space="preserve"> *  Control y seguimiento poco eficaz para el registro de la información.
*  Baja capacidad de atención del equipo psicosocial con relación al número de NNAJ vinculados al instituto.
* Asignación de acciones al equipo psicosocial, que no corresponden a procesos psicosociales de los NNAJ.
* Dificultades en la identificación y gestión de remisiones a redes interinstitucionales, debido a omisiones de información por parte de los NNAJ y familias.
* Falta de atención en salud a los NNAJ de las Upi Casas de Cuidado Internado, por ausencia de la enfermera en horarios nocturnos o en su turno de descanso. 
* Falta de conservación de botiquin de primeros auxilios conforme al protocolo establecido. 
* Metodologías dirigidas a la población víctima de ESCNNA, con posibles debilidades pedagógicas.
* Debilidad en la aplicación de ruta de remisión de NNAJ desde el Área Psicosocial al Componente Mitigación en el Área de Salud.
* Seguimiento deficiente en la planeación diaria, que soporta el cumplimiento y desarrollo del plan de estudios.
* Desconocimiento del modelo pedagógico del IDIPRON
* Desconocimiento de la participación desde el rol de facilitador/a en el cumplimiento de la misionalidad y el modelo pedagógico institucional. 
* Falta de apropiación de la plataforma estratégica, misión y visión del IDIPRON en las UPIs Internado.
* Desorganización y desinformación en la oferta misional de servicios que se brinda a los usuarios
* Falta de interés en conocer y aplicar la operatividad del Contexto Pedagógico Externado
* Posibles debilidades en la operatividad, dado que han surgido cambios que no han sido registrados en el Manual Operativo del Contexto Pedagógico Externado.
* Realizar acciones sin recibir las indicaciones y directrices necesarias para dicha actividad
* No hay una socializacion oportuna frente a los cambios y modificaciones en los procedimientos e instructivos
* Realizar variación y cambios constantes a las directrices e indicaciones dadas. </t>
  </si>
  <si>
    <t>MARÍA ALIX LESMES OLARTE</t>
  </si>
  <si>
    <t>SUBDIRECTORA OPERATIVA</t>
  </si>
  <si>
    <t>1</t>
  </si>
  <si>
    <t>Se consolidan los riesgos de los mapas formulados por SE3 y Contextos en este Mapa Misional, con el fin de responder al manejo de los mismos por proceso (Modelo Pedagógico) conforme lo establece la Guía de Administración del Riesgo para el Sector Público y la Política de Administración del Riesgo del Instituto, esta unificación implica ajuste en las variables de análisis del riesgo, evaluación del riesgo y riesgo residual.</t>
  </si>
  <si>
    <t>Se realiza 1er. Seguimiento</t>
  </si>
  <si>
    <r>
      <t>Psicosocial</t>
    </r>
    <r>
      <rPr>
        <sz val="10"/>
        <color theme="1"/>
        <rFont val="Times New Roman"/>
        <family val="1"/>
      </rPr>
      <t xml:space="preserve">
Acompañamiento de los procesos psicológicos de los NNAJ, las relaciones afectivas con sus familias y la sociedad, y el acompañamiento a las historias de vida.</t>
    </r>
    <r>
      <rPr>
        <b/>
        <sz val="10"/>
        <color theme="1"/>
        <rFont val="Times New Roman"/>
        <family val="1"/>
      </rPr>
      <t xml:space="preserve">
Educación</t>
    </r>
    <r>
      <rPr>
        <sz val="10"/>
        <color theme="1"/>
        <rFont val="Times New Roman"/>
        <family val="1"/>
      </rPr>
      <t xml:space="preserve">
Nivelación y aceleración académica, la vinculación a la oferta distrital escolar, el desarrollo de procesos de ciudadanía, participación y convivencia, en concordancia con las exigencias del Ministerio de Educación  Nacional.</t>
    </r>
    <r>
      <rPr>
        <b/>
        <sz val="10"/>
        <color theme="1"/>
        <rFont val="Times New Roman"/>
        <family val="1"/>
      </rPr>
      <t xml:space="preserve">
Espiritualidad</t>
    </r>
    <r>
      <rPr>
        <b/>
        <sz val="10"/>
        <color theme="1"/>
        <rFont val="Times New Roman"/>
        <family val="1"/>
      </rPr>
      <t xml:space="preserve">
</t>
    </r>
    <r>
      <rPr>
        <sz val="10"/>
        <color theme="1"/>
        <rFont val="Times New Roman"/>
        <family val="1"/>
      </rPr>
      <t xml:space="preserve">Promoción y el cuidado de las relaciones afectivas, del arte y el deporte como elementos transformadores del ser humano, así como también adelanta prácticas de meditación, oración, yoga, relajación, silencio, entre otras.
</t>
    </r>
    <r>
      <rPr>
        <b/>
        <sz val="10"/>
        <color theme="1"/>
        <rFont val="Times New Roman"/>
        <family val="1"/>
      </rPr>
      <t>Territorio</t>
    </r>
    <r>
      <rPr>
        <sz val="10"/>
        <color theme="1"/>
        <rFont val="Times New Roman"/>
        <family val="1"/>
      </rPr>
      <t xml:space="preserve">
Intervención realizada directamente en los barrios más vulnerables de las localidades de la ciudad, para reconectar al NNAJ con su entorno de forma positiva, buscando la restitución de sus derechos.</t>
    </r>
    <r>
      <rPr>
        <b/>
        <sz val="10"/>
        <color theme="1"/>
        <rFont val="Times New Roman"/>
        <family val="1"/>
      </rPr>
      <t xml:space="preserve">
Externado</t>
    </r>
    <r>
      <rPr>
        <b/>
        <sz val="10"/>
        <color theme="1"/>
        <rFont val="Times New Roman"/>
        <family val="1"/>
      </rPr>
      <t xml:space="preserve">
</t>
    </r>
    <r>
      <rPr>
        <sz val="10"/>
        <color theme="1"/>
        <rFont val="Times New Roman"/>
        <family val="1"/>
      </rPr>
      <t xml:space="preserve">Espacios de intervención (Unidad de Protección Integral, UPI) con mayor intensidad en la formación, ya sea educativa, en desarrollo de competencias y  potencialidades, y/o en habilidades sociales.
</t>
    </r>
    <r>
      <rPr>
        <b/>
        <sz val="10"/>
        <color theme="1"/>
        <rFont val="Times New Roman"/>
        <family val="1"/>
      </rPr>
      <t>Salud</t>
    </r>
    <r>
      <rPr>
        <sz val="10"/>
        <color rgb="FFFF0000"/>
        <rFont val="Times New Roman"/>
        <family val="1"/>
      </rPr>
      <t xml:space="preserve">
</t>
    </r>
    <r>
      <rPr>
        <sz val="10"/>
        <color theme="1"/>
        <rFont val="Times New Roman"/>
        <family val="1"/>
      </rPr>
      <t xml:space="preserve">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color theme="1"/>
        <rFont val="Times New Roman"/>
        <family val="1"/>
      </rPr>
      <t>Objetivo: Armonizar el modelo pedagógico a las realidades del sigo XXI</t>
    </r>
    <r>
      <rPr>
        <sz val="10"/>
        <color theme="1"/>
        <rFont val="Times New Roman"/>
        <family val="1"/>
      </rPr>
      <t xml:space="preserve"> </t>
    </r>
  </si>
  <si>
    <r>
      <t xml:space="preserve">Psicosocial </t>
    </r>
    <r>
      <rPr>
        <sz val="10"/>
        <rFont val="Times New Roman"/>
        <family val="1"/>
      </rPr>
      <t xml:space="preserve">
Acompañamiento de los procesos psicológicos de los NNAJ, las relaciones afectivas con sus familias y la sociedad, y el acompañamiento a las historias de vida.</t>
    </r>
    <r>
      <rPr>
        <b/>
        <sz val="10"/>
        <rFont val="Times New Roman"/>
        <family val="1"/>
      </rPr>
      <t xml:space="preserve">
Salud </t>
    </r>
    <r>
      <rPr>
        <sz val="10"/>
        <rFont val="Times New Roman"/>
        <family val="1"/>
      </rPr>
      <t xml:space="preserve">
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rFont val="Times New Roman"/>
        <family val="1"/>
      </rPr>
      <t xml:space="preserve">
Educación</t>
    </r>
    <r>
      <rPr>
        <b/>
        <sz val="10"/>
        <rFont val="Times New Roman"/>
        <family val="1"/>
      </rPr>
      <t xml:space="preserve">
</t>
    </r>
    <r>
      <rPr>
        <sz val="10"/>
        <rFont val="Times New Roman"/>
        <family val="1"/>
      </rPr>
      <t>Nivelación y aceleración académica, la vinculación a la oferta distrital escolar, el desarrollo de procesos de ciudadanía, participación y convivencia, en concordancia con las exigencias del Ministerio de Educación  Nacional.</t>
    </r>
    <r>
      <rPr>
        <b/>
        <sz val="10"/>
        <rFont val="Times New Roman"/>
        <family val="1"/>
      </rPr>
      <t xml:space="preserve">
Internado</t>
    </r>
    <r>
      <rPr>
        <b/>
        <sz val="10"/>
        <rFont val="Times New Roman"/>
        <family val="1"/>
      </rPr>
      <t xml:space="preserve">
</t>
    </r>
    <r>
      <rPr>
        <sz val="10"/>
        <rFont val="Times New Roman"/>
        <family val="1"/>
      </rPr>
      <t xml:space="preserve">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 xml:space="preserve">
Externado</t>
    </r>
    <r>
      <rPr>
        <sz val="10"/>
        <rFont val="Times New Roman"/>
        <family val="1"/>
      </rPr>
      <t xml:space="preserve">
Espacios de intervención (Unidad de Protección Integral, UPI) con mayor intensidad en la formación, ya sea educativa, en desarrollo de competencias y  potencialidades, y/o en habilidades sociales.</t>
    </r>
    <r>
      <rPr>
        <b/>
        <sz val="10"/>
        <rFont val="Times New Roman"/>
        <family val="1"/>
      </rPr>
      <t xml:space="preserve">
Espiritualidad </t>
    </r>
    <r>
      <rPr>
        <b/>
        <sz val="10"/>
        <rFont val="Times New Roman"/>
        <family val="1"/>
      </rPr>
      <t xml:space="preserve">
</t>
    </r>
    <r>
      <rPr>
        <sz val="10"/>
        <rFont val="Times New Roman"/>
        <family val="1"/>
      </rPr>
      <t>Promoción y el cuidado de las relaciones afectivas, del arte y el deporte como elementos transformadores del ser humano, así como también adelanta prácticas de meditación, oración, yoga, relajación, silencio, entre otras.</t>
    </r>
    <r>
      <rPr>
        <b/>
        <sz val="10"/>
        <rFont val="Times New Roman"/>
        <family val="1"/>
      </rPr>
      <t xml:space="preserve">
</t>
    </r>
    <r>
      <rPr>
        <sz val="10"/>
        <rFont val="Times New Roman"/>
        <family val="1"/>
      </rPr>
      <t xml:space="preserve">
</t>
    </r>
    <r>
      <rPr>
        <b/>
        <sz val="10"/>
        <rFont val="Times New Roman"/>
        <family val="1"/>
      </rPr>
      <t>Objetivos: Armonizar el modelo pedagógico a las realidades del sigo XXI - Ampliar, diversificar y fortalecer los servicios de la oferta pedagógica del IDIPRON.</t>
    </r>
  </si>
  <si>
    <r>
      <t xml:space="preserve">Emprender </t>
    </r>
    <r>
      <rPr>
        <b/>
        <sz val="10"/>
        <rFont val="Times New Roman"/>
        <family val="1"/>
      </rPr>
      <t xml:space="preserve">
</t>
    </r>
    <r>
      <rPr>
        <sz val="10"/>
        <rFont val="Times New Roman"/>
        <family val="1"/>
      </rPr>
      <t xml:space="preserve">Estimula las diversas formas de generación de ingresos y forma en la relación trabajo, ética y política, en el uso del dinero, en competencias básicas, laborales y específicas para la inclusión laboral.
</t>
    </r>
    <r>
      <rPr>
        <b/>
        <sz val="10"/>
        <rFont val="Times New Roman"/>
        <family val="1"/>
      </rPr>
      <t xml:space="preserve">Internado </t>
    </r>
    <r>
      <rPr>
        <b/>
        <sz val="10"/>
        <rFont val="Times New Roman"/>
        <family val="1"/>
      </rPr>
      <t xml:space="preserve">
</t>
    </r>
    <r>
      <rPr>
        <sz val="10"/>
        <rFont val="Times New Roman"/>
        <family val="1"/>
      </rPr>
      <t xml:space="preserve">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 xml:space="preserve">
Territorio</t>
    </r>
    <r>
      <rPr>
        <sz val="10"/>
        <rFont val="Times New Roman"/>
        <family val="1"/>
      </rPr>
      <t xml:space="preserve">
Intervención realizada directamente en los barrios más vulnerables de las localidades de la ciudad, para reconectar al NNAJ con su entorno de forma positiva, buscando la restitución de sus derechos.</t>
    </r>
    <r>
      <rPr>
        <b/>
        <sz val="10"/>
        <rFont val="Times New Roman"/>
        <family val="1"/>
      </rPr>
      <t xml:space="preserve">
Educación </t>
    </r>
    <r>
      <rPr>
        <b/>
        <sz val="10"/>
        <rFont val="Times New Roman"/>
        <family val="1"/>
      </rPr>
      <t xml:space="preserve">
</t>
    </r>
    <r>
      <rPr>
        <sz val="10"/>
        <rFont val="Times New Roman"/>
        <family val="1"/>
      </rPr>
      <t xml:space="preserve">Nivelación y aceleración académica, la vinculación a la oferta distrital escolar, el desarrollo de procesos de ciudadanía, participación y convivencia, en concordancia con las exigencias del Ministerio de Educación  Nacional.
</t>
    </r>
    <r>
      <rPr>
        <b/>
        <sz val="10"/>
        <rFont val="Times New Roman"/>
        <family val="1"/>
      </rPr>
      <t xml:space="preserve">Salud </t>
    </r>
    <r>
      <rPr>
        <sz val="10"/>
        <rFont val="Times New Roman"/>
        <family val="1"/>
      </rPr>
      <t xml:space="preserve">
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rFont val="Times New Roman"/>
        <family val="1"/>
      </rPr>
      <t>Objetivos:  Diseñar e implementar prácticas pedagógicas innovadoras para el desarrollo de capacidades, talentos  y oportunidades productivas para los jóvenes - Ampliar, diversificar y fortalecer los servicios de la oferta pedagógica del IDIPRON.</t>
    </r>
  </si>
  <si>
    <r>
      <t>Educación</t>
    </r>
    <r>
      <rPr>
        <sz val="10"/>
        <color theme="1"/>
        <rFont val="Times New Roman"/>
        <family val="1"/>
      </rPr>
      <t xml:space="preserve">
Nivelación y aceleración académica, la vinculación a la oferta distrital escolar, el desarrollo de procesos de ciudadanía, participación y convivencia, en concordancia con las exigencias del Ministerio de Educación  Nacional.</t>
    </r>
    <r>
      <rPr>
        <b/>
        <sz val="10"/>
        <color theme="1"/>
        <rFont val="Times New Roman"/>
        <family val="1"/>
      </rPr>
      <t xml:space="preserve">
Emprender
</t>
    </r>
    <r>
      <rPr>
        <sz val="10"/>
        <color theme="1"/>
        <rFont val="Times New Roman"/>
        <family val="1"/>
      </rPr>
      <t>Estimula las diversas formas de generación de ingresos y forma en la relación trabajo, ética y política, en el uso del dinero, en competencias básicas, laborales y específicas para la inclusión laboral.</t>
    </r>
    <r>
      <rPr>
        <b/>
        <sz val="10"/>
        <color theme="1"/>
        <rFont val="Times New Roman"/>
        <family val="1"/>
      </rPr>
      <t xml:space="preserve">
Espiritualidad </t>
    </r>
    <r>
      <rPr>
        <b/>
        <sz val="10"/>
        <color theme="1"/>
        <rFont val="Times New Roman"/>
        <family val="1"/>
      </rPr>
      <t xml:space="preserve">
</t>
    </r>
    <r>
      <rPr>
        <sz val="10"/>
        <color theme="1"/>
        <rFont val="Times New Roman"/>
        <family val="1"/>
      </rPr>
      <t xml:space="preserve">Promoción y el cuidado de las relaciones afectivas, del arte y el deporte como elementos transformadores del ser humano, así como también adelanta prácticas de meditación, oración, yoga, relajación, silencio, entre otras.
</t>
    </r>
    <r>
      <rPr>
        <b/>
        <sz val="10"/>
        <color theme="1"/>
        <rFont val="Times New Roman"/>
        <family val="1"/>
      </rPr>
      <t xml:space="preserve">Sociolegal y JR </t>
    </r>
    <r>
      <rPr>
        <b/>
        <sz val="10"/>
        <color theme="1"/>
        <rFont val="Times New Roman"/>
        <family val="1"/>
      </rPr>
      <t xml:space="preserve">
</t>
    </r>
    <r>
      <rPr>
        <sz val="10"/>
        <color theme="1"/>
        <rFont val="Times New Roman"/>
        <family val="1"/>
      </rPr>
      <t xml:space="preserve">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SRPA, el acompañamiento a procesos penales, el apoyo en la UPJ, la pedagogía de respeto a los AJ con autoridades de justicia, así como la implementación y seguimiento a los beneficiarios que están en conflicto con la ley o en riesgo de estarlo, a través de la línea transversal de Justicia Restaurativa, de modo que se facilite el diálogo entre los ciudadanos que han sufrido un daño y quienes lo han causado.
</t>
    </r>
    <r>
      <rPr>
        <b/>
        <sz val="10"/>
        <color theme="1"/>
        <rFont val="Times New Roman"/>
        <family val="1"/>
      </rPr>
      <t>Objetivos: Diseñar e implementar prácticas pedagógicas innovadoras para el desarrollo de capacidades, talentos  y oportunidades productivas para los jóvenes - Ampliar, diversificar y fortalecer los servicios de la oferta pedagógica del IDIPRON.</t>
    </r>
  </si>
  <si>
    <r>
      <t xml:space="preserve">Sociolegal y JR </t>
    </r>
    <r>
      <rPr>
        <b/>
        <sz val="10"/>
        <color theme="1"/>
        <rFont val="Times New Roman"/>
        <family val="1"/>
      </rPr>
      <t xml:space="preserve">
</t>
    </r>
    <r>
      <rPr>
        <sz val="10"/>
        <color theme="1"/>
        <rFont val="Times New Roman"/>
        <family val="1"/>
      </rPr>
      <t xml:space="preserve">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SRPA, el acompañamiento a procesos penales, el apoyo en la UPJ, la pedagogía de respeto a los AJ con autoridades de justicia, así como la implementación y seguimiento a los beneficiarios que están en conflicto con la ley o en riesgo de estarlo, a través de la línea transversal de Justicia Restaurativa, de modo que se facilite el diálogo entre los ciudadanos que han sufrido un daño y quienes lo han causado.
</t>
    </r>
    <r>
      <rPr>
        <b/>
        <sz val="10"/>
        <color theme="1"/>
        <rFont val="Times New Roman"/>
        <family val="1"/>
      </rPr>
      <t xml:space="preserve">Objetivo: Armonizar el modelo pedagógico a las realidades del sigo XXI. </t>
    </r>
  </si>
  <si>
    <r>
      <t xml:space="preserve">Salud 
</t>
    </r>
    <r>
      <rPr>
        <sz val="10"/>
        <color theme="1"/>
        <rFont val="Times New Roman"/>
        <family val="1"/>
      </rPr>
      <t xml:space="preserve">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color theme="1"/>
        <rFont val="Times New Roman"/>
        <family val="1"/>
      </rPr>
      <t>Objetivo: Armonizar el modelo pedagógico a las realidades del sigo XXI.</t>
    </r>
  </si>
  <si>
    <r>
      <t xml:space="preserve">Territorio </t>
    </r>
    <r>
      <rPr>
        <b/>
        <sz val="10"/>
        <rFont val="Times New Roman"/>
        <family val="1"/>
      </rPr>
      <t xml:space="preserve">
</t>
    </r>
    <r>
      <rPr>
        <sz val="10"/>
        <rFont val="Times New Roman"/>
        <family val="1"/>
      </rPr>
      <t xml:space="preserve">Intervención realizada directamente en los barrios más vulnerables de las localidades de la ciudad, para reconectar al NNAJ con su entorno de forma positiva, buscando la restitución de sus derechos.
</t>
    </r>
    <r>
      <rPr>
        <b/>
        <sz val="10"/>
        <rFont val="Times New Roman"/>
        <family val="1"/>
      </rPr>
      <t xml:space="preserve">Internado </t>
    </r>
    <r>
      <rPr>
        <sz val="10"/>
        <rFont val="Times New Roman"/>
        <family val="1"/>
      </rPr>
      <t xml:space="preserve">
Intervención realizada directamente en los barrios más vulnerables de las localidades de la ciudad, para reconectar al NNAJ con su entorno de forma positiva, buscando la restitución de sus derechos.</t>
    </r>
    <r>
      <rPr>
        <b/>
        <sz val="10"/>
        <rFont val="Times New Roman"/>
        <family val="1"/>
      </rPr>
      <t xml:space="preserve">
Externado</t>
    </r>
    <r>
      <rPr>
        <b/>
        <sz val="10"/>
        <rFont val="Times New Roman"/>
        <family val="1"/>
      </rPr>
      <t xml:space="preserve">
</t>
    </r>
    <r>
      <rPr>
        <sz val="10"/>
        <rFont val="Times New Roman"/>
        <family val="1"/>
      </rPr>
      <t xml:space="preserve">Espacios de intervención (Unidad de Protección Integral, UPI) con mayor intensidad en la formación, ya sea educativa, en desarrollo de competencias y  potencialidades, y/o en habilidades sociales.
</t>
    </r>
    <r>
      <rPr>
        <b/>
        <sz val="10"/>
        <rFont val="Times New Roman"/>
        <family val="1"/>
      </rPr>
      <t>Objetivo: Desarrollo de estrategias para el fortalecimiento de las capacidades físicas, tecnológicas, administrativas, operativas y mejoramiento del desempeño institucional para enfrentar las necesidades del IDIPRON en el siglo XXI.</t>
    </r>
  </si>
  <si>
    <r>
      <t xml:space="preserve">Sociolegal y JR </t>
    </r>
    <r>
      <rPr>
        <b/>
        <sz val="10"/>
        <color theme="1"/>
        <rFont val="Times New Roman"/>
        <family val="1"/>
      </rPr>
      <t xml:space="preserve">
</t>
    </r>
    <r>
      <rPr>
        <sz val="10"/>
        <color theme="1"/>
        <rFont val="Times New Roman"/>
        <family val="1"/>
      </rPr>
      <t xml:space="preserve">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SRPA, el acompañamiento a procesos penales, el apoyo en la UPJ, la pedagogía de respeto a los AJ con autoridades de justicia, así como la implementación y seguimiento a los beneficiarios que están en conflicto con la ley o en riesgo de estarlo, a través de la línea transversal de Justicia Restaurativa, de modo que se facilite el diálogo entre los ciudadanos que han sufrido un daño y quienes lo han causado.
</t>
    </r>
    <r>
      <rPr>
        <b/>
        <sz val="10"/>
        <color theme="1"/>
        <rFont val="Times New Roman"/>
        <family val="1"/>
      </rPr>
      <t>Objetivo: Ampliar, diversificar y fortalecer los servicios de la oferta pedagógica del IDIPRON.</t>
    </r>
  </si>
  <si>
    <r>
      <rPr>
        <b/>
        <sz val="10"/>
        <rFont val="Times New Roman"/>
        <family val="1"/>
      </rPr>
      <t xml:space="preserve">Internado </t>
    </r>
    <r>
      <rPr>
        <sz val="10"/>
        <rFont val="Times New Roman"/>
        <family val="1"/>
      </rPr>
      <t xml:space="preserve">
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Externado</t>
    </r>
    <r>
      <rPr>
        <sz val="10"/>
        <rFont val="Times New Roman"/>
        <family val="1"/>
      </rPr>
      <t xml:space="preserve">
Espacios de intervención (Unidad de Protección Integral, UPI) con mayor intensidad en la formación, ya sea educativa, en desarrollo de competencias y  potencialidades, y/o en habilidades sociales.</t>
    </r>
    <r>
      <rPr>
        <b/>
        <sz val="10"/>
        <rFont val="Times New Roman"/>
        <family val="1"/>
      </rPr>
      <t xml:space="preserve">
Territorio</t>
    </r>
    <r>
      <rPr>
        <b/>
        <sz val="10"/>
        <rFont val="Times New Roman"/>
        <family val="1"/>
      </rPr>
      <t xml:space="preserve">
</t>
    </r>
    <r>
      <rPr>
        <sz val="10"/>
        <rFont val="Times New Roman"/>
        <family val="1"/>
      </rPr>
      <t xml:space="preserve">Intervención realizada directamente en los barrios más vulnerables de las localidades de la ciudad, para reconectar al NNAJ con su entorno de forma positiva, buscando la restitución de sus derechos.
</t>
    </r>
    <r>
      <rPr>
        <b/>
        <sz val="10"/>
        <rFont val="Times New Roman"/>
        <family val="1"/>
      </rPr>
      <t>Objetivo: Ampliar, diversificar y fortalecer los servicios de la oferta pedagógica del IDIPRON.</t>
    </r>
  </si>
  <si>
    <r>
      <t xml:space="preserve">Educación 
</t>
    </r>
    <r>
      <rPr>
        <sz val="10"/>
        <rFont val="Times New Roman"/>
        <family val="1"/>
      </rPr>
      <t xml:space="preserve">Nivelación y aceleración académica, la vinculación a la oferta distrital escolar, el desarrollo de procesos de ciudadanía, participación y convivencia, en concordancia con las exigencias del Ministerio de Educación  Nacional.
</t>
    </r>
    <r>
      <rPr>
        <b/>
        <sz val="10"/>
        <rFont val="Times New Roman"/>
        <family val="1"/>
      </rPr>
      <t xml:space="preserve">
Internado </t>
    </r>
    <r>
      <rPr>
        <sz val="10"/>
        <rFont val="Times New Roman"/>
        <family val="1"/>
      </rPr>
      <t xml:space="preserve">
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 xml:space="preserve">
Externado</t>
    </r>
    <r>
      <rPr>
        <sz val="10"/>
        <rFont val="Times New Roman"/>
        <family val="1"/>
      </rPr>
      <t xml:space="preserve">
Espacios de intervención (Unidad de Protección Integral, UPI) con mayor intensidad en la formación, ya sea educativa, en desarrollo de competencias y  potencialidades, y/o en habilidades sociales.
</t>
    </r>
    <r>
      <rPr>
        <b/>
        <sz val="10"/>
        <rFont val="Times New Roman"/>
        <family val="1"/>
      </rPr>
      <t>Objetivo: Desarrollo de estrategias para el fortalecimiento de las capacidades físicas, tecnológicas, administrativas, operativas y mejoramiento del desempeño institucional para enfrentar las necesidades del IDIPRON en el siglo XXI.</t>
    </r>
  </si>
  <si>
    <r>
      <t xml:space="preserve">Salud </t>
    </r>
    <r>
      <rPr>
        <sz val="10"/>
        <rFont val="Times New Roman"/>
        <family val="1"/>
      </rPr>
      <t xml:space="preserve">
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rFont val="Times New Roman"/>
        <family val="1"/>
      </rPr>
      <t>Objetivo: Armonizar el modelo pedagógico a las realidades del sigo XXI.</t>
    </r>
  </si>
  <si>
    <t>8
Posible inexistencia de documentación de identificación personal de los NNAJ.</t>
  </si>
  <si>
    <t>1. Reunión de sensibilización a los equipos territoriales, sobre el buen trato que debe caracterizar la atención que se brinda a los NNAJ.
2. Análisis de casos de convivencia y gestión de los educadores en cada unidad, en Comité Misional de Contexto Internado.
3. Evaluación de las acciones de educadores en los Comités Misionales de Externado.</t>
  </si>
  <si>
    <t>Jul-Dic 2021</t>
  </si>
  <si>
    <t>1. y 2. Mensual
3. Cuatrimestral</t>
  </si>
  <si>
    <t>Actas de Reunión y Listados de Asistencia</t>
  </si>
  <si>
    <t>2
Potencial inexistencia, inoportunidad, incompatibilidad y/o ineficacia en la realización de acciones alineadas a parámetros del SIG, del Modelo Pedagógico y la misión institucional, las cuales se orientan al logro de los objetivos del plan de atención de los NNAJ y sus familias.</t>
  </si>
  <si>
    <t xml:space="preserve">* Se realiza: 1. Registro mensual de las Plantillas de consolidado de remisiones de alimentos por operación M-MSD-FT-059, mes vencido por facturación de alimentos. 2. Registro mensual en las matrices de programación de alimentos: Plantilla Minuta según Modalidad y Servicio de Alimentos M-MSD-FT-054 y Programación de Pedidos a Proveedores M-MSD-FT-057. 3. Correos de cancelación semanal enviado por las UPI por medio de correo electrónico oficial de productos de alto stock y novedades en las dinámicas presentadas en las UPIS. 4. Realizar solicitud semanal de reporte de coberturas de acuerdo con reporte solicitado a soportesimi@idipron.gov.co para programación de alimentos. 5. Fortalecer las matrices mensuales de Programación de pedidos a proveedores M-MSD-FT-057, las cuales permiten alertas para identificar errores en la programación y pedidos de alimentos a enviar a proveedores. </t>
  </si>
  <si>
    <t>5
Factible insuficiencia e/o inoportunidad en los mecanismos de seguimiento al egreso de los NNAJ</t>
  </si>
  <si>
    <r>
      <rPr>
        <sz val="10"/>
        <color rgb="FFFF0000"/>
        <rFont val="Times New Roman"/>
        <family val="1"/>
      </rPr>
      <t xml:space="preserve">1. ??
</t>
    </r>
    <r>
      <rPr>
        <sz val="10"/>
        <rFont val="Times New Roman"/>
        <family val="1"/>
      </rPr>
      <t>2. Mensual</t>
    </r>
    <r>
      <rPr>
        <sz val="10"/>
        <color rgb="FFFF0000"/>
        <rFont val="Times New Roman"/>
        <family val="1"/>
      </rPr>
      <t xml:space="preserve"> </t>
    </r>
    <r>
      <rPr>
        <sz val="10"/>
        <rFont val="Times New Roman"/>
        <family val="1"/>
      </rPr>
      <t xml:space="preserve">
3. Cuatrimestral</t>
    </r>
  </si>
  <si>
    <t>Correos, inventarios, transferencias, memorandos
Correos electrónicos</t>
  </si>
  <si>
    <r>
      <rPr>
        <b/>
        <sz val="10"/>
        <rFont val="Times New Roman"/>
        <family val="1"/>
      </rPr>
      <t>Emprender:</t>
    </r>
    <r>
      <rPr>
        <sz val="10"/>
        <rFont val="Times New Roman"/>
        <family val="1"/>
      </rPr>
      <t xml:space="preserve"> * El equipo social de cada Actividad de corresponsabilidad modalidad Estímulo, realiza seguimiento a las inasistencias de las y los jóvenes, empleando como insumo la base de datos de asistencia de jóvenes vinculados remitida por el equipo de Soporte SIMI, para adelantar las acciones pedagógicas establecidas. * Mensualmente (mes vencido) el (la) lider del equipo social adelanta la verificación de las acciones de seguimiento y acompañamiento adelantadas en el trimestre con los jóvenes que presentan inasistencia, inasistencia académica o comportamiento indebido (causas de finalización anticipada previstas para este riesgo) en las actividades de corresponsabilidad,  a partir del reporte SIMI de seguimientos a la finalización anticipada de vinculación de los jovenes, consignando los resultados en el formato de Acta A-GDO-FT-004.
En la experiencia de primer empleo a cargo del componente de Empleabilidad, se realizan mensualmente capacitaciones de sensibilización a las y los jóvenes vinculados a la estrategia, en el fortalecimiento de competencias blandas, las cuales son registradas en el formato Talleres Educativos y Acciones Formativas M-MEX-FT-007. Se realiza seguimiento telefónico trimestral consignado en formato ATENCIÓN A JÓVENES PARA EMPLEABILIDAD M-MEM-FT-005, en el cual se indaga el por qué la o el joven no continuó y así realizar un nuevo proceso, dejando el registro en la FOS (SIMI), en el parámetro AEM/Seguimiento llamada telefónica empleabilidad para jóvenes activos y AEM/Seguimiento telefónico para jóvenes post egreso. </t>
    </r>
    <r>
      <rPr>
        <b/>
        <sz val="10"/>
        <rFont val="Times New Roman"/>
        <family val="1"/>
      </rPr>
      <t xml:space="preserve">
Internado: </t>
    </r>
    <r>
      <rPr>
        <sz val="10"/>
        <rFont val="Times New Roman"/>
        <family val="1"/>
      </rPr>
      <t xml:space="preserve">* Formular anualmente, hacer seguimiento mensual y evaluar al final de la vigencia, con los tutores de vivenda y facilitadores de convivencia, las estrategias para promover logros en los NNAJ dentro del Modelo Pedagógico, en los formatos "Estrategia de fortalecimiento del Modelo Pedagógico en Unidades de Internado" M-MIN-FT-012 y Acta de Reunión  A-GDO-FT-004. * Implementar la Auto y Co-evaluación inicial (en el 1er. semestre) y final (en el segundo semestre) de NNAJ, con participación del Comité Misional de las Unidades Internado, como estrategia para fortalecer la atención en su proceso de convivencia, en el formato Auto y Co-evaluación de convivencia M-MIN-FT-003. * Abordaje de situaciones  que requieran la identificación de estrategias de intervención a través del Comité Misional de las Unidades Internado llevado a cabo semanalmente y documentado en formato de Acta Reunión A-GDO-FT-004. * Los responsables de Upi realizan un seguimiento mensual a las necesidades de mantenimiento a la infraestructura documentando su estado de avance en formato Acta Reunión A-GDO-FT-004. * Visitas semestrales a las UPI Internado con énfasis en el ciudado y mantenimiento de las instalaciones de la unidad (formato M-MIN-FT-011). 
</t>
    </r>
    <r>
      <rPr>
        <b/>
        <sz val="10"/>
        <rFont val="Times New Roman"/>
        <family val="1"/>
      </rPr>
      <t xml:space="preserve">Territorio: * </t>
    </r>
    <r>
      <rPr>
        <sz val="10"/>
        <rFont val="Times New Roman"/>
        <family val="1"/>
      </rPr>
      <t>Entrega de insumos mensual por parte de los Coordinadores de Zona a su equipo de colaboradores, según necesidad reportada mediante formato requisición de insumos, material didáctico y meriendas  (M-MEX- FT-012), en formato entrega de elementos de consumo a servidores (M-MEX-FT-029), a fin de realizar ajustes, aprobación y sostenimiento en la aplicación de las actividades territoriales. * Seguimiento mensual realizado en Reunión del Contexto, respecto a la permanencia de los NNAJ en las estrategias territoriales al contar con la disponibilidad de los recursos para las actividades, documentándolo en formato Acta Reunión (A-GDO-FT-004).</t>
    </r>
    <r>
      <rPr>
        <b/>
        <sz val="10"/>
        <rFont val="Times New Roman"/>
        <family val="1"/>
      </rPr>
      <t xml:space="preserve">
Educación: </t>
    </r>
    <r>
      <rPr>
        <sz val="10"/>
        <rFont val="Times New Roman"/>
        <family val="1"/>
      </rPr>
      <t>Anualmente</t>
    </r>
    <r>
      <rPr>
        <b/>
        <sz val="10"/>
        <rFont val="Times New Roman"/>
        <family val="1"/>
      </rPr>
      <t xml:space="preserve"> s</t>
    </r>
    <r>
      <rPr>
        <sz val="10"/>
        <rFont val="Times New Roman"/>
        <family val="1"/>
      </rPr>
      <t xml:space="preserve">e aplican los formatos "Plan de gobierno M-MED-FT-022", "Acta de instalación del jurado de votación M-MED-FT-023", "Acta de escrutinios M-MED-FT-024" y "Acta de posesión y fórmula de juramento M-MED-FT-025". Se realiza verificación por parte de la Secretaría Académica de la elección de autogobierno en las Upi correspondientes, mediante la solicitud y consolidación de los soportes de escrutinio, llevando a cabo el reporte del autogobierno elegido al DILE, en el formato por esa institución establecido. 
</t>
    </r>
    <r>
      <rPr>
        <b/>
        <sz val="10"/>
        <rFont val="Times New Roman"/>
        <family val="1"/>
      </rPr>
      <t xml:space="preserve">Salud: </t>
    </r>
    <r>
      <rPr>
        <sz val="10"/>
        <rFont val="Times New Roman"/>
        <family val="1"/>
      </rPr>
      <t>Realizar seguimiento y verificación constante a los estados de afiliación de los NNAJ, adelantando los trámites individuales de vinculación y cambios de EPS que se detecten, en el formato DIRECCIONAMIENTO A VINCULACIÓN AL SGSSS M-MSD-FT-036. Promover jornadas de afiliación y/o aseguramiento a los NNAJ que no cuentan con vinculación al SGSSS o que  tengan alguna dificultad en su estado de afiliación, mediante contactos con los entes de salud distrital mediante correo electrónico.</t>
    </r>
  </si>
  <si>
    <t>* Realización de un plan de mejoramiento sobre los procesos de planeación de educadores/as, realizado por la coordinación académica. 
* Realización de reporte a Submétodos sobre la pérdida o deterioro de insumos o materiales. 
* Se elaboran planes de mejora con acciones inmediatas de ajuste a las novedades encontradas. Se define plan de estandarización del control que se realiza en todas las Upi.</t>
  </si>
  <si>
    <t>Semestral</t>
  </si>
  <si>
    <t xml:space="preserve">Acta de reunión A-GDO-FT-004                            </t>
  </si>
  <si>
    <t>Se realizó capacitación y sensibilización trimestral por Estrategia Territorial a los equipos, frente al código de integridad, modelo pedagógico y los canales de comunicación para que los NNAJ puedan presentar PQR (Formatos A-GDO-FT-004)</t>
  </si>
  <si>
    <t xml:space="preserve">* Se llevan a cabo los seguimientos a la inasistencia presentada por los jóvenes en los diferentes convenios de las A.C. Así mismo se registra la finalización anticipada de los jóvenes en los casos de inasistencia, inasistencia académica y comportamiento inadecuado, durante los meses de abril, mayo, junio y julio.
(Actas de Reunión y Reportes SIMI)
* En el componente de Empleabilidad respecto a experiencia de primer empleo, se realizaron 9 talleres de sensibilización a jovenes en las fechas 19/05, 11/06, 6 y 15/07 y 9/08/2021. En el seguimiento telefónico realizado a jóvenes vinculados laboralmente se evidencia a 2 que han terminado la vinculación laboral antes de lo determinado en el contrato, novedad que se registra en el SIMI (Formatos M-MEX-FT-007, Pantallazos SIMI y base de seguimiento telefónico). </t>
  </si>
  <si>
    <t>Se realiza 2do. Seguimiento Cuatrimestral</t>
  </si>
  <si>
    <t>EDITH JOHANA FUENTES-JUAN MANUEL CRUZ-INGRID ALFONSO-ADRIANA LOPEZ-JOHANNA LEON-NIDIA GUTIERREZ-JEFFERSON STERLING-FREDDY MARTINEZ-ERIKA TOBAR-SANDRA PATRICIA SERRATO-YENNY ZAPATA-CONSTANZA MANCIPE-EUNICE CAMPOS-AUDI FLORES-GINNA GONZALEZ</t>
  </si>
  <si>
    <t>* Se realiza inducción a profesional psicosocial con fecha 06/08/2021 (Acta de reunión y listado de asistencia).
* Se lleva a cabo el seguimiento UPI COMO VAMOS correspondiente a los meses de abril, mayo y junio (actas y listados de asistencia por Unidad). Nota: La Florida no cuenta con reporte de abril por cuanto no se encontraba en funcionamiento.</t>
  </si>
  <si>
    <t>1.  Se realizaron 6 reuniones de comité de egresos los días 03/05, 24/05, 01/06, 18/06, 08/07 y 30/08/2021 (Acta de reunión y Reporte de acciones en SIMI). 
                                                                                                                                                                                                          2.  Se registra la gestión de seguimiento al egreso durante los meses de mayo a julio (Formato Control de Atenciones y Reporte de Seguimiento en SIMI). 
                                                                                                                                                                                                                                       3. Se llevaron a cabo mesas de trabajo los días 21/05, 22/06 y 26/07/2021, con el equipo de la STMEO y la OAP para construir estrategias  y definir criterios en torno al proceso de egreso y de seguimiento al egreso (Actas de Reunión).</t>
  </si>
  <si>
    <t>Mesas de trabajo con equipo de la STMEO y la  OAP  para construir estrategias  y definir criterios en torno al proceso de egreso y de seguimiento al egreso, identificando oportunidades de mejora para el mismo.</t>
  </si>
  <si>
    <r>
      <t xml:space="preserve">Las Unidades Arcadia, Eden, Liberia (solo abril), Luna Park, Rioja, Normandia y San Francisco, realizan planeación y seguimiento a la ejecución de las actividades durante los meses de abril (ejecución), mayo, junio, julio (planeación y ejecución) y agosto (planeación) (Formatos de planeación y seguimiento mensual de actividades con NNAJ en Upi). </t>
    </r>
    <r>
      <rPr>
        <b/>
        <sz val="10"/>
        <color theme="1"/>
        <rFont val="Times New Roman"/>
        <family val="1"/>
      </rPr>
      <t xml:space="preserve">Nota: </t>
    </r>
    <r>
      <rPr>
        <sz val="10"/>
        <rFont val="Times New Roman"/>
        <family val="1"/>
      </rPr>
      <t>Eden y Liberia no contaron con personal de Vivienda para el mes de abril.</t>
    </r>
    <r>
      <rPr>
        <sz val="10"/>
        <color rgb="FFFF0000"/>
        <rFont val="Times New Roman"/>
        <family val="1"/>
      </rPr>
      <t xml:space="preserve"> 
</t>
    </r>
    <r>
      <rPr>
        <sz val="10"/>
        <rFont val="Times New Roman"/>
        <family val="1"/>
      </rPr>
      <t xml:space="preserve">
NOTA: Liberia se encuentra en remodelación. </t>
    </r>
  </si>
  <si>
    <r>
      <t xml:space="preserve">Las Unidades Arcadia, Eden, Luna Park, Rioja, Normandia y San Francisco, realizan seguimiento mensual a los centros de interés, Comité Misional de Unidad para abordar situaciones convivenciales, auto y coevaluación inicial de los NNAJ durante los meses de abril, mayo, junio, julio y agosto (Formatos de acta de reunión y de auto y coevaluación).
</t>
    </r>
    <r>
      <rPr>
        <sz val="10"/>
        <color rgb="FFFF0000"/>
        <rFont val="Times New Roman"/>
        <family val="1"/>
      </rPr>
      <t xml:space="preserve">
</t>
    </r>
    <r>
      <rPr>
        <sz val="10"/>
        <color theme="1"/>
        <rFont val="Times New Roman"/>
        <family val="1"/>
      </rPr>
      <t xml:space="preserve">Se realizan visitas a las Upi Arcadia, Eden, Luna Park, Rioja, Normandia y San Francisco, además de seguimientos mensuales para revisar el mantenimiento de las Unidades para la adecuada prestación del servicio a los NNAJ (Formatos de visita y actas de reunión).
</t>
    </r>
    <r>
      <rPr>
        <sz val="10"/>
        <rFont val="Times New Roman"/>
        <family val="1"/>
      </rPr>
      <t xml:space="preserve">
NOTA: Liberia se encuentra en remodelación. </t>
    </r>
  </si>
  <si>
    <t>* Se realiza seguimiento a las planeaciones de los docentes en cada una de las Unidades (Archivo en Word que evidencia este proceso, pantallazos de los correos enviados desde Secretaría Académica para tal fin y ruta para consulta en secretariacademica@idipron.gov.co/academia2021/primer corte/planeaciones/unidades/proyectos pedagógicos/docentes/mes/semana No.). 
* Se muestra el progreso de los planes de estudio con el desarrollo de las planeaciones de los docentes en cada una de las Upi que tiene proceso académico: Escuela en Territorio, La 32, Arcadia, Perdomo convenios y Perdomo externado, El Edén, Servitá, Molinos, San Francisco, Normandía y Santa Lucía (Formatos M-MED-FT-013 por Unidad).
* Se llevan a cabo dos (2) reuniones con el Consejo Académico de la EPI, en las que se socializan las debilidades encontradas en el seguimiento respecto a las planeaciones, como plan de mejoría (Formatos de acta y asistencia).</t>
  </si>
  <si>
    <t>* Se realiza proceso para la elección de Autogobierno (Gobierno Escolar) en las 10 Unidades que tienen proceso académico: Escuela en Territorio, La 32, Arcadia, Perdomo externado, Edén, Servitá, Molinos, San Francisco, Normandía y Santa Lucía (Archivos M-MED-FT-022-023-024-025 y actas de reunión en formato PDF).
* Se lleva a cabo reporte de Gobierno escolar al DILE con fecha 31/07/2021 (Formulario en PDF)</t>
  </si>
  <si>
    <t>1. Para el presente cuatrimestre no se realizó contratación de nuevo personal por lo tanto no se realiza esta actividad
2. Se realizó la socialización de los nuevos parámetros en SIMI con el equipo de trabajo, el día 15 de Junio 2021 (Acta de reunión).
3. Se realiza seguimiento mensual durante los meses de Junio, Julio y Agosto, para validación de las actividades y verificación de su efectivo registro en el SIMI (Actas de reunión)</t>
  </si>
  <si>
    <t>* Se realizan reuniones con los funcionarios y/o contratistas de las 3 estrategias territoriales, durante los meses de mayo. junio, julio y agosto, frente al manejo de documentación y cargue a SIMI (Actas de Reunión A-GDO-FT-004 y Registro de Asistencia A-GDH-FT-010)</t>
  </si>
  <si>
    <t>1. y 3. Se realiza seguimiento a las acciones llevadas a cabo por el equipo del Área y las necesidades de ajuste requeridas, documentados con fechas 04 y 20/05, 25/06 y 14/07/2021 (Actas de reunión)
2. Se realiza cumplimiento y envío del segundo seguimiento trimestral plan de acción institucional 2021, por correo electrónico con fecha 18 de Junio 2021 
(Formato Plan de Acción y pantallazo correo electrónico).
4. Se elabora planeación trimestral para los meses de julio, agosto y septiembre, documentada con fecha 03 de Junio 2021 (Formato Acta de Reunión)</t>
  </si>
  <si>
    <t>* Se realiza entrega de insumos a Referentes Zonales de las 3 estrategias territoriales durante los meses de mayo, junio, julio y agosto (Formatos M-MEX-FT-012 y M-MEX-FT-029).</t>
  </si>
  <si>
    <t>Se desarrollaron talleres para la prevención de accidentes y manejos de los EPP a jóvenes vinculados a A.C. en el mes de julio (Formatos M-MEX-FT-007 y A-GDO-FT-010)</t>
  </si>
  <si>
    <t>1. Se solicita vía correo electrónico con fecha 17/08/2021 al Área de Salud, la verificación del estado de salud de los AJ de la Upi La 32 participantes del Campamento. No se solicita apoyo de Auxiliar de Enfermería por cuanto en la Upi cuentan con ella (Pantallazo correo electrónico)
2. Se realiza Campamento Sentipensante los días 20 y 21 de agosto con AJ de la Unidad La 32 (Formato de Talleres y Acciones Formativas)</t>
  </si>
  <si>
    <t>1. Se llevaron a cabo 17 talleres educativos relacionados en prevención de delitos, comparendos y lesiones personales, en las Upi Servitá (64), La 27 (36), La 32 (30), Bosa (12) y Rioja (53), durante los meses de junio y julio, contando con la participación de 195 AJ.</t>
  </si>
  <si>
    <t>Se realiza entrega física de las historias sociales de los NNAJ que hacen traslado desde las 3 estrategias de  Contexto Territorio a las UPI (Formatos A-GDO-FT-018, A-GDO-FT-006 y A-GDO-FT-004)</t>
  </si>
  <si>
    <t>Se realizan ajustes en las actividades de control definiendo solamente aquellas que son efectivamente aplicadas y evidenciadas en un documento de control; se incorporaron las frecuencias para cada una de ellas; se verificó y actualizó la evaluación de efectividad de las actividades de control en los riesgos 2, 5 y 9, con lo cual se modifican los pesos del diseño y ejecución de cada control, la necesidad o no de implementar actividades de fortalecimiento del control así como la valoración del riesgo residual y se proyectaron actividades de fortalecimiento en los casos que así se requería. Lo anterior como resultado del análisis de las observaciones presentadas por la Oficina de Control Interno OCI al 1er. Seguimiento Cuatrimestral de Mapas entregado.</t>
  </si>
  <si>
    <t xml:space="preserve">* Contaminación de los alimentos por los gases que se generan en las trampas de grasa por falta de mantenimiento oportuno. 
* Sobrecostos de mantenimiento y operación. </t>
  </si>
  <si>
    <t>* Elaboración del formato "Perfil Sanitario Servicios de Alimentación M-MSD-FT-038" con socialización a los Encargados de Unidades, Subdirección de Métodos, Áreas de Infraestructura y Mantenimiento y Equipos de la Subdirección Administrativa y Financiera.
*  Visita de Acompañamiento y Asesoría Técnica en Buenas Prácticas de Manufactura a los Servicios de Alimentación, documentada en formato "M-MSD-FT-019".</t>
  </si>
  <si>
    <t>* Las Unidades Externado Belén, Bosa, Conservatorio, La 32, Molinos, Oasis, Perdomo, Santa Lucía y Servitá reportan el registro de asistencia en físico y SIMI durante los meses de mayo (36), junio (45), julio (36) y agosto (36)a agosto 
(Correos electrónicos en PDF).
* Durante el segundo cuatrimestre no se presentaron requerimientos por parte de la STMEO, por tanto, la verificación se entiende documentada con la revisión y consolidación de los reportes.</t>
  </si>
  <si>
    <t>No se aportan evidencias para este período.</t>
  </si>
  <si>
    <t>Se llevan a cabo visitas de seguimiento a la Upi La 32, Áreas de Derecho y Convenios, revisando el registro de información en el SIMI (Actas de Reunión)</t>
  </si>
  <si>
    <t xml:space="preserve">
* Se realiza revisión al equipo de enfermería durante los meses de mayo, junio, julio y agosto, respecto al cargue de información registrada en el Sistema de Información Misional SIMI, de igual forma se realiza la revisión del respectivo diligenciamiento de los formatos establecidos para el registro de los mismos (Actas de Reunión y Asistencias).
* Se realiza revisión general del cargue de información en el SIMI y el correcto diligenciamiento de los formatos, por parte de los profesionales del equipo de Reducción de Riesgo y Daño, durante los meses de junio y julio (Actas de Reunión y Asistencias).</t>
  </si>
  <si>
    <r>
      <rPr>
        <b/>
        <sz val="10"/>
        <rFont val="Times New Roman"/>
        <family val="1"/>
      </rPr>
      <t xml:space="preserve">Psicosocial: </t>
    </r>
    <r>
      <rPr>
        <sz val="10"/>
        <rFont val="Times New Roman"/>
        <family val="1"/>
      </rPr>
      <t xml:space="preserve">* Se realiza inducción y re inducción a los equipos psicosociales por parte del equipo de profesionales del Área Sicosocial (calle 15), con respecto a los riesgos de gestión, actividades de control y seguimiento de las mismas, procedimiento de ingreso de NNA a UPI Internado (M-MSS-PR-001), cada vez que surge la necesidad. * El equipo de profesionales del Área Sicosocial (calle 15), hace seguimiento bimestral en las UPI a las acciones psicosociales realizadas con los NNAJ por los equipos psicosociales, mediante la estrategia UPI Cómo Vamos, registrando a nivel cuantitativo y cualitativo las situaciones evidenciadas en el formato de acta M-GDO-FT-004 y REGISTRO DE ASISTENCIA COMITÉ, JUNTA, REUNIÓN, CAPACITACIÓN Y-O ACTIVIDADES DE BIENESTAR A-GDH-FT-010, de las cuales se establecen compromisos de ajuste que los equipos deben gestionar para el siguiente período de seguimiento. Ésta incluye un apartado para el seguimiento de casos de NNAJ que requieren alguna atención particular gestionada a través de las remisiones interinstitucionales. 
</t>
    </r>
    <r>
      <rPr>
        <b/>
        <sz val="10"/>
        <rFont val="Times New Roman"/>
        <family val="1"/>
      </rPr>
      <t xml:space="preserve">Salud: </t>
    </r>
    <r>
      <rPr>
        <sz val="10"/>
        <rFont val="Times New Roman"/>
        <family val="1"/>
      </rPr>
      <t>* Se realiza programación del personal de enfermería para la rotación de urgencias, conforme a las situaciones que requieren su acompañamiento, la cual es comunicada vía correo electrónico a las Unidades. * Se realizan revisiones periódicas semestrales a las áreas de enfermería para la verificación, seguimiento y rotación de los insumos que hacen parte del botiquín, entregados por el Área de Salud y registrados en el formato de Kardex Inventario de Insumos de Salud M-MSD-FT-030, documentándolas en formato de acta M-GDO-FT-004 y REGISTRO DE ASISTENCIA COMITÉ, JUNTA, REUNIÓN, CAPACITACIÓN Y-O ACTIVIDADES DE BIENESTAR A-GDH-FT-010. * Se realiza inducción y reinducción mensual hasta completar el total de los profesionales que conforman el Componente de Mitigación y Área Psicosocial en temas relacionados con el consumo de SPA actualizados en el Manual Operativo y en el caso de población ESCNNA sujetos a lineamientos contemplados en el PAI, dejando el registro en formato de acta M-GDO-FT-004 y REGISTRO DE ASISTENCIA COMITÉ, JUNTA, REUNIÓN, CAPACITACIÓN Y-O ACTIVIDADES DE BIENESTAR A-GDH-FT-010.</t>
    </r>
    <r>
      <rPr>
        <sz val="10"/>
        <color rgb="FFFF0000"/>
        <rFont val="Times New Roman"/>
        <family val="1"/>
      </rPr>
      <t xml:space="preserve">
</t>
    </r>
    <r>
      <rPr>
        <b/>
        <sz val="10"/>
        <rFont val="Times New Roman"/>
        <family val="1"/>
      </rPr>
      <t>Educación:</t>
    </r>
    <r>
      <rPr>
        <sz val="10"/>
        <rFont val="Times New Roman"/>
        <family val="1"/>
      </rPr>
      <t xml:space="preserve"> * Seguimiento del apoyo académico de las UPI a la planeación semanal realizada por cada educador/a, en el FORMATO (Digital) DE PLANEACION DE CLASES M-MED-FT-013, en el cual se describen observaciones, sugerencias y recomendaciones; a su vez el apoyo pedagógico del Área de Educación verifica la información por cada Upi, en el drive habilitado para tal fin. 
</t>
    </r>
    <r>
      <rPr>
        <b/>
        <sz val="10"/>
        <rFont val="Times New Roman"/>
        <family val="1"/>
      </rPr>
      <t xml:space="preserve">Internado: * </t>
    </r>
    <r>
      <rPr>
        <sz val="10"/>
        <rFont val="Times New Roman"/>
        <family val="1"/>
      </rPr>
      <t xml:space="preserve">Registro mensual  de actividades y seguimiento a su ejecución en Formato "Planeación y seguimiento mensual de actividades con NNAJ en las Unidades de Protección Integral"  M-MIN-FT-010. 
</t>
    </r>
    <r>
      <rPr>
        <b/>
        <sz val="10"/>
        <rFont val="Times New Roman"/>
        <family val="1"/>
      </rPr>
      <t>Externado:</t>
    </r>
    <r>
      <rPr>
        <sz val="10"/>
        <rFont val="Times New Roman"/>
        <family val="1"/>
      </rPr>
      <t xml:space="preserve"> Se establece la definición de acciones correspondientes a la planeación y seguimiento de la oferta misional de servicios a través del formato "Oferta Misional UPI M-MEX-FT-019" semestralmente. Se realizan Comités  Misionales  en las Unidades de Protección Integral semestralmente, con el fin de socializar la oferta institucional actualizada a los colaboradores para la ejecución de sus actividades con los NNAJ, documentando Actas de Reunión A-GDO-FT-004 de dichos encuentros. Se lleva a cabo semestralmente Comite Misional de Contexto para verificar y retroalimentar la aplicabilidad de la oferta misional en las acciones desarrolladas con los NNAJ, documentando Acta A-GDO-FT-004.
</t>
    </r>
    <r>
      <rPr>
        <b/>
        <sz val="10"/>
        <rFont val="Times New Roman"/>
        <family val="1"/>
      </rPr>
      <t xml:space="preserve">Espiritualidad: </t>
    </r>
    <r>
      <rPr>
        <sz val="10"/>
        <rFont val="Times New Roman"/>
        <family val="1"/>
      </rPr>
      <t>1. Realizar una reunión mensual del area  para socializar las diferentes acciones, pendientes, proyecciones y cambios que se presentan, que se documenta en el formato Acta A-GDO-FT-004. 2. Seguimiento trimestral al  plan de acción del área (E-PLA-FT-003). 3. Supervisión mensual a las actividades realizadas por cada una de las líneas de acción del área consignada en Acta A-GDO-FT-004 y Registro de asistencia a reunión y/o capacitación A-GDH-FT-010. 4. Acompañamiento y orientación trimestral por parte de la coordinación del área en relación a las metas planeadas para la vigencia, documentados en Acta A-GDO-FT-004 y Registro de asistencia a reunión y/o capacitación A-GDH-FT-010.</t>
    </r>
  </si>
  <si>
    <t>* Se realiza actualización del cuadro de rotación de urgencias para tener en cuenta el personal que ingreso, garantizando el cubrimiento de los acompañamientos necesarios (Documento PDF).
* Se llevan a cabo visitas a las Upi Servitá, Rioja, Arcadia en el mes de marzo;  Santa Lucía, San Francisco, Eden, Oasis y Bosa en el mes de abril; Oasis, La 27 y La 32 en el mes de mayo; Perdomo en el mes de junio;  Bosa, San Francisco, Oasis y Molinos en el mes de julio; en las que se revisan las áreas de enfermeria  y odontologia para verificación, seguimiento y rotación de los insumos (dentro de ellos los de botiquín) entregados desde el área de salud (Formatos Acta de Reunión y Asistencia en PDF).
* Se llevan a cabo cuatro (4) encuentros de Asistencia Tecnica por parte del Componente RRD con los equipos psicosociales de las Upi y el equipo de trabajo de la Rioja (Actas de reunión y listados de asistencia de 11-06 y 18, 27, 28-08-2021).</t>
  </si>
  <si>
    <t>1. Se realiza registro mensual de las Plantilla de consolidado de remisiones de alimentos por operación M-MSD-FT-059  de los meses de abril, mayo, junio y julio 2021 de los productos de huevo, carne, lácteos, pescado, tamal, formato realizado mes vencido por facturación de alimentos.
2. Se realiza registro mensual en las matrices de programación de alimentos Plantilla Minuta según Modalidad y Servicio de Alimentos M-MSD-FT-054  según las programaciones y ciclos de menú establecidos a Externados, internado San Francisco, Internado Rioja Edén, Internados, Molinos y Oasis de los meses de mayo, junio, julio y agosto 2021. Programación de Pedidos a Proveedores M-MSD-FT-057 de los proveedores de Carne, huevos, pescado, lácteos y Tamal de los meses de mayo, junio, julio y agosto 2021.
3. Correos de cancelación semanal enviado por las UPI por medio de correo electrónico oficial de productos de alto stock y novedades en las dinámicas presentadas en las UPIS de los meses de mayo, junio, julio y agosto 2021 .
4. Se realiza solicitud semanal de reporte de coberturas de acuerdo con reporte solicitado a soportesimi@idipron.gov.co para programación de alimentos en los meses de mayo, junio, julio y agosto 2021. 
5. Se realiza las matrices mensuales de Programación de pedidos a proveedores M-MSD-FT-057 con alertas para identificar errores en la programación y pedidos de alimentos a enviar a proveedores</t>
  </si>
  <si>
    <t>* Se realiza gestión con la Secretaria de Salud para la verificación de los estados de afiliación de los NNAJ de las UPI, con el fin de establecer la afiliación real y el estado de la misma y realizar la actualización en el Sistema de Información Misional (Pantallazo de correo y base de datos).
* Se lleva a cabo verificación y registro en el Sistema de Información Misional por parte de las Auxiliares de Enfermería de los cambios de EPS y tramites de afiliación de los NNAJ, de los cuales al mes de Agosto se han realizado 2349 cambios de EPS y 129 tramites de afiliación (Reporte SIMI).</t>
  </si>
  <si>
    <t>Se realiza visita a los servicios de alimentación de Unidades durante los meses de abril, mayo y junio (Formatos de M-MSD-FT-019)
El perfil sanitario se llevará a cabo en el último cuatrimestre del año.</t>
  </si>
  <si>
    <r>
      <t xml:space="preserve">Se realiza seguimiento semanal de la actualización del Formato Digital Control de Espacios de Almacenamiento Temporal, durante los meses de mayo, junio, julio y agosto </t>
    </r>
    <r>
      <rPr>
        <sz val="10"/>
        <rFont val="Times New Roman"/>
        <family val="1"/>
      </rPr>
      <t xml:space="preserve">(https://idipronbgta-my.sharepoint.com/personal/recursos_idipron_gov_co/_layouts/15/onedrive.aspx?id=%2Fpersonal%2Frecursos%5Fidipron%5Fgov%5Fco%2FDocuments%2FCONTROL%20ESPACIOS%20DE%20ALMACENAMIENTO%20TEMPORAL&amp;ct=1630599820227&amp;or=OWA%2DNT&amp;cid=59c840d0%2D16a2%2D3a01%2Df7db%2D3b1f4ca0b6b7&amp;originalPath=aHR0cHM6Ly9pZGlwcm9uYmd0YS1teS5zaGFyZXBvaW50LmNvbS86ZjovZy9wZXJzb25hbC9yZWN1cnNvc19pZGlwcm9uX2dvdl9jby9FcUFXQ1JXUVN6VkRzdnQwRWdUaGQ2OEJ6TjVxSEdab09kZ0NlN1U5NDJjSUFRP3J0aW1lPXdOeDhCeTV1MlVn)
</t>
    </r>
    <r>
      <rPr>
        <sz val="10"/>
        <color theme="1"/>
        <rFont val="Times New Roman"/>
        <family val="1"/>
      </rPr>
      <t xml:space="preserve">
Se está adelantando la construcción de un procedimiento que permita realizar el control de los elementos de consumo entregados a las áreas y Upi (Formato de Acta de Reunión M-GDO-FT-004 con listado de asistencia y Documento en su versión inicial).</t>
    </r>
  </si>
  <si>
    <r>
      <rPr>
        <sz val="10"/>
        <rFont val="Times New Roman"/>
        <family val="1"/>
      </rPr>
      <t>2. Seguimiento de soportes documentales que dan cuenta de la gestión de los archivos de gestión y misional en cada Upi.</t>
    </r>
    <r>
      <rPr>
        <sz val="10"/>
        <color rgb="FFFF0000"/>
        <rFont val="Times New Roman"/>
        <family val="1"/>
      </rPr>
      <t xml:space="preserve">
</t>
    </r>
    <r>
      <rPr>
        <sz val="10"/>
        <rFont val="Times New Roman"/>
        <family val="1"/>
      </rPr>
      <t xml:space="preserve">
3. Envío de correos electrónicos por parte de las Upi Externado al Líder de Contexto, con los inventarios y transferencias de folios que se presenten, los cuales serían retroalimentados por el mismo medio.</t>
    </r>
  </si>
  <si>
    <t xml:space="preserve">1. Se gestiona ante la Registraduría Nacional del Estado Civil la realización de jornada de documentación, remitiendo vía correo electrónico el oficio, formato y listado de validación de datos de NNAJ con fecha 15/07/2021 (Oficio y Formato Registraduría)
2. Se llevó a cabo jornada de documentación los días 21/22/23 de julio de 2021 (Control de Atenciones)
3. Se gestionó la elaboración de dos piezas comunicacionales relacionadas con aspectos de documentación, las cuales fueron divulgadas mediante correo electrónico de fechas 24/05 y 15/06/2021 (Piezas comunicacionales y pantallazos de correo). 
</t>
  </si>
  <si>
    <t>SULMA ESPERANZA AVENDAÑO MUÑOZ - ZULY MARCELA ROJAS TOLOSA</t>
  </si>
  <si>
    <t xml:space="preserve">PROFESIONAL CONTRATISTA </t>
  </si>
  <si>
    <t xml:space="preserve">
Se definen controles, se identifican responsables en su ejecución y periodicidad de los mismos.
Psicosocial: Soportan el acta de inducción al componente sicosocial y lista de asistencia (06/08/2021), y las actas de los seguimientos realizados a la estrategia UPI COMO VAMOS.
Salud:  El área presentó las actas de capacitación de reducción de riesgos por medio de actas técnica a equipo psicosocial con fechas 11-06-2021, 27-08-2021, 28-08-2021 y 18-08-2021. De acuerdo al control relacionado a las visitas periodicas soportaron las actas con fechas de 19.05.2021 Upi Oasis, 30.06.2021 Upi Perdomo, 01.07.2021 Upi Bosa.
Educación: Al revisar  se evidenció los seguimientos en las planeaciones de los docentes , como también las actas de las reuniones realizar con el Consejo Académico de la EPI.
Internado: Se corroboró  que los internados llevaron la planeacióny el seguimiento a la ejecución de las actividades durante este II cuatrimestre.
Externado: No aportaron soportes
Espiritualidad: Soportaron la base de seguimiento con fecha 19.07.21, y las actas de las reuniones con fechas  04-05-2021, 14-07-2021,  20-05-2021 y 25-06-2021.
No se observa el diseño de indicadores, se recomienda su registro para la medición y monitoreo del cumplimiento en la ejecución de los controles y el análisis de su efectividad en la mitigación del riesgo.
</t>
  </si>
  <si>
    <t>Se definen controles, se identifican responsables en su ejecución y periodicidad de los mismos.
Emprender: Para este II seguimiento aportó bases de datos de los meses de mayo, junio y julio faltó el soporte del mes de agosto, es importante tener en cuenta que los seguimientos son cuatrimestrales, también aportaron las actas cuyo tema fue mapas de riesgos de gestión de los meses de abril,mayo junio y junio no soportaron el mes de agosto es importante aclarar que el mes de abril se evaluó en el I seguimiento finalmente soportaron pantallazos sobre talleres de sensibilización con fechas 19.05.2021, 11.06.2021, 06.07.2021, 15.07.2021 y 09.08.2021.
Internado: Los internos soportaron los segimientos realizados a los centros de interés, Comités misionales, auto y coevaluación inicial de los NNAJ durante los meses de abril, mayo, junio, julio y agosto (Formatos de acta de reunión y de auto y coevaluación).
Territorio: El contexto de territorio soporto los formatos: formato requisición de insumos, material didáctica y meriendas M-MEX-FT-012 y el formato entrega de elementos de consumo a servidores M-MEX-FT-029, y acta comité operativo territorial con fecha 24.07.21.
Educación: En este II seguimiento Educación aportó la elección de Autogobierno(Gobierno escolar) en las unidades donde cuentan con proceso académico las cuales son:   Escuela en Territorio, La 32, Arcadia, Perdomo externado, Edén, Servitá, Molinos, San Francisco, Normandía y Santa Lucía (Archivos M-MED-FT-022-023-024-025 y actas de reunión en formato PDF), adicionalmente soportaron el reporte de Gobierno escolar presentado al DILE con fecha 31.07.2021.
Salud: Para este II seguimiento aportó el reporte de gestión de afiliación de los AJ a la EPS.
No se observa el diseño de indicadores, se recomienda su registro para la medición y monitoreo del cumplimiento en la ejecución de los controles y el análisis de su efectividad en la mitigación del riesgo.</t>
  </si>
  <si>
    <t>Se definen controles, se identifican responsables en su ejecución y periodicidad de los mismos.
De acuerdo a los controles propuestos por el área de Sociolegal se pudo corroborar que se realizaron 6 reuniones de comité de egresados los días, 03/05, 24/05, 01/06, 18/06, 08/07 y 30/08/2021, por otra parte soportaron los seguimientos al egreso realizados durante los meses de mayo a julio. Finalmente soportaron mesas de trabajo los días 21/05, 22/06, y 26/07/2021. 
No se observa el diseño de indicadores, se recomienda su registro para la medición y monitoreo del cumplimiento en la ejecución de los controles y el análisis de su efectividad en la mitigación del riesgo.</t>
  </si>
  <si>
    <t>En la columna "Área/Objetivo", la descripción de Internado no corresponde a su naturaleza.
Se definen controles, se identifican responsables en su ejecución y periodicidad de los mismos. Se recomienda revisar si faltó incorporar alguna acción de fortalecimiento de los controles, ya que la numeración en la columna correspondiente inicia en el numeral 2, omitiéndose el numeral 1. 
Acciones Contexto Territorio: Se verificaron los soportes de entrega de historias sociales de NNAJ. Algunos formatos de inventario documental de Territorio Prevención se encuentran sin diligenciamiento de firmas en los campos correspondientes, necesarias para validar la información que contiene el formato.
Acciones Contexto Internado: Se verificaron los soportes conforme lo reportado. Por el contenido de dos actas de seguimiento historias sociales UPI La Rioja del 18/06/2021 y  02/08/2021 se presume la materialización del riesgo, es importante verificar su ocurrencia y si es del caso registrar en el próximo seguimiento, soportando la aplicación de las medidas de contingencia.   
Algunos soportes de los meses de junio y julio relacionados con la gestión de archivos se observan poco legibles y con espacios de firmas incompletas, tener en cuenta para el próximo seguimiento.
Acciones Contexto Externado: Visita UPI Servitá posterior al periodo de reporte: registra fecha del 02/09/2021.
Los inventarios documentales de la UPI Oasis no registran firmas en los campos correspondientes, necesarias para validar la información que contiene el formato. Uno de los tres archivos no tiene diligenciada fecha completa de registro. Se recomienda tener en cuenta para el próximo seguimiento. 
No se observa la retroalimentación del Líder del Contexto Externado mencionada en la acción de fortalecimiento de control.
Se mantiene la sugerencia realizada en el primer seguimiento de revisar y considerar la modificación en la denominación del formato M-MIN-FT-011 (actualmente formalizado para Contexto Internado) que permita su aplicación en las visitas de seguimiento tanto para Internados como para externados, ya que por lo observado  en las evidencias los criterios de verificación en los seguimientos aplicarían para los dos tipos de Contexto.
No se observa el diseño de indicadores, se recomienda su registro para la medición y monitoreo del cumplimiento en la ejecución de los controles y el análisis de su efectividad en la mitigación del riesgo.</t>
  </si>
  <si>
    <t xml:space="preserve">Se mantienen recomendaciones del primer seguimiento en cuanto a revisar en las consecuencias la pertinencia de precisar que además de la contaminación de los alimentos, se pudiera generar afectación en la salud de los NNAJ, así como efectos en relación a pronunciamientos de autoridades sanitarias.
Se definen controles, se suprimió la actividad de control que se encontraba bajo la responsabilidad del Área de Gestión Ambiental y la actividad relacionada con capacitación al personal de cocina. 
Se identifican responsables de la ejecución de los controles  y se define periodicidad sólo para la segunda actividad de control.
Se verifican soportes de visita a los servicios de alimentación en formato M-MSD-FT-019. Para el periodo de seguimiento aplican sólo los soportes suministrados de los meses de mayo y junio, no se aportaron evidencias de julio y agosto.  No se observó la socialización de los resultados de las visitas con los Responsables de  UPI en formato A-GDO-FT-004.
Del perfil sanitario no se aportan evidencias por cuanto se reporta su realización en el último cuatrimestre. Teniendo en cuenta que esta actividad se realiza de manera anual, se recomienda revisar si se hacen necesarios seguimientos con periodicidad más corta frente a los resultados del instrumento aplicado que favorezcan la oportunidad en la ejecución del control para la mitigación del riesgo.
Se reitera lo observado en el primer seguimiento respecto a que una de las causas del riesgo identificado alude a debilidades en el seguimiento de la gestión oportuna del mantenimiento periódico de las trampas de grasa por parte del área encargada, para la que no se evidencia la definición de un control que la mitigue.
No se observa el diseño de indicadores, se recomienda su registro para la medición y monitoreo del cumplimiento en la ejecución de los controles y el análisis de su efectividad en la mitigación del riesgo.
</t>
  </si>
  <si>
    <t>Se definen controles, se identifican responsables en su ejecución y periodicidad de los mismos. 
En la evaluación del riesgo se registra que se deben establecer acciones para fortalecer el control, sin embargo, en la columna que corresponde no se describieron acciones.
Acción 1: Se aportan evidencias de gestión ante Registraduría Nacional para jornada de documentación de NNAJ 
Acción 2: Se observan soportes en formato Control de Atenciones de la jornada de documentación realizada en las fechas 21/22 y 23 de julio, se recomienda para el próximo seguimiento adjuntar sólo los soportes que correspondan a la acción planteada, ya que el archivo contiene formatos de Control de Atenciones de otras fechas y otras acciones que además se evidencian sin el completo diligenciamiento de firmas. 
No se observan soportes del registro en SIMI de las jornadas realizadas como se describe en la actividad de control.
Ante las evidencias de las acciones 1 y 2, se presume la materialización del riesgo, si es así, se recomienda registrarlo en la columna correspondiente. 
Acción 3: Se aportan evidencias de las piezas comunicativas en alusión a documentos de identidad y la divulgación por correo electrónico, sin embargo, la actividad de control señala "...y sensibilizar a través de piezas comunicacionales sobre la importancia del buen uso y manejo de los documentos de identificación de los NNAJ", en ese sentido, aunque se evidencia la divulgación, no se soporta la sensibilización a los NNAJ y el tema específico del bueno uso y manejo de los documentos de identificación, aspecto importante en la mitigación del riesgo identificado. 
En las acciones implementadas no se registra información acerca de la actividad de control "Llevar a cabo dos talleres anuales en cada una de las Upi, dirigidos a los AJ con el fin de promover el buen uso y cuidado de los documentos..."
No se observa el diseño de indicadores, se recomienda su registro para la medición y monitoreo del cumplimiento en la ejecución de los controles y el análisis de su efectividad en la mitigación del riesgo.</t>
  </si>
  <si>
    <r>
      <t xml:space="preserve">* Educadores y beneficiarios no se han apropiado de la importancia del uso de elementos de protección personal en el desarrollo de la formación técnica y de las actividades de corresponsabilidad.
* Inadecuado uso de herramientas, materiales, elementos y/o insumos utilizados en las actividades de corresponsabilidad. 
* Se desarrollan actividades que requieren contacto físico en los lugares donde se realizan.
* Los NNAJ presentan algún tipo de enfermedad o lesión desconocida por los organizadores o responsables de las actividades de Espiritualidad.
* Los NNAJ se encuentran bajo aparente efecto de Sustancias Psicotrópicas o alcohol en las actividades de Espiritualidad desarrolladas.
* Los niveles de actividad motora e impulsividad propia de los NNAJ. 
* Naturalización de las lesiones personales como solución a los conflictos internos entre la población asistida. 
* Debilitamiento </t>
    </r>
    <r>
      <rPr>
        <sz val="10"/>
        <color theme="1"/>
        <rFont val="Times New Roman"/>
        <family val="1"/>
      </rPr>
      <t xml:space="preserve">de la tolerancia y convivencia entre los NNAJ. </t>
    </r>
    <r>
      <rPr>
        <sz val="10"/>
        <color theme="1"/>
        <rFont val="Times New Roman"/>
        <family val="1"/>
      </rPr>
      <t xml:space="preserve">
* Discriminación entre grupos de NNAJ por razones étnicas, sociales, económicas, culturales, políticas o religiosas.</t>
    </r>
  </si>
  <si>
    <r>
      <rPr>
        <b/>
        <sz val="10"/>
        <rFont val="Times New Roman"/>
        <family val="1"/>
      </rPr>
      <t xml:space="preserve">Educación-Formación Técnica: </t>
    </r>
    <r>
      <rPr>
        <sz val="10"/>
        <rFont val="Times New Roman"/>
        <family val="1"/>
      </rPr>
      <t xml:space="preserve">* Semestralmente se socializan los Protocolos de Seguridad Ocupacional aprobados o Guías de Medidas de Seguridad en los casos que se encuentran en proceso de elaboración y aprobación, a AJ participantes en los talleres en formación, en formato Asistencia Diaria M-MEX-FT-001. * Se realizan seguimientos mensuales sobre la utilización de los elementos de protección personal en los talleres por parte de los AJ, en formato Acta de reunión A-GDO-FT-004 y Registro de asistencia diaria de los AJ.
</t>
    </r>
    <r>
      <rPr>
        <b/>
        <sz val="10"/>
        <rFont val="Times New Roman"/>
        <family val="1"/>
      </rPr>
      <t>Emprender:</t>
    </r>
    <r>
      <rPr>
        <sz val="10"/>
        <rFont val="Times New Roman"/>
        <family val="1"/>
      </rPr>
      <t xml:space="preserve"> Cada vez que inicia la ejecución de un nuevo convenio o cuando hay ingresos de jóvenes nuevos a las actividades de corresponsabilidad, se realizan acciones formativas en: CAPACITACIÓN EN SEGURIDAD Y SALUD OCUPACIONAL M-MEM-DI-007, CAPACITACIÓN SEGURIDAD, ORDEN Y LIMPIEZA M-MEM-DI-006, documentado en formato de Taller y Acciones Formativas M-MEX-FT 007. </t>
    </r>
    <r>
      <rPr>
        <sz val="10"/>
        <color rgb="FFFF0000"/>
        <rFont val="Times New Roman"/>
        <family val="1"/>
      </rPr>
      <t xml:space="preserve">
</t>
    </r>
    <r>
      <rPr>
        <b/>
        <sz val="10"/>
        <rFont val="Times New Roman"/>
        <family val="1"/>
      </rPr>
      <t xml:space="preserve">Espiritualidad: </t>
    </r>
    <r>
      <rPr>
        <sz val="10"/>
        <rFont val="Times New Roman"/>
        <family val="1"/>
      </rPr>
      <t xml:space="preserve">* Correos al Área de Salud solicitando apoyo por parte de auxiliar de enfermería para las salidas y la verificación del estado de afiliación a salud de los NNAJ participantes. * De cada encuentro programado (según cronograma del área) se documenta un formato de Talleres y Acciones Formativas M-MEX-FT 007, en el cual se dejan consignados los aspectos preventivos realizados con los NNAJ, haciendo especial énfasis en el control establecido en los numerales 5.5. y 5.10 (Durante el viaje y/o actividad no se podrá consumir sustancias psicoactivas o alcohol - la responsabilidad en dicho aspecto, corresponderá a los cuidadores, auxiliar de enfermería y al área encargada de dicha actividad); en la evaluación del mismo se registra la ocurrencia o no de accidentes en cada actividad. 
</t>
    </r>
    <r>
      <rPr>
        <b/>
        <sz val="10"/>
        <rFont val="Times New Roman"/>
        <family val="1"/>
      </rPr>
      <t xml:space="preserve">Sociolegal: </t>
    </r>
    <r>
      <rPr>
        <sz val="10"/>
        <rFont val="Times New Roman"/>
        <family val="1"/>
      </rPr>
      <t xml:space="preserve"> *Talleres bimestrales en Upi con atención de AJ, en prevención del delito y de las lesiones personales, en los formatos Talleres y Acciones Formativas M-MEX-FT 007 y registro en  SIMI/Modulo Búsqueda Afectiva/Actividades/Talleres Educativos. * Asesorías, acompañamientos, seguimiento a los procesos y audiencias de los AJ del IDIPRON hasta culminar la condición legal ya sea absolutoria o condenatoria, registradas en el Formato de Control de Atenciones, Acciones y/o Seguimiento M-MEX-FT-006 y con registro y seguimiento mensual en SIMI/Módulo Sociolegal/Entrevista caso jurídico restablecimiento de derechos. </t>
    </r>
  </si>
  <si>
    <t>* Activar protocolo establecido por ARL (contratistas)
 *  Activar protocolo establecido Póliza (AJ)
* Se realiza acompañamiento por parte del orientador y/o coordinador de cada convenio al/la joven afectado, al respectivo sistema de salud para su atención inmediata, y posteriormente investigar las causas del hecho. 
* Seguimiento y control oportuno a los jóvenes que realizan las actividades de corresponsabilidad 
* Direccionar al NNAJ a la red hospitalaria más cercana o aplicar primeros auxilios según sea el caso.
* Aplicar el instructivo de ruta para la intervención en caso de accidente M-PIN-IN-003.
* Informar al Área de Salud y Subdirección de Métodos Educativos y Operativa.
* Acercamiento de las partes para establecer las pautas de una práctica restaurativa.
* De acuerdo a la gravedad, la aplicación de las sanciones establecidas en el pacto de convivencia del IDIPRON.</t>
  </si>
  <si>
    <r>
      <t xml:space="preserve">* Se socializan los protocolos de seguridad en los talleres de las Upi Perdomo, Santa Lucía, Molinos, La 32 y Bosa (Formatos Actividad de Aprendizaje Semanal) </t>
    </r>
    <r>
      <rPr>
        <b/>
        <sz val="10"/>
        <rFont val="Times New Roman"/>
        <family val="1"/>
      </rPr>
      <t>Nota:</t>
    </r>
    <r>
      <rPr>
        <sz val="10"/>
        <rFont val="Times New Roman"/>
        <family val="1"/>
      </rPr>
      <t xml:space="preserve"> No se aportan listados de asistencia pues el ejercicio se realizó con envío vía correo electrónico.
* Se verifica el uso de EPP de los jóvenes de 31 Talleres de las Unidades de Perdomo, Santa Lucía, Molinos, La 32 y Bosa, en los meses de Mayo, Junio, Julio y Agosto (Actas de reunión y asistencia) </t>
    </r>
    <r>
      <rPr>
        <b/>
        <sz val="10"/>
        <rFont val="Times New Roman"/>
        <family val="1"/>
      </rPr>
      <t>Nota:</t>
    </r>
    <r>
      <rPr>
        <sz val="10"/>
        <rFont val="Times New Roman"/>
        <family val="1"/>
      </rPr>
      <t xml:space="preserve"> Los talleres que no reportan este seguimiento es debido a que sus actividades no requieren su uso, algunos no contaban con tallerista contratado y otros realizaron actividades virtuales por contagio de COVID en los educadores.</t>
    </r>
  </si>
  <si>
    <t>Se definen controles, se identifican responsables en su ejecución y periodicidad de los mismos.
Educación-Formación Técnica:  El área aportó para este II cuatrimestre la socialización de los protocolos de Seguridad Ocupacional de los talleres de confección, ebanistería, metalistería entre otros.  Y la verificación del uso de los EPP de los jóvenes que asisten a los 31 talleres de las unidades.
Emprender: Se desarrollaron durante este II seguimiento talleres para la prevención a jóvenes vinculados a A.C.  
Espiritualidad: Uno de los soportes aportados fue la solicitud por correo con fecha de la solicitud al área de Salud con fecha 17.08.2021 de la verificación de salud de los AJ de la unidad de la 32.
Sociolegal: Durante este II seguimiento el  área realizó 17 talleres educativos relacionados con la prevención de delitos, comparendos y lesiones personales en las unidades de Servitá (64), La 27 (36),  La 32(30), Bosa(12) y Rioja (53)en los meses de junio y julio para un cubrimiento de 195 AJ.
No se observa el diseño de indicadores, se recomienda su registro para la medición y monitoreo del cumplimiento en la ejecución de los controles y el análisis de su efectividad en la mitigación del riesgo.</t>
  </si>
  <si>
    <t xml:space="preserve">*Desactualización de procedimientos operativos para un seguimiento al egreso más eficiente y de una cobertura mayor  de los NNAJ con egreso.
* Limitación de recursos humanos, impidiendo mayor alcance en la gestión.
* Sistemas de Información débiles para el egreso y seguimiento al egreso.
*Desconocimiento de los motivos por los cuales egresan los NNAJ  que presentan deserción y en gran parte de los casos existe perdida de contacto en el seguimiento al egreso. </t>
  </si>
  <si>
    <t>* Desconocimiento de la situación de Derechos de la población egresada.
* Continuidad o nueva vulneración o amenaza de derechos de los NNAJ 
* Desconocimiento de indicadores que midan la eficacia y efectividad de las acciones del Modelo Pedagógico del IDIPRON
* Afectación en las metas y estadísticas concernientes a la efectividad de resultados institucionales.
* Reingreso institucional del NNAJ para un proceso de restablecimiento de derechos. 
* Ausencia de posibilidad de reingresos a la población que requiere ser nuevamente atendida por el IDIPRON.</t>
  </si>
  <si>
    <t>* Reuniones mensuales por parte del comité de egreso a fin de realizar seguimiento al egreso y tomar decisiones frente al caso, cuando este lo amerite y sea condicionante para el bienestar del NNAJ, consignado en formato Acta de reunión A-GDO-FT-004 - Registro asistencia A-GDO-FT-010 y la novedad se registra en el SIMI/Módulo Sociolegal/Acta de Egreso/Ver Seguimientos/Presentación a Comité. 
* Diligenciamiento de contacto mensual con el NNAJ en egreso, a fin de conocer su estado de vulneración o avance en el restablecimiento de derechos, el cual es registrado en el Formato Control de Atenciones, Acciones y/o Seguimientos M-MEX-FT-006 y en el SIMI/Módulo Sociolegal/Acta de Egreso/Ver Seguimientos. 
*Retroalimentar mediante informe anual hacia todas y entre todas las áreas de derecho, acerca de  las situaciones que más se presentan con la población egresada, a través de correo electrónico.</t>
  </si>
  <si>
    <t>Los controles diseñados atienden a la mitigación del riesgo, no obstante, se mantiene  la recomendación de la OCI del primer seguimiento respecto a que en las causas identificadas se observan algunas que no dependerían de manera exclusiva  del Área de Salud-Economato, por lo que se sugiere revisar la pertinencia de involucrar a los Contextos Pedagógicos en la mitigación del riesgo y el diseño de los controles.  
Se identifican responsables en la ejecución de los controles y periodicidad de los mismos.
Acción 1: Se evidencia el registro de la información consolidada de remisiones de alimentos, sin embargo en las acciones implementadas se describe el formato M-MSD-FT-059 y en los formatos suministrados como evidencia se registra el código M-MSD-FT-064. Tener en cuenta para revisar y validar si corresponde al mismo formato.
Acción 2: Se verificaron los soportes del registro mensual en las matrices de programación de alimentos en los formatos M-MSD-FT-054 y M-MSD-FT-057.
Acción 3: Se observaron los soportes de correos de cancelaciones de productos en alto stock y novedades, se sugiere considerar la posibilidad de estandarizar el esquema en el que se reportan las cancelaciones y novedades mediante los correos electrónicos.
Acción 4: Se verificaron los soportes de solicitud reporte de coberturas.
Acción 5: Se verificaron los soportes, sin embargo, no se observa con claridad en las matrices el mecanismo de alerta para identificar errores en la programación y pedidos de alimentos. 
No se observa el diseño de indicadores, se recomienda su registro para la medición y monitoreo del cumplimiento en la ejecución de los controles y el análisis de su efectividad en la mitigación del riesgo.</t>
  </si>
  <si>
    <t>* Documentación inconsistente presentada por los NNAJ.
* Falta de verificación de información de datos personales de los NNAJ  en el SIMI y otras fuentes de consulta distrital y nacional.
* Debilidades en la revisión de existencia de historias sociales en el área de archivo misional de los NNAJ que han estado vinculados al Instituto.
* Débiles controles en la organización y entrega de los archivos de gestión por parte de las personas a cargo cuando realizan empalme de actividades por cambio de área o Unidad.
* Baja efectividad de los controles implementados para la adecuada conservación y gestión de la documentación, conforme a lineamientos establecidos en la Política de Gestión Documental.
* Falta de diligenciamiento y actualización del formato único de Inventario Documental.
* Existencia de archivos pendientes de transferencias primarias.
* Ausencia de un sistema de identificación visual de la documentación. 
* Falta de mantenimiento y limpieza de instalaciones y estantería en la que se organiza y reserva la documentación.</t>
  </si>
  <si>
    <r>
      <rPr>
        <b/>
        <sz val="10"/>
        <rFont val="Times New Roman"/>
        <family val="1"/>
      </rPr>
      <t xml:space="preserve">Territorio: </t>
    </r>
    <r>
      <rPr>
        <sz val="10"/>
        <rFont val="Times New Roman"/>
        <family val="1"/>
      </rPr>
      <t>Para el control mensual de entrega de archivo misional se tienen en cuenta los siguientes documentos: * INVENTARIO ÚNICO DOCUMENTAL A-GDO-FT-018, en el caso de NNAJ que ingresan por primera vez al Instituto; *TRANSFERENCIA DE FOLIOS A LA HISTORIA SOCIAL A-GDO-FT-006, para aquellos NNAJ que habiendo egresado deciden reingresar y *ACTA DE REUNION A-GDO-FT-004, en la cual se consignan novedades como el no ingreso de NNAJ o los compromisos de documentación pendiente o por ajustar que se presentarán para la próxima entrega. Por otra parte, al momento de recibir un NNAJ se debe consultar el archivo misional del Instituto y corroborar si en algún momento estuvo vinculado en alguna UPI o Territorio, para así evitar la duplicidad de documentos. En el caso del manejo del archivo de gestión, debe conformarse, organizarse, preservarse y controlarse, manteniendo permanentemente actualizado en el formato INVENTARIO ÚNICO DOCUMENTAL A-GDO-FT-018, generando las transferencias primarias conforme a los cronogramas comunicados por el Área de Administración Documental.</t>
    </r>
    <r>
      <rPr>
        <b/>
        <sz val="10"/>
        <rFont val="Times New Roman"/>
        <family val="1"/>
      </rPr>
      <t xml:space="preserve">
</t>
    </r>
    <r>
      <rPr>
        <sz val="10"/>
        <rFont val="Times New Roman"/>
        <family val="1"/>
      </rPr>
      <t xml:space="preserve">
</t>
    </r>
    <r>
      <rPr>
        <b/>
        <sz val="10"/>
        <rFont val="Times New Roman"/>
        <family val="1"/>
      </rPr>
      <t>Internado y Externado:</t>
    </r>
    <r>
      <rPr>
        <sz val="10"/>
        <rFont val="Times New Roman"/>
        <family val="1"/>
      </rPr>
      <t xml:space="preserve"> Visita semestral de acompañamiento y seguimiento a la gestión del archivo misional y de gestión en las UPI mediante registro en los formatos M-MIN-FT-011 y Acta de Reunión A-GDO-FT-004. </t>
    </r>
  </si>
  <si>
    <t>Territorio: * Seguimiento a las personas que tienen acceso a las historias sociales y a cada una de las acciones para evitar las inconsistencias. 
* Se hace la retoma inmediata del proceso de archivo, detectando puntualmente la inconsistencia y haciendo su corrección con el acompañamiento de la delegada SIGID de Territorio.
Internado y Externado: Determinar las tareas pendientes o inconsistentes en el manejo de los archivos de gestión y misional, documentando acciones correctivas inmediatas para superación de la situación.</t>
  </si>
  <si>
    <r>
      <t xml:space="preserve">
Se realizan visitas a las Upi Arcadia, Edén, Luna Park y San Francisco, en las cuales se revisa el manejo y gestión de los archivos de la Upi (Actas, asistencia y formatos de visita).
Las Unidades Arcadia, Edén, Luna Park, Normandía, Rioja, San Francisco, envían los soportes documentales de gestión de archivos de los meses de mayo, junio, julio y agosto (Correos, transferencias, inventarios, actas)</t>
    </r>
    <r>
      <rPr>
        <sz val="10"/>
        <color rgb="FFFF0000"/>
        <rFont val="Times New Roman"/>
        <family val="1"/>
      </rPr>
      <t xml:space="preserve">
</t>
    </r>
    <r>
      <rPr>
        <sz val="10"/>
        <rFont val="Times New Roman"/>
        <family val="1"/>
      </rPr>
      <t xml:space="preserve">
NOTA: Liberia se encuentra en remodelación. </t>
    </r>
  </si>
  <si>
    <t>* Se realizan visitas a las Unidades Externado Belén-Conservatorio, Santa Lucía, Servita y Molinos, realizando seguimiento al Archivo Misional y de Gestión en el Ítem No 6. ADMINISTRATIVO (Actas de visitas en PDF).
* Se adjunta inventario documental de UPI  Oasis (Formato A-GDO-FT-018)</t>
  </si>
  <si>
    <t>* Déficit de jornadas o campañas de documentación (Documentos de identificación) en las Unidades de Protección Integral donde se presenten  casos de indocumentación.
* Deficiencia en los mecanismos y/o estrategias para identificar las situaciones de indocumentación de los NNAJ.
* Constante pérdida de los documentos de identificación por parte del NNAJ.
* Baja sensibilización y capacitación hacia los NNAJ en relación con el uso y cuidado de los documentos de identificación.</t>
  </si>
  <si>
    <t>* Población beneficiaria o intervenida en situación de indocumentación personal. 
* Limitación de intervención de las necesidades del NNAJ por parte del equipo profesional del IDIPRON.
* Limitación del NNAJ en el acceso a servicios y derechos fundamentales, sociales, civiles y políticos.</t>
  </si>
  <si>
    <r>
      <t xml:space="preserve">* Tramitar vía correo electrónico y en forma cuatrimestral, las jornadas de documentación en articulación con la Registraduría Auxiliar, para ello se diligencia el "FORMATO PARA REQUERIMIENTOS DE JORNADAS DE IDENTIFICACION VALIDACION DE DATOS Y REQUISITOS" emitido por la Registraduría Nacional del Estado Civil. 
*Realizar jornadas de documentación de forma cuatrimestral o cuando la Registraduría Auxiliar lo apruebe, a fin de tramitar  los documentos de identificación de los NNAJ del Instituto en modalidad de renovación, duplicado y primera vez. Las jornadas que se realicen con los NNAJ deberán quedar registradas en el Sistema de Información Misional -SIMI a través de la siguiente ruta: SIMI/SOCIOLEGAL/ASIIGNACIÓN DE CITA y en formato de  006 CONTROL DE ATENCIONES, ACCIONES Y-O SEGUIMIENTO M-MEX-FT-006
* Llevar a cabo dos talleres anuales en cada una de las Upi, dirigidos a los AJ con el fin de promover el buen uso y cuidado de los documentos, los cuales se registran en formato TALLERES Y ACCIONES FORMATIVAS-M-MEX-FT-007, sistematizando la asistencia en el SIMI. 
* En articulación con el Área de Comunicaciones y de forma trimestral, elaborar, difundir y sensibilizar a través de piezas comunicacionales sobre la importancia del buen uso y manejo de los documentos de identificación de los NNAJ </t>
    </r>
    <r>
      <rPr>
        <sz val="10"/>
        <color rgb="FFFF0000"/>
        <rFont val="Times New Roman"/>
        <family val="1"/>
      </rPr>
      <t>SOPORTE?</t>
    </r>
    <r>
      <rPr>
        <sz val="10"/>
        <rFont val="Times New Roman"/>
        <family val="1"/>
      </rPr>
      <t xml:space="preserve">. </t>
    </r>
  </si>
  <si>
    <t>Los equipos de los diferentes contextos reciben formación en forma mensual (internado) y trimestral (territorio y externado), en las cuales se divulgan los principios de la plataforma estratégica y el código de integridad que orientan todas las acciones que desarrollan con los NNAJ; proceso que se documenta en formato de Acta de Reunión A-GDO-FT-004.
Los NNAJ cuentan con los siguientes canales de comunicación institucional para presentar sus PQR relacionadas con el trato que reciben por parte de todo el personal que les brinda la atención en el Instituto: *Virtual (incluido redes sociales Facebook, WhatsApp), *Escrito, *Telefónico, * Presencial y * Buzón de sugerencias, las cuales son recepcionadas y tramitadas conforme a lo establecido en el Manual de Atención a la Ciudadanía A-ACI-MA-001.
La STMEO está atenta a la recepción y solución de los requerimientos presentados por los NNAJ, sus familias, entes de control y ciudadanía en general, sobre el trato que éstos reciben en el proceso de atención integral, para lo cual realiza las gestiones que le corresponden con las Upi Casas de Cuidado y Acogida, las áreas y los contextos a través de contacto telefónico y correos electrónicos, hasta dar respuesta efectiva, definitiva y de fondo a los requerimientos presentados, con la periodicidad que éstos se presentan. Estas acciones son reportadas mensualmente en Bitácora de PQRS establecida para tal fin.</t>
  </si>
  <si>
    <r>
      <t xml:space="preserve">Se desarrollaron formaciones en las Unidades Arcadia, Edén, Luna Park, Normandía, Rioja, San Francisco, durante los meses de mayo, junio, julio y agosto (Actas de reunión y asistencia)
</t>
    </r>
    <r>
      <rPr>
        <sz val="10"/>
        <color rgb="FFFF0000"/>
        <rFont val="Times New Roman"/>
        <family val="1"/>
      </rPr>
      <t xml:space="preserve"> 
</t>
    </r>
    <r>
      <rPr>
        <sz val="10"/>
        <rFont val="Times New Roman"/>
        <family val="1"/>
      </rPr>
      <t xml:space="preserve">NOTA: Liberia se encuentra en remodelación. </t>
    </r>
  </si>
  <si>
    <t>Se definen controles, se identifican responsables en su ejecución y periodicidad de los mismos.
Acciones Contexto Internado: Se verifica la conformidad de las evidencias aportadas con periodicidad mensual, no obstante, en las actas de las UPI Luna Park del 28/05/2021 y San Francisco 20/05/2021, no se precisa sobre el abordaje de temas relacionados con el buen trato en la atención a los NNAJ. No se aportan evidencias de la UPI Arcadia.
El Contexto Externado no aporta evidencias de las acciones de control.
Acciones Contexto Territorio: se aportan evidencias de las actividades planteadas en la actividad de control, aunque no es clara la periodicidad de su realización ya que se enuncia en la actividad inicial de control trimestral y en las de fortalecimiento de la acción de manera mensual y en dos de las modalidades del contexto (Prevención y Caminando relajado) se presentó sólo un acta para el periodo de reporte, se recomienda tener en cuenta para el próximo seguimiento, de la misma manera se recomienda mayor precisión en los temas asociados a buen trato y atención a los NNAJ . 
Acciones STEMO: se verifica el soporte Bitácora de PQR´s, se recomienda mantener seguimiento de la respuesta y solución a los casos que aún se encuentran abiertos.
No se observa el diseño de indicadores, se recomienda su registro para la medición y monitoreo del cumplimiento en la ejecución de los controles y el análisis de su efectividad en la mitigación del riesgo.</t>
  </si>
  <si>
    <t>Se presenta la Bitácora de PQRS, en la cual se ha dejado en hoja separada los casos relacionados con presunto trato inadecuado a los NNAJ durante el 2021, que corresponden a 9 requerimientos en el 1er. cuatrimestre y 7 en el 2do. De ellos, 12 ya cuentan con respuesta de fondo, 2 están en solicitud de ampliación, ya que por tratarse de peticiones anónimas se requerían datos adicionales para brindar una respuesta definitiva y de fondo, pero a la fecha no se ha realizado la respectiva ampliación, y 2 se encuentran en proyección de respuesta, para la cual se puso en conocimiento y solicitaron las gestiones pertinentes a las respectivas áreas y dependencias, estando a la espera de los insumos para brindar respuesta a estas peticiones (Bitácora de PQRS)</t>
  </si>
  <si>
    <t>* Falta de reasignación de los insumos y materiales de talleres vocacionales cuyo funcionamiento se traslada a otras Upi conforme a las necesidades del Modelo Pedagógico.
* Falta de inclusión en los planes de estudio, de los productos e insumos a utilizar en los talleres vocacionales.
* Falta de entrenamiento básico para el manejo y control de inventarios.
* Ausencia de conteos físicos de manera periódica y verificación de inventario en caso de traslados de personal a cargo.
* Falta de registro de ingresos de elementos en el Kardex, así como fallas en su  diligenciamiento y actualización.
* Debilidades en la entrega de elementos de consumo así como falta de trazabilidad en el destino final a NNAJ.
* Gestión inadecuada de elementos de consumo que generan excedentes almacenados con posible deterioro, merma u obsolescencia.
* Pérdida de control sobre los elementos debido a entregas informales o no oficiales y el acceso de varias personas al espacio de almacenamiento.
* Fallas en la organización de elementos debido a disposición inadecuada.
* Fallas en la custodia y preservación de elementos por filtraciones de agua, posibilidad de incendio sin la toma de medidas correspondientes y la baja rotación de aquellos que contienen líquidos evaporables o volátiles.</t>
  </si>
  <si>
    <r>
      <t xml:space="preserve">Educación: </t>
    </r>
    <r>
      <rPr>
        <sz val="10"/>
        <rFont val="Times New Roman"/>
        <family val="1"/>
      </rPr>
      <t xml:space="preserve">* Se realiza diligenciamiento semanal del formato PLANEACIÓN DE CLASES M-MED-FT-013. Los formatos ENTREGA DE ELEMENTOS DE CONSUMO Y CONSUMO CONTROLADO A SERVIDORES A-GLO-FT-010 (o M-MEX-FT-029) y ENTREGA DE ELEMENTOS DE CONSUMO PARA EL DESARROLLO DE ACTIVIDADES A NNAJ M-MEX-FT-016, se diligencian según las entregas realizadas por el Almacén y las necesidades presentadas en las Upi. * Se lleva a cabo seguimiento semanal del apoyo académico a la planeación de talleristas vocacionales frente a las entregas de insumos realizadas por el líder administrativo de la Upi en los formatos de entrega de elementos antes referidos. *Se hace seguimiento mensual desde la Secretaría Académica a los reportes de no consumo o mínimo consumo de insumos, con el fin de reasignarlos.
</t>
    </r>
    <r>
      <rPr>
        <b/>
        <sz val="10"/>
        <rFont val="Times New Roman"/>
        <family val="1"/>
      </rPr>
      <t xml:space="preserve">Internado y Externado: </t>
    </r>
    <r>
      <rPr>
        <sz val="10"/>
        <rFont val="Times New Roman"/>
        <family val="1"/>
      </rPr>
      <t xml:space="preserve">*Visitas semestrales a las UPI con énfasis en el seguimiento y verificación  de los recursos para el servicio de los NNAJ, su disposición, proceso de entrega y las adecuadas condiciones de los espacios de almacenamiento temporal.
</t>
    </r>
    <r>
      <rPr>
        <b/>
        <sz val="10"/>
        <rFont val="Times New Roman"/>
        <family val="1"/>
      </rPr>
      <t xml:space="preserve">STMEO: </t>
    </r>
    <r>
      <rPr>
        <sz val="10"/>
        <rFont val="Times New Roman"/>
        <family val="1"/>
      </rPr>
      <t xml:space="preserve">Llevar a cabo seguimiento semanal en el formato digital CONTROL DE ESPACIOS DE ALMACENAMIENTO TEMPORAL M-MEX-FT-026 (compartido a través de drive con las Unidades desde el correo recursos@idipron.gov.co), realizando a través de correo electrónico las retroalimentaciones necesarias para mantener actualizado el registro.  Se llevan a cabo visitas trimestrales de verificación que son documentadas en formato de Acta de Reunión M-GDO-FT-004 y listado de asistencia. </t>
    </r>
  </si>
  <si>
    <t xml:space="preserve">*Se presentan las  planeaciones de clases que evidencian el desarrollo transversal del currículo en Artes, Vitrales y Confección, en las Unidades de San Francisco, Servitá y Arcadia (Formato M-MED-FT-013 y consulta en ruta secretariacademica@idipron.gov.co/academia2021/primer corte/planeaciones/unidades/proyectos pedagógicos/docentes/mes/semana No.). 
* Se entregan insumos en las Upi San Francisco y Servitá (formatos A-GLO-FT-010 y M-MEX-FT-029 en PDF). 
* Se realiza seguimiento al traslado de maquinaria del Taller de Confección de la Unidad de La Florida a La Arcadia y de insumos de materiales de la Unidad de La Rioja a la Unidad de La Arcadia (Formatos A-GLO-FT-009).  </t>
  </si>
  <si>
    <t xml:space="preserve">Se definen controles, se identifican responsables en su ejecución y periodicidad de los mismos. No se registra información sobre el tipo de control, cabe anotar que en el primer seguimiento se registró como Detectivo.
Acciones Área Educación: * Algunos formatos M-MET-FT-013, no registran observaciones del apoyo académico ni del área de pedagogía, o que se especifique que no aplica como lo indica el formato, se observa también que en algunos de estos formatos no se registra completamente el campo de quien elabora y revisa. * En los formatos M-MEX-FT-029 de la UPI Servitá, se omite el registro de firma y el campo de observaciones  en el que se debe indicar en qué actividad se van a utilizar los insumos entregados, lo que puede representar falencias en la trazabilidad del control. * El formato A-GLO-FT-009 del traslado de insumos realizado de la UPI Rioja a la UPI Arcadia del mes de mayo sólo tiene diligenciado el espacio de firma de quien entrega. El traslado de elementos de la UPI Florida a la UPI Arcadia, sólo tiene diligenciado el espacio de firma de quien entrega y es de fecha del 02/02/2021, es decir, que se encuentra fuera del periodo del reporte. Se recomienda revisar las debilidades anteriores mediante el seguimiento que realiza el área para que se mantenga la efectividad de las acciones de control.    
Acciones Contexto Internado y Externado: Se revisan actas de visita a las UPI´S, no se observan situaciones relevantes frente al manejo de insumos o elementos de consumo. Visita UPI Servitá posterior al periodo de reporte: registra fecha del 02/09/2021.
Acciones STEMO:  Con la evidencia soportada no es fácil identificar la frecuencia del seguimiento realizado  a la actualización del formato digital Control de Espacios de Almacenamiento Temporal M-MEX-FT-026, se recomienda tener en cuenta para el próximo seguimiento, ya que se observa la ruta de almacenamiento de la información pero no se tiene acceso a ella para verificación. * Se evidencian acciones adelantadas en la construcción del procedimiento para realizar el control de los elementos de consumo entregados a la áreas y UPI´S. No se observa listado de asistencia de la reunión soportada en acta y relacionado en la actividad de control. 
En las acciones de la STEMO, no se registra información ni aportan evidencias de la actividad de control "...visitas trimestrales de verificación que son documentadas en formato de Acta de Reunión M-GDO-FT-004 y listado de asistencia". Se recomienda soportar en próximo seguimiento.    
No se observa el diseño de indicadores, se recomienda su registro para la medición y monitoreo del cumplimiento en la ejecución de los controles y el análisis de su efectividad en la mitigación del riesgo.
</t>
  </si>
  <si>
    <r>
      <t xml:space="preserve">* Se realizan visitas a las Upi Arcadia, Edén, Luna Park y San Francisco, en las cuales se revisa el manejo y gestión de los elementos de consumo en EAT y de talleres vocacionales (Actas, asistencia y formatos de visita)
</t>
    </r>
    <r>
      <rPr>
        <sz val="10"/>
        <color rgb="FFFF0000"/>
        <rFont val="Times New Roman"/>
        <family val="1"/>
      </rPr>
      <t xml:space="preserve">
</t>
    </r>
    <r>
      <rPr>
        <sz val="10"/>
        <rFont val="Times New Roman"/>
        <family val="1"/>
      </rPr>
      <t>NOTA: Liberia se encuentra en remodelación. 
* Se realizan visitas a las Unidades Externado Belén-Conservatorio, Santa Lucía, Servita y Molinos, realizando seguimiento al manejo de los recursos en el Ítem No 5. ADMINISTRATIVO - ESPACIO DE ALMACENAMIENTO TEMPORAL (Actas de visitas en PDF).</t>
    </r>
  </si>
  <si>
    <t xml:space="preserve">11
Contingente incumplimiento de Buenas Prácticas de Manufactura que afecte las condiciones básicas de higiene en la fabricación de los alimentos para los NNAJ </t>
  </si>
  <si>
    <t xml:space="preserve">Se llevan a cabo revisiones a los espacios de fabricación de alimentos en las Upi, produciendo un Acta visita de acompañamiento y asesoría técnica en BPM a los servicios de alimentación en el formato M-MSD-FT-019, socializando los resultados de la misma con los Responsables de las Upi mediante ActaA-GDO-FT-004.
El procedimiento Perfil Sanitario M-MSD-PR-008 da lineamiento frente a la verificación del cumplimiento de los requisitos estipulados en el marco legal de la Resolución 2674 de 2013 de Buenas Prácticas de Manufactura en los servicios de alimentación. Dicha verificación en las Upi se realiza anualmente en el formato Perfil Sanitario Servicios de Alimentación M-MSD-FT-038. 
</t>
  </si>
  <si>
    <r>
      <rPr>
        <sz val="10"/>
        <rFont val="Times New Roman"/>
        <family val="1"/>
      </rPr>
      <t>Edith Johana Fuentes</t>
    </r>
    <r>
      <rPr>
        <sz val="10"/>
        <color theme="1"/>
        <rFont val="Times New Roman"/>
        <family val="1"/>
      </rPr>
      <t>-Juan Manuel Cruz-Ingrid Alfonso-Adriana López-Johanna León-Nidia Gutiérrez-Jefferson Sterling-Freddy Martínez-</t>
    </r>
    <r>
      <rPr>
        <sz val="10"/>
        <rFont val="Times New Roman"/>
        <family val="1"/>
      </rPr>
      <t>Erika Tobar</t>
    </r>
    <r>
      <rPr>
        <sz val="10"/>
        <color theme="1"/>
        <rFont val="Times New Roman"/>
        <family val="1"/>
      </rPr>
      <t>-Sandra Patricia Serrato-Yenny Zapata-Constanza Mancipe-Audi Flores-Yasmín Padilla Rodríguez</t>
    </r>
  </si>
  <si>
    <r>
      <rPr>
        <sz val="10"/>
        <rFont val="Times New Roman"/>
        <family val="1"/>
      </rPr>
      <t>Edith Johana Fuentes</t>
    </r>
    <r>
      <rPr>
        <sz val="10"/>
        <color theme="1"/>
        <rFont val="Times New Roman"/>
        <family val="1"/>
      </rPr>
      <t>-Juan Manuel Cruz-Ingrid Alfonso-Adriana López-Johanna León-Nidia Gutiérrez-Jefferson Sterling-Freddy Martínez-</t>
    </r>
    <r>
      <rPr>
        <sz val="10"/>
        <rFont val="Times New Roman"/>
        <family val="1"/>
      </rPr>
      <t>Erika Tobar</t>
    </r>
    <r>
      <rPr>
        <sz val="10"/>
        <color theme="1"/>
        <rFont val="Times New Roman"/>
        <family val="1"/>
      </rPr>
      <t>-Sandra Patricia Serrato-Yenny Zapata-Constanza Mancipe-Eunice Campos-Audi Flores-Ginna González-Natalia Vargas-Karen Rodríguez-Sara Romero-Yenny Corzo-Yasmín Padilla Rodríguez</t>
    </r>
  </si>
  <si>
    <t>Edith Johana Fuentes-Juan Manuel Cruz-Ingrid Alfonso-Adriana López-Johanna León-Nidia Gutiérrez-Jefferson Sterling-Freddy Martínez-Erika Tobar-Sandra Patricia Serrato-Yenny Zapata-Constanza Mancipe-Eunice Campos-Audi Flores-Ginna González-Natalia Vargas-Karen Rodríguez-Sara Romero-Yenny Corzo-Yasmín Padilla Rodríguez</t>
  </si>
  <si>
    <t>* Dinámicas o contingencias en las Upi que dificultan el registro oportuno de las acciones psicosociales y la asistencia por parte de los equipos a cargo.
* Débil registro y comunicación a las instancias correspondientes, respecto a condiciones externas tales como acceso y funcionamiento de los equipos de cómputo y de la plataforma SIMI, conectividad y fallas en el fluido eléctrico. 
* Debilidades en los equipos psicosociales respecto al conocimiento y uso de la parametrización en el registro de sus acciones en el SIMI.
* El sistema de información misional no cuenta con los desarrollos relacionados con la parametrización de vinculación a cursos de corta y larga duración.
* Certificados de estudio entregados a los facilitadores del equipo en territorio, no son allegados a la oficina de formación académica.
* Diligenciamiento incorrecto de la información del NNAJ en el formato de matricula. 
* Falta de verificación de documentos y certificados entregados por los NNAJ, que indica si se deben realizar convalidaciones académicas.
* No se registra la entrega de la documentación al apoyo académico de la UPI, en el formato de matrícula diligenciado. 
* Desconocimiento de los formatos del Área de Espiritualidad.
* No se realiza control y seguimiento a los evidencias de las actividades ejecutadas por cada una de las líneas de acción del Área de Espiritualidad.
* Información incompleta o errada al momento de diligenciar los  formatos que se utilizan para la atención a los NNAJ.
* Falta de oportunidad en el registro de atenciones de enfermería en el SIMI.
* Talleres de Mitigación no documentados en formato establecido.</t>
  </si>
  <si>
    <t>* Soportes incompletos en la historia académica del/la NNAJ.
*Gestionar, más una de vez, la solicitud de certificados académicos a otras instituciones educativas. 
* Certificación de grados de escolaridad sin tener soporte del historial  académico correspondiente. 
* Sanciones disciplinarias al Instituto por parte del Área de Inspección y Vigilancia de la Secretaria de Educación Distrital o Ministerio de Educación Nacional,  por incumplimiento a los lineamientos administrativos. 
* Dificultad en la trazabilidad del proceso psicosocial de los NNAJ.
* Afectación en el cumplimiento de acciones y procesos establecidos institucionalmente.    
* Afectación presupuestal del Instituto. 
* Falta o pérdida de información sobre el proceso de NNAJ
*Dificultades en la generación de informes relacionados con el seguimiento a los procesos de AJ en cursos de corta y larga duración.
* Consulta o suministro de información no clara, veraz, ni confiable.
* Decisiones erróneas por falta de información veraz.
* Incumplimiento en los requerimientos e información sobre el área
* Incumplimiento frente al plan de acción.
* Hallazgos por parte de los entes de control.
* Subutilización de la herramienta tecnológica institucional.</t>
  </si>
  <si>
    <r>
      <rPr>
        <b/>
        <sz val="10"/>
        <rFont val="Times New Roman"/>
        <family val="1"/>
      </rPr>
      <t xml:space="preserve">Psicosocial: </t>
    </r>
    <r>
      <rPr>
        <sz val="10"/>
        <rFont val="Times New Roman"/>
        <family val="1"/>
      </rPr>
      <t xml:space="preserve">* El Área comunica mediante correo electrónico a los equipos psicosociales al momento de su vinculación, la parametrización de acciones existente en el SIMI en documentos Excel "Parámetros y/o multivalores Área Psicosocial AS/FORMULARIO FICHA DE OBSERVACIÓN Y/O SEGUIMIENTO Y OTROS FORMULARIOS" y "Descripción y consolidado parámetros psicosociales", así como los tiempos de cargue de la misma. * El equipo psicosocial ubicado en la sede administrativa de calle 15, realiza seguimiento bimestral en las Unidades de Protección Integral a las acciones psicosociales realizadas con los NNAJ por parte de los equipos psicosociales; las situaciones evidenciadas cuantitativas y cualitativas se registran en el formato de ACTA M-GCO-FT-004 y REGISTRO DE ASISTENCIA COMITÉ, JUNTA, REUNIÓN, CAPACITACIÓN Y-O ACTIVIDADES DE BIENESTAR A-GDH-FT-010. * Se lleva a cabo socialización semestral a los equipos psicosociales sobre el adecuado registro de la información, documentándola en formato ACTA DE REUNIÓN A-GD-FT-004. * Se adelanta la consolidación mensual, en base Excel, de las solicitudes de ajuste en el cargue de registros de SIMI, surgidas del reporte de los equipos psicosociales, evidenciados en la revisión de acciones y verificados en el seguimiento al cumplimiento de obligaciones contractuales, procediendo a su seguimiento y envío a la STMEO, a su vez se proyectan acciones de mejora en formato ACTA M-GCO-FT-004 y REGISTRO DE ASISTENCIA COMITÉ, JUNTA, REUNIÓN, CAPACITACIÓN Y-O ACTIVIDADES DE BIENESTAR A-GDH-FT-010. * Se documentan e informan mediante correo electrónico a las dependencias encargadas, las dificultades relacionadas con acceso y funcionamiento de los equipos de computo y de la plataforma SIMI, conectividad y fallas en el fluido eléctrico, cada vez que se presentan. </t>
    </r>
    <r>
      <rPr>
        <b/>
        <sz val="10"/>
        <rFont val="Times New Roman"/>
        <family val="1"/>
      </rPr>
      <t xml:space="preserve">STMEO: * </t>
    </r>
    <r>
      <rPr>
        <sz val="10"/>
        <rFont val="Times New Roman"/>
        <family val="1"/>
      </rPr>
      <t xml:space="preserve">Seguimiento mensual a solicitudes de ajuste del cargue de acciones psicosociales en SIMI verificando con al equipo de Soporte su ajuste, según base de datos Control Eliminaciones SIMI. * Visitas de seguimiento anual a las Upi y áreas según cronograma, respecto al cargue de información en el SIMI y la verificación de sus documentos soporte, dejando el registro en formato de ACTA M-GCO-FT-004 y REGISTRO DE ASISTENCIA COMITÉ, JUNTA, REUNIÓN, CAPACITACIÓN Y-O ACTIVIDADES DE BIENESTAR A-GDH-FT-010. 
</t>
    </r>
    <r>
      <rPr>
        <b/>
        <sz val="10"/>
        <rFont val="Times New Roman"/>
        <family val="1"/>
      </rPr>
      <t>Educación-Formación Técnica:</t>
    </r>
    <r>
      <rPr>
        <sz val="10"/>
        <rFont val="Times New Roman"/>
        <family val="1"/>
      </rPr>
      <t xml:space="preserve">  Diligenciamiento del formato MATRÍCULA  CURSOS  CORTA Y LARGA DURACIÓN  M-MED-FT-018, en forma trimestral o conforme a la frecuencia de ingresos de AJ desde el Área de Territorio. 
</t>
    </r>
    <r>
      <rPr>
        <b/>
        <sz val="10"/>
        <rFont val="Times New Roman"/>
        <family val="1"/>
      </rPr>
      <t>Educación-Academia: *</t>
    </r>
    <r>
      <rPr>
        <sz val="10"/>
        <rFont val="Times New Roman"/>
        <family val="1"/>
      </rPr>
      <t xml:space="preserve"> Diligenciamiento del formato de MATRÍCULA ESCUELA PEDAGÓGICA INTEGRAL IDIPRON M-MED-FT-015. * Gestionar convalidación académica con colegios autorizados por la Secretaría de Educación diligenciando el formato Inscripción para Convalidar M-MED-FT-027. * Registro en el campo de observaciones de matrícula en SIMI sobre la documentación que cada NNAJ ha radicado con el apoyo académico. * Realizar seguimiento mensual desde la Secretaría Académica al reporte de Matriculados del SIMI para identificar posibles matrículas sin certificados, verificando las gestiones realizadas a través de la matriz Reporte de Novedades de Matrículas así como la inscripción a convalidaciones compartida en Drive con los apoyos académicos de las Upi, estableciendo y comunicando vía correo electrónico las acciones de mejora.
</t>
    </r>
    <r>
      <rPr>
        <b/>
        <sz val="10"/>
        <rFont val="Times New Roman"/>
        <family val="1"/>
      </rPr>
      <t>Espiritualidad:</t>
    </r>
    <r>
      <rPr>
        <sz val="10"/>
        <rFont val="Times New Roman"/>
        <family val="1"/>
      </rPr>
      <t xml:space="preserve"> 1. Capacitación semestral sobre el uso y diligenciamiento de los formatos e instructivos a los funcionarios y/o contratistas nuevos que lleguen al Área, diligenciando el Acta A-GDO-FT-004 y Registro de asistencia a reunión y/o capacitación A-GDH-FT-010. 2. Socialización semestral frente al manejo y uso de los parámetros creados en SIMI para el cargue de actividades, documentada mediante Acta A-GDO-FT-004 y Registro de asistencia a reunión y/o capacitación A-GDH-FT-010. 3. Seguimiento mensual de las actividades desarrolladas por los colaboradores verificando el adecuado registro en el SIMI, documentada mediante Acta A-GDO-FT-004 y Registro de asistencia a reunión y/o capacitación A-GDH-FT-010. 
</t>
    </r>
    <r>
      <rPr>
        <b/>
        <sz val="10"/>
        <rFont val="Times New Roman"/>
        <family val="1"/>
      </rPr>
      <t xml:space="preserve">Territorio: </t>
    </r>
    <r>
      <rPr>
        <sz val="10"/>
        <rFont val="Times New Roman"/>
        <family val="1"/>
      </rPr>
      <t xml:space="preserve">Los Referentes Zonales revisan y aprueban semanalmente la documentación entregada por los equipos que realizan el diligenciamiento de los formatos Ficha de Ingreso(M-MTE-FT-012) y Asistencia a encuentro (M-MTE-FT-003). Los Auxiliares Administrativos Zonales de Territorio, verifican y  cargan al Sistema Misional toda la información, con una frecuencia semanal.  Los Refentes Zonales, el Líder Sigid y los Coordinadores de Estrategia, en forma mensual, realizan seguimiento y retroalimentación al correcto diligenciamiento y manejo adecuado de los formatos que son utilizados en el desarrollo de las actividades por parte del equipo territorial, los cuales permiten evidenciar las atenciones que se realizan con los NNAJ, documentando el formato acta de reunión (A-GDO-FT-004), en la cual se establecen las inconsistencias presentadas y determinan acciones de mejora.
</t>
    </r>
    <r>
      <rPr>
        <b/>
        <sz val="10"/>
        <rFont val="Times New Roman"/>
        <family val="1"/>
      </rPr>
      <t xml:space="preserve">Externado: </t>
    </r>
    <r>
      <rPr>
        <sz val="10"/>
        <rFont val="Times New Roman"/>
        <family val="1"/>
      </rPr>
      <t xml:space="preserve">1. Se realiza seguimiento semanal por parte de los Responsables de las Upi Externado en relación con el correcto diligenciamiento, cargue y firma de las planillas, comunicándolo vía correo electrónico al Líder de Contexto. 2. Se lleva a cabo seguimiento semanal al cargue de asistencia en las UPI, por parte de la Sub. de Métodos Educativos y Operativos, mediante la verificación del reporte de Soporte SIMI y realizando la solicitud de ajustes a que haya lugar. 3. Se hace verificación mensual por parte del Líder de Contexto Externado, mediante el Comité Misional documentado en formato Acta A-GDO-FT-004, al cargue oportuno y eficaz de asistencias por parte de las Upi, haciendo cruces de reportes de las Upis frente a requerimientos desde la Subdirección de Métodos Educativos y Operativos, estableciendo acciones de mejora.
</t>
    </r>
    <r>
      <rPr>
        <b/>
        <sz val="10"/>
        <rFont val="Times New Roman"/>
        <family val="1"/>
      </rPr>
      <t xml:space="preserve">Salud: </t>
    </r>
    <r>
      <rPr>
        <sz val="10"/>
        <rFont val="Times New Roman"/>
        <family val="1"/>
      </rPr>
      <t>* Se registra tanto en formato Registro diario de enfermería M-MSD-FT-033, como en el SIMI/Módulo Salud y alimentación/Registro diario de atención por enfermería,  las acciones indicadas en el instructivo Acciones de Enfermería M-MSD-IN-026, según las frecuencias de su sistematización y entrega final al Área de Salud, la cual revisa el adecuado diligenciamiento, consignándolo en formato Acta A-GDO-FT-004. * El Manual Operativo del Área contempla dentro de la atención pedagógica en el Componente de Mitigación, la realización de talleres con ejes de trabajo específicos en torno al Consumo de SPA, los cuales se realizan trimestralmente, se documentan en el formato talleres y acciones formativas M-MEX-FT-007 y se encuentran parametrizados en el SIMI en Búsqueda Afectiva/Actividades Educativas. * Se realiza revisión mensual de talleres pedagógicos impartidos por el equipo del Componente de Mitigación en Upis, tanto en físico como en SIMI.</t>
    </r>
  </si>
  <si>
    <t xml:space="preserve">* Se realiza acta con los equipos psicosociales de las UPI, donde se establece plan de mejoramiento incluyendo tiempos específicos de atención oportuna a los NNAJ identificados en los controles realizados por el área sicosocial.
* Informar a la subdirección de métodos educativos y operativos sobre los hallazgos internos, plan de mejoramiento y acciones a realizar por parte de los profesionales de las UPI
* Control manual de AJ matriculados en cursos de corta y larga duración.
* Gestionar jornadas de convalidación de grados académicos con instituciones avaladas para este proceso por la Secretaria de Educación.
* Solicitud de reexpedición de documentación académica del/la NNAJ
* Seguimiento y control al cargue de la información por parte del contratista y/o funcionario del área.
* Capacitación al funcionario que se evidencia genera aun inconsistencias en el manejo de documentación o cargue a SIMI
* Solicitud a la subdirección de métodos para poder realizar el cargue al sistema de información misional de las actividades que presentan inconsistencia.
* Seguimiento constante a las personas que tienen acceso a los formatos para informar y retroalimentar  la forma correcta del diligenciamiento de los mismos, solicitando ajustes de la información de manera inmediata.  
* Se debe informar a la Subdirección de Métodos Educativos y Operativa para que se tomen las medidas correspondientes.
* Seguimiento y control inmediato al cargue de la información por parte del equipo auxiliar de enfermería y mitigación.
* Seguimiento y verificación al diligenciamiento de los formatos.
* Reunión para generar correcciones y fortalecer las acciones realizadas por parte de los contratistas. </t>
  </si>
  <si>
    <r>
      <t xml:space="preserve">* Se envía correo de parámetros y convenciones del área en SIMI a los equipos psicosociales, con fecha 17/08/2021 (pantallazo).
* Se lleva a cabo el seguimiento UPI COMO VAMOS correspondiente a los meses de abril, mayo y junio (actas y listados de asistencia por Unidad). </t>
    </r>
    <r>
      <rPr>
        <b/>
        <sz val="10"/>
        <rFont val="Times New Roman"/>
        <family val="1"/>
      </rPr>
      <t>Nota</t>
    </r>
    <r>
      <rPr>
        <sz val="10"/>
        <rFont val="Times New Roman"/>
        <family val="1"/>
      </rPr>
      <t>: La Florida no cuenta con reporte de abril por cuanto no se encontraba en funcionamiento.
* Se realiza socialización a los equipos psicosociales sobre la Plataforma Estratégica en la que se dan a conocer criterios de ingreso y registro en el SIMI, proceso misional e indicadores de gestión (Acta y asistencia virtual del 6, 7, 8 y 11/05/21, Presentación).
* Se informa mediante correos del 08/06, 06/07 y 17/08/21 a la STMEO y Soporte SIMI-OAP los ajustes requeridos de los registros de SIMI (Pantallazos drive compartido). 
* Se realiza acta de plan de mejoramiento a profesional psicosocial con fecha 29/06/21, para el registro correcto de las acciones en el sistema de información misional SIMI. 
* La Upi San Francisco reporta fallo del SIMI mediante correo del 21/04/21 (Pantallazo correo)</t>
    </r>
  </si>
  <si>
    <t>La fecha de actualización relacionada en el encabezado del mapa se registra como 31/07/2021 y debería ser al corte mes de agosto 2021, por el periodo al que corresponde este seguimiento; tampoco se marcó el periodo de seguimiento correspondiente.  No se diligenció el campo "Apoyo Oficina Asesora de Planeación".
En relación al riesgo:
Teniendo en cuenta que cada riesgo esta compartido por varios procesos o contextos  se sugiere para tener un poco más de claridad  y agilidad en la validación de los soportes  que  se enumeren de acuerdo a la acción realizada.  En el lugar de las firmas no se observa el nombre del profesional de apoyo del área de Planeación.
Se definen controles, se identifican responsables en su ejecución y periodicidad de los mismos.
Sicosocial: Como  soportes  el Área  adjunta un correo enviado a los equipos psicosociales con los parámetros y convenciones el cual es de fecha 17/08/2021.
Frente a la estrategia de UPI COMO VAMOS fueron soportadas las actas y listados de asistencias de los meses de abril, mayo y junio quedo pendiente el mes de julio ya que el seguimiento cuatrimestral. 
Se observaron los soportes frente a la socialización a los equipos psicosociales sobre la Plataforma estratégica a los equipos psicosociales en está se dio a conocer los criterios de ingreso y registro en el SIMI. 
Educación-Formación Técnica:  De acuerdo al control propuesto por el área de educación-formación técnica el cual es el diligenciamiento  del formato  MATRÍCULA  CURSOS  CORTA Y LARGA DURACIÓN  M-MED-FT-018, trimestralmente teniendo en cuenta los ingresos de AJ desde el área de Territorio, pantallazos proceso  matrículas STMEO, el acta de la cuarta  sesión de levantamiento  requerimiento valoración  de competencias. 
Educación-Academia:  Se pudo validar para este seguimiento  el formato Inscripción para convalidar M-MED-FT-027 , no  se pudo verificar el formato de MATRÍCULA ESCUELA PEDAGÓGICA INTEGRAL IDIPRON M-MED-FT-015,  se verificó la evidencia Educación-ACA convalidar UPI convenio 5º educación-ACA convalidar UPI CONVENIO 5º, 
Espiritualidad: Fueron soportas actas de evidencias con fechas  07-07-2021, 17-06-2021, 19-06-2021,  19-07-02021 y 19-08-2021.
Territorio: Soportaron para este II seguimiento dos actas con fecha  del 10/05/2021 una relacionada con el diligenciamiento de formatos, otra sobre comité zonal norte, y la tercera el 10/08/2021 relacionada con los Referentes Zonales no se pudo verificar algunos formatos de Ficha de ingreso (M-MTE-FT-012) y Asistencia a encuentro (M-MTE-FT-003).  
Externado: 1. De acuerdo a la actividad del control la cual menciona de realizar seguimiento semanal por parte de los Responsables de las Upi Externado frente al cargue de planillas y comunicarlo se pudo validar que se realizaron en las unidades externado con los respectivos correos electrónicos. 
Salud:  De acuerdo a los soportes relacionados con la revisión registros RRD se evidenciaron actas de revisión de información VS físico que no tienen diligenciada la fecha de diligenciamiento, de acuerdo a los registros asociados al diario de enfermería soportaron cuatro actas con fechas 07.05.2021, 01.06.2021, 08.07.2021 y 04.08.2021. Frente a la revisión a los talleres pedagógicos impartidos por el equipo del Componente de Mitigación en Upis no se presentaron soportes.
No se observa el diseño de indicadores, se recomienda su registro para la medición y monitoreo del cumplimiento en la ejecución de los controles y el análisis de su efectividad en la mitigación del riesgo.</t>
  </si>
  <si>
    <t>* Se adelanta proceso con STMEO, Equipo SIMI y OAP de la solicitud de  desarrollo y actualización de matrículas de Cursos de Corta y Larga Duración en el Nuevo SIMI (Solicitud de Desarrollo, Pantallazos del proceso, Formato de matrícula en trámite  de actualización). 
* Se hace la inscripción al proceso de convalidación con 919 AJ quienes han reportado falta de certificados académicos de las Unidades de Perdomo externado, Perdomo convenio,  La 32, Servitá, Molinos, Normandía y Santa Lucía, con el fin de hacer la solicitud en agosto y determinar las fechas con Secretaria de Educación (1 archivo formato M-MED-FT-027).
* Se realiza seguimiento a las inscripciones y convalidaciones de AJ matriculados para certificar grado 5º y 6º con la EPI (Archivo PDF de ejemplo de la convalidación y archivo en Word con pantallazos de cómo se lleva a cabo el seguimiento y en secretariacademica@idipron.gov.co/ convalidaciones de la EPI 2020/ unidades/Excel inscripción para convalidar M-MED-FT-027/ pestañas de las unidades).
* Se genera reporte de matriculados en SIMI, a partir del cual se constata que se ha diligenciado matrícula (columnas número de matrícula y estado) y los certificados que se han aportado como soporte (observaciones) (Reporte SIMI en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</si>
</sst>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1"/>
      <name val="Times New Roman"/>
      <family val="1"/>
    </font>
    <font>
      <b/>
      <sz val="10"/>
      <color theme="1"/>
      <name val="Times New Roman"/>
      <family val="1"/>
    </font>
    <font>
      <b/>
      <sz val="11"/>
      <name val="Times New Roman"/>
      <family val="1"/>
    </font>
    <font>
      <sz val="12"/>
      <color theme="1"/>
      <name val="Times New Roman"/>
      <family val="1"/>
    </font>
    <font>
      <b/>
      <sz val="12"/>
      <color theme="1"/>
      <name val="Times New Roman"/>
      <family val="1"/>
    </font>
    <font>
      <b/>
      <sz val="11"/>
      <color theme="1"/>
      <name val="Times New Roman"/>
      <family val="1"/>
    </font>
    <font>
      <b/>
      <sz val="14"/>
      <color theme="1"/>
      <name val="Times New Roman"/>
      <family val="1"/>
    </font>
    <font>
      <b/>
      <sz val="16"/>
      <color theme="1"/>
      <name val="Times New Roman"/>
      <family val="1"/>
    </font>
    <font>
      <b/>
      <sz val="12"/>
      <name val="Times New Roman"/>
      <family val="1"/>
    </font>
    <font>
      <sz val="10"/>
      <color theme="0" tint="-0.34998626667073579"/>
      <name val="Times New Roman"/>
      <family val="1"/>
    </font>
    <font>
      <sz val="10"/>
      <color rgb="FFFF0000"/>
      <name val="Times New Roman"/>
      <family val="1"/>
    </font>
    <font>
      <b/>
      <sz val="14"/>
      <name val="Times New Roman"/>
      <family val="1"/>
    </font>
    <font>
      <sz val="14"/>
      <color theme="1"/>
      <name val="Times New Roman"/>
      <family val="1"/>
    </font>
  </fonts>
  <fills count="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s>
  <cellStyleXfs count="1">
    <xf numFmtId="0" fontId="0" fillId="0" borderId="0"/>
  </cellStyleXfs>
  <cellXfs count="388">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7" fillId="3" borderId="0" xfId="0" applyFont="1" applyFill="1" applyProtection="1"/>
    <xf numFmtId="0" fontId="27" fillId="3" borderId="0" xfId="0" applyFont="1" applyFill="1" applyAlignment="1" applyProtection="1">
      <alignment vertical="center"/>
    </xf>
    <xf numFmtId="0" fontId="27" fillId="0" borderId="0" xfId="0" applyFont="1" applyProtection="1"/>
    <xf numFmtId="0" fontId="27" fillId="0" borderId="0" xfId="0" applyFont="1" applyProtection="1">
      <protection locked="0"/>
    </xf>
    <xf numFmtId="0" fontId="27" fillId="0" borderId="0" xfId="0" applyFont="1" applyBorder="1" applyProtection="1"/>
    <xf numFmtId="0" fontId="27" fillId="0" borderId="0" xfId="0" applyFont="1" applyBorder="1" applyProtection="1">
      <protection locked="0"/>
    </xf>
    <xf numFmtId="0" fontId="27" fillId="0" borderId="0" xfId="0" applyFont="1" applyAlignment="1" applyProtection="1">
      <alignment vertical="center"/>
    </xf>
    <xf numFmtId="0" fontId="28" fillId="0" borderId="0" xfId="0" applyFont="1" applyProtection="1"/>
    <xf numFmtId="0" fontId="0" fillId="3" borderId="1" xfId="0" applyFill="1" applyBorder="1" applyAlignment="1" applyProtection="1">
      <alignment horizontal="center" vertical="center"/>
    </xf>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29" fillId="0" borderId="0" xfId="0" applyFont="1" applyBorder="1" applyAlignment="1" applyProtection="1">
      <alignment vertical="center" wrapText="1"/>
    </xf>
    <xf numFmtId="0" fontId="0" fillId="0" borderId="0" xfId="0" applyBorder="1" applyAlignment="1" applyProtection="1">
      <protection locked="0"/>
    </xf>
    <xf numFmtId="0" fontId="28" fillId="4" borderId="1" xfId="0" applyFont="1" applyFill="1" applyBorder="1" applyAlignment="1" applyProtection="1">
      <alignment horizontal="center" vertical="center" wrapText="1"/>
    </xf>
    <xf numFmtId="0" fontId="18" fillId="0" borderId="10" xfId="0" applyFont="1" applyBorder="1" applyAlignment="1" applyProtection="1">
      <alignment horizontal="left" vertical="center"/>
    </xf>
    <xf numFmtId="0" fontId="18" fillId="0" borderId="9" xfId="0" applyFont="1" applyBorder="1" applyAlignment="1" applyProtection="1">
      <alignment vertical="center"/>
    </xf>
    <xf numFmtId="0" fontId="18" fillId="0" borderId="0" xfId="0" applyFont="1" applyBorder="1" applyAlignment="1" applyProtection="1">
      <alignment vertical="center"/>
    </xf>
    <xf numFmtId="0" fontId="18" fillId="4" borderId="12" xfId="0" applyFont="1" applyFill="1" applyBorder="1" applyAlignment="1" applyProtection="1">
      <alignment horizontal="center" vertical="center"/>
    </xf>
    <xf numFmtId="0" fontId="35" fillId="4" borderId="10" xfId="0" applyFont="1" applyFill="1" applyBorder="1" applyAlignment="1" applyProtection="1">
      <alignment horizontal="center" vertical="center" wrapText="1"/>
    </xf>
    <xf numFmtId="0" fontId="28" fillId="4" borderId="1" xfId="0" applyFont="1" applyFill="1" applyBorder="1" applyAlignment="1" applyProtection="1">
      <alignment horizontal="center" vertical="center"/>
    </xf>
    <xf numFmtId="0" fontId="18" fillId="4" borderId="1"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18" xfId="0" applyFont="1" applyFill="1" applyBorder="1" applyAlignment="1" applyProtection="1">
      <alignment horizontal="center" vertical="center"/>
    </xf>
    <xf numFmtId="0" fontId="27" fillId="3" borderId="0" xfId="0" applyFont="1" applyFill="1" applyProtection="1">
      <protection locked="0"/>
    </xf>
    <xf numFmtId="0" fontId="28" fillId="3" borderId="1"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18" fillId="5" borderId="13" xfId="0" applyFont="1" applyFill="1" applyBorder="1" applyAlignment="1" applyProtection="1">
      <alignment horizontal="center" vertical="center" wrapText="1"/>
      <protection locked="0"/>
    </xf>
    <xf numFmtId="0" fontId="27" fillId="6" borderId="0" xfId="0" applyFont="1" applyFill="1" applyProtection="1"/>
    <xf numFmtId="0" fontId="18" fillId="5" borderId="13"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justify" vertical="top" wrapText="1"/>
    </xf>
    <xf numFmtId="1" fontId="30" fillId="0" borderId="24" xfId="0" applyNumberFormat="1" applyFont="1" applyFill="1" applyBorder="1" applyAlignment="1" applyProtection="1">
      <alignment horizontal="center" vertical="center"/>
    </xf>
    <xf numFmtId="1" fontId="30" fillId="0" borderId="25" xfId="0" applyNumberFormat="1" applyFont="1" applyFill="1" applyBorder="1" applyAlignment="1" applyProtection="1">
      <alignment horizontal="center" vertical="center"/>
    </xf>
    <xf numFmtId="0" fontId="30" fillId="0" borderId="1" xfId="0" applyFont="1" applyFill="1" applyBorder="1" applyAlignment="1">
      <alignment vertical="top" wrapText="1"/>
    </xf>
    <xf numFmtId="0" fontId="30" fillId="0" borderId="1" xfId="0" applyFont="1" applyFill="1" applyBorder="1" applyAlignment="1" applyProtection="1">
      <alignment horizontal="center" vertical="center" wrapText="1"/>
    </xf>
    <xf numFmtId="1" fontId="30" fillId="0" borderId="26" xfId="0" applyNumberFormat="1"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7" fillId="0" borderId="13"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28" fillId="0" borderId="13"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justify" vertical="top" wrapText="1"/>
    </xf>
    <xf numFmtId="1" fontId="27" fillId="0" borderId="24" xfId="0" applyNumberFormat="1" applyFont="1" applyFill="1" applyBorder="1" applyAlignment="1" applyProtection="1">
      <alignment horizontal="center" vertical="center"/>
    </xf>
    <xf numFmtId="1" fontId="27" fillId="0" borderId="25" xfId="0" applyNumberFormat="1" applyFont="1" applyFill="1" applyBorder="1" applyAlignment="1" applyProtection="1">
      <alignment horizontal="center" vertical="center"/>
    </xf>
    <xf numFmtId="0" fontId="27" fillId="0" borderId="1" xfId="0" applyFont="1" applyFill="1" applyBorder="1" applyAlignment="1">
      <alignment vertical="top" wrapText="1"/>
    </xf>
    <xf numFmtId="1" fontId="27" fillId="0" borderId="26" xfId="0" applyNumberFormat="1" applyFont="1" applyFill="1" applyBorder="1" applyAlignment="1" applyProtection="1">
      <alignment horizontal="center" vertical="center"/>
    </xf>
    <xf numFmtId="1" fontId="30" fillId="0" borderId="1" xfId="0" applyNumberFormat="1" applyFont="1" applyFill="1" applyBorder="1" applyAlignment="1" applyProtection="1">
      <alignment horizontal="center" vertical="center"/>
    </xf>
    <xf numFmtId="0" fontId="39" fillId="3" borderId="0" xfId="0" applyFont="1" applyFill="1" applyProtection="1"/>
    <xf numFmtId="0" fontId="33" fillId="4" borderId="1" xfId="0" applyFont="1" applyFill="1" applyBorder="1" applyAlignment="1" applyProtection="1">
      <alignment horizontal="center" vertical="center" wrapText="1"/>
    </xf>
    <xf numFmtId="0" fontId="39" fillId="0" borderId="0" xfId="0" applyFont="1" applyProtection="1">
      <protection locked="0"/>
    </xf>
    <xf numFmtId="0" fontId="39" fillId="0" borderId="0" xfId="0" applyFont="1" applyProtection="1"/>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0" fillId="0" borderId="6" xfId="0" applyBorder="1" applyAlignment="1" applyProtection="1">
      <alignment horizontal="center" vertical="center"/>
    </xf>
    <xf numFmtId="0" fontId="3" fillId="0" borderId="1" xfId="0" applyFont="1" applyBorder="1" applyAlignment="1" applyProtection="1">
      <alignment horizontal="center" wrapText="1"/>
    </xf>
    <xf numFmtId="0" fontId="13" fillId="0" borderId="10" xfId="0" applyFont="1" applyBorder="1" applyAlignment="1" applyProtection="1">
      <alignment horizontal="center" vertical="center"/>
    </xf>
    <xf numFmtId="0" fontId="13" fillId="0" borderId="1" xfId="0" applyFont="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1" fontId="15" fillId="0" borderId="4" xfId="0" applyNumberFormat="1" applyFont="1" applyBorder="1" applyAlignment="1" applyProtection="1">
      <alignment horizontal="center" vertical="center" wrapText="1"/>
    </xf>
    <xf numFmtId="1" fontId="15" fillId="0" borderId="2"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xf>
    <xf numFmtId="0" fontId="8" fillId="0" borderId="1" xfId="0" applyFont="1" applyBorder="1" applyAlignment="1" applyProtection="1">
      <alignment horizontal="center" vertical="top" wrapText="1"/>
      <protection locked="0"/>
    </xf>
    <xf numFmtId="0" fontId="0" fillId="0" borderId="1" xfId="0" applyBorder="1" applyAlignment="1" applyProtection="1">
      <alignment vertical="top"/>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xf>
    <xf numFmtId="0" fontId="3" fillId="0" borderId="10" xfId="0" applyFont="1" applyBorder="1" applyAlignment="1" applyProtection="1">
      <alignment horizontal="center"/>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1" fontId="26" fillId="0" borderId="5" xfId="0" applyNumberFormat="1" applyFont="1" applyBorder="1" applyAlignment="1" applyProtection="1">
      <alignment horizontal="center" vertical="center"/>
    </xf>
    <xf numFmtId="1" fontId="26" fillId="0" borderId="6"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xf>
    <xf numFmtId="0" fontId="27" fillId="0" borderId="3" xfId="0" applyFont="1" applyBorder="1" applyAlignment="1" applyProtection="1">
      <alignment horizontal="center" vertical="top" wrapText="1"/>
      <protection locked="0"/>
    </xf>
    <xf numFmtId="0" fontId="27" fillId="0" borderId="18" xfId="0" applyFont="1" applyBorder="1" applyAlignment="1" applyProtection="1">
      <alignment horizontal="center" vertical="top" wrapText="1"/>
      <protection locked="0"/>
    </xf>
    <xf numFmtId="0" fontId="27" fillId="0" borderId="1" xfId="0" applyFont="1" applyBorder="1" applyAlignment="1" applyProtection="1">
      <alignment horizontal="center" vertical="top"/>
      <protection locked="0"/>
    </xf>
    <xf numFmtId="14" fontId="27" fillId="0" borderId="3" xfId="0" applyNumberFormat="1"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27" fillId="0" borderId="1" xfId="0" applyFont="1" applyBorder="1" applyAlignment="1" applyProtection="1">
      <alignment horizontal="center" wrapText="1"/>
      <protection locked="0"/>
    </xf>
    <xf numFmtId="0" fontId="39" fillId="0" borderId="1" xfId="0" applyFont="1" applyFill="1" applyBorder="1" applyAlignment="1" applyProtection="1">
      <alignment horizontal="center" vertical="top" wrapText="1"/>
      <protection locked="0"/>
    </xf>
    <xf numFmtId="0" fontId="39" fillId="0" borderId="13" xfId="0" applyFont="1" applyFill="1" applyBorder="1" applyAlignment="1" applyProtection="1">
      <alignment horizontal="center" vertical="top" wrapText="1"/>
      <protection locked="0"/>
    </xf>
    <xf numFmtId="0" fontId="33" fillId="0" borderId="1" xfId="0" applyFont="1" applyFill="1" applyBorder="1" applyAlignment="1" applyProtection="1">
      <alignment horizontal="center" vertical="center" wrapText="1"/>
    </xf>
    <xf numFmtId="0" fontId="33" fillId="0" borderId="13" xfId="0" applyFont="1" applyFill="1" applyBorder="1" applyAlignment="1" applyProtection="1">
      <alignment horizontal="center" vertical="center" wrapText="1"/>
    </xf>
    <xf numFmtId="0" fontId="34" fillId="0" borderId="12" xfId="0" applyFont="1" applyFill="1" applyBorder="1" applyAlignment="1" applyProtection="1">
      <alignment horizontal="center" vertical="top" wrapText="1"/>
    </xf>
    <xf numFmtId="0" fontId="34" fillId="0" borderId="10" xfId="0" applyFont="1" applyFill="1" applyBorder="1" applyAlignment="1" applyProtection="1">
      <alignment horizontal="center" vertical="top" wrapText="1"/>
    </xf>
    <xf numFmtId="0" fontId="34" fillId="0" borderId="1" xfId="0" applyFont="1" applyFill="1" applyBorder="1" applyAlignment="1" applyProtection="1">
      <alignment horizontal="center" vertical="center" wrapText="1"/>
    </xf>
    <xf numFmtId="0" fontId="34" fillId="0" borderId="13" xfId="0" applyFont="1" applyFill="1" applyBorder="1" applyAlignment="1" applyProtection="1">
      <alignment horizontal="center" vertical="center" wrapText="1"/>
    </xf>
    <xf numFmtId="0" fontId="34" fillId="0" borderId="12" xfId="0" applyFont="1" applyFill="1" applyBorder="1" applyAlignment="1" applyProtection="1">
      <alignment horizontal="center" vertical="center" wrapText="1"/>
    </xf>
    <xf numFmtId="0" fontId="27" fillId="0" borderId="18"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protection locked="0"/>
    </xf>
    <xf numFmtId="0" fontId="27" fillId="0" borderId="1" xfId="0" applyFont="1" applyFill="1" applyBorder="1" applyAlignment="1" applyProtection="1">
      <alignment horizontal="justify" vertical="top" wrapText="1"/>
      <protection locked="0"/>
    </xf>
    <xf numFmtId="0" fontId="27" fillId="0" borderId="13" xfId="0" applyFont="1" applyFill="1" applyBorder="1" applyAlignment="1" applyProtection="1">
      <alignment horizontal="justify" vertical="top" wrapText="1"/>
      <protection locked="0"/>
    </xf>
    <xf numFmtId="0" fontId="27" fillId="0" borderId="13"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34" fillId="0" borderId="13"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protection locked="0"/>
    </xf>
    <xf numFmtId="0" fontId="34" fillId="0" borderId="10" xfId="0" applyFont="1" applyFill="1" applyBorder="1" applyAlignment="1" applyProtection="1">
      <alignment horizontal="center" vertical="center"/>
      <protection locked="0"/>
    </xf>
    <xf numFmtId="0" fontId="27" fillId="0" borderId="1" xfId="0" applyFont="1" applyFill="1" applyBorder="1" applyAlignment="1" applyProtection="1">
      <alignment horizontal="center" vertical="center" wrapText="1"/>
      <protection locked="0"/>
    </xf>
    <xf numFmtId="14" fontId="27" fillId="0" borderId="1" xfId="0" applyNumberFormat="1" applyFont="1" applyFill="1" applyBorder="1" applyAlignment="1" applyProtection="1">
      <alignment horizontal="center" vertical="center"/>
      <protection locked="0"/>
    </xf>
    <xf numFmtId="0" fontId="27" fillId="0" borderId="1" xfId="0" applyFont="1" applyFill="1" applyBorder="1" applyAlignment="1" applyProtection="1">
      <alignment horizontal="center" vertical="center"/>
      <protection locked="0"/>
    </xf>
    <xf numFmtId="0" fontId="27" fillId="0" borderId="13"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1" fontId="34" fillId="0" borderId="1" xfId="0" applyNumberFormat="1" applyFont="1" applyFill="1" applyBorder="1" applyAlignment="1" applyProtection="1">
      <alignment horizontal="center" vertical="center" wrapText="1"/>
    </xf>
    <xf numFmtId="0" fontId="35" fillId="0" borderId="13"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xf>
    <xf numFmtId="0" fontId="27" fillId="0" borderId="13" xfId="0" applyFont="1" applyFill="1" applyBorder="1" applyAlignment="1" applyProtection="1">
      <alignment horizontal="center"/>
    </xf>
    <xf numFmtId="0" fontId="27" fillId="0" borderId="12" xfId="0" applyFont="1" applyFill="1" applyBorder="1" applyAlignment="1" applyProtection="1">
      <alignment horizontal="center"/>
    </xf>
    <xf numFmtId="0" fontId="29" fillId="0"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18" fillId="0" borderId="13" xfId="0" applyFont="1" applyFill="1" applyBorder="1" applyAlignment="1" applyProtection="1">
      <alignment horizontal="justify" vertical="top" wrapText="1"/>
      <protection locked="0"/>
    </xf>
    <xf numFmtId="0" fontId="18" fillId="0" borderId="12" xfId="0" applyFont="1" applyFill="1" applyBorder="1" applyAlignment="1" applyProtection="1">
      <alignment horizontal="justify" vertical="top" wrapText="1"/>
      <protection locked="0"/>
    </xf>
    <xf numFmtId="0" fontId="19" fillId="0" borderId="1" xfId="0" applyFont="1" applyFill="1" applyBorder="1" applyAlignment="1" applyProtection="1">
      <alignment horizontal="justify" vertical="top" wrapText="1"/>
      <protection locked="0"/>
    </xf>
    <xf numFmtId="0" fontId="19" fillId="0" borderId="1" xfId="0" applyFont="1" applyFill="1" applyBorder="1" applyAlignment="1" applyProtection="1">
      <alignment horizontal="justify" vertical="top"/>
      <protection locked="0"/>
    </xf>
    <xf numFmtId="0" fontId="19" fillId="0" borderId="13" xfId="0" applyFont="1" applyFill="1" applyBorder="1" applyAlignment="1" applyProtection="1">
      <alignment horizontal="justify" vertical="top"/>
      <protection locked="0"/>
    </xf>
    <xf numFmtId="0" fontId="33"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35" fillId="0" borderId="13"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18" fillId="0" borderId="1" xfId="0" applyFont="1" applyFill="1" applyBorder="1" applyAlignment="1" applyProtection="1">
      <alignment horizontal="justify" vertical="top" wrapText="1"/>
      <protection locked="0"/>
    </xf>
    <xf numFmtId="0" fontId="28" fillId="4" borderId="1" xfId="0" applyFont="1" applyFill="1" applyBorder="1" applyAlignment="1" applyProtection="1">
      <alignment horizontal="center" vertical="center" wrapText="1"/>
    </xf>
    <xf numFmtId="0" fontId="28" fillId="4" borderId="13" xfId="0" applyFont="1" applyFill="1" applyBorder="1" applyAlignment="1" applyProtection="1">
      <alignment horizontal="center" vertical="center" wrapText="1"/>
    </xf>
    <xf numFmtId="0" fontId="27" fillId="0" borderId="1" xfId="0" applyFont="1" applyBorder="1" applyAlignment="1" applyProtection="1">
      <alignment horizontal="center" vertical="top" wrapText="1"/>
      <protection locked="0"/>
    </xf>
    <xf numFmtId="0" fontId="28" fillId="4" borderId="1" xfId="0" applyFont="1" applyFill="1" applyBorder="1" applyAlignment="1" applyProtection="1">
      <alignment horizontal="center"/>
    </xf>
    <xf numFmtId="0" fontId="28" fillId="4" borderId="3" xfId="0" applyFont="1" applyFill="1" applyBorder="1" applyAlignment="1" applyProtection="1">
      <alignment horizontal="center"/>
    </xf>
    <xf numFmtId="0" fontId="28" fillId="4" borderId="17" xfId="0" applyFont="1" applyFill="1" applyBorder="1" applyAlignment="1" applyProtection="1">
      <alignment horizontal="center"/>
    </xf>
    <xf numFmtId="0" fontId="28" fillId="4" borderId="11" xfId="0" applyFont="1" applyFill="1" applyBorder="1" applyAlignment="1" applyProtection="1">
      <alignment horizontal="center"/>
    </xf>
    <xf numFmtId="0" fontId="28" fillId="4" borderId="18" xfId="0" applyFont="1" applyFill="1" applyBorder="1" applyAlignment="1" applyProtection="1">
      <alignment horizontal="center"/>
    </xf>
    <xf numFmtId="0" fontId="28" fillId="4" borderId="12" xfId="0" applyFont="1" applyFill="1" applyBorder="1" applyAlignment="1" applyProtection="1">
      <alignment horizontal="center" vertical="center" wrapText="1"/>
    </xf>
    <xf numFmtId="0" fontId="28" fillId="4" borderId="10" xfId="0" applyFont="1" applyFill="1" applyBorder="1" applyAlignment="1" applyProtection="1">
      <alignment horizontal="center" vertical="center" wrapText="1"/>
    </xf>
    <xf numFmtId="0" fontId="18" fillId="4" borderId="10" xfId="0"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xf>
    <xf numFmtId="0" fontId="28" fillId="4" borderId="1" xfId="0" applyFont="1" applyFill="1" applyBorder="1" applyAlignment="1" applyProtection="1">
      <alignment horizontal="center" vertical="center"/>
    </xf>
    <xf numFmtId="0" fontId="28" fillId="4" borderId="13" xfId="0" applyFont="1" applyFill="1" applyBorder="1" applyAlignment="1" applyProtection="1">
      <alignment horizontal="center" vertical="center"/>
    </xf>
    <xf numFmtId="0" fontId="18" fillId="4" borderId="13" xfId="0"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wrapText="1"/>
    </xf>
    <xf numFmtId="49" fontId="27" fillId="0" borderId="3" xfId="0" applyNumberFormat="1" applyFont="1" applyBorder="1" applyAlignment="1" applyProtection="1">
      <alignment horizontal="center" vertical="top" wrapText="1"/>
      <protection locked="0"/>
    </xf>
    <xf numFmtId="49" fontId="27" fillId="0" borderId="18" xfId="0" applyNumberFormat="1" applyFont="1" applyBorder="1" applyAlignment="1" applyProtection="1">
      <alignment horizontal="center" vertical="top" wrapText="1"/>
      <protection locked="0"/>
    </xf>
    <xf numFmtId="0" fontId="28" fillId="4"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9" fillId="0" borderId="13" xfId="0" applyFont="1" applyFill="1" applyBorder="1" applyAlignment="1" applyProtection="1">
      <alignment horizontal="justify" vertical="top" wrapText="1"/>
      <protection locked="0"/>
    </xf>
    <xf numFmtId="0" fontId="28" fillId="4" borderId="10" xfId="0" applyFont="1" applyFill="1" applyBorder="1" applyAlignment="1" applyProtection="1">
      <alignment horizontal="center"/>
    </xf>
    <xf numFmtId="0" fontId="28" fillId="4" borderId="10" xfId="0" applyFont="1" applyFill="1" applyBorder="1" applyAlignment="1" applyProtection="1">
      <alignment horizontal="center" vertical="center"/>
    </xf>
    <xf numFmtId="0" fontId="27" fillId="4" borderId="3" xfId="0" applyFont="1" applyFill="1" applyBorder="1" applyAlignment="1" applyProtection="1">
      <alignment horizontal="center"/>
    </xf>
    <xf numFmtId="0" fontId="27" fillId="4" borderId="17" xfId="0" applyFont="1" applyFill="1" applyBorder="1" applyAlignment="1" applyProtection="1">
      <alignment horizontal="center"/>
    </xf>
    <xf numFmtId="0" fontId="27" fillId="4" borderId="18" xfId="0" applyFont="1" applyFill="1" applyBorder="1" applyAlignment="1" applyProtection="1">
      <alignment horizontal="center"/>
    </xf>
    <xf numFmtId="0" fontId="28" fillId="3" borderId="3" xfId="0" applyFont="1" applyFill="1" applyBorder="1" applyAlignment="1" applyProtection="1">
      <alignment horizontal="right" vertical="center"/>
    </xf>
    <xf numFmtId="0" fontId="28" fillId="3" borderId="17" xfId="0" applyFont="1" applyFill="1" applyBorder="1" applyAlignment="1" applyProtection="1">
      <alignment horizontal="right" vertical="center"/>
    </xf>
    <xf numFmtId="0" fontId="28" fillId="3" borderId="18" xfId="0" applyFont="1" applyFill="1" applyBorder="1" applyAlignment="1" applyProtection="1">
      <alignment horizontal="right" vertical="center"/>
    </xf>
    <xf numFmtId="0" fontId="28" fillId="3" borderId="3" xfId="0" applyFont="1" applyFill="1" applyBorder="1" applyAlignment="1" applyProtection="1">
      <alignment horizontal="center" vertical="center"/>
    </xf>
    <xf numFmtId="0" fontId="28" fillId="3" borderId="18" xfId="0" applyFont="1" applyFill="1" applyBorder="1" applyAlignment="1" applyProtection="1">
      <alignment horizontal="center" vertical="center"/>
    </xf>
    <xf numFmtId="0" fontId="33" fillId="0" borderId="23" xfId="0" applyFont="1" applyFill="1" applyBorder="1" applyAlignment="1" applyProtection="1">
      <alignment horizontal="center" vertical="center" wrapText="1"/>
    </xf>
    <xf numFmtId="0" fontId="33" fillId="0" borderId="22"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28" fillId="3" borderId="10" xfId="0" applyFont="1" applyFill="1" applyBorder="1" applyAlignment="1" applyProtection="1">
      <alignment horizontal="center" vertical="center" wrapText="1"/>
    </xf>
    <xf numFmtId="0" fontId="28" fillId="0" borderId="13" xfId="0" applyFont="1" applyFill="1" applyBorder="1" applyAlignment="1" applyProtection="1">
      <alignment horizontal="justify" vertical="top" wrapText="1"/>
      <protection locked="0"/>
    </xf>
    <xf numFmtId="0" fontId="28" fillId="0" borderId="12" xfId="0" applyFont="1" applyFill="1" applyBorder="1" applyAlignment="1" applyProtection="1">
      <alignment horizontal="justify" vertical="top" wrapText="1"/>
      <protection locked="0"/>
    </xf>
    <xf numFmtId="0" fontId="27" fillId="0" borderId="12" xfId="0" applyFont="1" applyFill="1" applyBorder="1" applyAlignment="1" applyProtection="1">
      <alignment horizontal="center" vertical="center"/>
      <protection locked="0"/>
    </xf>
    <xf numFmtId="0" fontId="27" fillId="0" borderId="10" xfId="0" applyFont="1" applyFill="1" applyBorder="1" applyAlignment="1" applyProtection="1">
      <alignment horizontal="center" vertical="center"/>
      <protection locked="0"/>
    </xf>
    <xf numFmtId="0" fontId="28" fillId="3" borderId="10" xfId="0" applyFont="1" applyFill="1" applyBorder="1" applyAlignment="1" applyProtection="1">
      <alignment horizontal="center" vertical="center"/>
    </xf>
    <xf numFmtId="0" fontId="27" fillId="0" borderId="1" xfId="0" applyFont="1" applyBorder="1" applyAlignment="1" applyProtection="1">
      <alignment horizontal="left" vertical="top" wrapText="1"/>
      <protection locked="0"/>
    </xf>
    <xf numFmtId="0" fontId="27" fillId="0" borderId="10" xfId="0" applyFont="1" applyBorder="1" applyAlignment="1" applyProtection="1">
      <alignment horizontal="left" vertical="top" wrapText="1"/>
      <protection locked="0"/>
    </xf>
    <xf numFmtId="0" fontId="28" fillId="3" borderId="1" xfId="0" applyFont="1" applyFill="1" applyBorder="1" applyAlignment="1" applyProtection="1">
      <alignment horizontal="center" vertical="center"/>
    </xf>
    <xf numFmtId="0" fontId="28" fillId="4" borderId="12" xfId="0" applyFont="1" applyFill="1" applyBorder="1" applyAlignment="1" applyProtection="1">
      <alignment horizontal="center" vertical="center"/>
    </xf>
    <xf numFmtId="1" fontId="34" fillId="0" borderId="21" xfId="0" applyNumberFormat="1" applyFont="1" applyFill="1" applyBorder="1" applyAlignment="1" applyProtection="1">
      <alignment horizontal="center" vertical="center" wrapText="1"/>
    </xf>
    <xf numFmtId="1" fontId="34" fillId="0" borderId="22" xfId="0" applyNumberFormat="1" applyFont="1" applyFill="1" applyBorder="1" applyAlignment="1" applyProtection="1">
      <alignment horizontal="center" vertical="center" wrapText="1"/>
    </xf>
    <xf numFmtId="0" fontId="29" fillId="0" borderId="3"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18"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0" borderId="1" xfId="0" applyFont="1" applyBorder="1" applyAlignment="1" applyProtection="1">
      <alignment horizontal="center" vertical="center"/>
    </xf>
    <xf numFmtId="0" fontId="29" fillId="0" borderId="10" xfId="0" applyFont="1" applyBorder="1" applyAlignment="1" applyProtection="1">
      <alignment horizontal="center" vertical="center"/>
    </xf>
    <xf numFmtId="0" fontId="18" fillId="3" borderId="3"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wrapText="1"/>
    </xf>
    <xf numFmtId="0" fontId="18" fillId="3" borderId="18" xfId="0" applyFont="1" applyFill="1" applyBorder="1" applyAlignment="1" applyProtection="1">
      <alignment horizontal="center" vertical="center" wrapText="1"/>
    </xf>
    <xf numFmtId="0" fontId="27" fillId="0" borderId="1" xfId="0" applyFont="1" applyBorder="1" applyAlignment="1" applyProtection="1">
      <alignment horizontal="center" vertical="center"/>
      <protection locked="0"/>
    </xf>
    <xf numFmtId="0" fontId="28" fillId="0" borderId="1" xfId="0" applyFont="1" applyBorder="1" applyAlignment="1" applyProtection="1">
      <alignment horizontal="center" vertical="top" wrapText="1"/>
      <protection locked="0"/>
    </xf>
    <xf numFmtId="0" fontId="27" fillId="0" borderId="3" xfId="0" applyFont="1" applyBorder="1" applyAlignment="1" applyProtection="1">
      <alignment horizontal="center"/>
      <protection locked="0"/>
    </xf>
    <xf numFmtId="0" fontId="27" fillId="0" borderId="1" xfId="0" applyFont="1" applyBorder="1" applyAlignment="1" applyProtection="1">
      <alignment horizontal="center"/>
      <protection locked="0"/>
    </xf>
    <xf numFmtId="0" fontId="19" fillId="3" borderId="1" xfId="0" applyFont="1" applyFill="1" applyBorder="1" applyAlignment="1" applyProtection="1">
      <alignment horizontal="center" wrapText="1"/>
      <protection locked="0"/>
    </xf>
    <xf numFmtId="0" fontId="29" fillId="0" borderId="1" xfId="0" applyFont="1" applyBorder="1" applyAlignment="1" applyProtection="1">
      <alignment horizontal="center" vertical="center" wrapText="1"/>
    </xf>
    <xf numFmtId="0" fontId="27" fillId="4" borderId="1" xfId="0" applyFont="1" applyFill="1" applyBorder="1" applyAlignment="1" applyProtection="1">
      <alignment horizontal="center"/>
    </xf>
    <xf numFmtId="0" fontId="28" fillId="4" borderId="2" xfId="0" applyFont="1" applyFill="1" applyBorder="1" applyAlignment="1" applyProtection="1">
      <alignment horizontal="center" vertical="center"/>
    </xf>
    <xf numFmtId="0" fontId="28" fillId="4" borderId="0" xfId="0" applyFont="1" applyFill="1" applyBorder="1" applyAlignment="1" applyProtection="1">
      <alignment horizontal="center" vertical="center"/>
    </xf>
    <xf numFmtId="0" fontId="28" fillId="4" borderId="7" xfId="0" applyFont="1" applyFill="1" applyBorder="1" applyAlignment="1" applyProtection="1">
      <alignment horizontal="center" vertical="center"/>
    </xf>
    <xf numFmtId="0" fontId="28" fillId="4" borderId="11" xfId="0" applyFont="1" applyFill="1" applyBorder="1" applyAlignment="1" applyProtection="1">
      <alignment horizontal="center" vertical="center"/>
    </xf>
    <xf numFmtId="0" fontId="28" fillId="2" borderId="1" xfId="0" applyFont="1" applyFill="1" applyBorder="1" applyAlignment="1" applyProtection="1">
      <alignment horizontal="center" vertical="center" wrapText="1"/>
    </xf>
    <xf numFmtId="0" fontId="27" fillId="0" borderId="1" xfId="0" applyFont="1" applyFill="1" applyBorder="1" applyAlignment="1" applyProtection="1">
      <alignment horizontal="justify" vertical="top"/>
      <protection locked="0"/>
    </xf>
    <xf numFmtId="0" fontId="27" fillId="0" borderId="13" xfId="0" applyFont="1" applyFill="1" applyBorder="1" applyAlignment="1" applyProtection="1">
      <alignment horizontal="justify" vertical="top"/>
      <protection locked="0"/>
    </xf>
    <xf numFmtId="0" fontId="19" fillId="0" borderId="12" xfId="0" applyFont="1" applyFill="1" applyBorder="1" applyAlignment="1" applyProtection="1">
      <alignment horizontal="center" vertical="center"/>
      <protection locked="0"/>
    </xf>
    <xf numFmtId="0" fontId="37" fillId="0" borderId="1" xfId="0" applyFont="1" applyFill="1" applyBorder="1" applyAlignment="1" applyProtection="1">
      <alignment horizontal="justify" vertical="top"/>
      <protection locked="0"/>
    </xf>
    <xf numFmtId="0" fontId="37" fillId="0" borderId="13" xfId="0" applyFont="1" applyFill="1" applyBorder="1" applyAlignment="1" applyProtection="1">
      <alignment horizontal="justify" vertical="top"/>
      <protection locked="0"/>
    </xf>
    <xf numFmtId="0" fontId="36" fillId="0" borderId="1" xfId="0" applyFont="1" applyFill="1" applyBorder="1" applyAlignment="1" applyProtection="1">
      <alignment horizontal="center" vertical="center" wrapText="1"/>
      <protection locked="0"/>
    </xf>
    <xf numFmtId="0" fontId="36" fillId="0" borderId="13" xfId="0" applyFont="1" applyFill="1" applyBorder="1" applyAlignment="1" applyProtection="1">
      <alignment horizontal="center" vertical="center" wrapText="1"/>
      <protection locked="0"/>
    </xf>
    <xf numFmtId="14" fontId="27" fillId="0" borderId="1" xfId="0" applyNumberFormat="1" applyFont="1" applyFill="1" applyBorder="1" applyAlignment="1" applyProtection="1">
      <alignment horizontal="center" vertical="center" wrapText="1"/>
      <protection locked="0"/>
    </xf>
    <xf numFmtId="14" fontId="27" fillId="0" borderId="13" xfId="0" applyNumberFormat="1" applyFont="1" applyFill="1" applyBorder="1" applyAlignment="1" applyProtection="1">
      <alignment horizontal="center" vertical="center"/>
      <protection locked="0"/>
    </xf>
    <xf numFmtId="0" fontId="37" fillId="0" borderId="13" xfId="0" applyFont="1" applyFill="1" applyBorder="1" applyAlignment="1" applyProtection="1">
      <alignment horizontal="center" vertical="center" wrapText="1"/>
      <protection locked="0"/>
    </xf>
    <xf numFmtId="0" fontId="37" fillId="0" borderId="12" xfId="0" applyFont="1" applyFill="1" applyBorder="1" applyAlignment="1" applyProtection="1">
      <alignment horizontal="center" vertical="center" wrapText="1"/>
      <protection locked="0"/>
    </xf>
    <xf numFmtId="0" fontId="37" fillId="0" borderId="10" xfId="0" applyFont="1" applyFill="1" applyBorder="1" applyAlignment="1" applyProtection="1">
      <alignment horizontal="center" vertical="center" wrapText="1"/>
      <protection locked="0"/>
    </xf>
    <xf numFmtId="0" fontId="37" fillId="0" borderId="12" xfId="0" applyFont="1" applyFill="1" applyBorder="1" applyAlignment="1" applyProtection="1">
      <alignment horizontal="center" vertical="center"/>
      <protection locked="0"/>
    </xf>
    <xf numFmtId="0" fontId="37" fillId="0" borderId="10"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27" fillId="0" borderId="1" xfId="0" applyFont="1" applyFill="1" applyBorder="1" applyAlignment="1" applyProtection="1">
      <alignment horizontal="justify" vertical="center" wrapText="1"/>
      <protection locked="0"/>
    </xf>
    <xf numFmtId="0" fontId="27" fillId="0" borderId="13" xfId="0" applyFont="1" applyFill="1" applyBorder="1" applyAlignment="1" applyProtection="1">
      <alignment horizontal="justify" vertical="center" wrapText="1"/>
      <protection locked="0"/>
    </xf>
    <xf numFmtId="1" fontId="28" fillId="0" borderId="21" xfId="0" applyNumberFormat="1" applyFont="1" applyFill="1" applyBorder="1" applyAlignment="1" applyProtection="1">
      <alignment horizontal="center" vertical="center" wrapText="1"/>
    </xf>
    <xf numFmtId="1" fontId="28" fillId="0" borderId="22" xfId="0" applyNumberFormat="1"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xf>
    <xf numFmtId="0" fontId="19" fillId="0" borderId="12" xfId="0" applyFont="1" applyFill="1" applyBorder="1" applyAlignment="1" applyProtection="1">
      <alignment horizontal="justify" vertical="top" wrapText="1"/>
      <protection locked="0"/>
    </xf>
    <xf numFmtId="0" fontId="19" fillId="0" borderId="10" xfId="0" applyFont="1" applyFill="1" applyBorder="1" applyAlignment="1" applyProtection="1">
      <alignment horizontal="justify" vertical="top" wrapText="1"/>
      <protection locked="0"/>
    </xf>
    <xf numFmtId="0" fontId="19" fillId="0" borderId="18"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28" fillId="0" borderId="13" xfId="0" applyFont="1" applyFill="1" applyBorder="1" applyAlignment="1" applyProtection="1">
      <alignment horizontal="center" vertical="center" wrapText="1"/>
      <protection locked="0"/>
    </xf>
    <xf numFmtId="0" fontId="28" fillId="0" borderId="12" xfId="0" applyFont="1" applyFill="1" applyBorder="1" applyAlignment="1" applyProtection="1">
      <alignment horizontal="center" vertical="center" wrapText="1"/>
      <protection locked="0"/>
    </xf>
    <xf numFmtId="0" fontId="28" fillId="0" borderId="10" xfId="0" applyFont="1" applyFill="1" applyBorder="1" applyAlignment="1" applyProtection="1">
      <alignment horizontal="center" vertical="center" wrapText="1"/>
      <protection locked="0"/>
    </xf>
    <xf numFmtId="0" fontId="38" fillId="0" borderId="1" xfId="0" applyFont="1" applyFill="1" applyBorder="1" applyAlignment="1" applyProtection="1">
      <alignment horizontal="center" vertical="center"/>
      <protection locked="0"/>
    </xf>
    <xf numFmtId="0" fontId="38" fillId="0" borderId="13" xfId="0" applyFont="1" applyFill="1" applyBorder="1" applyAlignment="1" applyProtection="1">
      <alignment horizontal="center" vertical="center"/>
      <protection locked="0"/>
    </xf>
    <xf numFmtId="0" fontId="28" fillId="0" borderId="23"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top" wrapText="1"/>
    </xf>
    <xf numFmtId="0" fontId="28" fillId="0" borderId="10" xfId="0" applyFont="1" applyFill="1" applyBorder="1" applyAlignment="1" applyProtection="1">
      <alignment horizontal="center" vertical="top" wrapText="1"/>
    </xf>
    <xf numFmtId="0" fontId="27" fillId="0" borderId="0" xfId="0" applyFont="1" applyAlignment="1" applyProtection="1">
      <alignment horizontal="center" wrapText="1"/>
    </xf>
    <xf numFmtId="0" fontId="27" fillId="0" borderId="0" xfId="0" applyFont="1" applyAlignment="1" applyProtection="1">
      <alignment horizontal="center" vertical="top" wrapText="1"/>
    </xf>
    <xf numFmtId="0" fontId="27" fillId="6" borderId="0" xfId="0" applyFont="1" applyFill="1" applyAlignment="1" applyProtection="1">
      <alignment horizontal="center" wrapText="1"/>
    </xf>
  </cellXfs>
  <cellStyles count="1">
    <cellStyle name="Normal" xfId="0" builtinId="0"/>
  </cellStyles>
  <dxfs count="120">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8080"/>
      <color rgb="FF993366"/>
      <color rgb="FFCC3300"/>
      <color rgb="FF003300"/>
      <color rgb="FF041CFC"/>
      <color rgb="FFFF0066"/>
      <color rgb="FF00FF99"/>
      <color rgb="FF4505FB"/>
      <color rgb="FF22FC04"/>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24</xdr:col>
      <xdr:colOff>4042683</xdr:colOff>
      <xdr:row>5</xdr:row>
      <xdr:rowOff>42523</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0" y="31750"/>
          <a:ext cx="51563774" cy="1223046"/>
          <a:chOff x="-8" y="0"/>
          <a:chExt cx="1382" cy="136"/>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611976</xdr:colOff>
      <xdr:row>4</xdr:row>
      <xdr:rowOff>221114</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85680" cy="10942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76" t="s">
        <v>53</v>
      </c>
      <c r="B7" s="177"/>
      <c r="C7" s="177"/>
      <c r="D7" s="178"/>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96" t="s">
        <v>0</v>
      </c>
      <c r="XEU7" s="97"/>
    </row>
    <row r="8" spans="1:34 16374:16377" x14ac:dyDescent="0.25">
      <c r="A8" s="134" t="s">
        <v>52</v>
      </c>
      <c r="B8" s="134"/>
      <c r="C8" s="134"/>
      <c r="D8" s="134"/>
      <c r="E8" s="134" t="s">
        <v>21</v>
      </c>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89" t="s">
        <v>27</v>
      </c>
      <c r="AF8" s="191" t="s">
        <v>38</v>
      </c>
      <c r="AG8" s="192"/>
      <c r="AH8" s="193"/>
      <c r="XET8" s="96" t="s">
        <v>2</v>
      </c>
      <c r="XEU8" s="97"/>
    </row>
    <row r="9" spans="1:34 16374:16377" x14ac:dyDescent="0.25">
      <c r="A9" s="137" t="s">
        <v>39</v>
      </c>
      <c r="B9" s="139" t="s">
        <v>40</v>
      </c>
      <c r="C9" s="139" t="s">
        <v>41</v>
      </c>
      <c r="D9" s="141" t="s">
        <v>42</v>
      </c>
      <c r="E9" s="134" t="s">
        <v>22</v>
      </c>
      <c r="F9" s="134"/>
      <c r="G9" s="134"/>
      <c r="H9" s="134"/>
      <c r="I9" s="134"/>
      <c r="J9" s="134"/>
      <c r="K9" s="211" t="s">
        <v>25</v>
      </c>
      <c r="L9" s="134" t="s">
        <v>24</v>
      </c>
      <c r="M9" s="134"/>
      <c r="N9" s="134"/>
      <c r="O9" s="134"/>
      <c r="P9" s="134"/>
      <c r="Q9" s="134"/>
      <c r="R9" s="134"/>
      <c r="S9" s="134"/>
      <c r="T9" s="134"/>
      <c r="U9" s="134"/>
      <c r="V9" s="134"/>
      <c r="W9" s="134"/>
      <c r="X9" s="134"/>
      <c r="Y9" s="134"/>
      <c r="Z9" s="134"/>
      <c r="AA9" s="134"/>
      <c r="AB9" s="134"/>
      <c r="AC9" s="134"/>
      <c r="AD9" s="134"/>
      <c r="AE9" s="190"/>
      <c r="AF9" s="194"/>
      <c r="AG9" s="195"/>
      <c r="AH9" s="196"/>
      <c r="XET9" s="7" t="s">
        <v>18</v>
      </c>
      <c r="XEU9" s="7" t="s">
        <v>20</v>
      </c>
      <c r="XEV9" s="7" t="s">
        <v>19</v>
      </c>
    </row>
    <row r="10" spans="1:34 16374:16377" ht="15" customHeight="1" x14ac:dyDescent="0.25">
      <c r="A10" s="137"/>
      <c r="B10" s="139"/>
      <c r="C10" s="139"/>
      <c r="D10" s="141"/>
      <c r="E10" s="148" t="s">
        <v>43</v>
      </c>
      <c r="F10" s="148"/>
      <c r="G10" s="148"/>
      <c r="H10" s="148"/>
      <c r="I10" s="148"/>
      <c r="J10" s="148"/>
      <c r="K10" s="212"/>
      <c r="L10" s="117" t="s">
        <v>54</v>
      </c>
      <c r="M10" s="122" t="s">
        <v>23</v>
      </c>
      <c r="N10" s="8"/>
      <c r="O10" s="9"/>
      <c r="P10" s="9"/>
      <c r="Q10" s="9"/>
      <c r="R10" s="9"/>
      <c r="S10" s="9"/>
      <c r="T10" s="9"/>
      <c r="U10" s="202" t="s">
        <v>45</v>
      </c>
      <c r="V10" s="129" t="s">
        <v>44</v>
      </c>
      <c r="W10" s="130"/>
      <c r="X10" s="130"/>
      <c r="Y10" s="130"/>
      <c r="Z10" s="130"/>
      <c r="AA10" s="131"/>
      <c r="AB10" s="116" t="s">
        <v>49</v>
      </c>
      <c r="AC10" s="116"/>
      <c r="AD10" s="116"/>
      <c r="AE10" s="190"/>
      <c r="AF10" s="197"/>
      <c r="AG10" s="198"/>
      <c r="AH10" s="199"/>
      <c r="XET10" s="5">
        <v>5</v>
      </c>
      <c r="XEU10" s="5">
        <v>10</v>
      </c>
      <c r="XEV10" s="5">
        <v>20</v>
      </c>
    </row>
    <row r="11" spans="1:34 16374:16377" ht="32.25" customHeight="1" x14ac:dyDescent="0.25">
      <c r="A11" s="138"/>
      <c r="B11" s="140"/>
      <c r="C11" s="140"/>
      <c r="D11" s="142"/>
      <c r="E11" s="10" t="s">
        <v>8</v>
      </c>
      <c r="F11" s="11"/>
      <c r="G11" s="10" t="s">
        <v>9</v>
      </c>
      <c r="H11" s="11"/>
      <c r="I11" s="11"/>
      <c r="J11" s="12" t="s">
        <v>10</v>
      </c>
      <c r="K11" s="213"/>
      <c r="L11" s="118"/>
      <c r="M11" s="123"/>
      <c r="N11" s="13"/>
      <c r="O11" s="13"/>
      <c r="P11" s="13"/>
      <c r="Q11" s="13"/>
      <c r="R11" s="13"/>
      <c r="S11" s="13"/>
      <c r="T11" s="13"/>
      <c r="U11" s="203"/>
      <c r="V11" s="34" t="s">
        <v>8</v>
      </c>
      <c r="W11" s="14"/>
      <c r="X11" s="15" t="s">
        <v>9</v>
      </c>
      <c r="Y11" s="16"/>
      <c r="Z11" s="13"/>
      <c r="AA11" s="17" t="s">
        <v>10</v>
      </c>
      <c r="AB11" s="32" t="s">
        <v>46</v>
      </c>
      <c r="AC11" s="21" t="s">
        <v>47</v>
      </c>
      <c r="AD11" s="21" t="s">
        <v>48</v>
      </c>
      <c r="AE11" s="117"/>
      <c r="AF11" s="33" t="s">
        <v>47</v>
      </c>
      <c r="AG11" s="35" t="s">
        <v>50</v>
      </c>
      <c r="AH11" s="33" t="s">
        <v>51</v>
      </c>
      <c r="XET11" s="5" t="s">
        <v>11</v>
      </c>
      <c r="XEU11" s="5" t="s">
        <v>12</v>
      </c>
      <c r="XEV11" s="5" t="s">
        <v>9</v>
      </c>
      <c r="XEW11" s="5" t="s">
        <v>8</v>
      </c>
    </row>
    <row r="12" spans="1:34 16374:16377" ht="50.25" customHeight="1" x14ac:dyDescent="0.25">
      <c r="A12" s="135"/>
      <c r="B12" s="150"/>
      <c r="C12" s="171"/>
      <c r="D12" s="205"/>
      <c r="E12" s="145" t="s">
        <v>15</v>
      </c>
      <c r="F12" s="98" t="str">
        <f>IF(E12="(1) RARA VEZ","1", IF(E12="(2) IMPROBABLE","2",IF(E12="(3) POSIBLE","3",IF(E12="(4) PROBABLE","4",IF(E12="(5) CASI SEGURO","5","")))))</f>
        <v>3</v>
      </c>
      <c r="G12" s="124" t="s">
        <v>19</v>
      </c>
      <c r="H12" s="100" t="str">
        <f>IF(G12="(5) MODERADO","5", IF(G12="(10) MAYOR","10",IF(G12="(20) CATASTROFICO","20","")))</f>
        <v>20</v>
      </c>
      <c r="I12" s="133">
        <f>F12*H12</f>
        <v>60</v>
      </c>
      <c r="J12" s="147">
        <f>+I12</f>
        <v>60</v>
      </c>
      <c r="K12" s="153"/>
      <c r="L12" s="22" t="s">
        <v>6</v>
      </c>
      <c r="M12" s="20" t="s">
        <v>11</v>
      </c>
      <c r="N12" s="18">
        <f>IF(M12="SÍ",15,"0")</f>
        <v>15</v>
      </c>
      <c r="O12" s="132">
        <f>SUM(N12:N18)</f>
        <v>70</v>
      </c>
      <c r="P12" s="104">
        <f>IF(AND($O12&gt;=0,$O12&lt;=50),0,IF(AND($O12&gt;50,$O12&lt;=75),1,IF(AND($O12&gt;75,$O12&lt;=100),2,"")))</f>
        <v>1</v>
      </c>
      <c r="Q12" s="104">
        <f>$F12-$P12</f>
        <v>2</v>
      </c>
      <c r="R12" s="108">
        <f>IF($Q12&lt;=0,1,$Q12)</f>
        <v>2</v>
      </c>
      <c r="S12" s="104">
        <f>$H12-$P12</f>
        <v>19</v>
      </c>
      <c r="T12" s="108">
        <f>IF($S12=19,10,IF($S12=18,5,IF($S12=9,5,IF($S12=8,5,H12))))</f>
        <v>10</v>
      </c>
      <c r="U12" s="106" t="s">
        <v>8</v>
      </c>
      <c r="V12" s="119" t="str">
        <f>IF(AND($U12="PROBABILIDAD",$R12=1),$XET$6,IF(AND($U12="PROBABILIDAD",$R12=2),$XET$5,IF(AND($U12="PROBABILIDAD",$R12=3),$XET$4,IF(AND($U12="PROBABILIDAD",$R12=4),$XET$3,IF(AND($U12="PROBABILIDAD",$R12=5),$XET$2,$E12)))))</f>
        <v>(2) IMPROBABLE</v>
      </c>
      <c r="W12" s="112">
        <f>IF($U12="PROBABILIDAD",$R12,$F12)</f>
        <v>2</v>
      </c>
      <c r="X12" s="126" t="str">
        <f>IF(AND($U12="IMPACTO",$S12=18),$XET$9,IF(AND($U12="IMPACTO",$S12=19),$XEU$9,IF(AND($U12="IMPACTO",$S12=20),$XEV$9,IF(AND($U12="IMPACTO",$S12&lt;10),$XET$9,$G12))))</f>
        <v>(20) CATASTROFICO</v>
      </c>
      <c r="Y12" s="115" t="str">
        <f>IF($U12="IMPACTO",$T12,$H12)</f>
        <v>20</v>
      </c>
      <c r="Z12" s="100">
        <f>$W12*$Y12</f>
        <v>40</v>
      </c>
      <c r="AA12" s="110">
        <f>$Z12</f>
        <v>40</v>
      </c>
      <c r="AB12" s="153"/>
      <c r="AC12" s="153"/>
      <c r="AD12" s="153"/>
      <c r="AE12" s="153"/>
      <c r="AF12" s="153"/>
      <c r="AG12" s="153"/>
      <c r="AH12" s="200"/>
    </row>
    <row r="13" spans="1:34 16374:16377" ht="48" customHeight="1" x14ac:dyDescent="0.25">
      <c r="A13" s="135"/>
      <c r="B13" s="151"/>
      <c r="C13" s="171"/>
      <c r="D13" s="206"/>
      <c r="E13" s="145"/>
      <c r="F13" s="98"/>
      <c r="G13" s="124"/>
      <c r="H13" s="100"/>
      <c r="I13" s="133"/>
      <c r="J13" s="147"/>
      <c r="K13" s="154"/>
      <c r="L13" s="23" t="s">
        <v>7</v>
      </c>
      <c r="M13" s="20" t="s">
        <v>11</v>
      </c>
      <c r="N13" s="19">
        <f>IF(M13="SÍ",5,"0")</f>
        <v>5</v>
      </c>
      <c r="O13" s="133"/>
      <c r="P13" s="105"/>
      <c r="Q13" s="105"/>
      <c r="R13" s="109"/>
      <c r="S13" s="105"/>
      <c r="T13" s="109"/>
      <c r="U13" s="107"/>
      <c r="V13" s="120"/>
      <c r="W13" s="113"/>
      <c r="X13" s="127"/>
      <c r="Y13" s="115"/>
      <c r="Z13" s="100"/>
      <c r="AA13" s="111"/>
      <c r="AB13" s="154"/>
      <c r="AC13" s="154"/>
      <c r="AD13" s="154"/>
      <c r="AE13" s="154"/>
      <c r="AF13" s="154"/>
      <c r="AG13" s="154"/>
      <c r="AH13" s="201"/>
    </row>
    <row r="14" spans="1:34 16374:16377" ht="33" customHeight="1" x14ac:dyDescent="0.25">
      <c r="A14" s="135"/>
      <c r="B14" s="151"/>
      <c r="C14" s="171"/>
      <c r="D14" s="206"/>
      <c r="E14" s="145"/>
      <c r="F14" s="98"/>
      <c r="G14" s="124"/>
      <c r="H14" s="100"/>
      <c r="I14" s="133"/>
      <c r="J14" s="101" t="str">
        <f>IF(AND(I12&gt;=5,I12&lt;=10),"BAJA",IF(AND(I12&gt;=15,I12&lt;=25),"MODERADA",IF(AND(I12&gt;=30,I12&lt;=50),"ALTA",IF(AND(I12&gt;=60,I12&lt;=100),"EXTREMA",""))))</f>
        <v>EXTREMA</v>
      </c>
      <c r="K14" s="154"/>
      <c r="L14" s="24" t="s">
        <v>3</v>
      </c>
      <c r="M14" s="20" t="s">
        <v>11</v>
      </c>
      <c r="N14" s="19">
        <f>IF(M14="SÍ",15,"0")</f>
        <v>15</v>
      </c>
      <c r="O14" s="133"/>
      <c r="P14" s="105"/>
      <c r="Q14" s="105"/>
      <c r="R14" s="109"/>
      <c r="S14" s="105"/>
      <c r="T14" s="109"/>
      <c r="U14" s="107"/>
      <c r="V14" s="120"/>
      <c r="W14" s="113"/>
      <c r="X14" s="127"/>
      <c r="Y14" s="115"/>
      <c r="Z14" s="100"/>
      <c r="AA14" s="103" t="str">
        <f>IF(AND($Z12&gt;=5,$Z12&lt;=10),"BAJA",IF(AND($Z12&gt;=15,$Z12&lt;=25),"MODERADA",IF(AND($Z12&gt;=30,$Z12&lt;=50),"ALTA",IF(AND($Z12&gt;=60,$Z12&lt;=100),"EXTREMA",""))))</f>
        <v>ALTA</v>
      </c>
      <c r="AB14" s="154"/>
      <c r="AC14" s="154"/>
      <c r="AD14" s="154"/>
      <c r="AE14" s="154"/>
      <c r="AF14" s="154"/>
      <c r="AG14" s="154"/>
      <c r="AH14" s="201"/>
    </row>
    <row r="15" spans="1:34 16374:16377" ht="26.25" customHeight="1" x14ac:dyDescent="0.25">
      <c r="A15" s="135"/>
      <c r="B15" s="151"/>
      <c r="C15" s="171"/>
      <c r="D15" s="206"/>
      <c r="E15" s="145"/>
      <c r="F15" s="98"/>
      <c r="G15" s="124"/>
      <c r="H15" s="100"/>
      <c r="I15" s="133"/>
      <c r="J15" s="101"/>
      <c r="K15" s="154"/>
      <c r="L15" s="24" t="s">
        <v>4</v>
      </c>
      <c r="M15" s="20" t="s">
        <v>11</v>
      </c>
      <c r="N15" s="19">
        <f>IF(M15="SÍ",10,"0")</f>
        <v>10</v>
      </c>
      <c r="O15" s="133"/>
      <c r="P15" s="105"/>
      <c r="Q15" s="105"/>
      <c r="R15" s="109"/>
      <c r="S15" s="105"/>
      <c r="T15" s="109"/>
      <c r="U15" s="107"/>
      <c r="V15" s="120"/>
      <c r="W15" s="113"/>
      <c r="X15" s="127"/>
      <c r="Y15" s="115"/>
      <c r="Z15" s="100"/>
      <c r="AA15" s="103"/>
      <c r="AB15" s="154"/>
      <c r="AC15" s="154"/>
      <c r="AD15" s="154"/>
      <c r="AE15" s="154"/>
      <c r="AF15" s="154"/>
      <c r="AG15" s="154"/>
      <c r="AH15" s="201"/>
    </row>
    <row r="16" spans="1:34 16374:16377" ht="45" customHeight="1" x14ac:dyDescent="0.25">
      <c r="A16" s="135"/>
      <c r="B16" s="151"/>
      <c r="C16" s="171"/>
      <c r="D16" s="206"/>
      <c r="E16" s="145"/>
      <c r="F16" s="98"/>
      <c r="G16" s="124"/>
      <c r="H16" s="100"/>
      <c r="I16" s="133"/>
      <c r="J16" s="101"/>
      <c r="K16" s="154"/>
      <c r="L16" s="23" t="s">
        <v>36</v>
      </c>
      <c r="M16" s="20" t="s">
        <v>11</v>
      </c>
      <c r="N16" s="19">
        <f>IF(M16="SÍ",15,"0")</f>
        <v>15</v>
      </c>
      <c r="O16" s="133"/>
      <c r="P16" s="105"/>
      <c r="Q16" s="105"/>
      <c r="R16" s="109"/>
      <c r="S16" s="105"/>
      <c r="T16" s="109"/>
      <c r="U16" s="107"/>
      <c r="V16" s="120"/>
      <c r="W16" s="113"/>
      <c r="X16" s="127"/>
      <c r="Y16" s="115"/>
      <c r="Z16" s="100"/>
      <c r="AA16" s="103"/>
      <c r="AB16" s="154"/>
      <c r="AC16" s="154"/>
      <c r="AD16" s="154"/>
      <c r="AE16" s="154"/>
      <c r="AF16" s="154"/>
      <c r="AG16" s="154"/>
      <c r="AH16" s="201"/>
    </row>
    <row r="17" spans="1:34" ht="51" customHeight="1" x14ac:dyDescent="0.25">
      <c r="A17" s="135"/>
      <c r="B17" s="151"/>
      <c r="C17" s="171"/>
      <c r="D17" s="206"/>
      <c r="E17" s="145"/>
      <c r="F17" s="98"/>
      <c r="G17" s="124"/>
      <c r="H17" s="100"/>
      <c r="I17" s="133"/>
      <c r="J17" s="101"/>
      <c r="K17" s="154"/>
      <c r="L17" s="23" t="s">
        <v>5</v>
      </c>
      <c r="M17" s="20" t="s">
        <v>11</v>
      </c>
      <c r="N17" s="19">
        <f>IF(M17="SÍ",10,"0")</f>
        <v>10</v>
      </c>
      <c r="O17" s="133"/>
      <c r="P17" s="105"/>
      <c r="Q17" s="105"/>
      <c r="R17" s="109"/>
      <c r="S17" s="105"/>
      <c r="T17" s="109"/>
      <c r="U17" s="107"/>
      <c r="V17" s="120"/>
      <c r="W17" s="113"/>
      <c r="X17" s="127"/>
      <c r="Y17" s="115"/>
      <c r="Z17" s="100"/>
      <c r="AA17" s="103"/>
      <c r="AB17" s="154"/>
      <c r="AC17" s="154"/>
      <c r="AD17" s="154"/>
      <c r="AE17" s="154"/>
      <c r="AF17" s="154"/>
      <c r="AG17" s="154"/>
      <c r="AH17" s="201"/>
    </row>
    <row r="18" spans="1:34" ht="39.75" customHeight="1" x14ac:dyDescent="0.25">
      <c r="A18" s="149"/>
      <c r="B18" s="152"/>
      <c r="C18" s="204"/>
      <c r="D18" s="207"/>
      <c r="E18" s="146"/>
      <c r="F18" s="99"/>
      <c r="G18" s="125"/>
      <c r="H18" s="100"/>
      <c r="I18" s="133"/>
      <c r="J18" s="102"/>
      <c r="K18" s="154"/>
      <c r="L18" s="27" t="s">
        <v>35</v>
      </c>
      <c r="M18" s="20" t="s">
        <v>12</v>
      </c>
      <c r="N18" s="19" t="str">
        <f>IF(M18="SÍ",30,"0")</f>
        <v>0</v>
      </c>
      <c r="O18" s="133"/>
      <c r="P18" s="105"/>
      <c r="Q18" s="105"/>
      <c r="R18" s="109"/>
      <c r="S18" s="105"/>
      <c r="T18" s="109"/>
      <c r="U18" s="107"/>
      <c r="V18" s="121"/>
      <c r="W18" s="114"/>
      <c r="X18" s="128"/>
      <c r="Y18" s="115"/>
      <c r="Z18" s="100"/>
      <c r="AA18" s="103"/>
      <c r="AB18" s="154"/>
      <c r="AC18" s="154"/>
      <c r="AD18" s="154"/>
      <c r="AE18" s="154"/>
      <c r="AF18" s="154"/>
      <c r="AG18" s="154"/>
      <c r="AH18" s="201"/>
    </row>
    <row r="19" spans="1:34" ht="50.25" customHeight="1" x14ac:dyDescent="0.25">
      <c r="A19" s="135"/>
      <c r="B19" s="150"/>
      <c r="C19" s="171"/>
      <c r="D19" s="205"/>
      <c r="E19" s="145" t="s">
        <v>16</v>
      </c>
      <c r="F19" s="98" t="str">
        <f>IF(E19="(1) RARA VEZ","1", IF(E19="(2) IMPROBABLE","2",IF(E19="(3) POSIBLE","3",IF(E19="(4) PROBABLE","4",IF(E19="(5) CASI SEGURO","5","")))))</f>
        <v>4</v>
      </c>
      <c r="G19" s="124" t="s">
        <v>20</v>
      </c>
      <c r="H19" s="100" t="str">
        <f>IF(G19="(5) MODERADO","5", IF(G19="(10) MAYOR","10",IF(G19="(20) CATASTROFICO","20","")))</f>
        <v>10</v>
      </c>
      <c r="I19" s="133">
        <f>F19*H19</f>
        <v>40</v>
      </c>
      <c r="J19" s="147">
        <f>+I19</f>
        <v>40</v>
      </c>
      <c r="K19" s="153"/>
      <c r="L19" s="22" t="s">
        <v>6</v>
      </c>
      <c r="M19" s="20" t="s">
        <v>11</v>
      </c>
      <c r="N19" s="39">
        <f>IF(M19="SÍ",15,"0")</f>
        <v>15</v>
      </c>
      <c r="O19" s="132">
        <f>SUM(N19:N25)</f>
        <v>100</v>
      </c>
      <c r="P19" s="104">
        <f>IF(AND($O19&gt;=0,$O19&lt;=50),0,IF(AND($O19&gt;50,$O19&lt;=75),1,IF(AND($O19&gt;75,$O19&lt;=100),2,"")))</f>
        <v>2</v>
      </c>
      <c r="Q19" s="104">
        <f>$F19-$P19</f>
        <v>2</v>
      </c>
      <c r="R19" s="108">
        <f>IF($Q19&lt;=0,1,$Q19)</f>
        <v>2</v>
      </c>
      <c r="S19" s="104">
        <f>$H19-$P19</f>
        <v>8</v>
      </c>
      <c r="T19" s="108">
        <f>IF($S19=19,10,IF($S19=18,5,IF($S19=9,5,IF($S19=8,5,H19))))</f>
        <v>5</v>
      </c>
      <c r="U19" s="106"/>
      <c r="V19" s="119" t="str">
        <f>IF(AND($U19="PROBABILIDAD",$R19=1),$XET$6,IF(AND($U19="PROBABILIDAD",$R19=2),$XET$5,IF(AND($U19="PROBABILIDAD",$R19=3),$XET$4,IF(AND($U19="PROBABILIDAD",$R19=4),$XET$3,IF(AND($U19="PROBABILIDAD",$R19=5),$XET$2,$E19)))))</f>
        <v>(4) PROBABLE</v>
      </c>
      <c r="W19" s="208" t="str">
        <f>IF($U19="PROBABILIDAD",$R19,$F19)</f>
        <v>4</v>
      </c>
      <c r="X19" s="126" t="str">
        <f>IF(AND($U19="IMPACTO",$S19=18),$XET$9,IF(AND($U19="IMPACTO",$S19=19),$XEU$9,IF(AND($U19="IMPACTO",$S19=20),$XEV$9,IF(AND($U19="IMPACTO",$S19&lt;10),$XET$9,$G19))))</f>
        <v>(10) MAYOR</v>
      </c>
      <c r="Y19" s="115" t="str">
        <f>IF($U19="IMPACTO",$T19,$H19)</f>
        <v>10</v>
      </c>
      <c r="Z19" s="100">
        <f>$W19*$Y19</f>
        <v>40</v>
      </c>
      <c r="AA19" s="110">
        <f>$Z19</f>
        <v>40</v>
      </c>
      <c r="AB19" s="153"/>
      <c r="AC19" s="153"/>
      <c r="AD19" s="153"/>
      <c r="AE19" s="153"/>
      <c r="AF19" s="153"/>
      <c r="AG19" s="153"/>
      <c r="AH19" s="200"/>
    </row>
    <row r="20" spans="1:34" ht="48" customHeight="1" x14ac:dyDescent="0.25">
      <c r="A20" s="135"/>
      <c r="B20" s="151"/>
      <c r="C20" s="171"/>
      <c r="D20" s="206"/>
      <c r="E20" s="145"/>
      <c r="F20" s="98"/>
      <c r="G20" s="124"/>
      <c r="H20" s="100"/>
      <c r="I20" s="133"/>
      <c r="J20" s="147"/>
      <c r="K20" s="154"/>
      <c r="L20" s="23" t="s">
        <v>7</v>
      </c>
      <c r="M20" s="20" t="s">
        <v>11</v>
      </c>
      <c r="N20" s="19">
        <f>IF(M20="SÍ",5,"0")</f>
        <v>5</v>
      </c>
      <c r="O20" s="133"/>
      <c r="P20" s="105"/>
      <c r="Q20" s="105"/>
      <c r="R20" s="109"/>
      <c r="S20" s="105"/>
      <c r="T20" s="109"/>
      <c r="U20" s="107"/>
      <c r="V20" s="120"/>
      <c r="W20" s="209"/>
      <c r="X20" s="127"/>
      <c r="Y20" s="115"/>
      <c r="Z20" s="100"/>
      <c r="AA20" s="111"/>
      <c r="AB20" s="154"/>
      <c r="AC20" s="154"/>
      <c r="AD20" s="154"/>
      <c r="AE20" s="154"/>
      <c r="AF20" s="154"/>
      <c r="AG20" s="154"/>
      <c r="AH20" s="201"/>
    </row>
    <row r="21" spans="1:34" ht="33" customHeight="1" x14ac:dyDescent="0.25">
      <c r="A21" s="135"/>
      <c r="B21" s="151"/>
      <c r="C21" s="171"/>
      <c r="D21" s="206"/>
      <c r="E21" s="145"/>
      <c r="F21" s="98"/>
      <c r="G21" s="124"/>
      <c r="H21" s="100"/>
      <c r="I21" s="133"/>
      <c r="J21" s="101" t="str">
        <f>IF(AND(I19&gt;=5,I19&lt;=10),"BAJA",IF(AND(I19&gt;=15,I19&lt;=25),"MODERADA",IF(AND(I19&gt;=30,I19&lt;=50),"ALTA",IF(AND(I19&gt;=60,I19&lt;=100),"EXTREMA",""))))</f>
        <v>ALTA</v>
      </c>
      <c r="K21" s="154"/>
      <c r="L21" s="24" t="s">
        <v>3</v>
      </c>
      <c r="M21" s="20" t="s">
        <v>11</v>
      </c>
      <c r="N21" s="19">
        <f>IF(M21="SÍ",15,"0")</f>
        <v>15</v>
      </c>
      <c r="O21" s="133"/>
      <c r="P21" s="105"/>
      <c r="Q21" s="105"/>
      <c r="R21" s="109"/>
      <c r="S21" s="105"/>
      <c r="T21" s="109"/>
      <c r="U21" s="107"/>
      <c r="V21" s="120"/>
      <c r="W21" s="209"/>
      <c r="X21" s="127"/>
      <c r="Y21" s="115"/>
      <c r="Z21" s="100"/>
      <c r="AA21" s="103" t="str">
        <f>IF(AND($Z19&gt;=5,$Z19&lt;=10),"BAJA",IF(AND($Z19&gt;=15,$Z19&lt;=25),"MODERADA",IF(AND($Z19&gt;=30,$Z19&lt;=50),"ALTA",IF(AND($Z19&gt;=60,$Z19&lt;=100),"EXTREMA",""))))</f>
        <v>ALTA</v>
      </c>
      <c r="AB21" s="154"/>
      <c r="AC21" s="154"/>
      <c r="AD21" s="154"/>
      <c r="AE21" s="154"/>
      <c r="AF21" s="154"/>
      <c r="AG21" s="154"/>
      <c r="AH21" s="201"/>
    </row>
    <row r="22" spans="1:34" ht="26.25" customHeight="1" x14ac:dyDescent="0.25">
      <c r="A22" s="135"/>
      <c r="B22" s="151"/>
      <c r="C22" s="171"/>
      <c r="D22" s="206"/>
      <c r="E22" s="145"/>
      <c r="F22" s="98"/>
      <c r="G22" s="124"/>
      <c r="H22" s="100"/>
      <c r="I22" s="133"/>
      <c r="J22" s="101"/>
      <c r="K22" s="154"/>
      <c r="L22" s="24" t="s">
        <v>4</v>
      </c>
      <c r="M22" s="20" t="s">
        <v>11</v>
      </c>
      <c r="N22" s="19">
        <f>IF(M22="SÍ",10,"0")</f>
        <v>10</v>
      </c>
      <c r="O22" s="133"/>
      <c r="P22" s="105"/>
      <c r="Q22" s="105"/>
      <c r="R22" s="109"/>
      <c r="S22" s="105"/>
      <c r="T22" s="109"/>
      <c r="U22" s="107"/>
      <c r="V22" s="120"/>
      <c r="W22" s="209"/>
      <c r="X22" s="127"/>
      <c r="Y22" s="115"/>
      <c r="Z22" s="100"/>
      <c r="AA22" s="103"/>
      <c r="AB22" s="154"/>
      <c r="AC22" s="154"/>
      <c r="AD22" s="154"/>
      <c r="AE22" s="154"/>
      <c r="AF22" s="154"/>
      <c r="AG22" s="154"/>
      <c r="AH22" s="201"/>
    </row>
    <row r="23" spans="1:34" ht="45" customHeight="1" x14ac:dyDescent="0.25">
      <c r="A23" s="135"/>
      <c r="B23" s="151"/>
      <c r="C23" s="171"/>
      <c r="D23" s="206"/>
      <c r="E23" s="145"/>
      <c r="F23" s="98"/>
      <c r="G23" s="124"/>
      <c r="H23" s="100"/>
      <c r="I23" s="133"/>
      <c r="J23" s="101"/>
      <c r="K23" s="154"/>
      <c r="L23" s="23" t="s">
        <v>36</v>
      </c>
      <c r="M23" s="20" t="s">
        <v>11</v>
      </c>
      <c r="N23" s="19">
        <f>IF(M23="SÍ",15,"0")</f>
        <v>15</v>
      </c>
      <c r="O23" s="133"/>
      <c r="P23" s="105"/>
      <c r="Q23" s="105"/>
      <c r="R23" s="109"/>
      <c r="S23" s="105"/>
      <c r="T23" s="109"/>
      <c r="U23" s="107"/>
      <c r="V23" s="120"/>
      <c r="W23" s="209"/>
      <c r="X23" s="127"/>
      <c r="Y23" s="115"/>
      <c r="Z23" s="100"/>
      <c r="AA23" s="103"/>
      <c r="AB23" s="154"/>
      <c r="AC23" s="154"/>
      <c r="AD23" s="154"/>
      <c r="AE23" s="154"/>
      <c r="AF23" s="154"/>
      <c r="AG23" s="154"/>
      <c r="AH23" s="201"/>
    </row>
    <row r="24" spans="1:34" ht="51" customHeight="1" x14ac:dyDescent="0.25">
      <c r="A24" s="135"/>
      <c r="B24" s="151"/>
      <c r="C24" s="171"/>
      <c r="D24" s="206"/>
      <c r="E24" s="145"/>
      <c r="F24" s="98"/>
      <c r="G24" s="124"/>
      <c r="H24" s="100"/>
      <c r="I24" s="133"/>
      <c r="J24" s="101"/>
      <c r="K24" s="154"/>
      <c r="L24" s="23" t="s">
        <v>5</v>
      </c>
      <c r="M24" s="20" t="s">
        <v>11</v>
      </c>
      <c r="N24" s="19">
        <f>IF(M24="SÍ",10,"0")</f>
        <v>10</v>
      </c>
      <c r="O24" s="133"/>
      <c r="P24" s="105"/>
      <c r="Q24" s="105"/>
      <c r="R24" s="109"/>
      <c r="S24" s="105"/>
      <c r="T24" s="109"/>
      <c r="U24" s="107"/>
      <c r="V24" s="120"/>
      <c r="W24" s="209"/>
      <c r="X24" s="127"/>
      <c r="Y24" s="115"/>
      <c r="Z24" s="100"/>
      <c r="AA24" s="103"/>
      <c r="AB24" s="154"/>
      <c r="AC24" s="154"/>
      <c r="AD24" s="154"/>
      <c r="AE24" s="154"/>
      <c r="AF24" s="154"/>
      <c r="AG24" s="154"/>
      <c r="AH24" s="201"/>
    </row>
    <row r="25" spans="1:34" ht="39.75" customHeight="1" x14ac:dyDescent="0.25">
      <c r="A25" s="149"/>
      <c r="B25" s="152"/>
      <c r="C25" s="204"/>
      <c r="D25" s="207"/>
      <c r="E25" s="146"/>
      <c r="F25" s="99"/>
      <c r="G25" s="125"/>
      <c r="H25" s="100"/>
      <c r="I25" s="133"/>
      <c r="J25" s="102"/>
      <c r="K25" s="154"/>
      <c r="L25" s="27" t="s">
        <v>35</v>
      </c>
      <c r="M25" s="20" t="s">
        <v>11</v>
      </c>
      <c r="N25" s="19">
        <f>IF(M25="SÍ",30,"0")</f>
        <v>30</v>
      </c>
      <c r="O25" s="133"/>
      <c r="P25" s="105"/>
      <c r="Q25" s="105"/>
      <c r="R25" s="109"/>
      <c r="S25" s="105"/>
      <c r="T25" s="109"/>
      <c r="U25" s="107"/>
      <c r="V25" s="121"/>
      <c r="W25" s="210"/>
      <c r="X25" s="128"/>
      <c r="Y25" s="115"/>
      <c r="Z25" s="100"/>
      <c r="AA25" s="103"/>
      <c r="AB25" s="154"/>
      <c r="AC25" s="154"/>
      <c r="AD25" s="154"/>
      <c r="AE25" s="154"/>
      <c r="AF25" s="154"/>
      <c r="AG25" s="154"/>
      <c r="AH25" s="201"/>
    </row>
    <row r="26" spans="1:34" ht="50.25" customHeight="1" x14ac:dyDescent="0.25">
      <c r="A26" s="135"/>
      <c r="B26" s="150"/>
      <c r="C26" s="171"/>
      <c r="D26" s="205"/>
      <c r="E26" s="145" t="s">
        <v>15</v>
      </c>
      <c r="F26" s="98" t="str">
        <f>IF(E26="(1) RARA VEZ","1", IF(E26="(2) IMPROBABLE","2",IF(E26="(3) POSIBLE","3",IF(E26="(4) PROBABLE","4",IF(E26="(5) CASI SEGURO","5","")))))</f>
        <v>3</v>
      </c>
      <c r="G26" s="124" t="s">
        <v>20</v>
      </c>
      <c r="H26" s="100" t="str">
        <f>IF(G26="(5) MODERADO","5", IF(G26="(10) MAYOR","10",IF(G26="(20) CATASTROFICO","20","")))</f>
        <v>10</v>
      </c>
      <c r="I26" s="133">
        <f>F26*H26</f>
        <v>30</v>
      </c>
      <c r="J26" s="147">
        <f>+I26</f>
        <v>30</v>
      </c>
      <c r="K26" s="153"/>
      <c r="L26" s="22" t="s">
        <v>6</v>
      </c>
      <c r="M26" s="20" t="s">
        <v>12</v>
      </c>
      <c r="N26" s="39" t="str">
        <f>IF(M26="SÍ",15,"0")</f>
        <v>0</v>
      </c>
      <c r="O26" s="132">
        <f>SUM(N26:N32)</f>
        <v>0</v>
      </c>
      <c r="P26" s="104">
        <f>IF(AND($O26&gt;=0,$O26&lt;=50),0,IF(AND($O26&gt;50,$O26&lt;=75),1,IF(AND($O26&gt;75,$O26&lt;=100),2,"")))</f>
        <v>0</v>
      </c>
      <c r="Q26" s="104">
        <f>$F26-$P26</f>
        <v>3</v>
      </c>
      <c r="R26" s="108">
        <f>IF($Q26&lt;=0,1,$Q26)</f>
        <v>3</v>
      </c>
      <c r="S26" s="104">
        <f>$H26-$P26</f>
        <v>10</v>
      </c>
      <c r="T26" s="108" t="str">
        <f>IF($S26=19,10,IF($S26=18,5,IF($S26=9,5,IF($S26=8,5,H26))))</f>
        <v>10</v>
      </c>
      <c r="U26" s="106"/>
      <c r="V26" s="119" t="str">
        <f>IF(AND($U26="PROBABILIDAD",$R26=1),$XET$6,IF(AND($U26="PROBABILIDAD",$R26=2),$XET$5,IF(AND($U26="PROBABILIDAD",$R26=3),$XET$4,IF(AND($U26="PROBABILIDAD",$R26=4),$XET$3,IF(AND($U26="PROBABILIDAD",$R26=5),$XET$2,$E26)))))</f>
        <v>(3) POSIBLE</v>
      </c>
      <c r="W26" s="209" t="str">
        <f>IF($U26="PROBABILIDAD",$R26,$F26)</f>
        <v>3</v>
      </c>
      <c r="X26" s="126" t="str">
        <f>IF(AND($U26="IMPACTO",$S26=18),$XET$9,IF(AND($U26="IMPACTO",$S26=19),$XEU$9,IF(AND($U26="IMPACTO",$S26=20),$XEV$9,IF(AND($U26="IMPACTO",$S26&lt;10),$XET$9,$G26))))</f>
        <v>(10) MAYOR</v>
      </c>
      <c r="Y26" s="115" t="str">
        <f>IF($U26="IMPACTO",$T26,$H26)</f>
        <v>10</v>
      </c>
      <c r="Z26" s="100">
        <f>$W26*$Y26</f>
        <v>30</v>
      </c>
      <c r="AA26" s="110">
        <f>$Z26</f>
        <v>30</v>
      </c>
      <c r="AB26" s="153"/>
      <c r="AC26" s="153"/>
      <c r="AD26" s="153"/>
      <c r="AE26" s="153"/>
      <c r="AF26" s="153"/>
      <c r="AG26" s="153"/>
      <c r="AH26" s="200"/>
    </row>
    <row r="27" spans="1:34" ht="48" customHeight="1" x14ac:dyDescent="0.25">
      <c r="A27" s="135"/>
      <c r="B27" s="151"/>
      <c r="C27" s="171"/>
      <c r="D27" s="206"/>
      <c r="E27" s="145"/>
      <c r="F27" s="98"/>
      <c r="G27" s="124"/>
      <c r="H27" s="100"/>
      <c r="I27" s="133"/>
      <c r="J27" s="147"/>
      <c r="K27" s="154"/>
      <c r="L27" s="23" t="s">
        <v>7</v>
      </c>
      <c r="M27" s="20" t="s">
        <v>12</v>
      </c>
      <c r="N27" s="19" t="str">
        <f>IF(M27="SÍ",5,"0")</f>
        <v>0</v>
      </c>
      <c r="O27" s="133"/>
      <c r="P27" s="105"/>
      <c r="Q27" s="105"/>
      <c r="R27" s="109"/>
      <c r="S27" s="105"/>
      <c r="T27" s="109"/>
      <c r="U27" s="107"/>
      <c r="V27" s="120"/>
      <c r="W27" s="209"/>
      <c r="X27" s="127"/>
      <c r="Y27" s="115"/>
      <c r="Z27" s="100"/>
      <c r="AA27" s="111"/>
      <c r="AB27" s="154"/>
      <c r="AC27" s="154"/>
      <c r="AD27" s="154"/>
      <c r="AE27" s="154"/>
      <c r="AF27" s="154"/>
      <c r="AG27" s="154"/>
      <c r="AH27" s="201"/>
    </row>
    <row r="28" spans="1:34" ht="33" customHeight="1" x14ac:dyDescent="0.25">
      <c r="A28" s="135"/>
      <c r="B28" s="151"/>
      <c r="C28" s="171"/>
      <c r="D28" s="206"/>
      <c r="E28" s="145"/>
      <c r="F28" s="98"/>
      <c r="G28" s="124"/>
      <c r="H28" s="100"/>
      <c r="I28" s="133"/>
      <c r="J28" s="101" t="str">
        <f>IF(AND(I26&gt;=5,I26&lt;=10),"BAJA",IF(AND(I26&gt;=15,I26&lt;=25),"MODERADA",IF(AND(I26&gt;=30,I26&lt;=50),"ALTA",IF(AND(I26&gt;=60,I26&lt;=100),"EXTREMA",""))))</f>
        <v>ALTA</v>
      </c>
      <c r="K28" s="154"/>
      <c r="L28" s="24" t="s">
        <v>3</v>
      </c>
      <c r="M28" s="20" t="s">
        <v>12</v>
      </c>
      <c r="N28" s="19" t="str">
        <f>IF(M28="SÍ",15,"0")</f>
        <v>0</v>
      </c>
      <c r="O28" s="133"/>
      <c r="P28" s="105"/>
      <c r="Q28" s="105"/>
      <c r="R28" s="109"/>
      <c r="S28" s="105"/>
      <c r="T28" s="109"/>
      <c r="U28" s="107"/>
      <c r="V28" s="120"/>
      <c r="W28" s="209"/>
      <c r="X28" s="127"/>
      <c r="Y28" s="115"/>
      <c r="Z28" s="100"/>
      <c r="AA28" s="103" t="str">
        <f>IF(AND($Z26&gt;=5,$Z26&lt;=10),"BAJA",IF(AND($Z26&gt;=15,$Z26&lt;=25),"MODERADA",IF(AND($Z26&gt;=30,$Z26&lt;=50),"ALTA",IF(AND($Z26&gt;=60,$Z26&lt;=100),"EXTREMA",""))))</f>
        <v>ALTA</v>
      </c>
      <c r="AB28" s="154"/>
      <c r="AC28" s="154"/>
      <c r="AD28" s="154"/>
      <c r="AE28" s="154"/>
      <c r="AF28" s="154"/>
      <c r="AG28" s="154"/>
      <c r="AH28" s="201"/>
    </row>
    <row r="29" spans="1:34" ht="26.25" customHeight="1" x14ac:dyDescent="0.25">
      <c r="A29" s="135"/>
      <c r="B29" s="151"/>
      <c r="C29" s="171"/>
      <c r="D29" s="206"/>
      <c r="E29" s="145"/>
      <c r="F29" s="98"/>
      <c r="G29" s="124"/>
      <c r="H29" s="100"/>
      <c r="I29" s="133"/>
      <c r="J29" s="101"/>
      <c r="K29" s="154"/>
      <c r="L29" s="24" t="s">
        <v>4</v>
      </c>
      <c r="M29" s="20" t="s">
        <v>12</v>
      </c>
      <c r="N29" s="19" t="str">
        <f>IF(M29="SÍ",10,"0")</f>
        <v>0</v>
      </c>
      <c r="O29" s="133"/>
      <c r="P29" s="105"/>
      <c r="Q29" s="105"/>
      <c r="R29" s="109"/>
      <c r="S29" s="105"/>
      <c r="T29" s="109"/>
      <c r="U29" s="107"/>
      <c r="V29" s="120"/>
      <c r="W29" s="209"/>
      <c r="X29" s="127"/>
      <c r="Y29" s="115"/>
      <c r="Z29" s="100"/>
      <c r="AA29" s="103"/>
      <c r="AB29" s="154"/>
      <c r="AC29" s="154"/>
      <c r="AD29" s="154"/>
      <c r="AE29" s="154"/>
      <c r="AF29" s="154"/>
      <c r="AG29" s="154"/>
      <c r="AH29" s="201"/>
    </row>
    <row r="30" spans="1:34" ht="45" customHeight="1" x14ac:dyDescent="0.25">
      <c r="A30" s="135"/>
      <c r="B30" s="151"/>
      <c r="C30" s="171"/>
      <c r="D30" s="206"/>
      <c r="E30" s="145"/>
      <c r="F30" s="98"/>
      <c r="G30" s="124"/>
      <c r="H30" s="100"/>
      <c r="I30" s="133"/>
      <c r="J30" s="101"/>
      <c r="K30" s="154"/>
      <c r="L30" s="23" t="s">
        <v>36</v>
      </c>
      <c r="M30" s="20" t="s">
        <v>12</v>
      </c>
      <c r="N30" s="19" t="str">
        <f>IF(M30="SÍ",15,"0")</f>
        <v>0</v>
      </c>
      <c r="O30" s="133"/>
      <c r="P30" s="105"/>
      <c r="Q30" s="105"/>
      <c r="R30" s="109"/>
      <c r="S30" s="105"/>
      <c r="T30" s="109"/>
      <c r="U30" s="107"/>
      <c r="V30" s="120"/>
      <c r="W30" s="209"/>
      <c r="X30" s="127"/>
      <c r="Y30" s="115"/>
      <c r="Z30" s="100"/>
      <c r="AA30" s="103"/>
      <c r="AB30" s="154"/>
      <c r="AC30" s="154"/>
      <c r="AD30" s="154"/>
      <c r="AE30" s="154"/>
      <c r="AF30" s="154"/>
      <c r="AG30" s="154"/>
      <c r="AH30" s="201"/>
    </row>
    <row r="31" spans="1:34" ht="51" customHeight="1" x14ac:dyDescent="0.25">
      <c r="A31" s="135"/>
      <c r="B31" s="151"/>
      <c r="C31" s="171"/>
      <c r="D31" s="206"/>
      <c r="E31" s="145"/>
      <c r="F31" s="98"/>
      <c r="G31" s="124"/>
      <c r="H31" s="100"/>
      <c r="I31" s="133"/>
      <c r="J31" s="101"/>
      <c r="K31" s="154"/>
      <c r="L31" s="23" t="s">
        <v>5</v>
      </c>
      <c r="M31" s="20" t="s">
        <v>12</v>
      </c>
      <c r="N31" s="19" t="str">
        <f>IF(M31="SÍ",10,"0")</f>
        <v>0</v>
      </c>
      <c r="O31" s="133"/>
      <c r="P31" s="105"/>
      <c r="Q31" s="105"/>
      <c r="R31" s="109"/>
      <c r="S31" s="105"/>
      <c r="T31" s="109"/>
      <c r="U31" s="107"/>
      <c r="V31" s="120"/>
      <c r="W31" s="209"/>
      <c r="X31" s="127"/>
      <c r="Y31" s="115"/>
      <c r="Z31" s="100"/>
      <c r="AA31" s="103"/>
      <c r="AB31" s="154"/>
      <c r="AC31" s="154"/>
      <c r="AD31" s="154"/>
      <c r="AE31" s="154"/>
      <c r="AF31" s="154"/>
      <c r="AG31" s="154"/>
      <c r="AH31" s="201"/>
    </row>
    <row r="32" spans="1:34" ht="39.75" customHeight="1" x14ac:dyDescent="0.25">
      <c r="A32" s="149"/>
      <c r="B32" s="152"/>
      <c r="C32" s="204"/>
      <c r="D32" s="207"/>
      <c r="E32" s="146"/>
      <c r="F32" s="99"/>
      <c r="G32" s="125"/>
      <c r="H32" s="100"/>
      <c r="I32" s="133"/>
      <c r="J32" s="102"/>
      <c r="K32" s="154"/>
      <c r="L32" s="27" t="s">
        <v>35</v>
      </c>
      <c r="M32" s="28" t="s">
        <v>12</v>
      </c>
      <c r="N32" s="19" t="str">
        <f>IF(M32="SÍ",30,"0")</f>
        <v>0</v>
      </c>
      <c r="O32" s="133"/>
      <c r="P32" s="105"/>
      <c r="Q32" s="105"/>
      <c r="R32" s="109"/>
      <c r="S32" s="105"/>
      <c r="T32" s="109"/>
      <c r="U32" s="107"/>
      <c r="V32" s="121"/>
      <c r="W32" s="209"/>
      <c r="X32" s="128"/>
      <c r="Y32" s="115"/>
      <c r="Z32" s="100"/>
      <c r="AA32" s="103"/>
      <c r="AB32" s="154"/>
      <c r="AC32" s="154"/>
      <c r="AD32" s="154"/>
      <c r="AE32" s="154"/>
      <c r="AF32" s="154"/>
      <c r="AG32" s="154"/>
      <c r="AH32" s="201"/>
    </row>
    <row r="33" spans="1:34" ht="50.25" customHeight="1" x14ac:dyDescent="0.25">
      <c r="A33" s="135"/>
      <c r="B33" s="150"/>
      <c r="C33" s="171"/>
      <c r="D33" s="205"/>
      <c r="E33" s="145" t="s">
        <v>15</v>
      </c>
      <c r="F33" s="98" t="str">
        <f>IF(E33="(1) RARA VEZ","1", IF(E33="(2) IMPROBABLE","2",IF(E33="(3) POSIBLE","3",IF(E33="(4) PROBABLE","4",IF(E33="(5) CASI SEGURO","5","")))))</f>
        <v>3</v>
      </c>
      <c r="G33" s="124" t="s">
        <v>18</v>
      </c>
      <c r="H33" s="100" t="str">
        <f>IF(G33="(5) MODERADO","5", IF(G33="(10) MAYOR","10",IF(G33="(20) CATASTROFICO","20","")))</f>
        <v>5</v>
      </c>
      <c r="I33" s="133">
        <f>F33*H33</f>
        <v>15</v>
      </c>
      <c r="J33" s="147">
        <f>+I33</f>
        <v>15</v>
      </c>
      <c r="K33" s="153"/>
      <c r="L33" s="22" t="s">
        <v>6</v>
      </c>
      <c r="M33" s="20" t="s">
        <v>12</v>
      </c>
      <c r="N33" s="39" t="str">
        <f>IF(M33="SÍ",15,"0")</f>
        <v>0</v>
      </c>
      <c r="O33" s="132">
        <f>SUM(N33:N39)</f>
        <v>0</v>
      </c>
      <c r="P33" s="104">
        <f>IF(AND($O33&gt;=0,$O33&lt;=50),0,IF(AND($O33&gt;50,$O33&lt;=75),1,IF(AND($O33&gt;75,$O33&lt;=100),2,"")))</f>
        <v>0</v>
      </c>
      <c r="Q33" s="104">
        <f>$F33-$P33</f>
        <v>3</v>
      </c>
      <c r="R33" s="108">
        <f>IF($Q33&lt;=0,1,$Q33)</f>
        <v>3</v>
      </c>
      <c r="S33" s="104">
        <f>$H33-$P33</f>
        <v>5</v>
      </c>
      <c r="T33" s="108" t="str">
        <f>IF($S33=19,10,IF($S33=18,5,IF($S33=9,5,IF($S33=8,5,H33))))</f>
        <v>5</v>
      </c>
      <c r="U33" s="106" t="s">
        <v>8</v>
      </c>
      <c r="V33" s="120" t="str">
        <f>IF(AND($U33="PROBABILIDAD",$R33=1),$XET$6,IF(AND($U33="PROBABILIDAD",$R33=2),$XET$5,IF(AND($U33="PROBABILIDAD",$R33=3),$XET$4,IF(AND($U33="PROBABILIDAD",$R33=4),$XET$3,IF(AND($U33="PROBABILIDAD",$R33=5),$XET$2,$E33)))))</f>
        <v>(3) POSIBLE</v>
      </c>
      <c r="W33" s="209">
        <f>IF($U33="PROBABILIDAD",$R33,$F33)</f>
        <v>3</v>
      </c>
      <c r="X33" s="127" t="str">
        <f>IF(AND($U33="IMPACTO",$S33=18),$XET$9,IF(AND($U33="IMPACTO",$S33=19),$XEU$9,IF(AND($U33="IMPACTO",$S33=20),$XEV$9,IF(AND($U33="IMPACTO",$S33&lt;10),$XET$9,$G33))))</f>
        <v>(5) MODERADO</v>
      </c>
      <c r="Y33" s="115" t="str">
        <f>IF($U33="IMPACTO",$T33,$H33)</f>
        <v>5</v>
      </c>
      <c r="Z33" s="100">
        <f>$W33*$Y33</f>
        <v>15</v>
      </c>
      <c r="AA33" s="110">
        <f>$Z33</f>
        <v>15</v>
      </c>
      <c r="AB33" s="153"/>
      <c r="AC33" s="153"/>
      <c r="AD33" s="153"/>
      <c r="AE33" s="153"/>
      <c r="AF33" s="153"/>
      <c r="AG33" s="153"/>
      <c r="AH33" s="200"/>
    </row>
    <row r="34" spans="1:34" ht="48" customHeight="1" x14ac:dyDescent="0.25">
      <c r="A34" s="135"/>
      <c r="B34" s="151"/>
      <c r="C34" s="171"/>
      <c r="D34" s="206"/>
      <c r="E34" s="145"/>
      <c r="F34" s="98"/>
      <c r="G34" s="124"/>
      <c r="H34" s="100"/>
      <c r="I34" s="133"/>
      <c r="J34" s="147"/>
      <c r="K34" s="154"/>
      <c r="L34" s="23" t="s">
        <v>7</v>
      </c>
      <c r="M34" s="20" t="s">
        <v>12</v>
      </c>
      <c r="N34" s="19" t="str">
        <f>IF(M34="SÍ",5,"0")</f>
        <v>0</v>
      </c>
      <c r="O34" s="133"/>
      <c r="P34" s="105"/>
      <c r="Q34" s="105"/>
      <c r="R34" s="109"/>
      <c r="S34" s="105"/>
      <c r="T34" s="109"/>
      <c r="U34" s="107"/>
      <c r="V34" s="120"/>
      <c r="W34" s="209"/>
      <c r="X34" s="127"/>
      <c r="Y34" s="115"/>
      <c r="Z34" s="100"/>
      <c r="AA34" s="111"/>
      <c r="AB34" s="154"/>
      <c r="AC34" s="154"/>
      <c r="AD34" s="154"/>
      <c r="AE34" s="154"/>
      <c r="AF34" s="154"/>
      <c r="AG34" s="154"/>
      <c r="AH34" s="201"/>
    </row>
    <row r="35" spans="1:34" ht="33" customHeight="1" x14ac:dyDescent="0.25">
      <c r="A35" s="135"/>
      <c r="B35" s="151"/>
      <c r="C35" s="171"/>
      <c r="D35" s="206"/>
      <c r="E35" s="145"/>
      <c r="F35" s="98"/>
      <c r="G35" s="124"/>
      <c r="H35" s="100"/>
      <c r="I35" s="133"/>
      <c r="J35" s="101" t="str">
        <f>IF(AND(I33&gt;=5,I33&lt;=10),"BAJA",IF(AND(I33&gt;=15,I33&lt;=25),"MODERADA",IF(AND(I33&gt;=30,I33&lt;=50),"ALTA",IF(AND(I33&gt;=60,I33&lt;=100),"EXTREMA",""))))</f>
        <v>MODERADA</v>
      </c>
      <c r="K35" s="154"/>
      <c r="L35" s="24" t="s">
        <v>3</v>
      </c>
      <c r="M35" s="20" t="s">
        <v>12</v>
      </c>
      <c r="N35" s="19" t="str">
        <f>IF(M35="SÍ",15,"0")</f>
        <v>0</v>
      </c>
      <c r="O35" s="133"/>
      <c r="P35" s="105"/>
      <c r="Q35" s="105"/>
      <c r="R35" s="109"/>
      <c r="S35" s="105"/>
      <c r="T35" s="109"/>
      <c r="U35" s="107"/>
      <c r="V35" s="120"/>
      <c r="W35" s="209"/>
      <c r="X35" s="127"/>
      <c r="Y35" s="115"/>
      <c r="Z35" s="100"/>
      <c r="AA35" s="103" t="str">
        <f>IF(AND($Z33&gt;=5,$Z33&lt;=10),"BAJA",IF(AND($Z33&gt;=15,$Z33&lt;=25),"MODERADA",IF(AND($Z33&gt;=30,$Z33&lt;=50),"ALTA",IF(AND($Z33&gt;=60,$Z33&lt;=100),"EXTREMA",""))))</f>
        <v>MODERADA</v>
      </c>
      <c r="AB35" s="154"/>
      <c r="AC35" s="154"/>
      <c r="AD35" s="154"/>
      <c r="AE35" s="154"/>
      <c r="AF35" s="154"/>
      <c r="AG35" s="154"/>
      <c r="AH35" s="201"/>
    </row>
    <row r="36" spans="1:34" ht="26.25" customHeight="1" x14ac:dyDescent="0.25">
      <c r="A36" s="135"/>
      <c r="B36" s="151"/>
      <c r="C36" s="171"/>
      <c r="D36" s="206"/>
      <c r="E36" s="145"/>
      <c r="F36" s="98"/>
      <c r="G36" s="124"/>
      <c r="H36" s="100"/>
      <c r="I36" s="133"/>
      <c r="J36" s="101"/>
      <c r="K36" s="154"/>
      <c r="L36" s="24" t="s">
        <v>4</v>
      </c>
      <c r="M36" s="20" t="s">
        <v>12</v>
      </c>
      <c r="N36" s="19" t="str">
        <f>IF(M36="SÍ",10,"0")</f>
        <v>0</v>
      </c>
      <c r="O36" s="133"/>
      <c r="P36" s="105"/>
      <c r="Q36" s="105"/>
      <c r="R36" s="109"/>
      <c r="S36" s="105"/>
      <c r="T36" s="109"/>
      <c r="U36" s="107"/>
      <c r="V36" s="120"/>
      <c r="W36" s="209"/>
      <c r="X36" s="127"/>
      <c r="Y36" s="115"/>
      <c r="Z36" s="100"/>
      <c r="AA36" s="103"/>
      <c r="AB36" s="154"/>
      <c r="AC36" s="154"/>
      <c r="AD36" s="154"/>
      <c r="AE36" s="154"/>
      <c r="AF36" s="154"/>
      <c r="AG36" s="154"/>
      <c r="AH36" s="201"/>
    </row>
    <row r="37" spans="1:34" ht="45" customHeight="1" x14ac:dyDescent="0.25">
      <c r="A37" s="135"/>
      <c r="B37" s="151"/>
      <c r="C37" s="171"/>
      <c r="D37" s="206"/>
      <c r="E37" s="145"/>
      <c r="F37" s="98"/>
      <c r="G37" s="124"/>
      <c r="H37" s="100"/>
      <c r="I37" s="133"/>
      <c r="J37" s="101"/>
      <c r="K37" s="154"/>
      <c r="L37" s="23" t="s">
        <v>36</v>
      </c>
      <c r="M37" s="20" t="s">
        <v>12</v>
      </c>
      <c r="N37" s="19" t="str">
        <f>IF(M37="SÍ",15,"0")</f>
        <v>0</v>
      </c>
      <c r="O37" s="133"/>
      <c r="P37" s="105"/>
      <c r="Q37" s="105"/>
      <c r="R37" s="109"/>
      <c r="S37" s="105"/>
      <c r="T37" s="109"/>
      <c r="U37" s="107"/>
      <c r="V37" s="120"/>
      <c r="W37" s="209"/>
      <c r="X37" s="127"/>
      <c r="Y37" s="115"/>
      <c r="Z37" s="100"/>
      <c r="AA37" s="103"/>
      <c r="AB37" s="154"/>
      <c r="AC37" s="154"/>
      <c r="AD37" s="154"/>
      <c r="AE37" s="154"/>
      <c r="AF37" s="154"/>
      <c r="AG37" s="154"/>
      <c r="AH37" s="201"/>
    </row>
    <row r="38" spans="1:34" ht="51" customHeight="1" x14ac:dyDescent="0.25">
      <c r="A38" s="135"/>
      <c r="B38" s="151"/>
      <c r="C38" s="171"/>
      <c r="D38" s="206"/>
      <c r="E38" s="145"/>
      <c r="F38" s="98"/>
      <c r="G38" s="124"/>
      <c r="H38" s="100"/>
      <c r="I38" s="133"/>
      <c r="J38" s="101"/>
      <c r="K38" s="154"/>
      <c r="L38" s="23" t="s">
        <v>5</v>
      </c>
      <c r="M38" s="20" t="s">
        <v>12</v>
      </c>
      <c r="N38" s="19" t="str">
        <f>IF(M38="SÍ",10,"0")</f>
        <v>0</v>
      </c>
      <c r="O38" s="133"/>
      <c r="P38" s="105"/>
      <c r="Q38" s="105"/>
      <c r="R38" s="109"/>
      <c r="S38" s="105"/>
      <c r="T38" s="109"/>
      <c r="U38" s="107"/>
      <c r="V38" s="120"/>
      <c r="W38" s="209"/>
      <c r="X38" s="127"/>
      <c r="Y38" s="115"/>
      <c r="Z38" s="100"/>
      <c r="AA38" s="103"/>
      <c r="AB38" s="154"/>
      <c r="AC38" s="154"/>
      <c r="AD38" s="154"/>
      <c r="AE38" s="154"/>
      <c r="AF38" s="154"/>
      <c r="AG38" s="154"/>
      <c r="AH38" s="201"/>
    </row>
    <row r="39" spans="1:34" ht="39.75" customHeight="1" x14ac:dyDescent="0.25">
      <c r="A39" s="149"/>
      <c r="B39" s="152"/>
      <c r="C39" s="204"/>
      <c r="D39" s="207"/>
      <c r="E39" s="146"/>
      <c r="F39" s="99"/>
      <c r="G39" s="125"/>
      <c r="H39" s="100"/>
      <c r="I39" s="133"/>
      <c r="J39" s="102"/>
      <c r="K39" s="154"/>
      <c r="L39" s="27" t="s">
        <v>35</v>
      </c>
      <c r="M39" s="20" t="s">
        <v>12</v>
      </c>
      <c r="N39" s="19" t="str">
        <f>IF(M39="SÍ",30,"0")</f>
        <v>0</v>
      </c>
      <c r="O39" s="133"/>
      <c r="P39" s="105"/>
      <c r="Q39" s="105"/>
      <c r="R39" s="109"/>
      <c r="S39" s="105"/>
      <c r="T39" s="109"/>
      <c r="U39" s="107"/>
      <c r="V39" s="120"/>
      <c r="W39" s="209"/>
      <c r="X39" s="127"/>
      <c r="Y39" s="115"/>
      <c r="Z39" s="100"/>
      <c r="AA39" s="214"/>
      <c r="AB39" s="154"/>
      <c r="AC39" s="154"/>
      <c r="AD39" s="154"/>
      <c r="AE39" s="154"/>
      <c r="AF39" s="154"/>
      <c r="AG39" s="154"/>
      <c r="AH39" s="201"/>
    </row>
    <row r="40" spans="1:34" ht="21.75" customHeight="1" x14ac:dyDescent="0.25">
      <c r="A40" s="143" t="s">
        <v>34</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row>
    <row r="41" spans="1:34" ht="27.75" customHeight="1" x14ac:dyDescent="0.25">
      <c r="A41" s="155" t="s">
        <v>55</v>
      </c>
      <c r="B41" s="156"/>
      <c r="C41" s="157" t="s">
        <v>56</v>
      </c>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9" t="s">
        <v>57</v>
      </c>
      <c r="AD41" s="159"/>
      <c r="AE41" s="159"/>
      <c r="AF41" s="159" t="s">
        <v>26</v>
      </c>
      <c r="AG41" s="159"/>
      <c r="AH41" s="159"/>
    </row>
    <row r="42" spans="1:34" s="37" customFormat="1" ht="14.25" customHeight="1" x14ac:dyDescent="0.25">
      <c r="A42" s="135"/>
      <c r="B42" s="136"/>
      <c r="C42" s="171"/>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3"/>
      <c r="AD42" s="173"/>
      <c r="AE42" s="173"/>
      <c r="AF42" s="173"/>
      <c r="AG42" s="173"/>
      <c r="AH42" s="173"/>
    </row>
    <row r="43" spans="1:34" s="37" customFormat="1" ht="12.75" customHeight="1" x14ac:dyDescent="0.25">
      <c r="A43" s="135"/>
      <c r="B43" s="136"/>
      <c r="C43" s="171"/>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3"/>
      <c r="AD43" s="173"/>
      <c r="AE43" s="173"/>
      <c r="AF43" s="173"/>
      <c r="AG43" s="173"/>
      <c r="AH43" s="173"/>
    </row>
    <row r="44" spans="1:34" s="37" customFormat="1" ht="17.25" customHeight="1" x14ac:dyDescent="0.25">
      <c r="A44" s="135"/>
      <c r="B44" s="136"/>
      <c r="C44" s="171"/>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3"/>
      <c r="AD44" s="173"/>
      <c r="AE44" s="173"/>
      <c r="AF44" s="173"/>
      <c r="AG44" s="173"/>
      <c r="AH44" s="173"/>
    </row>
    <row r="45" spans="1:34" ht="15" customHeight="1" x14ac:dyDescent="0.25">
      <c r="A45" s="179" t="s">
        <v>37</v>
      </c>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1"/>
    </row>
    <row r="46" spans="1:34" x14ac:dyDescent="0.25">
      <c r="A46" s="165" t="s">
        <v>26</v>
      </c>
      <c r="B46" s="166"/>
      <c r="C46" s="166"/>
      <c r="D46" s="167"/>
      <c r="E46" s="185" t="s">
        <v>28</v>
      </c>
      <c r="F46" s="186"/>
      <c r="G46" s="186"/>
      <c r="H46" s="186"/>
      <c r="I46" s="187"/>
      <c r="J46" s="187"/>
      <c r="K46" s="188"/>
      <c r="L46" s="165" t="s">
        <v>29</v>
      </c>
      <c r="M46" s="166"/>
      <c r="N46" s="166"/>
      <c r="O46" s="167"/>
      <c r="P46" s="26"/>
      <c r="Q46" s="26"/>
      <c r="R46" s="25"/>
      <c r="S46" s="26"/>
      <c r="T46" s="26"/>
      <c r="U46" s="168"/>
      <c r="V46" s="168"/>
      <c r="W46" s="168"/>
      <c r="X46" s="169"/>
      <c r="Y46" s="26"/>
      <c r="Z46" s="26"/>
      <c r="AA46" s="182" t="s">
        <v>30</v>
      </c>
      <c r="AB46" s="183"/>
      <c r="AC46" s="183"/>
      <c r="AD46" s="183"/>
      <c r="AE46" s="183"/>
      <c r="AF46" s="183"/>
      <c r="AG46" s="183"/>
      <c r="AH46" s="184"/>
    </row>
    <row r="47" spans="1:34" s="37" customFormat="1" x14ac:dyDescent="0.25">
      <c r="A47" s="29" t="s">
        <v>31</v>
      </c>
      <c r="B47" s="160"/>
      <c r="C47" s="160"/>
      <c r="D47" s="170"/>
      <c r="E47" s="29" t="s">
        <v>31</v>
      </c>
      <c r="F47" s="160"/>
      <c r="G47" s="160"/>
      <c r="H47" s="160"/>
      <c r="I47" s="161"/>
      <c r="J47" s="161"/>
      <c r="K47" s="162"/>
      <c r="L47" s="29" t="s">
        <v>31</v>
      </c>
      <c r="M47" s="163"/>
      <c r="N47" s="163"/>
      <c r="O47" s="163"/>
      <c r="P47" s="163"/>
      <c r="Q47" s="163"/>
      <c r="R47" s="163"/>
      <c r="S47" s="163"/>
      <c r="T47" s="163"/>
      <c r="U47" s="163"/>
      <c r="V47" s="163"/>
      <c r="W47" s="163"/>
      <c r="X47" s="164"/>
      <c r="Y47" s="38"/>
      <c r="Z47" s="38"/>
      <c r="AA47" s="29" t="s">
        <v>31</v>
      </c>
      <c r="AB47" s="160"/>
      <c r="AC47" s="161"/>
      <c r="AD47" s="161"/>
      <c r="AE47" s="161"/>
      <c r="AF47" s="161"/>
      <c r="AG47" s="161"/>
      <c r="AH47" s="162"/>
    </row>
    <row r="48" spans="1:34" s="37" customFormat="1" x14ac:dyDescent="0.25">
      <c r="A48" s="30" t="s">
        <v>32</v>
      </c>
      <c r="B48" s="163"/>
      <c r="C48" s="163"/>
      <c r="D48" s="164"/>
      <c r="E48" s="30" t="s">
        <v>32</v>
      </c>
      <c r="F48" s="160"/>
      <c r="G48" s="160"/>
      <c r="H48" s="160"/>
      <c r="I48" s="161"/>
      <c r="J48" s="161"/>
      <c r="K48" s="162"/>
      <c r="L48" s="30" t="s">
        <v>32</v>
      </c>
      <c r="M48" s="160"/>
      <c r="N48" s="160"/>
      <c r="O48" s="160"/>
      <c r="P48" s="160"/>
      <c r="Q48" s="160"/>
      <c r="R48" s="160"/>
      <c r="S48" s="160"/>
      <c r="T48" s="160"/>
      <c r="U48" s="160"/>
      <c r="V48" s="160"/>
      <c r="W48" s="160"/>
      <c r="X48" s="170"/>
      <c r="Y48" s="38"/>
      <c r="Z48" s="38"/>
      <c r="AA48" s="30" t="s">
        <v>32</v>
      </c>
      <c r="AB48" s="160"/>
      <c r="AC48" s="161"/>
      <c r="AD48" s="161"/>
      <c r="AE48" s="161"/>
      <c r="AF48" s="161"/>
      <c r="AG48" s="161"/>
      <c r="AH48" s="162"/>
    </row>
    <row r="49" spans="1:34" s="37" customFormat="1" x14ac:dyDescent="0.25">
      <c r="A49" s="31" t="s">
        <v>33</v>
      </c>
      <c r="B49" s="160"/>
      <c r="C49" s="160"/>
      <c r="D49" s="170"/>
      <c r="E49" s="31" t="s">
        <v>33</v>
      </c>
      <c r="F49" s="163"/>
      <c r="G49" s="163"/>
      <c r="H49" s="163"/>
      <c r="I49" s="174"/>
      <c r="J49" s="174"/>
      <c r="K49" s="175"/>
      <c r="L49" s="31" t="s">
        <v>33</v>
      </c>
      <c r="M49" s="160"/>
      <c r="N49" s="160"/>
      <c r="O49" s="160"/>
      <c r="P49" s="160"/>
      <c r="Q49" s="160"/>
      <c r="R49" s="160"/>
      <c r="S49" s="160"/>
      <c r="T49" s="160"/>
      <c r="U49" s="160"/>
      <c r="V49" s="160"/>
      <c r="W49" s="160"/>
      <c r="X49" s="170"/>
      <c r="Y49" s="38"/>
      <c r="Z49" s="38"/>
      <c r="AA49" s="31" t="s">
        <v>33</v>
      </c>
      <c r="AB49" s="160"/>
      <c r="AC49" s="161"/>
      <c r="AD49" s="161"/>
      <c r="AE49" s="161"/>
      <c r="AF49" s="161"/>
      <c r="AG49" s="161"/>
      <c r="AH49" s="162"/>
    </row>
    <row r="50" spans="1:34" s="37" customFormat="1" x14ac:dyDescent="0.25"/>
  </sheetData>
  <sheetProtection sheet="1" objects="1" scenarios="1" selectLockedCells="1"/>
  <mergeCells count="187">
    <mergeCell ref="AD33:AD39"/>
    <mergeCell ref="AE33:AE39"/>
    <mergeCell ref="AF33:AF39"/>
    <mergeCell ref="AG33:AG39"/>
    <mergeCell ref="AH33:AH39"/>
    <mergeCell ref="Y33:Y39"/>
    <mergeCell ref="Z33:Z39"/>
    <mergeCell ref="AA33:AA34"/>
    <mergeCell ref="AB33:AB39"/>
    <mergeCell ref="AC33:AC39"/>
    <mergeCell ref="AA35:AA39"/>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s>
  <conditionalFormatting sqref="J12:J18">
    <cfRule type="expression" dxfId="119" priority="113">
      <formula>$J$14="BAJA"</formula>
    </cfRule>
    <cfRule type="expression" dxfId="118" priority="114">
      <formula>$J$14="MODERADA"</formula>
    </cfRule>
    <cfRule type="expression" dxfId="117" priority="115">
      <formula>$J$14="ALTA"</formula>
    </cfRule>
    <cfRule type="expression" dxfId="116" priority="116">
      <formula>$J$14="EXTREMA"</formula>
    </cfRule>
  </conditionalFormatting>
  <conditionalFormatting sqref="AA12:AA18">
    <cfRule type="expression" dxfId="115" priority="117">
      <formula>$AA$14="MODERADA"</formula>
    </cfRule>
    <cfRule type="expression" dxfId="114" priority="118">
      <formula>$AA$14="EXTREMA"</formula>
    </cfRule>
    <cfRule type="expression" dxfId="113" priority="119">
      <formula>$AA$14="ALTA"</formula>
    </cfRule>
    <cfRule type="expression" dxfId="112" priority="120">
      <formula>$AA$14="BAJA"</formula>
    </cfRule>
  </conditionalFormatting>
  <conditionalFormatting sqref="AA19:AA25">
    <cfRule type="expression" dxfId="111" priority="21">
      <formula>$AA$21="MODERADA"</formula>
    </cfRule>
    <cfRule type="expression" dxfId="110" priority="22">
      <formula>$AA$21="EXTREMA"</formula>
    </cfRule>
    <cfRule type="expression" dxfId="109" priority="23">
      <formula>$AA$21="ALTA"</formula>
    </cfRule>
    <cfRule type="expression" dxfId="108" priority="24">
      <formula>$AA$21="BAJA"</formula>
    </cfRule>
  </conditionalFormatting>
  <conditionalFormatting sqref="J19 J21">
    <cfRule type="expression" dxfId="107" priority="17">
      <formula>$J$21="BAJA"</formula>
    </cfRule>
    <cfRule type="expression" dxfId="106" priority="18">
      <formula>$J$21="MODERADA"</formula>
    </cfRule>
    <cfRule type="expression" dxfId="105" priority="19">
      <formula>$J$21="ALTA"</formula>
    </cfRule>
    <cfRule type="expression" dxfId="104" priority="20">
      <formula>$J$21="EXTREMA"</formula>
    </cfRule>
  </conditionalFormatting>
  <conditionalFormatting sqref="AA26:AA32">
    <cfRule type="expression" dxfId="103" priority="13">
      <formula>$AA$14="MODERADA"</formula>
    </cfRule>
    <cfRule type="expression" dxfId="102" priority="14">
      <formula>$AA$14="EXTREMA"</formula>
    </cfRule>
    <cfRule type="expression" dxfId="101" priority="15">
      <formula>$AA$14="ALTA"</formula>
    </cfRule>
    <cfRule type="expression" dxfId="100" priority="16">
      <formula>$AA$14="BAJA"</formula>
    </cfRule>
  </conditionalFormatting>
  <conditionalFormatting sqref="J26 J28">
    <cfRule type="expression" dxfId="99" priority="9">
      <formula>$J$28="BAJA"</formula>
    </cfRule>
    <cfRule type="expression" dxfId="98" priority="10">
      <formula>$J$28="MODERADA"</formula>
    </cfRule>
    <cfRule type="expression" dxfId="97" priority="11">
      <formula>$J$28="ALTA"</formula>
    </cfRule>
    <cfRule type="expression" dxfId="96" priority="12">
      <formula>$J$28="EXTREMA"</formula>
    </cfRule>
  </conditionalFormatting>
  <conditionalFormatting sqref="AA33:AA39">
    <cfRule type="expression" dxfId="95" priority="5">
      <formula>$AA$35="MODERADA"</formula>
    </cfRule>
    <cfRule type="expression" dxfId="94" priority="6">
      <formula>$AA$35="EXTREMA"</formula>
    </cfRule>
    <cfRule type="expression" dxfId="93" priority="7">
      <formula>$AA$35="ALTA"</formula>
    </cfRule>
    <cfRule type="expression" dxfId="92" priority="8">
      <formula>$AA$35="BAJA"</formula>
    </cfRule>
  </conditionalFormatting>
  <conditionalFormatting sqref="J33 J35">
    <cfRule type="expression" dxfId="91" priority="1">
      <formula>$J$35="BAJA"</formula>
    </cfRule>
    <cfRule type="expression" dxfId="90" priority="2">
      <formula>$J$35="MODERADA"</formula>
    </cfRule>
    <cfRule type="expression" dxfId="89" priority="3">
      <formula>$J$35="ALTA"</formula>
    </cfRule>
    <cfRule type="expression" dxfId="88"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05"/>
  <sheetViews>
    <sheetView tabSelected="1" view="pageBreakPreview" topLeftCell="Z1" zoomScale="55" zoomScaleNormal="40" zoomScaleSheetLayoutView="55" workbookViewId="0">
      <selection activeCell="AD14" sqref="AD14"/>
    </sheetView>
  </sheetViews>
  <sheetFormatPr baseColWidth="10" defaultRowHeight="18.75" x14ac:dyDescent="0.3"/>
  <cols>
    <col min="1" max="1" width="22.5703125" style="42" customWidth="1"/>
    <col min="2" max="2" width="49.42578125" style="42" customWidth="1"/>
    <col min="3" max="3" width="60.42578125" style="42" customWidth="1"/>
    <col min="4" max="4" width="27.42578125" style="46" customWidth="1"/>
    <col min="5" max="5" width="31.42578125" style="42" customWidth="1"/>
    <col min="6" max="6" width="33.5703125" style="42" customWidth="1"/>
    <col min="7" max="7" width="19.140625" style="42" customWidth="1"/>
    <col min="8" max="8" width="22.5703125" style="42" customWidth="1"/>
    <col min="9" max="9" width="25.28515625" style="42" hidden="1" customWidth="1"/>
    <col min="10" max="10" width="22.85546875" style="42" customWidth="1"/>
    <col min="11" max="11" width="86.85546875" style="42" customWidth="1"/>
    <col min="12" max="12" width="48.7109375" style="42" customWidth="1"/>
    <col min="13" max="13" width="26" style="42" customWidth="1"/>
    <col min="14" max="14" width="7.7109375" style="42" hidden="1" customWidth="1"/>
    <col min="15" max="15" width="21.140625" style="42" customWidth="1"/>
    <col min="16" max="16" width="16.7109375" style="42" customWidth="1"/>
    <col min="17" max="17" width="16.5703125" style="42" customWidth="1"/>
    <col min="18" max="18" width="22.140625" style="42" customWidth="1"/>
    <col min="19" max="19" width="24.140625" style="40" customWidth="1"/>
    <col min="20" max="20" width="26.85546875" style="40" customWidth="1"/>
    <col min="21" max="21" width="23.42578125" style="42" customWidth="1"/>
    <col min="22" max="22" width="21" style="42" customWidth="1"/>
    <col min="23" max="23" width="27.7109375" style="42" customWidth="1"/>
    <col min="24" max="24" width="62" style="42" customWidth="1"/>
    <col min="25" max="25" width="77.42578125" style="42" customWidth="1"/>
    <col min="26" max="26" width="30.85546875" style="42" customWidth="1"/>
    <col min="27" max="27" width="26.85546875" style="42" customWidth="1"/>
    <col min="28" max="28" width="37" style="42" customWidth="1"/>
    <col min="29" max="29" width="18" style="42" customWidth="1"/>
    <col min="30" max="30" width="53.85546875" style="42" customWidth="1"/>
    <col min="31" max="31" width="19.140625" style="42" customWidth="1"/>
    <col min="32" max="32" width="23.5703125" style="42" customWidth="1"/>
    <col min="33" max="33" width="85.28515625" style="95" customWidth="1"/>
    <col min="34" max="34" width="17.28515625" style="42" hidden="1" customWidth="1"/>
    <col min="35" max="42" width="11.42578125" style="42" hidden="1" customWidth="1"/>
    <col min="43" max="16384" width="11.42578125" style="42"/>
  </cols>
  <sheetData>
    <row r="1" spans="1:41" x14ac:dyDescent="0.3">
      <c r="A1" s="40"/>
      <c r="B1" s="40"/>
      <c r="C1" s="40"/>
      <c r="D1" s="41"/>
      <c r="E1" s="40"/>
      <c r="F1" s="40"/>
      <c r="G1" s="40"/>
      <c r="H1" s="40"/>
      <c r="I1" s="40"/>
      <c r="J1" s="40"/>
      <c r="K1" s="40"/>
      <c r="L1" s="40"/>
      <c r="M1" s="40"/>
      <c r="N1" s="40"/>
      <c r="O1" s="40"/>
      <c r="P1" s="40"/>
      <c r="Q1" s="40"/>
      <c r="R1" s="40"/>
      <c r="U1" s="40"/>
      <c r="V1" s="40"/>
      <c r="W1" s="40"/>
      <c r="X1" s="40"/>
      <c r="Y1" s="40"/>
      <c r="Z1" s="40"/>
      <c r="AA1" s="40"/>
      <c r="AB1" s="40"/>
      <c r="AC1" s="40"/>
      <c r="AD1" s="40"/>
      <c r="AE1" s="40"/>
      <c r="AF1" s="40"/>
      <c r="AG1" s="92"/>
      <c r="AK1" s="42" t="s">
        <v>9</v>
      </c>
      <c r="AL1" s="42" t="s">
        <v>8</v>
      </c>
      <c r="AN1" s="42" t="s">
        <v>60</v>
      </c>
    </row>
    <row r="2" spans="1:41" x14ac:dyDescent="0.3">
      <c r="A2" s="40"/>
      <c r="B2" s="40"/>
      <c r="C2" s="40"/>
      <c r="D2" s="41"/>
      <c r="E2" s="40"/>
      <c r="F2" s="40"/>
      <c r="G2" s="40"/>
      <c r="H2" s="40"/>
      <c r="I2" s="40"/>
      <c r="J2" s="40"/>
      <c r="K2" s="40"/>
      <c r="L2" s="40"/>
      <c r="M2" s="40"/>
      <c r="N2" s="40"/>
      <c r="O2" s="40"/>
      <c r="P2" s="40"/>
      <c r="Q2" s="40"/>
      <c r="R2" s="40"/>
      <c r="U2" s="40"/>
      <c r="V2" s="40"/>
      <c r="W2" s="40"/>
      <c r="X2" s="40"/>
      <c r="Y2" s="40"/>
      <c r="Z2" s="40"/>
      <c r="AA2" s="40"/>
      <c r="AB2" s="40"/>
      <c r="AC2" s="40"/>
      <c r="AD2" s="40"/>
      <c r="AE2" s="40"/>
      <c r="AF2" s="40"/>
      <c r="AG2" s="92"/>
      <c r="AH2" s="42" t="s">
        <v>79</v>
      </c>
      <c r="AI2" s="42" t="s">
        <v>11</v>
      </c>
      <c r="AL2" s="42" t="s">
        <v>106</v>
      </c>
      <c r="AN2" s="42" t="s">
        <v>62</v>
      </c>
    </row>
    <row r="3" spans="1:41" x14ac:dyDescent="0.3">
      <c r="A3" s="40"/>
      <c r="B3" s="40"/>
      <c r="C3" s="40"/>
      <c r="D3" s="41"/>
      <c r="E3" s="40"/>
      <c r="F3" s="40"/>
      <c r="G3" s="40"/>
      <c r="H3" s="40"/>
      <c r="I3" s="40"/>
      <c r="J3" s="40"/>
      <c r="K3" s="40"/>
      <c r="L3" s="40"/>
      <c r="M3" s="40"/>
      <c r="N3" s="40"/>
      <c r="O3" s="40"/>
      <c r="P3" s="40"/>
      <c r="Q3" s="40"/>
      <c r="R3" s="40"/>
      <c r="U3" s="40"/>
      <c r="V3" s="40"/>
      <c r="W3" s="40"/>
      <c r="X3" s="40"/>
      <c r="Y3" s="40"/>
      <c r="Z3" s="40"/>
      <c r="AA3" s="40"/>
      <c r="AB3" s="40"/>
      <c r="AC3" s="40"/>
      <c r="AD3" s="40"/>
      <c r="AE3" s="40"/>
      <c r="AF3" s="40"/>
      <c r="AG3" s="92"/>
      <c r="AH3" s="42" t="s">
        <v>80</v>
      </c>
      <c r="AI3" s="42" t="s">
        <v>12</v>
      </c>
      <c r="AL3" s="42" t="s">
        <v>107</v>
      </c>
      <c r="AN3" s="42" t="s">
        <v>119</v>
      </c>
    </row>
    <row r="4" spans="1:41" x14ac:dyDescent="0.3">
      <c r="A4" s="40"/>
      <c r="B4" s="40"/>
      <c r="C4" s="40"/>
      <c r="D4" s="41"/>
      <c r="E4" s="40"/>
      <c r="F4" s="40"/>
      <c r="G4" s="40"/>
      <c r="H4" s="40"/>
      <c r="I4" s="40"/>
      <c r="J4" s="40"/>
      <c r="K4" s="40"/>
      <c r="L4" s="40"/>
      <c r="M4" s="40"/>
      <c r="N4" s="40"/>
      <c r="O4" s="40"/>
      <c r="P4" s="40"/>
      <c r="Q4" s="40"/>
      <c r="R4" s="40"/>
      <c r="U4" s="40"/>
      <c r="V4" s="40"/>
      <c r="W4" s="40"/>
      <c r="X4" s="40"/>
      <c r="Y4" s="40"/>
      <c r="Z4" s="40"/>
      <c r="AA4" s="40"/>
      <c r="AB4" s="40"/>
      <c r="AC4" s="40"/>
      <c r="AD4" s="40"/>
      <c r="AE4" s="40"/>
      <c r="AF4" s="40"/>
      <c r="AG4" s="92"/>
      <c r="AH4" s="42" t="s">
        <v>123</v>
      </c>
      <c r="AI4" s="42" t="s">
        <v>81</v>
      </c>
      <c r="AK4" s="42" t="s">
        <v>94</v>
      </c>
      <c r="AL4" s="42" t="s">
        <v>108</v>
      </c>
      <c r="AN4" s="42" t="s">
        <v>63</v>
      </c>
    </row>
    <row r="5" spans="1:41" x14ac:dyDescent="0.3">
      <c r="A5" s="40"/>
      <c r="B5" s="40"/>
      <c r="C5" s="40"/>
      <c r="D5" s="41"/>
      <c r="E5" s="40"/>
      <c r="F5" s="40"/>
      <c r="G5" s="40"/>
      <c r="H5" s="40"/>
      <c r="I5" s="40"/>
      <c r="J5" s="40"/>
      <c r="K5" s="40"/>
      <c r="L5" s="40"/>
      <c r="M5" s="40"/>
      <c r="N5" s="40"/>
      <c r="O5" s="40"/>
      <c r="P5" s="40"/>
      <c r="Q5" s="40"/>
      <c r="R5" s="40"/>
      <c r="U5" s="40"/>
      <c r="V5" s="40"/>
      <c r="W5" s="40"/>
      <c r="X5" s="40"/>
      <c r="Y5" s="40"/>
      <c r="Z5" s="40"/>
      <c r="AA5" s="40"/>
      <c r="AB5" s="40"/>
      <c r="AC5" s="40"/>
      <c r="AD5" s="40"/>
      <c r="AE5" s="40"/>
      <c r="AF5" s="40"/>
      <c r="AG5" s="92"/>
      <c r="AH5" s="42" t="s">
        <v>124</v>
      </c>
      <c r="AI5" s="42" t="s">
        <v>82</v>
      </c>
      <c r="AK5" s="42" t="s">
        <v>105</v>
      </c>
      <c r="AL5" s="42" t="s">
        <v>109</v>
      </c>
      <c r="AN5" s="42" t="s">
        <v>61</v>
      </c>
    </row>
    <row r="6" spans="1:41" ht="29.25" customHeight="1" x14ac:dyDescent="0.3">
      <c r="A6" s="40"/>
      <c r="B6" s="40"/>
      <c r="C6" s="40"/>
      <c r="D6" s="41"/>
      <c r="E6" s="40"/>
      <c r="F6" s="40"/>
      <c r="G6" s="40"/>
      <c r="H6" s="40"/>
      <c r="I6" s="40"/>
      <c r="J6" s="40"/>
      <c r="K6" s="40"/>
      <c r="L6" s="40"/>
      <c r="M6" s="40"/>
      <c r="N6" s="40"/>
      <c r="O6" s="40"/>
      <c r="P6" s="40"/>
      <c r="Q6" s="40"/>
      <c r="R6" s="40"/>
      <c r="U6" s="40"/>
      <c r="V6" s="40"/>
      <c r="W6" s="40"/>
      <c r="X6" s="40"/>
      <c r="Y6" s="40"/>
      <c r="Z6" s="40"/>
      <c r="AA6" s="40"/>
      <c r="AB6" s="40"/>
      <c r="AC6" s="40"/>
      <c r="AD6" s="40"/>
      <c r="AE6" s="40"/>
      <c r="AF6" s="40"/>
      <c r="AG6" s="92"/>
      <c r="AH6" s="42" t="s">
        <v>126</v>
      </c>
      <c r="AI6" s="42" t="s">
        <v>127</v>
      </c>
      <c r="AJ6" s="42" t="s">
        <v>64</v>
      </c>
      <c r="AK6" s="42" t="s">
        <v>110</v>
      </c>
      <c r="AL6" s="42" t="s">
        <v>111</v>
      </c>
      <c r="AN6" s="42" t="s">
        <v>116</v>
      </c>
    </row>
    <row r="7" spans="1:41" ht="24.75" customHeight="1" x14ac:dyDescent="0.2">
      <c r="A7" s="293" t="s">
        <v>67</v>
      </c>
      <c r="B7" s="293"/>
      <c r="C7" s="294">
        <v>44408</v>
      </c>
      <c r="D7" s="295"/>
      <c r="E7" s="295"/>
      <c r="F7" s="295"/>
      <c r="G7" s="299"/>
      <c r="H7" s="300"/>
      <c r="I7" s="300"/>
      <c r="J7" s="300"/>
      <c r="K7" s="300"/>
      <c r="L7" s="301"/>
      <c r="M7" s="302" t="s">
        <v>75</v>
      </c>
      <c r="N7" s="303"/>
      <c r="O7" s="303"/>
      <c r="P7" s="303"/>
      <c r="Q7" s="303"/>
      <c r="R7" s="303"/>
      <c r="S7" s="303"/>
      <c r="T7" s="303"/>
      <c r="U7" s="303"/>
      <c r="V7" s="304"/>
      <c r="W7" s="62" t="s">
        <v>71</v>
      </c>
      <c r="X7" s="66"/>
      <c r="Y7" s="63" t="s">
        <v>72</v>
      </c>
      <c r="Z7" s="305"/>
      <c r="AA7" s="306"/>
      <c r="AB7" s="62" t="s">
        <v>73</v>
      </c>
      <c r="AC7" s="65"/>
      <c r="AD7" s="61" t="s">
        <v>74</v>
      </c>
      <c r="AE7" s="48"/>
      <c r="AF7" s="341"/>
      <c r="AG7" s="341"/>
      <c r="AH7" s="42" t="s">
        <v>83</v>
      </c>
      <c r="AI7" s="42" t="s">
        <v>84</v>
      </c>
      <c r="AJ7" s="42" t="s">
        <v>65</v>
      </c>
      <c r="AN7" s="42" t="s">
        <v>117</v>
      </c>
    </row>
    <row r="8" spans="1:41" ht="12.75" x14ac:dyDescent="0.2">
      <c r="A8" s="276" t="s">
        <v>52</v>
      </c>
      <c r="B8" s="276"/>
      <c r="C8" s="276"/>
      <c r="D8" s="276"/>
      <c r="E8" s="276"/>
      <c r="F8" s="276"/>
      <c r="G8" s="277" t="s">
        <v>21</v>
      </c>
      <c r="H8" s="278"/>
      <c r="I8" s="278"/>
      <c r="J8" s="278"/>
      <c r="K8" s="278"/>
      <c r="L8" s="278"/>
      <c r="M8" s="278"/>
      <c r="N8" s="278"/>
      <c r="O8" s="278"/>
      <c r="P8" s="278"/>
      <c r="Q8" s="278"/>
      <c r="R8" s="278"/>
      <c r="S8" s="278"/>
      <c r="T8" s="278"/>
      <c r="U8" s="278"/>
      <c r="V8" s="278"/>
      <c r="W8" s="278"/>
      <c r="X8" s="279"/>
      <c r="Y8" s="278"/>
      <c r="Z8" s="278"/>
      <c r="AA8" s="278"/>
      <c r="AB8" s="280"/>
      <c r="AC8" s="288" t="s">
        <v>27</v>
      </c>
      <c r="AD8" s="342" t="s">
        <v>38</v>
      </c>
      <c r="AE8" s="343"/>
      <c r="AF8" s="343"/>
      <c r="AG8" s="343"/>
      <c r="AH8" s="42" t="s">
        <v>85</v>
      </c>
      <c r="AI8" s="42" t="s">
        <v>86</v>
      </c>
      <c r="AN8" s="42" t="s">
        <v>118</v>
      </c>
    </row>
    <row r="9" spans="1:41" s="47" customFormat="1" ht="14.25" customHeight="1" x14ac:dyDescent="0.2">
      <c r="A9" s="273" t="s">
        <v>58</v>
      </c>
      <c r="B9" s="274" t="s">
        <v>59</v>
      </c>
      <c r="C9" s="273" t="s">
        <v>40</v>
      </c>
      <c r="D9" s="273" t="s">
        <v>60</v>
      </c>
      <c r="E9" s="273" t="s">
        <v>41</v>
      </c>
      <c r="F9" s="287" t="s">
        <v>42</v>
      </c>
      <c r="G9" s="276" t="s">
        <v>70</v>
      </c>
      <c r="H9" s="276"/>
      <c r="I9" s="276"/>
      <c r="J9" s="276"/>
      <c r="K9" s="277" t="s">
        <v>24</v>
      </c>
      <c r="L9" s="278"/>
      <c r="M9" s="278"/>
      <c r="N9" s="278"/>
      <c r="O9" s="278"/>
      <c r="P9" s="278"/>
      <c r="Q9" s="278"/>
      <c r="R9" s="278"/>
      <c r="S9" s="278"/>
      <c r="T9" s="280"/>
      <c r="U9" s="277" t="s">
        <v>44</v>
      </c>
      <c r="V9" s="278"/>
      <c r="W9" s="278"/>
      <c r="X9" s="278"/>
      <c r="Y9" s="278"/>
      <c r="Z9" s="278"/>
      <c r="AA9" s="278"/>
      <c r="AB9" s="280"/>
      <c r="AC9" s="321"/>
      <c r="AD9" s="342"/>
      <c r="AE9" s="343"/>
      <c r="AF9" s="343"/>
      <c r="AG9" s="343"/>
      <c r="AH9" s="42" t="s">
        <v>87</v>
      </c>
      <c r="AI9" s="42" t="s">
        <v>128</v>
      </c>
      <c r="AJ9" s="42" t="s">
        <v>90</v>
      </c>
    </row>
    <row r="10" spans="1:41" s="47" customFormat="1" ht="20.25" customHeight="1" x14ac:dyDescent="0.2">
      <c r="A10" s="273"/>
      <c r="B10" s="281"/>
      <c r="C10" s="273"/>
      <c r="D10" s="273"/>
      <c r="E10" s="273"/>
      <c r="F10" s="287"/>
      <c r="G10" s="297" t="s">
        <v>43</v>
      </c>
      <c r="H10" s="297"/>
      <c r="I10" s="297"/>
      <c r="J10" s="297"/>
      <c r="K10" s="289" t="s">
        <v>77</v>
      </c>
      <c r="L10" s="287" t="s">
        <v>78</v>
      </c>
      <c r="M10" s="287" t="s">
        <v>23</v>
      </c>
      <c r="N10" s="288" t="s">
        <v>129</v>
      </c>
      <c r="O10" s="273" t="s">
        <v>130</v>
      </c>
      <c r="P10" s="281" t="s">
        <v>131</v>
      </c>
      <c r="Q10" s="274" t="s">
        <v>135</v>
      </c>
      <c r="R10" s="273" t="s">
        <v>91</v>
      </c>
      <c r="S10" s="273" t="s">
        <v>136</v>
      </c>
      <c r="T10" s="273" t="s">
        <v>137</v>
      </c>
      <c r="U10" s="283" t="s">
        <v>143</v>
      </c>
      <c r="V10" s="273" t="s">
        <v>98</v>
      </c>
      <c r="W10" s="289" t="s">
        <v>103</v>
      </c>
      <c r="X10" s="274" t="s">
        <v>120</v>
      </c>
      <c r="Y10" s="273" t="s">
        <v>176</v>
      </c>
      <c r="Z10" s="273"/>
      <c r="AA10" s="273"/>
      <c r="AB10" s="273"/>
      <c r="AC10" s="321"/>
      <c r="AD10" s="344"/>
      <c r="AE10" s="345"/>
      <c r="AF10" s="345"/>
      <c r="AG10" s="345"/>
      <c r="AH10" s="47" t="s">
        <v>132</v>
      </c>
      <c r="AI10" s="47" t="s">
        <v>133</v>
      </c>
      <c r="AJ10" s="47" t="s">
        <v>134</v>
      </c>
      <c r="AL10" s="47" t="s">
        <v>121</v>
      </c>
      <c r="AO10" s="42" t="s">
        <v>95</v>
      </c>
    </row>
    <row r="11" spans="1:41" s="47" customFormat="1" ht="57.75" customHeight="1" x14ac:dyDescent="0.2">
      <c r="A11" s="274"/>
      <c r="B11" s="282"/>
      <c r="C11" s="274"/>
      <c r="D11" s="274"/>
      <c r="E11" s="274"/>
      <c r="F11" s="288"/>
      <c r="G11" s="57" t="s">
        <v>8</v>
      </c>
      <c r="H11" s="57" t="s">
        <v>9</v>
      </c>
      <c r="I11" s="57"/>
      <c r="J11" s="58" t="s">
        <v>144</v>
      </c>
      <c r="K11" s="283"/>
      <c r="L11" s="287"/>
      <c r="M11" s="287"/>
      <c r="N11" s="298"/>
      <c r="O11" s="273"/>
      <c r="P11" s="282"/>
      <c r="Q11" s="282"/>
      <c r="R11" s="273"/>
      <c r="S11" s="273"/>
      <c r="T11" s="273"/>
      <c r="U11" s="284"/>
      <c r="V11" s="273"/>
      <c r="W11" s="283"/>
      <c r="X11" s="282"/>
      <c r="Y11" s="53" t="s">
        <v>178</v>
      </c>
      <c r="Z11" s="53" t="s">
        <v>177</v>
      </c>
      <c r="AA11" s="59" t="s">
        <v>145</v>
      </c>
      <c r="AB11" s="59" t="s">
        <v>48</v>
      </c>
      <c r="AC11" s="298"/>
      <c r="AD11" s="60" t="s">
        <v>175</v>
      </c>
      <c r="AE11" s="60" t="s">
        <v>50</v>
      </c>
      <c r="AF11" s="60" t="s">
        <v>104</v>
      </c>
      <c r="AG11" s="93" t="s">
        <v>142</v>
      </c>
      <c r="AH11" s="47" t="s">
        <v>138</v>
      </c>
      <c r="AI11" s="47" t="s">
        <v>12</v>
      </c>
      <c r="AL11" s="47" t="s">
        <v>122</v>
      </c>
      <c r="AO11" s="42" t="s">
        <v>149</v>
      </c>
    </row>
    <row r="12" spans="1:41" ht="281.25" customHeight="1" x14ac:dyDescent="0.2">
      <c r="A12" s="375" t="s">
        <v>181</v>
      </c>
      <c r="B12" s="313" t="s">
        <v>247</v>
      </c>
      <c r="C12" s="261" t="s">
        <v>345</v>
      </c>
      <c r="D12" s="264" t="s">
        <v>63</v>
      </c>
      <c r="E12" s="237" t="s">
        <v>235</v>
      </c>
      <c r="F12" s="265" t="s">
        <v>346</v>
      </c>
      <c r="G12" s="268" t="s">
        <v>108</v>
      </c>
      <c r="H12" s="268" t="s">
        <v>94</v>
      </c>
      <c r="I12" s="67" t="str">
        <f>CONCATENATE(G12,H12)</f>
        <v>POSIBLEMODERADO</v>
      </c>
      <c r="J12" s="270" t="str">
        <f>I13</f>
        <v>3. ALTO</v>
      </c>
      <c r="K12" s="261" t="s">
        <v>347</v>
      </c>
      <c r="L12" s="71" t="s">
        <v>88</v>
      </c>
      <c r="M12" s="70" t="s">
        <v>79</v>
      </c>
      <c r="N12" s="72">
        <f>IF(M12="ASIGNADO",15,IF(M12="NO ASIGNADO",0,""))</f>
        <v>15</v>
      </c>
      <c r="O12" s="322">
        <f>SUM(N12:N18)</f>
        <v>100</v>
      </c>
      <c r="P12" s="309" t="s">
        <v>132</v>
      </c>
      <c r="Q12" s="253">
        <f>IF(Q15="DÉBIL",0,IF(Q15="MODERADO",50,IF(Q15="FUERTE",100,"")))</f>
        <v>100</v>
      </c>
      <c r="R12" s="254"/>
      <c r="S12" s="290" t="s">
        <v>96</v>
      </c>
      <c r="T12" s="290" t="s">
        <v>96</v>
      </c>
      <c r="U12" s="257" t="s">
        <v>149</v>
      </c>
      <c r="V12" s="285" t="s">
        <v>100</v>
      </c>
      <c r="W12" s="245">
        <v>2018</v>
      </c>
      <c r="X12" s="261" t="s">
        <v>348</v>
      </c>
      <c r="Y12" s="265"/>
      <c r="Z12" s="246"/>
      <c r="AA12" s="240"/>
      <c r="AB12" s="233"/>
      <c r="AC12" s="244">
        <v>44439</v>
      </c>
      <c r="AD12" s="77" t="s">
        <v>349</v>
      </c>
      <c r="AE12" s="233" t="s">
        <v>200</v>
      </c>
      <c r="AF12" s="243"/>
      <c r="AG12" s="222" t="s">
        <v>350</v>
      </c>
      <c r="AH12" s="42" t="s">
        <v>92</v>
      </c>
      <c r="AI12" s="42" t="s">
        <v>93</v>
      </c>
      <c r="AJ12" s="42" t="s">
        <v>94</v>
      </c>
      <c r="AK12" s="42" t="s">
        <v>95</v>
      </c>
      <c r="AL12" s="42" t="s">
        <v>94</v>
      </c>
      <c r="AN12" s="42" t="s">
        <v>146</v>
      </c>
      <c r="AO12" s="42" t="s">
        <v>150</v>
      </c>
    </row>
    <row r="13" spans="1:41" ht="73.5" customHeight="1" x14ac:dyDescent="0.2">
      <c r="A13" s="376"/>
      <c r="B13" s="314"/>
      <c r="C13" s="262"/>
      <c r="D13" s="257"/>
      <c r="E13" s="238"/>
      <c r="F13" s="266"/>
      <c r="G13" s="268"/>
      <c r="H13" s="268"/>
      <c r="I13" s="67"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271"/>
      <c r="K13" s="262"/>
      <c r="L13" s="71" t="s">
        <v>173</v>
      </c>
      <c r="M13" s="70" t="s">
        <v>123</v>
      </c>
      <c r="N13" s="73">
        <f>IF(M13="ADECUADO",15,IF(M13="INADECUADO",0,""))</f>
        <v>15</v>
      </c>
      <c r="O13" s="323"/>
      <c r="P13" s="310"/>
      <c r="Q13" s="253"/>
      <c r="R13" s="255"/>
      <c r="S13" s="290"/>
      <c r="T13" s="290"/>
      <c r="U13" s="257"/>
      <c r="V13" s="286"/>
      <c r="W13" s="245"/>
      <c r="X13" s="261"/>
      <c r="Y13" s="265"/>
      <c r="Z13" s="315"/>
      <c r="AA13" s="241"/>
      <c r="AB13" s="248"/>
      <c r="AC13" s="245"/>
      <c r="AD13" s="78" t="s">
        <v>296</v>
      </c>
      <c r="AE13" s="248"/>
      <c r="AF13" s="243"/>
      <c r="AG13" s="222"/>
      <c r="AH13" s="42" t="s">
        <v>96</v>
      </c>
      <c r="AI13" s="42" t="s">
        <v>97</v>
      </c>
      <c r="AL13" s="42" t="s">
        <v>105</v>
      </c>
      <c r="AN13" s="42" t="s">
        <v>174</v>
      </c>
      <c r="AO13" s="42" t="s">
        <v>151</v>
      </c>
    </row>
    <row r="14" spans="1:41" ht="333" customHeight="1" x14ac:dyDescent="0.2">
      <c r="A14" s="376"/>
      <c r="B14" s="314"/>
      <c r="C14" s="262"/>
      <c r="D14" s="257"/>
      <c r="E14" s="238"/>
      <c r="F14" s="266"/>
      <c r="G14" s="268"/>
      <c r="H14" s="268"/>
      <c r="I14" s="67"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271"/>
      <c r="K14" s="262"/>
      <c r="L14" s="74" t="s">
        <v>89</v>
      </c>
      <c r="M14" s="70" t="s">
        <v>124</v>
      </c>
      <c r="N14" s="73">
        <f>IF(M14="OPORTUNA",15,IF(M14="INOPORTUNA",0,""))</f>
        <v>15</v>
      </c>
      <c r="O14" s="323"/>
      <c r="P14" s="310"/>
      <c r="Q14" s="253"/>
      <c r="R14" s="255"/>
      <c r="S14" s="75" t="s">
        <v>140</v>
      </c>
      <c r="T14" s="75" t="s">
        <v>141</v>
      </c>
      <c r="U14" s="257"/>
      <c r="V14" s="286"/>
      <c r="W14" s="245"/>
      <c r="X14" s="261"/>
      <c r="Y14" s="77"/>
      <c r="Z14" s="315"/>
      <c r="AA14" s="241"/>
      <c r="AB14" s="78"/>
      <c r="AC14" s="245"/>
      <c r="AD14" s="78" t="s">
        <v>351</v>
      </c>
      <c r="AE14" s="77" t="s">
        <v>210</v>
      </c>
      <c r="AF14" s="243"/>
      <c r="AG14" s="222"/>
      <c r="AH14" s="42" t="s">
        <v>99</v>
      </c>
      <c r="AI14" s="42" t="s">
        <v>100</v>
      </c>
      <c r="AJ14" s="42" t="s">
        <v>101</v>
      </c>
      <c r="AK14" s="42" t="s">
        <v>102</v>
      </c>
      <c r="AL14" s="42" t="s">
        <v>110</v>
      </c>
      <c r="AO14" s="42" t="s">
        <v>152</v>
      </c>
    </row>
    <row r="15" spans="1:41" ht="116.25" customHeight="1" x14ac:dyDescent="0.2">
      <c r="A15" s="376"/>
      <c r="B15" s="314"/>
      <c r="C15" s="262"/>
      <c r="D15" s="257"/>
      <c r="E15" s="70" t="s">
        <v>148</v>
      </c>
      <c r="F15" s="266"/>
      <c r="G15" s="268"/>
      <c r="H15" s="268"/>
      <c r="I15" s="67"/>
      <c r="J15" s="271"/>
      <c r="K15" s="262"/>
      <c r="L15" s="71" t="s">
        <v>112</v>
      </c>
      <c r="M15" s="70" t="s">
        <v>125</v>
      </c>
      <c r="N15" s="73">
        <f>IF(M15="PREVENIR",15,IF(M15="DETECTAR",10,IF(M15="NO ES UN CONTROL",0,"")))</f>
        <v>15</v>
      </c>
      <c r="O15" s="307" t="str">
        <f>IF(O12&lt;86,"DÉBIL",IF(O12&lt;96,"MODERADO",IF(O12&lt;101,"FUERTE","")))</f>
        <v>FUERTE</v>
      </c>
      <c r="P15" s="310"/>
      <c r="Q15" s="224" t="str">
        <f>IF(AND(O15="FUERTE",P12="FUERTE (SIEMPRE SE EJECUTA)"),"FUERTE",IF(OR(O15="DÉBIL",P12="DÉBIL (NO SE EJECUTA)"),"DÉBIL",IF(OR(O15="MODERADO",P12="MODERADO (ALGUNAS VECES)"),"MODERADO")))</f>
        <v>FUERTE</v>
      </c>
      <c r="R15" s="226" t="str">
        <f>IF(AND(O15="FUERTE",P12="FUERTE (SIEMPRE SE EJECUTA)"),"NO","SÍ")</f>
        <v>NO</v>
      </c>
      <c r="S15" s="22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2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257"/>
      <c r="V15" s="286"/>
      <c r="W15" s="245"/>
      <c r="X15" s="261"/>
      <c r="Y15" s="78"/>
      <c r="Z15" s="316"/>
      <c r="AA15" s="241"/>
      <c r="AB15" s="78"/>
      <c r="AC15" s="245"/>
      <c r="AD15" s="78" t="s">
        <v>283</v>
      </c>
      <c r="AE15" s="77" t="s">
        <v>195</v>
      </c>
      <c r="AF15" s="231"/>
      <c r="AG15" s="222"/>
      <c r="AH15" s="42" t="s">
        <v>96</v>
      </c>
      <c r="AO15" s="42" t="s">
        <v>153</v>
      </c>
    </row>
    <row r="16" spans="1:41" ht="123" customHeight="1" x14ac:dyDescent="0.2">
      <c r="A16" s="376"/>
      <c r="B16" s="314"/>
      <c r="C16" s="262"/>
      <c r="D16" s="257"/>
      <c r="E16" s="238" t="s">
        <v>188</v>
      </c>
      <c r="F16" s="266"/>
      <c r="G16" s="268"/>
      <c r="H16" s="268"/>
      <c r="I16" s="67"/>
      <c r="J16" s="271"/>
      <c r="K16" s="262"/>
      <c r="L16" s="71" t="s">
        <v>113</v>
      </c>
      <c r="M16" s="70" t="s">
        <v>83</v>
      </c>
      <c r="N16" s="73">
        <f>IF(M16="CONFIABLE",15,IF(M16="NO CONFIABLE",0,""))</f>
        <v>15</v>
      </c>
      <c r="O16" s="308"/>
      <c r="P16" s="310"/>
      <c r="Q16" s="224"/>
      <c r="R16" s="226"/>
      <c r="S16" s="228"/>
      <c r="T16" s="230"/>
      <c r="U16" s="257"/>
      <c r="V16" s="286"/>
      <c r="W16" s="245"/>
      <c r="X16" s="261"/>
      <c r="Y16" s="77"/>
      <c r="Z16" s="70" t="s">
        <v>179</v>
      </c>
      <c r="AA16" s="241"/>
      <c r="AB16" s="78"/>
      <c r="AC16" s="245"/>
      <c r="AD16" s="78" t="s">
        <v>284</v>
      </c>
      <c r="AE16" s="77" t="s">
        <v>196</v>
      </c>
      <c r="AF16" s="231"/>
      <c r="AG16" s="222"/>
      <c r="AH16" s="42" t="s">
        <v>139</v>
      </c>
      <c r="AJ16" s="42" t="s">
        <v>126</v>
      </c>
      <c r="AK16" s="42" t="s">
        <v>125</v>
      </c>
      <c r="AL16" s="42" t="s">
        <v>127</v>
      </c>
      <c r="AO16" s="42" t="s">
        <v>154</v>
      </c>
    </row>
    <row r="17" spans="1:41" ht="157.5" customHeight="1" x14ac:dyDescent="0.2">
      <c r="A17" s="376"/>
      <c r="B17" s="314"/>
      <c r="C17" s="262"/>
      <c r="D17" s="257"/>
      <c r="E17" s="238"/>
      <c r="F17" s="266"/>
      <c r="G17" s="268"/>
      <c r="H17" s="268"/>
      <c r="I17" s="67"/>
      <c r="J17" s="271"/>
      <c r="K17" s="262"/>
      <c r="L17" s="71" t="s">
        <v>114</v>
      </c>
      <c r="M17" s="70" t="s">
        <v>85</v>
      </c>
      <c r="N17" s="73">
        <f>IF(M17="SE INVESTIGAN Y SE RESUELVEN OPORTUNAMENTE",15,IF(M17="NO SE INVESTIGAN Y SE RESUELVEN OPORTUNAMENTE",0,""))</f>
        <v>15</v>
      </c>
      <c r="O17" s="308"/>
      <c r="P17" s="310"/>
      <c r="Q17" s="224"/>
      <c r="R17" s="226"/>
      <c r="S17" s="228"/>
      <c r="T17" s="230"/>
      <c r="U17" s="257"/>
      <c r="V17" s="286"/>
      <c r="W17" s="245"/>
      <c r="X17" s="261"/>
      <c r="Y17" s="79"/>
      <c r="Z17" s="233"/>
      <c r="AA17" s="241"/>
      <c r="AB17" s="79"/>
      <c r="AC17" s="245"/>
      <c r="AD17" s="78" t="s">
        <v>294</v>
      </c>
      <c r="AE17" s="80" t="s">
        <v>201</v>
      </c>
      <c r="AF17" s="231"/>
      <c r="AG17" s="222"/>
      <c r="AH17" s="42" t="s">
        <v>97</v>
      </c>
      <c r="AO17" s="42" t="s">
        <v>155</v>
      </c>
    </row>
    <row r="18" spans="1:41" ht="198.75" customHeight="1" x14ac:dyDescent="0.2">
      <c r="A18" s="376"/>
      <c r="B18" s="314"/>
      <c r="C18" s="263"/>
      <c r="D18" s="258"/>
      <c r="E18" s="239"/>
      <c r="F18" s="267"/>
      <c r="G18" s="269"/>
      <c r="H18" s="269"/>
      <c r="I18" s="67"/>
      <c r="J18" s="271"/>
      <c r="K18" s="263"/>
      <c r="L18" s="71" t="s">
        <v>115</v>
      </c>
      <c r="M18" s="70" t="s">
        <v>87</v>
      </c>
      <c r="N18" s="76">
        <f>IF(M18="COMPLETA",10,IF(M18="INCOMPLETA",5,IF(M18="NO EXISTE",0,"")))</f>
        <v>10</v>
      </c>
      <c r="O18" s="308"/>
      <c r="P18" s="311"/>
      <c r="Q18" s="225"/>
      <c r="R18" s="227"/>
      <c r="S18" s="229"/>
      <c r="T18" s="230"/>
      <c r="U18" s="258"/>
      <c r="V18" s="286"/>
      <c r="W18" s="246"/>
      <c r="X18" s="296"/>
      <c r="Y18" s="77"/>
      <c r="Z18" s="234"/>
      <c r="AA18" s="242"/>
      <c r="AB18" s="77"/>
      <c r="AC18" s="246"/>
      <c r="AD18" s="80" t="s">
        <v>297</v>
      </c>
      <c r="AE18" s="77" t="s">
        <v>197</v>
      </c>
      <c r="AF18" s="232"/>
      <c r="AG18" s="223"/>
      <c r="AO18" s="42" t="s">
        <v>156</v>
      </c>
    </row>
    <row r="19" spans="1:41" ht="104.25" customHeight="1" x14ac:dyDescent="0.2">
      <c r="A19" s="376"/>
      <c r="B19" s="259" t="s">
        <v>248</v>
      </c>
      <c r="C19" s="261" t="s">
        <v>241</v>
      </c>
      <c r="D19" s="264" t="s">
        <v>63</v>
      </c>
      <c r="E19" s="233" t="s">
        <v>263</v>
      </c>
      <c r="F19" s="265" t="s">
        <v>216</v>
      </c>
      <c r="G19" s="268" t="s">
        <v>108</v>
      </c>
      <c r="H19" s="268" t="s">
        <v>94</v>
      </c>
      <c r="I19" s="67" t="str">
        <f>CONCATENATE(G19,H19)</f>
        <v>POSIBLEMODERADO</v>
      </c>
      <c r="J19" s="270" t="str">
        <f>I20</f>
        <v>3. ALTO</v>
      </c>
      <c r="K19" s="261" t="s">
        <v>298</v>
      </c>
      <c r="L19" s="71" t="s">
        <v>88</v>
      </c>
      <c r="M19" s="70" t="s">
        <v>79</v>
      </c>
      <c r="N19" s="72">
        <f>IF(M19="ASIGNADO",15,IF(M19="NO ASIGNADO",0,""))</f>
        <v>15</v>
      </c>
      <c r="O19" s="322">
        <f>SUM(N19:N25)</f>
        <v>100</v>
      </c>
      <c r="P19" s="250" t="s">
        <v>132</v>
      </c>
      <c r="Q19" s="253">
        <f>IF(Q22="DÉBIL",0,IF(Q22="MODERADO",50,IF(Q22="FUERTE",100,"")))</f>
        <v>100</v>
      </c>
      <c r="R19" s="254"/>
      <c r="S19" s="290" t="s">
        <v>96</v>
      </c>
      <c r="T19" s="290" t="s">
        <v>96</v>
      </c>
      <c r="U19" s="257" t="s">
        <v>149</v>
      </c>
      <c r="V19" s="285" t="s">
        <v>100</v>
      </c>
      <c r="W19" s="245">
        <v>2018</v>
      </c>
      <c r="X19" s="261" t="s">
        <v>233</v>
      </c>
      <c r="Y19" s="78"/>
      <c r="Z19" s="246"/>
      <c r="AA19" s="240"/>
      <c r="AB19" s="78"/>
      <c r="AC19" s="244">
        <v>44439</v>
      </c>
      <c r="AD19" s="77" t="s">
        <v>276</v>
      </c>
      <c r="AE19" s="77" t="s">
        <v>193</v>
      </c>
      <c r="AF19" s="243"/>
      <c r="AG19" s="222" t="s">
        <v>308</v>
      </c>
      <c r="AH19" s="42" t="s">
        <v>92</v>
      </c>
      <c r="AI19" s="42" t="s">
        <v>93</v>
      </c>
      <c r="AJ19" s="42" t="s">
        <v>94</v>
      </c>
      <c r="AK19" s="42" t="s">
        <v>95</v>
      </c>
      <c r="AL19" s="42" t="s">
        <v>94</v>
      </c>
      <c r="AN19" s="42" t="s">
        <v>146</v>
      </c>
      <c r="AO19" s="42" t="s">
        <v>150</v>
      </c>
    </row>
    <row r="20" spans="1:41" ht="260.25" customHeight="1" x14ac:dyDescent="0.2">
      <c r="A20" s="376"/>
      <c r="B20" s="260"/>
      <c r="C20" s="262"/>
      <c r="D20" s="257"/>
      <c r="E20" s="247"/>
      <c r="F20" s="266"/>
      <c r="G20" s="268"/>
      <c r="H20" s="268"/>
      <c r="I20" s="67"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271"/>
      <c r="K20" s="262"/>
      <c r="L20" s="71" t="s">
        <v>173</v>
      </c>
      <c r="M20" s="70" t="s">
        <v>123</v>
      </c>
      <c r="N20" s="73">
        <f>IF(M20="ADECUADO",15,IF(M20="INADECUADO",0,""))</f>
        <v>15</v>
      </c>
      <c r="O20" s="323"/>
      <c r="P20" s="251"/>
      <c r="Q20" s="253"/>
      <c r="R20" s="255"/>
      <c r="S20" s="290"/>
      <c r="T20" s="290"/>
      <c r="U20" s="257"/>
      <c r="V20" s="286"/>
      <c r="W20" s="245"/>
      <c r="X20" s="261"/>
      <c r="Y20" s="77"/>
      <c r="Z20" s="315"/>
      <c r="AA20" s="241"/>
      <c r="AB20" s="77"/>
      <c r="AC20" s="245"/>
      <c r="AD20" s="77" t="s">
        <v>299</v>
      </c>
      <c r="AE20" s="77" t="s">
        <v>197</v>
      </c>
      <c r="AF20" s="243"/>
      <c r="AG20" s="222"/>
      <c r="AH20" s="42" t="s">
        <v>96</v>
      </c>
      <c r="AI20" s="42" t="s">
        <v>97</v>
      </c>
      <c r="AL20" s="42" t="s">
        <v>105</v>
      </c>
      <c r="AN20" s="42" t="s">
        <v>174</v>
      </c>
      <c r="AO20" s="42" t="s">
        <v>151</v>
      </c>
    </row>
    <row r="21" spans="1:41" ht="126" customHeight="1" x14ac:dyDescent="0.2">
      <c r="A21" s="376"/>
      <c r="B21" s="260"/>
      <c r="C21" s="262"/>
      <c r="D21" s="257"/>
      <c r="E21" s="247"/>
      <c r="F21" s="266"/>
      <c r="G21" s="268"/>
      <c r="H21" s="268"/>
      <c r="I21" s="67"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271"/>
      <c r="K21" s="262"/>
      <c r="L21" s="74" t="s">
        <v>89</v>
      </c>
      <c r="M21" s="81" t="s">
        <v>124</v>
      </c>
      <c r="N21" s="73">
        <f>IF(M21="OPORTUNA",15,IF(M21="INOPORTUNA",0,""))</f>
        <v>15</v>
      </c>
      <c r="O21" s="323"/>
      <c r="P21" s="251"/>
      <c r="Q21" s="253"/>
      <c r="R21" s="255"/>
      <c r="S21" s="75" t="s">
        <v>140</v>
      </c>
      <c r="T21" s="75" t="s">
        <v>141</v>
      </c>
      <c r="U21" s="257"/>
      <c r="V21" s="286"/>
      <c r="W21" s="245"/>
      <c r="X21" s="261"/>
      <c r="Y21" s="78"/>
      <c r="Z21" s="315"/>
      <c r="AA21" s="241"/>
      <c r="AB21" s="237"/>
      <c r="AC21" s="245"/>
      <c r="AD21" s="237" t="s">
        <v>281</v>
      </c>
      <c r="AE21" s="233" t="s">
        <v>198</v>
      </c>
      <c r="AF21" s="243"/>
      <c r="AG21" s="222"/>
      <c r="AH21" s="42" t="s">
        <v>99</v>
      </c>
      <c r="AI21" s="42" t="s">
        <v>100</v>
      </c>
      <c r="AJ21" s="42" t="s">
        <v>101</v>
      </c>
      <c r="AK21" s="42" t="s">
        <v>102</v>
      </c>
      <c r="AL21" s="42" t="s">
        <v>110</v>
      </c>
      <c r="AO21" s="42" t="s">
        <v>152</v>
      </c>
    </row>
    <row r="22" spans="1:41" ht="126.75" customHeight="1" x14ac:dyDescent="0.2">
      <c r="A22" s="376"/>
      <c r="B22" s="260"/>
      <c r="C22" s="262"/>
      <c r="D22" s="257"/>
      <c r="E22" s="70" t="s">
        <v>148</v>
      </c>
      <c r="F22" s="266"/>
      <c r="G22" s="268"/>
      <c r="H22" s="268"/>
      <c r="I22" s="67"/>
      <c r="J22" s="271"/>
      <c r="K22" s="262"/>
      <c r="L22" s="71" t="s">
        <v>112</v>
      </c>
      <c r="M22" s="70" t="s">
        <v>125</v>
      </c>
      <c r="N22" s="73">
        <f>IF(M22="PREVENIR",15,IF(M22="DETECTAR",10,IF(M22="NO ES UN CONTROL",0,"")))</f>
        <v>15</v>
      </c>
      <c r="O22" s="307" t="str">
        <f>IF(O19&lt;86,"DÉBIL",IF(O19&lt;96,"MODERADO",IF(O19&lt;101,"FUERTE","")))</f>
        <v>FUERTE</v>
      </c>
      <c r="P22" s="251"/>
      <c r="Q22" s="224" t="str">
        <f>IF(AND(O22="FUERTE",P19="FUERTE (SIEMPRE SE EJECUTA)"),"FUERTE",IF(OR(O22="DÉBIL",P19="DÉBIL (NO SE EJECUTA)"),"DÉBIL",IF(OR(O22="MODERADO",P19="MODERADO (ALGUNAS VECES)"),"MODERADO")))</f>
        <v>FUERTE</v>
      </c>
      <c r="R22" s="226" t="str">
        <f>IF(AND(O22="FUERTE",P19="FUERTE (SIEMPRE SE EJECUTA)"),"NO","SÍ")</f>
        <v>NO</v>
      </c>
      <c r="S22" s="228">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229">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2</v>
      </c>
      <c r="U22" s="257"/>
      <c r="V22" s="286"/>
      <c r="W22" s="245"/>
      <c r="X22" s="261"/>
      <c r="Y22" s="78"/>
      <c r="Z22" s="316"/>
      <c r="AA22" s="241"/>
      <c r="AB22" s="239"/>
      <c r="AC22" s="245"/>
      <c r="AD22" s="239"/>
      <c r="AE22" s="248"/>
      <c r="AF22" s="231"/>
      <c r="AG22" s="222"/>
      <c r="AH22" s="42" t="s">
        <v>96</v>
      </c>
      <c r="AO22" s="42" t="s">
        <v>153</v>
      </c>
    </row>
    <row r="23" spans="1:41" ht="134.25" customHeight="1" x14ac:dyDescent="0.2">
      <c r="A23" s="376"/>
      <c r="B23" s="260"/>
      <c r="C23" s="262"/>
      <c r="D23" s="257"/>
      <c r="E23" s="238" t="s">
        <v>211</v>
      </c>
      <c r="F23" s="266"/>
      <c r="G23" s="268"/>
      <c r="H23" s="268"/>
      <c r="I23" s="67"/>
      <c r="J23" s="271"/>
      <c r="K23" s="262"/>
      <c r="L23" s="71" t="s">
        <v>113</v>
      </c>
      <c r="M23" s="70" t="s">
        <v>83</v>
      </c>
      <c r="N23" s="73">
        <f>IF(M23="CONFIABLE",15,IF(M23="NO CONFIABLE",0,""))</f>
        <v>15</v>
      </c>
      <c r="O23" s="308"/>
      <c r="P23" s="251"/>
      <c r="Q23" s="224"/>
      <c r="R23" s="226"/>
      <c r="S23" s="228"/>
      <c r="T23" s="230"/>
      <c r="U23" s="257"/>
      <c r="V23" s="286"/>
      <c r="W23" s="245"/>
      <c r="X23" s="261"/>
      <c r="Y23" s="78"/>
      <c r="Z23" s="70" t="s">
        <v>179</v>
      </c>
      <c r="AA23" s="241"/>
      <c r="AB23" s="78"/>
      <c r="AC23" s="245"/>
      <c r="AD23" s="78" t="s">
        <v>279</v>
      </c>
      <c r="AE23" s="77" t="s">
        <v>199</v>
      </c>
      <c r="AF23" s="231"/>
      <c r="AG23" s="222"/>
      <c r="AH23" s="42" t="s">
        <v>139</v>
      </c>
      <c r="AJ23" s="42" t="s">
        <v>126</v>
      </c>
      <c r="AK23" s="42" t="s">
        <v>125</v>
      </c>
      <c r="AL23" s="42" t="s">
        <v>127</v>
      </c>
      <c r="AO23" s="42" t="s">
        <v>154</v>
      </c>
    </row>
    <row r="24" spans="1:41" ht="89.25" customHeight="1" x14ac:dyDescent="0.2">
      <c r="A24" s="376"/>
      <c r="B24" s="260"/>
      <c r="C24" s="262"/>
      <c r="D24" s="257"/>
      <c r="E24" s="238"/>
      <c r="F24" s="266"/>
      <c r="G24" s="268"/>
      <c r="H24" s="268"/>
      <c r="I24" s="67"/>
      <c r="J24" s="271"/>
      <c r="K24" s="262"/>
      <c r="L24" s="71" t="s">
        <v>114</v>
      </c>
      <c r="M24" s="70" t="s">
        <v>85</v>
      </c>
      <c r="N24" s="73">
        <f>IF(M24="SE INVESTIGAN Y SE RESUELVEN OPORTUNAMENTE",15,IF(M24="NO SE INVESTIGAN Y SE RESUELVEN OPORTUNAMENTE",0,""))</f>
        <v>15</v>
      </c>
      <c r="O24" s="308"/>
      <c r="P24" s="251"/>
      <c r="Q24" s="224"/>
      <c r="R24" s="226"/>
      <c r="S24" s="228"/>
      <c r="T24" s="230"/>
      <c r="U24" s="257"/>
      <c r="V24" s="286"/>
      <c r="W24" s="245"/>
      <c r="X24" s="261"/>
      <c r="Y24" s="78"/>
      <c r="Z24" s="237"/>
      <c r="AA24" s="241"/>
      <c r="AB24" s="78"/>
      <c r="AC24" s="245"/>
      <c r="AD24" s="77"/>
      <c r="AE24" s="77" t="s">
        <v>194</v>
      </c>
      <c r="AF24" s="231"/>
      <c r="AG24" s="222"/>
      <c r="AH24" s="42" t="s">
        <v>97</v>
      </c>
      <c r="AO24" s="42" t="s">
        <v>155</v>
      </c>
    </row>
    <row r="25" spans="1:41" ht="237.75" customHeight="1" x14ac:dyDescent="0.2">
      <c r="A25" s="376"/>
      <c r="B25" s="260"/>
      <c r="C25" s="263"/>
      <c r="D25" s="258"/>
      <c r="E25" s="239"/>
      <c r="F25" s="267"/>
      <c r="G25" s="269"/>
      <c r="H25" s="269"/>
      <c r="I25" s="67"/>
      <c r="J25" s="271"/>
      <c r="K25" s="263"/>
      <c r="L25" s="71" t="s">
        <v>115</v>
      </c>
      <c r="M25" s="81" t="s">
        <v>87</v>
      </c>
      <c r="N25" s="76">
        <f>IF(M25="COMPLETA",10,IF(M25="INCOMPLETA",5,IF(M25="NO EXISTE",0,"")))</f>
        <v>10</v>
      </c>
      <c r="O25" s="308"/>
      <c r="P25" s="252"/>
      <c r="Q25" s="225"/>
      <c r="R25" s="227"/>
      <c r="S25" s="229"/>
      <c r="T25" s="230"/>
      <c r="U25" s="258"/>
      <c r="V25" s="286"/>
      <c r="W25" s="246"/>
      <c r="X25" s="296"/>
      <c r="Y25" s="82"/>
      <c r="Z25" s="316"/>
      <c r="AA25" s="242"/>
      <c r="AB25" s="82"/>
      <c r="AC25" s="246"/>
      <c r="AD25" s="78" t="s">
        <v>285</v>
      </c>
      <c r="AE25" s="77" t="s">
        <v>195</v>
      </c>
      <c r="AF25" s="232"/>
      <c r="AG25" s="223"/>
      <c r="AO25" s="42" t="s">
        <v>156</v>
      </c>
    </row>
    <row r="26" spans="1:41" ht="213" customHeight="1" x14ac:dyDescent="0.2">
      <c r="A26" s="376"/>
      <c r="B26" s="259" t="s">
        <v>249</v>
      </c>
      <c r="C26" s="261" t="s">
        <v>220</v>
      </c>
      <c r="D26" s="264" t="s">
        <v>63</v>
      </c>
      <c r="E26" s="237" t="s">
        <v>215</v>
      </c>
      <c r="F26" s="243" t="s">
        <v>217</v>
      </c>
      <c r="G26" s="268" t="s">
        <v>109</v>
      </c>
      <c r="H26" s="268" t="s">
        <v>94</v>
      </c>
      <c r="I26" s="67" t="str">
        <f>CONCATENATE(G26,H26)</f>
        <v>PROBABLEMODERADO</v>
      </c>
      <c r="J26" s="270" t="str">
        <f>I27</f>
        <v>5. ALTO</v>
      </c>
      <c r="K26" s="261" t="s">
        <v>268</v>
      </c>
      <c r="L26" s="71" t="s">
        <v>88</v>
      </c>
      <c r="M26" s="70" t="s">
        <v>79</v>
      </c>
      <c r="N26" s="72">
        <f>IF(M26="ASIGNADO",15,IF(M26="NO ASIGNADO",0,""))</f>
        <v>15</v>
      </c>
      <c r="O26" s="322">
        <f>SUM(N26:N32)</f>
        <v>100</v>
      </c>
      <c r="P26" s="309" t="s">
        <v>132</v>
      </c>
      <c r="Q26" s="253">
        <f>IF(Q29="DÉBIL",0,IF(Q29="MODERADO",50,IF(Q29="FUERTE",100,"")))</f>
        <v>100</v>
      </c>
      <c r="R26" s="254"/>
      <c r="S26" s="290" t="s">
        <v>96</v>
      </c>
      <c r="T26" s="290" t="s">
        <v>96</v>
      </c>
      <c r="U26" s="257" t="s">
        <v>151</v>
      </c>
      <c r="V26" s="285" t="s">
        <v>100</v>
      </c>
      <c r="W26" s="245" t="s">
        <v>184</v>
      </c>
      <c r="X26" s="235" t="s">
        <v>219</v>
      </c>
      <c r="Y26" s="77"/>
      <c r="Z26" s="237"/>
      <c r="AA26" s="240"/>
      <c r="AB26" s="80"/>
      <c r="AC26" s="244">
        <v>44439</v>
      </c>
      <c r="AD26" s="77" t="s">
        <v>273</v>
      </c>
      <c r="AE26" s="77" t="s">
        <v>203</v>
      </c>
      <c r="AF26" s="243"/>
      <c r="AG26" s="222" t="s">
        <v>309</v>
      </c>
      <c r="AH26" s="42" t="s">
        <v>92</v>
      </c>
      <c r="AI26" s="42" t="s">
        <v>93</v>
      </c>
      <c r="AJ26" s="42" t="s">
        <v>94</v>
      </c>
      <c r="AK26" s="42" t="s">
        <v>95</v>
      </c>
      <c r="AL26" s="42" t="s">
        <v>94</v>
      </c>
      <c r="AN26" s="42" t="s">
        <v>146</v>
      </c>
      <c r="AO26" s="42" t="s">
        <v>150</v>
      </c>
    </row>
    <row r="27" spans="1:41" ht="91.5" customHeight="1" x14ac:dyDescent="0.2">
      <c r="A27" s="376"/>
      <c r="B27" s="260"/>
      <c r="C27" s="262"/>
      <c r="D27" s="257"/>
      <c r="E27" s="238"/>
      <c r="F27" s="245"/>
      <c r="G27" s="268"/>
      <c r="H27" s="268"/>
      <c r="I27" s="67"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ALTO</v>
      </c>
      <c r="J27" s="271"/>
      <c r="K27" s="262"/>
      <c r="L27" s="71" t="s">
        <v>173</v>
      </c>
      <c r="M27" s="70" t="s">
        <v>123</v>
      </c>
      <c r="N27" s="73">
        <f>IF(M27="ADECUADO",15,IF(M27="INADECUADO",0,""))</f>
        <v>15</v>
      </c>
      <c r="O27" s="323"/>
      <c r="P27" s="310"/>
      <c r="Q27" s="253"/>
      <c r="R27" s="255"/>
      <c r="S27" s="290"/>
      <c r="T27" s="290"/>
      <c r="U27" s="257"/>
      <c r="V27" s="286"/>
      <c r="W27" s="245"/>
      <c r="X27" s="235"/>
      <c r="Y27" s="237"/>
      <c r="Z27" s="238"/>
      <c r="AA27" s="241"/>
      <c r="AB27" s="243"/>
      <c r="AC27" s="245"/>
      <c r="AD27" s="237" t="s">
        <v>280</v>
      </c>
      <c r="AE27" s="265" t="s">
        <v>199</v>
      </c>
      <c r="AF27" s="243"/>
      <c r="AG27" s="222"/>
      <c r="AH27" s="42" t="s">
        <v>96</v>
      </c>
      <c r="AI27" s="42" t="s">
        <v>97</v>
      </c>
      <c r="AL27" s="42" t="s">
        <v>105</v>
      </c>
      <c r="AN27" s="42" t="s">
        <v>174</v>
      </c>
      <c r="AO27" s="42" t="s">
        <v>151</v>
      </c>
    </row>
    <row r="28" spans="1:41" ht="111.75" customHeight="1" x14ac:dyDescent="0.2">
      <c r="A28" s="376"/>
      <c r="B28" s="260"/>
      <c r="C28" s="262"/>
      <c r="D28" s="257"/>
      <c r="E28" s="238"/>
      <c r="F28" s="245"/>
      <c r="G28" s="268"/>
      <c r="H28" s="268"/>
      <c r="I28" s="67"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271"/>
      <c r="K28" s="262"/>
      <c r="L28" s="74" t="s">
        <v>89</v>
      </c>
      <c r="M28" s="70" t="s">
        <v>124</v>
      </c>
      <c r="N28" s="73">
        <f>IF(M28="OPORTUNA",15,IF(M28="INOPORTUNA",0,""))</f>
        <v>15</v>
      </c>
      <c r="O28" s="323"/>
      <c r="P28" s="310"/>
      <c r="Q28" s="253"/>
      <c r="R28" s="255"/>
      <c r="S28" s="75" t="s">
        <v>140</v>
      </c>
      <c r="T28" s="75" t="s">
        <v>141</v>
      </c>
      <c r="U28" s="257"/>
      <c r="V28" s="286"/>
      <c r="W28" s="245"/>
      <c r="X28" s="235"/>
      <c r="Y28" s="239"/>
      <c r="Z28" s="238"/>
      <c r="AA28" s="241"/>
      <c r="AB28" s="243"/>
      <c r="AC28" s="245"/>
      <c r="AD28" s="239"/>
      <c r="AE28" s="265"/>
      <c r="AF28" s="243"/>
      <c r="AG28" s="222"/>
      <c r="AH28" s="42" t="s">
        <v>99</v>
      </c>
      <c r="AI28" s="42" t="s">
        <v>100</v>
      </c>
      <c r="AJ28" s="42" t="s">
        <v>101</v>
      </c>
      <c r="AK28" s="42" t="s">
        <v>102</v>
      </c>
      <c r="AL28" s="42" t="s">
        <v>110</v>
      </c>
      <c r="AO28" s="42" t="s">
        <v>152</v>
      </c>
    </row>
    <row r="29" spans="1:41" ht="103.5" customHeight="1" x14ac:dyDescent="0.2">
      <c r="A29" s="376"/>
      <c r="B29" s="260"/>
      <c r="C29" s="262"/>
      <c r="D29" s="257"/>
      <c r="E29" s="70" t="s">
        <v>148</v>
      </c>
      <c r="F29" s="245"/>
      <c r="G29" s="268"/>
      <c r="H29" s="268"/>
      <c r="I29" s="67"/>
      <c r="J29" s="271"/>
      <c r="K29" s="262"/>
      <c r="L29" s="71" t="s">
        <v>112</v>
      </c>
      <c r="M29" s="70" t="s">
        <v>125</v>
      </c>
      <c r="N29" s="73">
        <f>IF(M29="PREVENIR",15,IF(M29="DETECTAR",10,IF(M29="NO ES UN CONTROL",0,"")))</f>
        <v>15</v>
      </c>
      <c r="O29" s="307" t="str">
        <f>IF(O26&lt;86,"DÉBIL",IF(O26&lt;96,"MODERADO",IF(O26&lt;101,"FUERTE","")))</f>
        <v>FUERTE</v>
      </c>
      <c r="P29" s="310"/>
      <c r="Q29" s="224" t="str">
        <f>IF(AND(O29="FUERTE",P26="FUERTE (SIEMPRE SE EJECUTA)"),"FUERTE",IF(OR(O29="DÉBIL",P26="DÉBIL (NO SE EJECUTA)"),"DÉBIL",IF(OR(O29="MODERADO",P26="MODERADO (ALGUNAS VECES)"),"MODERADO")))</f>
        <v>FUERTE</v>
      </c>
      <c r="R29" s="226" t="str">
        <f>IF(AND(O29="FUERTE",P26="FUERTE (SIEMPRE SE EJECUTA)"),"NO","SÍ")</f>
        <v>NO</v>
      </c>
      <c r="S29" s="228">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229">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257"/>
      <c r="V29" s="286"/>
      <c r="W29" s="245"/>
      <c r="X29" s="235"/>
      <c r="Y29" s="78"/>
      <c r="Z29" s="239"/>
      <c r="AA29" s="241"/>
      <c r="AB29" s="83"/>
      <c r="AC29" s="245"/>
      <c r="AD29" s="78" t="s">
        <v>286</v>
      </c>
      <c r="AE29" s="84" t="s">
        <v>196</v>
      </c>
      <c r="AF29" s="231"/>
      <c r="AG29" s="222"/>
      <c r="AH29" s="42" t="s">
        <v>96</v>
      </c>
      <c r="AO29" s="42" t="s">
        <v>153</v>
      </c>
    </row>
    <row r="30" spans="1:41" ht="52.5" customHeight="1" x14ac:dyDescent="0.2">
      <c r="A30" s="376"/>
      <c r="B30" s="260"/>
      <c r="C30" s="262"/>
      <c r="D30" s="257"/>
      <c r="E30" s="238" t="s">
        <v>208</v>
      </c>
      <c r="F30" s="245"/>
      <c r="G30" s="268"/>
      <c r="H30" s="268"/>
      <c r="I30" s="67"/>
      <c r="J30" s="271"/>
      <c r="K30" s="262"/>
      <c r="L30" s="71" t="s">
        <v>113</v>
      </c>
      <c r="M30" s="70" t="s">
        <v>83</v>
      </c>
      <c r="N30" s="73">
        <f>IF(M30="CONFIABLE",15,IF(M30="NO CONFIABLE",0,""))</f>
        <v>15</v>
      </c>
      <c r="O30" s="308"/>
      <c r="P30" s="310"/>
      <c r="Q30" s="224"/>
      <c r="R30" s="226"/>
      <c r="S30" s="228"/>
      <c r="T30" s="230"/>
      <c r="U30" s="257"/>
      <c r="V30" s="286"/>
      <c r="W30" s="245"/>
      <c r="X30" s="235"/>
      <c r="Y30" s="237"/>
      <c r="Z30" s="70" t="s">
        <v>179</v>
      </c>
      <c r="AA30" s="241"/>
      <c r="AB30" s="233"/>
      <c r="AC30" s="245"/>
      <c r="AD30" s="237" t="s">
        <v>282</v>
      </c>
      <c r="AE30" s="233" t="s">
        <v>198</v>
      </c>
      <c r="AF30" s="231"/>
      <c r="AG30" s="222"/>
      <c r="AH30" s="42" t="s">
        <v>139</v>
      </c>
      <c r="AJ30" s="42" t="s">
        <v>126</v>
      </c>
      <c r="AK30" s="42" t="s">
        <v>125</v>
      </c>
      <c r="AL30" s="42" t="s">
        <v>127</v>
      </c>
      <c r="AO30" s="42" t="s">
        <v>154</v>
      </c>
    </row>
    <row r="31" spans="1:41" ht="72" customHeight="1" x14ac:dyDescent="0.2">
      <c r="A31" s="376"/>
      <c r="B31" s="260"/>
      <c r="C31" s="262"/>
      <c r="D31" s="257"/>
      <c r="E31" s="238"/>
      <c r="F31" s="245"/>
      <c r="G31" s="268"/>
      <c r="H31" s="268"/>
      <c r="I31" s="67"/>
      <c r="J31" s="271"/>
      <c r="K31" s="262"/>
      <c r="L31" s="71" t="s">
        <v>114</v>
      </c>
      <c r="M31" s="70" t="s">
        <v>85</v>
      </c>
      <c r="N31" s="73">
        <f>IF(M31="SE INVESTIGAN Y SE RESUELVEN OPORTUNAMENTE",15,IF(M31="NO SE INVESTIGAN Y SE RESUELVEN OPORTUNAMENTE",0,""))</f>
        <v>15</v>
      </c>
      <c r="O31" s="308"/>
      <c r="P31" s="310"/>
      <c r="Q31" s="224"/>
      <c r="R31" s="226"/>
      <c r="S31" s="228"/>
      <c r="T31" s="230"/>
      <c r="U31" s="257"/>
      <c r="V31" s="286"/>
      <c r="W31" s="245"/>
      <c r="X31" s="235"/>
      <c r="Y31" s="239"/>
      <c r="Z31" s="233"/>
      <c r="AA31" s="241"/>
      <c r="AB31" s="234"/>
      <c r="AC31" s="245"/>
      <c r="AD31" s="316"/>
      <c r="AE31" s="248"/>
      <c r="AF31" s="231"/>
      <c r="AG31" s="222"/>
      <c r="AH31" s="42" t="s">
        <v>97</v>
      </c>
      <c r="AO31" s="42" t="s">
        <v>155</v>
      </c>
    </row>
    <row r="32" spans="1:41" ht="153" customHeight="1" x14ac:dyDescent="0.2">
      <c r="A32" s="376"/>
      <c r="B32" s="260"/>
      <c r="C32" s="263"/>
      <c r="D32" s="258"/>
      <c r="E32" s="239"/>
      <c r="F32" s="246"/>
      <c r="G32" s="269"/>
      <c r="H32" s="269"/>
      <c r="I32" s="67"/>
      <c r="J32" s="271"/>
      <c r="K32" s="263"/>
      <c r="L32" s="71" t="s">
        <v>115</v>
      </c>
      <c r="M32" s="70" t="s">
        <v>87</v>
      </c>
      <c r="N32" s="76">
        <f>IF(M32="COMPLETA",10,IF(M32="INCOMPLETA",5,IF(M32="NO EXISTE",0,"")))</f>
        <v>10</v>
      </c>
      <c r="O32" s="308"/>
      <c r="P32" s="311"/>
      <c r="Q32" s="225"/>
      <c r="R32" s="227"/>
      <c r="S32" s="229"/>
      <c r="T32" s="230"/>
      <c r="U32" s="258"/>
      <c r="V32" s="286"/>
      <c r="W32" s="246"/>
      <c r="X32" s="236"/>
      <c r="Y32" s="78"/>
      <c r="Z32" s="234"/>
      <c r="AA32" s="242"/>
      <c r="AB32" s="79"/>
      <c r="AC32" s="246"/>
      <c r="AD32" s="80" t="s">
        <v>301</v>
      </c>
      <c r="AE32" s="80" t="s">
        <v>197</v>
      </c>
      <c r="AF32" s="232"/>
      <c r="AG32" s="223"/>
      <c r="AO32" s="42" t="s">
        <v>156</v>
      </c>
    </row>
    <row r="33" spans="1:48" ht="59.25" customHeight="1" x14ac:dyDescent="0.2">
      <c r="A33" s="376"/>
      <c r="B33" s="313" t="s">
        <v>250</v>
      </c>
      <c r="C33" s="235" t="s">
        <v>314</v>
      </c>
      <c r="D33" s="264" t="s">
        <v>63</v>
      </c>
      <c r="E33" s="237" t="s">
        <v>236</v>
      </c>
      <c r="F33" s="243" t="s">
        <v>192</v>
      </c>
      <c r="G33" s="268" t="s">
        <v>108</v>
      </c>
      <c r="H33" s="268" t="s">
        <v>105</v>
      </c>
      <c r="I33" s="67" t="str">
        <f>CONCATENATE(G33,H33)</f>
        <v>POSIBLEMAYOR</v>
      </c>
      <c r="J33" s="270" t="str">
        <f>I34</f>
        <v>3. EXTREMO</v>
      </c>
      <c r="K33" s="261" t="s">
        <v>315</v>
      </c>
      <c r="L33" s="71" t="s">
        <v>88</v>
      </c>
      <c r="M33" s="70" t="s">
        <v>79</v>
      </c>
      <c r="N33" s="72">
        <f>IF(M33="ASIGNADO",15,IF(M33="NO ASIGNADO",0,""))</f>
        <v>15</v>
      </c>
      <c r="O33" s="322">
        <f>SUM(N33:N39)</f>
        <v>100</v>
      </c>
      <c r="P33" s="309" t="s">
        <v>132</v>
      </c>
      <c r="Q33" s="253">
        <f>IF(Q36="DÉBIL",0,IF(Q36="MODERADO",50,IF(Q36="FUERTE",100,"")))</f>
        <v>100</v>
      </c>
      <c r="R33" s="254"/>
      <c r="S33" s="290" t="s">
        <v>96</v>
      </c>
      <c r="T33" s="290" t="s">
        <v>96</v>
      </c>
      <c r="U33" s="257" t="s">
        <v>150</v>
      </c>
      <c r="V33" s="285" t="s">
        <v>100</v>
      </c>
      <c r="W33" s="245" t="s">
        <v>185</v>
      </c>
      <c r="X33" s="235" t="s">
        <v>316</v>
      </c>
      <c r="Y33" s="233"/>
      <c r="Z33" s="246"/>
      <c r="AA33" s="240"/>
      <c r="AB33" s="237"/>
      <c r="AC33" s="244">
        <v>44439</v>
      </c>
      <c r="AD33" s="233" t="s">
        <v>317</v>
      </c>
      <c r="AE33" s="233" t="s">
        <v>204</v>
      </c>
      <c r="AF33" s="243"/>
      <c r="AG33" s="222" t="s">
        <v>318</v>
      </c>
      <c r="AH33" s="42" t="s">
        <v>92</v>
      </c>
      <c r="AI33" s="42" t="s">
        <v>93</v>
      </c>
      <c r="AJ33" s="42" t="s">
        <v>94</v>
      </c>
      <c r="AK33" s="42" t="s">
        <v>95</v>
      </c>
      <c r="AL33" s="42" t="s">
        <v>94</v>
      </c>
      <c r="AN33" s="42" t="s">
        <v>146</v>
      </c>
      <c r="AO33" s="42" t="s">
        <v>150</v>
      </c>
    </row>
    <row r="34" spans="1:48" ht="59.25" customHeight="1" x14ac:dyDescent="0.2">
      <c r="A34" s="376"/>
      <c r="B34" s="314"/>
      <c r="C34" s="347"/>
      <c r="D34" s="257"/>
      <c r="E34" s="238"/>
      <c r="F34" s="245"/>
      <c r="G34" s="268"/>
      <c r="H34" s="268"/>
      <c r="I34" s="67"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3. EXTREMO</v>
      </c>
      <c r="J34" s="271"/>
      <c r="K34" s="262"/>
      <c r="L34" s="71" t="s">
        <v>173</v>
      </c>
      <c r="M34" s="70" t="s">
        <v>123</v>
      </c>
      <c r="N34" s="73">
        <f>IF(M34="ADECUADO",15,IF(M34="INADECUADO",0,""))</f>
        <v>15</v>
      </c>
      <c r="O34" s="323"/>
      <c r="P34" s="310"/>
      <c r="Q34" s="253"/>
      <c r="R34" s="255"/>
      <c r="S34" s="290"/>
      <c r="T34" s="290"/>
      <c r="U34" s="257"/>
      <c r="V34" s="286"/>
      <c r="W34" s="245"/>
      <c r="X34" s="347"/>
      <c r="Y34" s="247"/>
      <c r="Z34" s="315"/>
      <c r="AA34" s="241"/>
      <c r="AB34" s="315"/>
      <c r="AC34" s="245"/>
      <c r="AD34" s="247"/>
      <c r="AE34" s="247"/>
      <c r="AF34" s="243"/>
      <c r="AG34" s="222"/>
      <c r="AH34" s="42" t="s">
        <v>96</v>
      </c>
      <c r="AI34" s="42" t="s">
        <v>97</v>
      </c>
      <c r="AL34" s="42" t="s">
        <v>105</v>
      </c>
      <c r="AN34" s="42" t="s">
        <v>174</v>
      </c>
      <c r="AO34" s="42" t="s">
        <v>151</v>
      </c>
    </row>
    <row r="35" spans="1:48" ht="69.75" customHeight="1" x14ac:dyDescent="0.2">
      <c r="A35" s="376"/>
      <c r="B35" s="314"/>
      <c r="C35" s="347"/>
      <c r="D35" s="257"/>
      <c r="E35" s="238"/>
      <c r="F35" s="245"/>
      <c r="G35" s="268"/>
      <c r="H35" s="268"/>
      <c r="I35" s="67"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EXTREMO</v>
      </c>
      <c r="J35" s="271"/>
      <c r="K35" s="262"/>
      <c r="L35" s="74" t="s">
        <v>89</v>
      </c>
      <c r="M35" s="70" t="s">
        <v>124</v>
      </c>
      <c r="N35" s="73">
        <f>IF(M35="OPORTUNA",15,IF(M35="INOPORTUNA",0,""))</f>
        <v>15</v>
      </c>
      <c r="O35" s="323"/>
      <c r="P35" s="310"/>
      <c r="Q35" s="253"/>
      <c r="R35" s="255"/>
      <c r="S35" s="75" t="s">
        <v>140</v>
      </c>
      <c r="T35" s="75" t="s">
        <v>141</v>
      </c>
      <c r="U35" s="257"/>
      <c r="V35" s="286"/>
      <c r="W35" s="245"/>
      <c r="X35" s="347"/>
      <c r="Y35" s="248"/>
      <c r="Z35" s="315"/>
      <c r="AA35" s="241"/>
      <c r="AB35" s="316"/>
      <c r="AC35" s="245"/>
      <c r="AD35" s="248"/>
      <c r="AE35" s="248"/>
      <c r="AF35" s="243"/>
      <c r="AG35" s="222"/>
      <c r="AH35" s="42" t="s">
        <v>99</v>
      </c>
      <c r="AI35" s="42" t="s">
        <v>100</v>
      </c>
      <c r="AJ35" s="42" t="s">
        <v>101</v>
      </c>
      <c r="AK35" s="42" t="s">
        <v>102</v>
      </c>
      <c r="AL35" s="42" t="s">
        <v>110</v>
      </c>
      <c r="AO35" s="42" t="s">
        <v>152</v>
      </c>
    </row>
    <row r="36" spans="1:48" ht="84" customHeight="1" x14ac:dyDescent="0.2">
      <c r="A36" s="376"/>
      <c r="B36" s="314"/>
      <c r="C36" s="347"/>
      <c r="D36" s="257"/>
      <c r="E36" s="70" t="s">
        <v>148</v>
      </c>
      <c r="F36" s="245"/>
      <c r="G36" s="268"/>
      <c r="H36" s="268"/>
      <c r="I36" s="67"/>
      <c r="J36" s="271"/>
      <c r="K36" s="262"/>
      <c r="L36" s="71" t="s">
        <v>112</v>
      </c>
      <c r="M36" s="70" t="s">
        <v>125</v>
      </c>
      <c r="N36" s="73">
        <f>IF(M36="PREVENIR",15,IF(M36="DETECTAR",10,IF(M36="NO ES UN CONTROL",0,"")))</f>
        <v>15</v>
      </c>
      <c r="O36" s="307" t="str">
        <f>IF(O33&lt;86,"DÉBIL",IF(O33&lt;96,"MODERADO",IF(O33&lt;101,"FUERTE","")))</f>
        <v>FUERTE</v>
      </c>
      <c r="P36" s="310"/>
      <c r="Q36" s="224" t="str">
        <f>IF(AND(O36="FUERTE",P33="FUERTE (SIEMPRE SE EJECUTA)"),"FUERTE",IF(OR(O36="DÉBIL",P33="DÉBIL (NO SE EJECUTA)"),"DÉBIL",IF(OR(O36="MODERADO",P33="MODERADO (ALGUNAS VECES)"),"MODERADO")))</f>
        <v>FUERTE</v>
      </c>
      <c r="R36" s="226" t="str">
        <f>IF(AND(O36="FUERTE",P33="FUERTE (SIEMPRE SE EJECUTA)"),"NO","SÍ")</f>
        <v>NO</v>
      </c>
      <c r="S36" s="228">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229">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257"/>
      <c r="V36" s="286"/>
      <c r="W36" s="245"/>
      <c r="X36" s="347"/>
      <c r="Y36" s="78"/>
      <c r="Z36" s="316"/>
      <c r="AA36" s="241"/>
      <c r="AB36" s="78"/>
      <c r="AC36" s="245"/>
      <c r="AD36" s="77" t="s">
        <v>287</v>
      </c>
      <c r="AE36" s="77" t="s">
        <v>203</v>
      </c>
      <c r="AF36" s="231"/>
      <c r="AG36" s="222"/>
      <c r="AH36" s="42" t="s">
        <v>96</v>
      </c>
      <c r="AO36" s="42" t="s">
        <v>153</v>
      </c>
    </row>
    <row r="37" spans="1:48" ht="145.5" customHeight="1" x14ac:dyDescent="0.2">
      <c r="A37" s="376"/>
      <c r="B37" s="314"/>
      <c r="C37" s="347"/>
      <c r="D37" s="257"/>
      <c r="E37" s="238" t="s">
        <v>189</v>
      </c>
      <c r="F37" s="245"/>
      <c r="G37" s="268"/>
      <c r="H37" s="268"/>
      <c r="I37" s="67"/>
      <c r="J37" s="271"/>
      <c r="K37" s="262"/>
      <c r="L37" s="71" t="s">
        <v>113</v>
      </c>
      <c r="M37" s="70" t="s">
        <v>83</v>
      </c>
      <c r="N37" s="73">
        <f>IF(M37="CONFIABLE",15,IF(M37="NO CONFIABLE",0,""))</f>
        <v>15</v>
      </c>
      <c r="O37" s="308"/>
      <c r="P37" s="310"/>
      <c r="Q37" s="224"/>
      <c r="R37" s="226"/>
      <c r="S37" s="228"/>
      <c r="T37" s="230"/>
      <c r="U37" s="257"/>
      <c r="V37" s="286"/>
      <c r="W37" s="245"/>
      <c r="X37" s="347"/>
      <c r="Y37" s="233"/>
      <c r="Z37" s="70" t="s">
        <v>179</v>
      </c>
      <c r="AA37" s="241"/>
      <c r="AB37" s="77"/>
      <c r="AC37" s="245"/>
      <c r="AD37" s="78" t="s">
        <v>288</v>
      </c>
      <c r="AE37" s="77" t="s">
        <v>195</v>
      </c>
      <c r="AF37" s="231"/>
      <c r="AG37" s="222"/>
      <c r="AH37" s="42" t="s">
        <v>139</v>
      </c>
      <c r="AJ37" s="42" t="s">
        <v>126</v>
      </c>
      <c r="AK37" s="42" t="s">
        <v>125</v>
      </c>
      <c r="AL37" s="42" t="s">
        <v>127</v>
      </c>
      <c r="AO37" s="42" t="s">
        <v>154</v>
      </c>
    </row>
    <row r="38" spans="1:48" ht="69.75" customHeight="1" x14ac:dyDescent="0.2">
      <c r="A38" s="376"/>
      <c r="B38" s="314"/>
      <c r="C38" s="347"/>
      <c r="D38" s="257"/>
      <c r="E38" s="238"/>
      <c r="F38" s="245"/>
      <c r="G38" s="268"/>
      <c r="H38" s="268"/>
      <c r="I38" s="67"/>
      <c r="J38" s="271"/>
      <c r="K38" s="262"/>
      <c r="L38" s="71" t="s">
        <v>114</v>
      </c>
      <c r="M38" s="70" t="s">
        <v>85</v>
      </c>
      <c r="N38" s="73">
        <f>IF(M38="SE INVESTIGAN Y SE RESUELVEN OPORTUNAMENTE",15,IF(M38="NO SE INVESTIGAN Y SE RESUELVEN OPORTUNAMENTE",0,""))</f>
        <v>15</v>
      </c>
      <c r="O38" s="308"/>
      <c r="P38" s="310"/>
      <c r="Q38" s="224"/>
      <c r="R38" s="226"/>
      <c r="S38" s="228"/>
      <c r="T38" s="230"/>
      <c r="U38" s="257"/>
      <c r="V38" s="286"/>
      <c r="W38" s="245"/>
      <c r="X38" s="347"/>
      <c r="Y38" s="248"/>
      <c r="Z38" s="237"/>
      <c r="AA38" s="241"/>
      <c r="AB38" s="237"/>
      <c r="AC38" s="245"/>
      <c r="AD38" s="237" t="s">
        <v>289</v>
      </c>
      <c r="AE38" s="233" t="s">
        <v>205</v>
      </c>
      <c r="AF38" s="231"/>
      <c r="AG38" s="222"/>
      <c r="AH38" s="42" t="s">
        <v>97</v>
      </c>
      <c r="AO38" s="42" t="s">
        <v>155</v>
      </c>
    </row>
    <row r="39" spans="1:48" ht="70.5" customHeight="1" x14ac:dyDescent="0.2">
      <c r="A39" s="376"/>
      <c r="B39" s="314"/>
      <c r="C39" s="348"/>
      <c r="D39" s="258"/>
      <c r="E39" s="239"/>
      <c r="F39" s="246"/>
      <c r="G39" s="269"/>
      <c r="H39" s="269"/>
      <c r="I39" s="67"/>
      <c r="J39" s="271"/>
      <c r="K39" s="263"/>
      <c r="L39" s="71" t="s">
        <v>115</v>
      </c>
      <c r="M39" s="70" t="s">
        <v>87</v>
      </c>
      <c r="N39" s="76">
        <f>IF(M39="COMPLETA",10,IF(M39="INCOMPLETA",5,IF(M39="NO EXISTE",0,"")))</f>
        <v>10</v>
      </c>
      <c r="O39" s="308"/>
      <c r="P39" s="311"/>
      <c r="Q39" s="225"/>
      <c r="R39" s="227"/>
      <c r="S39" s="229"/>
      <c r="T39" s="230"/>
      <c r="U39" s="258"/>
      <c r="V39" s="286"/>
      <c r="W39" s="246"/>
      <c r="X39" s="348"/>
      <c r="Y39" s="78"/>
      <c r="Z39" s="316"/>
      <c r="AA39" s="242"/>
      <c r="AB39" s="316"/>
      <c r="AC39" s="246"/>
      <c r="AD39" s="316"/>
      <c r="AE39" s="248"/>
      <c r="AF39" s="232"/>
      <c r="AG39" s="223"/>
      <c r="AO39" s="42" t="s">
        <v>156</v>
      </c>
    </row>
    <row r="40" spans="1:48" ht="37.5" customHeight="1" x14ac:dyDescent="0.2">
      <c r="A40" s="376"/>
      <c r="B40" s="313" t="s">
        <v>251</v>
      </c>
      <c r="C40" s="261" t="s">
        <v>319</v>
      </c>
      <c r="D40" s="264" t="s">
        <v>63</v>
      </c>
      <c r="E40" s="237" t="s">
        <v>265</v>
      </c>
      <c r="F40" s="243" t="s">
        <v>320</v>
      </c>
      <c r="G40" s="268" t="s">
        <v>109</v>
      </c>
      <c r="H40" s="268" t="s">
        <v>105</v>
      </c>
      <c r="I40" s="67" t="str">
        <f>CONCATENATE(G40,H40)</f>
        <v>PROBABLEMAYOR</v>
      </c>
      <c r="J40" s="270" t="str">
        <f>I41</f>
        <v>5. EXTREMO</v>
      </c>
      <c r="K40" s="261" t="s">
        <v>321</v>
      </c>
      <c r="L40" s="71" t="s">
        <v>88</v>
      </c>
      <c r="M40" s="70" t="s">
        <v>79</v>
      </c>
      <c r="N40" s="72">
        <f>IF(M40="ASIGNADO",15,IF(M40="NO ASIGNADO",0,""))</f>
        <v>15</v>
      </c>
      <c r="O40" s="322">
        <f>SUM(N40:N46)</f>
        <v>80</v>
      </c>
      <c r="P40" s="309" t="s">
        <v>132</v>
      </c>
      <c r="Q40" s="253">
        <f>IF(Q43="DÉBIL",0,IF(Q43="MODERADO",50,IF(Q43="FUERTE",100,"")))</f>
        <v>0</v>
      </c>
      <c r="R40" s="254"/>
      <c r="S40" s="290" t="s">
        <v>96</v>
      </c>
      <c r="T40" s="290" t="s">
        <v>96</v>
      </c>
      <c r="U40" s="257" t="s">
        <v>170</v>
      </c>
      <c r="V40" s="285" t="s">
        <v>100</v>
      </c>
      <c r="W40" s="245">
        <v>2019</v>
      </c>
      <c r="X40" s="235" t="s">
        <v>186</v>
      </c>
      <c r="Y40" s="233" t="s">
        <v>278</v>
      </c>
      <c r="Z40" s="267" t="s">
        <v>260</v>
      </c>
      <c r="AA40" s="240" t="s">
        <v>146</v>
      </c>
      <c r="AB40" s="237" t="s">
        <v>271</v>
      </c>
      <c r="AC40" s="244">
        <v>44439</v>
      </c>
      <c r="AD40" s="265" t="s">
        <v>277</v>
      </c>
      <c r="AE40" s="265" t="s">
        <v>205</v>
      </c>
      <c r="AF40" s="243"/>
      <c r="AG40" s="222" t="s">
        <v>310</v>
      </c>
      <c r="AH40" s="42" t="s">
        <v>92</v>
      </c>
      <c r="AI40" s="42" t="s">
        <v>93</v>
      </c>
      <c r="AJ40" s="42" t="s">
        <v>94</v>
      </c>
      <c r="AK40" s="42" t="s">
        <v>95</v>
      </c>
      <c r="AL40" s="42" t="s">
        <v>94</v>
      </c>
      <c r="AN40" s="42" t="s">
        <v>146</v>
      </c>
      <c r="AO40" s="42" t="s">
        <v>150</v>
      </c>
    </row>
    <row r="41" spans="1:48" ht="51.75" customHeight="1" x14ac:dyDescent="0.2">
      <c r="A41" s="376"/>
      <c r="B41" s="314"/>
      <c r="C41" s="262"/>
      <c r="D41" s="257"/>
      <c r="E41" s="238"/>
      <c r="F41" s="245"/>
      <c r="G41" s="268"/>
      <c r="H41" s="268"/>
      <c r="I41" s="67"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5. EXTREMO</v>
      </c>
      <c r="J41" s="271"/>
      <c r="K41" s="262"/>
      <c r="L41" s="71" t="s">
        <v>173</v>
      </c>
      <c r="M41" s="70" t="s">
        <v>123</v>
      </c>
      <c r="N41" s="73">
        <f>IF(M41="ADECUADO",15,IF(M41="INADECUADO",0,""))</f>
        <v>15</v>
      </c>
      <c r="O41" s="323"/>
      <c r="P41" s="310"/>
      <c r="Q41" s="253"/>
      <c r="R41" s="255"/>
      <c r="S41" s="290"/>
      <c r="T41" s="290"/>
      <c r="U41" s="257"/>
      <c r="V41" s="286"/>
      <c r="W41" s="245"/>
      <c r="X41" s="347"/>
      <c r="Y41" s="349"/>
      <c r="Z41" s="349"/>
      <c r="AA41" s="241"/>
      <c r="AB41" s="238"/>
      <c r="AC41" s="245"/>
      <c r="AD41" s="265"/>
      <c r="AE41" s="265"/>
      <c r="AF41" s="243"/>
      <c r="AG41" s="222"/>
      <c r="AH41" s="42" t="s">
        <v>96</v>
      </c>
      <c r="AI41" s="42" t="s">
        <v>97</v>
      </c>
      <c r="AL41" s="42" t="s">
        <v>105</v>
      </c>
      <c r="AN41" s="42" t="s">
        <v>174</v>
      </c>
      <c r="AO41" s="42" t="s">
        <v>151</v>
      </c>
    </row>
    <row r="42" spans="1:48" ht="69.75" customHeight="1" x14ac:dyDescent="0.2">
      <c r="A42" s="376"/>
      <c r="B42" s="314"/>
      <c r="C42" s="262"/>
      <c r="D42" s="257"/>
      <c r="E42" s="238"/>
      <c r="F42" s="245"/>
      <c r="G42" s="268"/>
      <c r="H42" s="268"/>
      <c r="I42" s="67"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271"/>
      <c r="K42" s="262"/>
      <c r="L42" s="74" t="s">
        <v>89</v>
      </c>
      <c r="M42" s="81" t="s">
        <v>82</v>
      </c>
      <c r="N42" s="73">
        <f>IF(M42="OPORTUNA",15,IF(M42="INOPORTUNA",0,""))</f>
        <v>0</v>
      </c>
      <c r="O42" s="323"/>
      <c r="P42" s="310"/>
      <c r="Q42" s="253"/>
      <c r="R42" s="255"/>
      <c r="S42" s="75" t="s">
        <v>140</v>
      </c>
      <c r="T42" s="75" t="s">
        <v>141</v>
      </c>
      <c r="U42" s="257"/>
      <c r="V42" s="286"/>
      <c r="W42" s="245"/>
      <c r="X42" s="347"/>
      <c r="Y42" s="349"/>
      <c r="Z42" s="349"/>
      <c r="AA42" s="241"/>
      <c r="AB42" s="238"/>
      <c r="AC42" s="245"/>
      <c r="AD42" s="265"/>
      <c r="AE42" s="265"/>
      <c r="AF42" s="243"/>
      <c r="AG42" s="222"/>
      <c r="AH42" s="42" t="s">
        <v>99</v>
      </c>
      <c r="AI42" s="42" t="s">
        <v>100</v>
      </c>
      <c r="AJ42" s="42" t="s">
        <v>101</v>
      </c>
      <c r="AK42" s="42" t="s">
        <v>102</v>
      </c>
      <c r="AL42" s="42" t="s">
        <v>110</v>
      </c>
      <c r="AO42" s="42" t="s">
        <v>152</v>
      </c>
    </row>
    <row r="43" spans="1:48" ht="84" customHeight="1" x14ac:dyDescent="0.2">
      <c r="A43" s="376"/>
      <c r="B43" s="314"/>
      <c r="C43" s="262"/>
      <c r="D43" s="257"/>
      <c r="E43" s="70" t="s">
        <v>148</v>
      </c>
      <c r="F43" s="245"/>
      <c r="G43" s="268"/>
      <c r="H43" s="268"/>
      <c r="I43" s="67"/>
      <c r="J43" s="271"/>
      <c r="K43" s="262"/>
      <c r="L43" s="71" t="s">
        <v>112</v>
      </c>
      <c r="M43" s="70" t="s">
        <v>126</v>
      </c>
      <c r="N43" s="73">
        <f>IF(M43="PREVENIR",15,IF(M43="DETECTAR",10,IF(M43="NO ES UN CONTROL",0,"")))</f>
        <v>10</v>
      </c>
      <c r="O43" s="307" t="str">
        <f>IF(O40&lt;86,"DÉBIL",IF(O40&lt;96,"MODERADO",IF(O40&lt;101,"FUERTE","")))</f>
        <v>DÉBIL</v>
      </c>
      <c r="P43" s="310"/>
      <c r="Q43" s="224" t="str">
        <f>IF(AND(O43="FUERTE",P40="FUERTE (SIEMPRE SE EJECUTA)"),"FUERTE",IF(OR(O43="DÉBIL",P40="DÉBIL (NO SE EJECUTA)"),"DÉBIL",IF(OR(O43="MODERADO",P40="MODERADO (ALGUNAS VECES)"),"MODERADO")))</f>
        <v>DÉBIL</v>
      </c>
      <c r="R43" s="226" t="str">
        <f>IF(AND(O43="FUERTE",P40="FUERTE (SIEMPRE SE EJECUTA)"),"NO","SÍ")</f>
        <v>SÍ</v>
      </c>
      <c r="S43" s="228" t="str">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N/A</v>
      </c>
      <c r="T43" s="229" t="str">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N/A</v>
      </c>
      <c r="U43" s="257"/>
      <c r="V43" s="286"/>
      <c r="W43" s="245"/>
      <c r="X43" s="347"/>
      <c r="Y43" s="349"/>
      <c r="Z43" s="234"/>
      <c r="AA43" s="241"/>
      <c r="AB43" s="238"/>
      <c r="AC43" s="245"/>
      <c r="AD43" s="265"/>
      <c r="AE43" s="265"/>
      <c r="AF43" s="231"/>
      <c r="AG43" s="222"/>
      <c r="AH43" s="42" t="s">
        <v>96</v>
      </c>
      <c r="AO43" s="42" t="s">
        <v>153</v>
      </c>
    </row>
    <row r="44" spans="1:48" ht="55.5" customHeight="1" x14ac:dyDescent="0.2">
      <c r="A44" s="376"/>
      <c r="B44" s="314"/>
      <c r="C44" s="262"/>
      <c r="D44" s="257"/>
      <c r="E44" s="238" t="s">
        <v>212</v>
      </c>
      <c r="F44" s="245"/>
      <c r="G44" s="268"/>
      <c r="H44" s="268"/>
      <c r="I44" s="67"/>
      <c r="J44" s="271"/>
      <c r="K44" s="262"/>
      <c r="L44" s="71" t="s">
        <v>113</v>
      </c>
      <c r="M44" s="70" t="s">
        <v>83</v>
      </c>
      <c r="N44" s="73">
        <f>IF(M44="CONFIABLE",15,IF(M44="NO CONFIABLE",0,""))</f>
        <v>15</v>
      </c>
      <c r="O44" s="308"/>
      <c r="P44" s="310"/>
      <c r="Q44" s="224"/>
      <c r="R44" s="226"/>
      <c r="S44" s="228"/>
      <c r="T44" s="230"/>
      <c r="U44" s="257"/>
      <c r="V44" s="286"/>
      <c r="W44" s="245"/>
      <c r="X44" s="347"/>
      <c r="Y44" s="349"/>
      <c r="Z44" s="70" t="s">
        <v>179</v>
      </c>
      <c r="AA44" s="241"/>
      <c r="AB44" s="238"/>
      <c r="AC44" s="245"/>
      <c r="AD44" s="265"/>
      <c r="AE44" s="265"/>
      <c r="AF44" s="231"/>
      <c r="AG44" s="222"/>
      <c r="AH44" s="42" t="s">
        <v>139</v>
      </c>
      <c r="AJ44" s="42" t="s">
        <v>126</v>
      </c>
      <c r="AK44" s="42" t="s">
        <v>125</v>
      </c>
      <c r="AL44" s="42" t="s">
        <v>127</v>
      </c>
      <c r="AO44" s="42" t="s">
        <v>154</v>
      </c>
    </row>
    <row r="45" spans="1:48" ht="66.75" customHeight="1" x14ac:dyDescent="0.2">
      <c r="A45" s="376"/>
      <c r="B45" s="314"/>
      <c r="C45" s="262"/>
      <c r="D45" s="257"/>
      <c r="E45" s="238"/>
      <c r="F45" s="245"/>
      <c r="G45" s="268"/>
      <c r="H45" s="268"/>
      <c r="I45" s="67"/>
      <c r="J45" s="271"/>
      <c r="K45" s="262"/>
      <c r="L45" s="71" t="s">
        <v>114</v>
      </c>
      <c r="M45" s="70" t="s">
        <v>85</v>
      </c>
      <c r="N45" s="73">
        <f>IF(M45="SE INVESTIGAN Y SE RESUELVEN OPORTUNAMENTE",15,IF(M45="NO SE INVESTIGAN Y SE RESUELVEN OPORTUNAMENTE",0,""))</f>
        <v>15</v>
      </c>
      <c r="O45" s="308"/>
      <c r="P45" s="310"/>
      <c r="Q45" s="224"/>
      <c r="R45" s="226"/>
      <c r="S45" s="228"/>
      <c r="T45" s="230"/>
      <c r="U45" s="257"/>
      <c r="V45" s="286"/>
      <c r="W45" s="245"/>
      <c r="X45" s="347"/>
      <c r="Y45" s="349"/>
      <c r="Z45" s="233" t="s">
        <v>270</v>
      </c>
      <c r="AA45" s="241"/>
      <c r="AB45" s="238"/>
      <c r="AC45" s="245"/>
      <c r="AD45" s="265"/>
      <c r="AE45" s="265"/>
      <c r="AF45" s="231"/>
      <c r="AG45" s="222"/>
      <c r="AH45" s="42" t="s">
        <v>97</v>
      </c>
      <c r="AO45" s="42" t="s">
        <v>155</v>
      </c>
    </row>
    <row r="46" spans="1:48" ht="62.25" customHeight="1" x14ac:dyDescent="0.2">
      <c r="A46" s="376"/>
      <c r="B46" s="314"/>
      <c r="C46" s="263"/>
      <c r="D46" s="258"/>
      <c r="E46" s="239"/>
      <c r="F46" s="246"/>
      <c r="G46" s="269"/>
      <c r="H46" s="269"/>
      <c r="I46" s="67"/>
      <c r="J46" s="271"/>
      <c r="K46" s="263"/>
      <c r="L46" s="71" t="s">
        <v>115</v>
      </c>
      <c r="M46" s="70" t="s">
        <v>87</v>
      </c>
      <c r="N46" s="76">
        <f>IF(M46="COMPLETA",10,IF(M46="INCOMPLETA",5,IF(M46="NO EXISTE",0,"")))</f>
        <v>10</v>
      </c>
      <c r="O46" s="308"/>
      <c r="P46" s="311"/>
      <c r="Q46" s="225"/>
      <c r="R46" s="227"/>
      <c r="S46" s="229"/>
      <c r="T46" s="230"/>
      <c r="U46" s="258"/>
      <c r="V46" s="286"/>
      <c r="W46" s="246"/>
      <c r="X46" s="348"/>
      <c r="Y46" s="234"/>
      <c r="Z46" s="234"/>
      <c r="AA46" s="242"/>
      <c r="AB46" s="239"/>
      <c r="AC46" s="246"/>
      <c r="AD46" s="233"/>
      <c r="AE46" s="233"/>
      <c r="AF46" s="232"/>
      <c r="AG46" s="223"/>
      <c r="AO46" s="42" t="s">
        <v>156</v>
      </c>
    </row>
    <row r="47" spans="1:48" s="68" customFormat="1" ht="32.25" customHeight="1" x14ac:dyDescent="0.2">
      <c r="A47" s="376"/>
      <c r="B47" s="313" t="s">
        <v>252</v>
      </c>
      <c r="C47" s="235" t="s">
        <v>206</v>
      </c>
      <c r="D47" s="264" t="s">
        <v>63</v>
      </c>
      <c r="E47" s="237" t="s">
        <v>237</v>
      </c>
      <c r="F47" s="243" t="s">
        <v>182</v>
      </c>
      <c r="G47" s="268" t="s">
        <v>109</v>
      </c>
      <c r="H47" s="268" t="s">
        <v>122</v>
      </c>
      <c r="I47" s="69" t="str">
        <f>CONCATENATE(G47,H47)</f>
        <v>PROBABLEMENOR</v>
      </c>
      <c r="J47" s="270" t="str">
        <f>I48</f>
        <v>4. ALTO</v>
      </c>
      <c r="K47" s="261" t="s">
        <v>264</v>
      </c>
      <c r="L47" s="71" t="s">
        <v>88</v>
      </c>
      <c r="M47" s="70" t="s">
        <v>79</v>
      </c>
      <c r="N47" s="72">
        <f>IF(M47="ASIGNADO",15,IF(M47="NO ASIGNADO",0,""))</f>
        <v>15</v>
      </c>
      <c r="O47" s="322">
        <f>SUM(N47:N53)</f>
        <v>100</v>
      </c>
      <c r="P47" s="309" t="s">
        <v>132</v>
      </c>
      <c r="Q47" s="253">
        <f>IF(Q50="DÉBIL",0,IF(Q50="MODERADO",50,IF(Q50="FUERTE",100,"")))</f>
        <v>100</v>
      </c>
      <c r="R47" s="254"/>
      <c r="S47" s="290" t="s">
        <v>96</v>
      </c>
      <c r="T47" s="290" t="s">
        <v>96</v>
      </c>
      <c r="U47" s="257" t="s">
        <v>151</v>
      </c>
      <c r="V47" s="285" t="s">
        <v>100</v>
      </c>
      <c r="W47" s="245" t="s">
        <v>183</v>
      </c>
      <c r="X47" s="235" t="s">
        <v>187</v>
      </c>
      <c r="Y47" s="237"/>
      <c r="Z47" s="246"/>
      <c r="AA47" s="240"/>
      <c r="AB47" s="243"/>
      <c r="AC47" s="244">
        <v>44439</v>
      </c>
      <c r="AD47" s="265" t="s">
        <v>300</v>
      </c>
      <c r="AE47" s="265" t="s">
        <v>207</v>
      </c>
      <c r="AF47" s="243"/>
      <c r="AG47" s="222" t="s">
        <v>322</v>
      </c>
      <c r="AH47" s="68" t="s">
        <v>92</v>
      </c>
      <c r="AI47" s="68" t="s">
        <v>93</v>
      </c>
      <c r="AJ47" s="68" t="s">
        <v>94</v>
      </c>
      <c r="AK47" s="68" t="s">
        <v>95</v>
      </c>
      <c r="AL47" s="68" t="s">
        <v>94</v>
      </c>
      <c r="AN47" s="68" t="s">
        <v>146</v>
      </c>
      <c r="AO47" s="68" t="s">
        <v>150</v>
      </c>
      <c r="AQ47" s="387"/>
      <c r="AR47" s="387"/>
      <c r="AS47" s="387"/>
      <c r="AT47" s="387"/>
      <c r="AU47" s="387"/>
      <c r="AV47" s="387"/>
    </row>
    <row r="48" spans="1:48" s="68" customFormat="1" ht="33" customHeight="1" x14ac:dyDescent="0.2">
      <c r="A48" s="376"/>
      <c r="B48" s="314"/>
      <c r="C48" s="347"/>
      <c r="D48" s="257"/>
      <c r="E48" s="238"/>
      <c r="F48" s="245"/>
      <c r="G48" s="268"/>
      <c r="H48" s="268"/>
      <c r="I48" s="69"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4. ALTO</v>
      </c>
      <c r="J48" s="271"/>
      <c r="K48" s="350"/>
      <c r="L48" s="71" t="s">
        <v>173</v>
      </c>
      <c r="M48" s="70" t="s">
        <v>123</v>
      </c>
      <c r="N48" s="73">
        <f>IF(M48="ADECUADO",15,IF(M48="INADECUADO",0,""))</f>
        <v>15</v>
      </c>
      <c r="O48" s="323"/>
      <c r="P48" s="310"/>
      <c r="Q48" s="253"/>
      <c r="R48" s="255"/>
      <c r="S48" s="290"/>
      <c r="T48" s="290"/>
      <c r="U48" s="257"/>
      <c r="V48" s="286"/>
      <c r="W48" s="245"/>
      <c r="X48" s="347"/>
      <c r="Y48" s="238"/>
      <c r="Z48" s="315"/>
      <c r="AA48" s="241"/>
      <c r="AB48" s="245"/>
      <c r="AC48" s="245"/>
      <c r="AD48" s="266"/>
      <c r="AE48" s="352"/>
      <c r="AF48" s="243"/>
      <c r="AG48" s="222"/>
      <c r="AH48" s="68" t="s">
        <v>96</v>
      </c>
      <c r="AI48" s="68" t="s">
        <v>97</v>
      </c>
      <c r="AL48" s="68" t="s">
        <v>105</v>
      </c>
      <c r="AN48" s="68" t="s">
        <v>174</v>
      </c>
      <c r="AO48" s="68" t="s">
        <v>151</v>
      </c>
      <c r="AQ48" s="387"/>
      <c r="AR48" s="387"/>
      <c r="AS48" s="387"/>
      <c r="AT48" s="387"/>
      <c r="AU48" s="387"/>
      <c r="AV48" s="387"/>
    </row>
    <row r="49" spans="1:50" s="68" customFormat="1" ht="60.75" customHeight="1" x14ac:dyDescent="0.2">
      <c r="A49" s="376"/>
      <c r="B49" s="314"/>
      <c r="C49" s="347"/>
      <c r="D49" s="257"/>
      <c r="E49" s="238"/>
      <c r="F49" s="245"/>
      <c r="G49" s="268"/>
      <c r="H49" s="268"/>
      <c r="I49" s="69"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ALTO</v>
      </c>
      <c r="J49" s="271"/>
      <c r="K49" s="350"/>
      <c r="L49" s="74" t="s">
        <v>89</v>
      </c>
      <c r="M49" s="70" t="s">
        <v>124</v>
      </c>
      <c r="N49" s="73">
        <f>IF(M49="OPORTUNA",15,IF(M49="INOPORTUNA",0,""))</f>
        <v>15</v>
      </c>
      <c r="O49" s="323"/>
      <c r="P49" s="310"/>
      <c r="Q49" s="253"/>
      <c r="R49" s="255"/>
      <c r="S49" s="75" t="s">
        <v>140</v>
      </c>
      <c r="T49" s="75" t="s">
        <v>141</v>
      </c>
      <c r="U49" s="257"/>
      <c r="V49" s="286"/>
      <c r="W49" s="245"/>
      <c r="X49" s="347"/>
      <c r="Y49" s="238"/>
      <c r="Z49" s="315"/>
      <c r="AA49" s="241"/>
      <c r="AB49" s="245"/>
      <c r="AC49" s="245"/>
      <c r="AD49" s="266"/>
      <c r="AE49" s="352"/>
      <c r="AF49" s="243"/>
      <c r="AG49" s="222"/>
      <c r="AH49" s="68" t="s">
        <v>99</v>
      </c>
      <c r="AI49" s="68" t="s">
        <v>100</v>
      </c>
      <c r="AJ49" s="68" t="s">
        <v>101</v>
      </c>
      <c r="AK49" s="68" t="s">
        <v>102</v>
      </c>
      <c r="AL49" s="68" t="s">
        <v>110</v>
      </c>
      <c r="AO49" s="68" t="s">
        <v>152</v>
      </c>
      <c r="AQ49" s="387"/>
      <c r="AR49" s="387"/>
      <c r="AS49" s="387"/>
      <c r="AT49" s="387"/>
      <c r="AU49" s="387"/>
      <c r="AV49" s="387"/>
    </row>
    <row r="50" spans="1:50" s="68" customFormat="1" ht="63" customHeight="1" x14ac:dyDescent="0.2">
      <c r="A50" s="376"/>
      <c r="B50" s="314"/>
      <c r="C50" s="347"/>
      <c r="D50" s="257"/>
      <c r="E50" s="70" t="s">
        <v>148</v>
      </c>
      <c r="F50" s="245"/>
      <c r="G50" s="268"/>
      <c r="H50" s="268"/>
      <c r="I50" s="69"/>
      <c r="J50" s="271"/>
      <c r="K50" s="350"/>
      <c r="L50" s="71" t="s">
        <v>112</v>
      </c>
      <c r="M50" s="70" t="s">
        <v>125</v>
      </c>
      <c r="N50" s="73">
        <f>IF(M50="PREVENIR",15,IF(M50="DETECTAR",10,IF(M50="NO ES UN CONTROL",0,"")))</f>
        <v>15</v>
      </c>
      <c r="O50" s="307" t="str">
        <f>IF(O47&lt;86,"DÉBIL",IF(O47&lt;96,"MODERADO",IF(O47&lt;101,"FUERTE","")))</f>
        <v>FUERTE</v>
      </c>
      <c r="P50" s="310"/>
      <c r="Q50" s="224" t="str">
        <f>IF(AND(O50="FUERTE",P47="FUERTE (SIEMPRE SE EJECUTA)"),"FUERTE",IF(OR(O50="DÉBIL",P47="DÉBIL (NO SE EJECUTA)"),"DÉBIL",IF(OR(O50="MODERADO",P47="MODERADO (ALGUNAS VECES)"),"MODERADO")))</f>
        <v>FUERTE</v>
      </c>
      <c r="R50" s="226" t="str">
        <f>IF(AND(O50="FUERTE",P47="FUERTE (SIEMPRE SE EJECUTA)"),"NO","SÍ")</f>
        <v>NO</v>
      </c>
      <c r="S50" s="228">
        <f>IF(AND($Q50="FUERTE",$S47="DIRECTAMENTE",$T47="DIRECTAMENTE"),2,IF(AND($Q50="FUERTE",$S47="DIRECTAMENTE",$T47="INDIRECTAMENTE"),2,IF(AND($Q50="FUERTE",$S47="DIRECTAMENTE",$T47="NO DISMINUYE"),2,IF(AND($Q50="FUERTE",$S47="NO DISMINUYE",$T47="DIRECTAMENTE"),0,IF(AND($Q50="MODERADO",$S47="DIRECTAMENTE",$T47="DIRECTAMENTE"),1,IF(AND($Q50="MODERADO",$S47="DIRECTAMENTE",$T47="INDIRECTAMENTE"),1,IF(AND($Q50="MODERADO",$S47="DIRECTAMENTE",$T47="NO DISMINUYE"),1,IF(AND($Q50="MODERADO",$S47="NO DISMINUYE",$T47="DIRECTAMENTE"),0,"N/A"))))))))</f>
        <v>2</v>
      </c>
      <c r="T50" s="229">
        <f>IF(AND($Q50="FUERTE",$S47="DIRECTAMENTE",$T47="DIRECTAMENTE"),2,IF(AND($Q50="FUERTE",$S47="DIRECTAMENTE",$T47="INDIRECTAMENTE"),1,IF(AND($Q50="FUERTE",$S47="DIRECTAMENTE",$T47="NO DISMINUYE"),0,IF(AND($Q50="FUERTE",$S47="NO DISMINUYE",$T47="DIRECTAMENTE"),2,IF(AND($Q50="MODERADO",$S47="DIRECTAMENTE",$T47="DIRECTAMENTE"),1,IF(AND($Q50="MODERADO",$S47="DIRECTAMENTE",$T47="INDIRECTAMENTE"),0,IF(AND($Q50="MODERADO",$S47="DIRECTAMENTE",$T47="NO DISMINUYE"),0,IF(AND($Q50="MODERADO",$S47="NO DISMINUYE",$T47="DIRECTAMENTE"),1,"N/A"))))))))</f>
        <v>2</v>
      </c>
      <c r="U50" s="257"/>
      <c r="V50" s="286"/>
      <c r="W50" s="245"/>
      <c r="X50" s="347"/>
      <c r="Y50" s="238"/>
      <c r="Z50" s="316"/>
      <c r="AA50" s="241"/>
      <c r="AB50" s="245"/>
      <c r="AC50" s="245"/>
      <c r="AD50" s="266"/>
      <c r="AE50" s="352"/>
      <c r="AF50" s="231"/>
      <c r="AG50" s="222"/>
      <c r="AH50" s="68" t="s">
        <v>96</v>
      </c>
      <c r="AO50" s="68" t="s">
        <v>153</v>
      </c>
      <c r="AQ50" s="387"/>
      <c r="AR50" s="387"/>
      <c r="AS50" s="387"/>
      <c r="AT50" s="387"/>
      <c r="AU50" s="387"/>
      <c r="AV50" s="387"/>
    </row>
    <row r="51" spans="1:50" s="68" customFormat="1" ht="55.5" customHeight="1" x14ac:dyDescent="0.2">
      <c r="A51" s="376"/>
      <c r="B51" s="314"/>
      <c r="C51" s="347"/>
      <c r="D51" s="257"/>
      <c r="E51" s="238" t="s">
        <v>190</v>
      </c>
      <c r="F51" s="245"/>
      <c r="G51" s="268"/>
      <c r="H51" s="268"/>
      <c r="I51" s="69"/>
      <c r="J51" s="271"/>
      <c r="K51" s="350"/>
      <c r="L51" s="71" t="s">
        <v>113</v>
      </c>
      <c r="M51" s="70" t="s">
        <v>83</v>
      </c>
      <c r="N51" s="73">
        <f>IF(M51="CONFIABLE",15,IF(M51="NO CONFIABLE",0,""))</f>
        <v>15</v>
      </c>
      <c r="O51" s="308"/>
      <c r="P51" s="310"/>
      <c r="Q51" s="224"/>
      <c r="R51" s="226"/>
      <c r="S51" s="228"/>
      <c r="T51" s="230"/>
      <c r="U51" s="257"/>
      <c r="V51" s="286"/>
      <c r="W51" s="245"/>
      <c r="X51" s="347"/>
      <c r="Y51" s="238"/>
      <c r="Z51" s="70" t="s">
        <v>179</v>
      </c>
      <c r="AA51" s="241"/>
      <c r="AB51" s="245"/>
      <c r="AC51" s="245"/>
      <c r="AD51" s="266"/>
      <c r="AE51" s="352"/>
      <c r="AF51" s="231"/>
      <c r="AG51" s="222"/>
      <c r="AH51" s="68" t="s">
        <v>139</v>
      </c>
      <c r="AJ51" s="68" t="s">
        <v>126</v>
      </c>
      <c r="AK51" s="68" t="s">
        <v>125</v>
      </c>
      <c r="AL51" s="68" t="s">
        <v>127</v>
      </c>
      <c r="AO51" s="68" t="s">
        <v>154</v>
      </c>
      <c r="AQ51" s="387"/>
      <c r="AR51" s="387"/>
      <c r="AS51" s="387"/>
      <c r="AT51" s="387"/>
      <c r="AU51" s="387"/>
      <c r="AV51" s="387"/>
    </row>
    <row r="52" spans="1:50" s="68" customFormat="1" ht="66.75" customHeight="1" x14ac:dyDescent="0.2">
      <c r="A52" s="376"/>
      <c r="B52" s="314"/>
      <c r="C52" s="347"/>
      <c r="D52" s="257"/>
      <c r="E52" s="238"/>
      <c r="F52" s="245"/>
      <c r="G52" s="268"/>
      <c r="H52" s="268"/>
      <c r="I52" s="69"/>
      <c r="J52" s="271"/>
      <c r="K52" s="350"/>
      <c r="L52" s="71" t="s">
        <v>114</v>
      </c>
      <c r="M52" s="70" t="s">
        <v>85</v>
      </c>
      <c r="N52" s="73">
        <f>IF(M52="SE INVESTIGAN Y SE RESUELVEN OPORTUNAMENTE",15,IF(M52="NO SE INVESTIGAN Y SE RESUELVEN OPORTUNAMENTE",0,""))</f>
        <v>15</v>
      </c>
      <c r="O52" s="308"/>
      <c r="P52" s="310"/>
      <c r="Q52" s="224"/>
      <c r="R52" s="226"/>
      <c r="S52" s="228"/>
      <c r="T52" s="230"/>
      <c r="U52" s="257"/>
      <c r="V52" s="286"/>
      <c r="W52" s="245"/>
      <c r="X52" s="347"/>
      <c r="Y52" s="238"/>
      <c r="Z52" s="237"/>
      <c r="AA52" s="241"/>
      <c r="AB52" s="245"/>
      <c r="AC52" s="245"/>
      <c r="AD52" s="266"/>
      <c r="AE52" s="352"/>
      <c r="AF52" s="231"/>
      <c r="AG52" s="222"/>
      <c r="AH52" s="68" t="s">
        <v>97</v>
      </c>
      <c r="AO52" s="68" t="s">
        <v>155</v>
      </c>
      <c r="AQ52" s="387"/>
      <c r="AR52" s="387"/>
      <c r="AS52" s="387"/>
      <c r="AT52" s="387"/>
      <c r="AU52" s="387"/>
      <c r="AV52" s="387"/>
    </row>
    <row r="53" spans="1:50" s="68" customFormat="1" ht="60.75" customHeight="1" x14ac:dyDescent="0.2">
      <c r="A53" s="376"/>
      <c r="B53" s="314"/>
      <c r="C53" s="348"/>
      <c r="D53" s="258"/>
      <c r="E53" s="239"/>
      <c r="F53" s="246"/>
      <c r="G53" s="269"/>
      <c r="H53" s="269"/>
      <c r="I53" s="69"/>
      <c r="J53" s="271"/>
      <c r="K53" s="351"/>
      <c r="L53" s="71" t="s">
        <v>115</v>
      </c>
      <c r="M53" s="70" t="s">
        <v>87</v>
      </c>
      <c r="N53" s="76">
        <f>IF(M53="COMPLETA",10,IF(M53="INCOMPLETA",5,IF(M53="NO EXISTE",0,"")))</f>
        <v>10</v>
      </c>
      <c r="O53" s="308"/>
      <c r="P53" s="311"/>
      <c r="Q53" s="225"/>
      <c r="R53" s="227"/>
      <c r="S53" s="229"/>
      <c r="T53" s="230"/>
      <c r="U53" s="258"/>
      <c r="V53" s="286"/>
      <c r="W53" s="246"/>
      <c r="X53" s="348"/>
      <c r="Y53" s="238"/>
      <c r="Z53" s="316"/>
      <c r="AA53" s="242"/>
      <c r="AB53" s="246"/>
      <c r="AC53" s="246"/>
      <c r="AD53" s="267"/>
      <c r="AE53" s="353"/>
      <c r="AF53" s="232"/>
      <c r="AG53" s="223"/>
      <c r="AO53" s="68" t="s">
        <v>156</v>
      </c>
      <c r="AQ53" s="387"/>
      <c r="AR53" s="387"/>
      <c r="AS53" s="387"/>
      <c r="AT53" s="387"/>
      <c r="AU53" s="387"/>
      <c r="AV53" s="387"/>
    </row>
    <row r="54" spans="1:50" ht="47.25" customHeight="1" x14ac:dyDescent="0.2">
      <c r="A54" s="376"/>
      <c r="B54" s="259" t="s">
        <v>253</v>
      </c>
      <c r="C54" s="261" t="s">
        <v>323</v>
      </c>
      <c r="D54" s="264" t="s">
        <v>63</v>
      </c>
      <c r="E54" s="237" t="s">
        <v>238</v>
      </c>
      <c r="F54" s="243" t="s">
        <v>222</v>
      </c>
      <c r="G54" s="268" t="s">
        <v>108</v>
      </c>
      <c r="H54" s="268" t="s">
        <v>122</v>
      </c>
      <c r="I54" s="69" t="str">
        <f>CONCATENATE(G54,H54)</f>
        <v>POSIBLEMENOR</v>
      </c>
      <c r="J54" s="270" t="str">
        <f>I55</f>
        <v>3. MODERADO</v>
      </c>
      <c r="K54" s="261" t="s">
        <v>324</v>
      </c>
      <c r="L54" s="71" t="s">
        <v>88</v>
      </c>
      <c r="M54" s="70" t="s">
        <v>79</v>
      </c>
      <c r="N54" s="72">
        <f>IF(M54="ASIGNADO",15,IF(M54="NO ASIGNADO",0,""))</f>
        <v>15</v>
      </c>
      <c r="O54" s="322">
        <f>SUM(N54:N60)</f>
        <v>85</v>
      </c>
      <c r="P54" s="309" t="s">
        <v>133</v>
      </c>
      <c r="Q54" s="253">
        <f>IF(Q57="DÉBIL",0,IF(Q57="MODERADO",50,IF(Q57="FUERTE",100,"")))</f>
        <v>0</v>
      </c>
      <c r="R54" s="254"/>
      <c r="S54" s="290" t="s">
        <v>96</v>
      </c>
      <c r="T54" s="290" t="s">
        <v>96</v>
      </c>
      <c r="U54" s="257" t="s">
        <v>156</v>
      </c>
      <c r="V54" s="285" t="s">
        <v>100</v>
      </c>
      <c r="W54" s="245">
        <v>2018</v>
      </c>
      <c r="X54" s="261" t="s">
        <v>325</v>
      </c>
      <c r="Y54" s="356" t="s">
        <v>304</v>
      </c>
      <c r="Z54" s="355" t="s">
        <v>260</v>
      </c>
      <c r="AA54" s="240" t="s">
        <v>146</v>
      </c>
      <c r="AB54" s="354" t="s">
        <v>267</v>
      </c>
      <c r="AC54" s="244">
        <v>44439</v>
      </c>
      <c r="AD54" s="243" t="s">
        <v>290</v>
      </c>
      <c r="AE54" s="233" t="s">
        <v>196</v>
      </c>
      <c r="AF54" s="243"/>
      <c r="AG54" s="222" t="s">
        <v>311</v>
      </c>
      <c r="AH54" s="42" t="s">
        <v>92</v>
      </c>
      <c r="AI54" s="42" t="s">
        <v>93</v>
      </c>
      <c r="AJ54" s="42" t="s">
        <v>94</v>
      </c>
      <c r="AK54" s="42" t="s">
        <v>95</v>
      </c>
      <c r="AL54" s="42" t="s">
        <v>94</v>
      </c>
      <c r="AN54" s="42" t="s">
        <v>146</v>
      </c>
      <c r="AO54" s="42" t="s">
        <v>150</v>
      </c>
      <c r="AQ54" s="385"/>
      <c r="AR54" s="385"/>
      <c r="AS54" s="385"/>
      <c r="AT54" s="385"/>
      <c r="AU54" s="385"/>
      <c r="AV54" s="385"/>
      <c r="AW54" s="385"/>
      <c r="AX54" s="385"/>
    </row>
    <row r="55" spans="1:50" ht="40.5" customHeight="1" x14ac:dyDescent="0.2">
      <c r="A55" s="376"/>
      <c r="B55" s="260"/>
      <c r="C55" s="262"/>
      <c r="D55" s="257"/>
      <c r="E55" s="238"/>
      <c r="F55" s="245"/>
      <c r="G55" s="268"/>
      <c r="H55" s="268"/>
      <c r="I55" s="69"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3. MODERADO</v>
      </c>
      <c r="J55" s="271"/>
      <c r="K55" s="262"/>
      <c r="L55" s="71" t="s">
        <v>173</v>
      </c>
      <c r="M55" s="70" t="s">
        <v>123</v>
      </c>
      <c r="N55" s="73">
        <f>IF(M55="ADECUADO",15,IF(M55="INADECUADO",0,""))</f>
        <v>15</v>
      </c>
      <c r="O55" s="323"/>
      <c r="P55" s="310"/>
      <c r="Q55" s="253"/>
      <c r="R55" s="255"/>
      <c r="S55" s="290"/>
      <c r="T55" s="290"/>
      <c r="U55" s="257"/>
      <c r="V55" s="286"/>
      <c r="W55" s="245"/>
      <c r="X55" s="261"/>
      <c r="Y55" s="357"/>
      <c r="Z55" s="315"/>
      <c r="AA55" s="241"/>
      <c r="AB55" s="245"/>
      <c r="AC55" s="245"/>
      <c r="AD55" s="243"/>
      <c r="AE55" s="247"/>
      <c r="AF55" s="243"/>
      <c r="AG55" s="222"/>
      <c r="AH55" s="42" t="s">
        <v>96</v>
      </c>
      <c r="AI55" s="42" t="s">
        <v>97</v>
      </c>
      <c r="AL55" s="42" t="s">
        <v>105</v>
      </c>
      <c r="AN55" s="42" t="s">
        <v>174</v>
      </c>
      <c r="AO55" s="42" t="s">
        <v>151</v>
      </c>
      <c r="AQ55" s="385"/>
      <c r="AR55" s="385"/>
      <c r="AS55" s="385"/>
      <c r="AT55" s="385"/>
      <c r="AU55" s="385"/>
      <c r="AV55" s="385"/>
      <c r="AW55" s="385"/>
      <c r="AX55" s="385"/>
    </row>
    <row r="56" spans="1:50" ht="61.5" customHeight="1" x14ac:dyDescent="0.2">
      <c r="A56" s="376"/>
      <c r="B56" s="260"/>
      <c r="C56" s="262"/>
      <c r="D56" s="257"/>
      <c r="E56" s="238"/>
      <c r="F56" s="245"/>
      <c r="G56" s="268"/>
      <c r="H56" s="268"/>
      <c r="I56" s="69"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MODERADO</v>
      </c>
      <c r="J56" s="271"/>
      <c r="K56" s="262"/>
      <c r="L56" s="74" t="s">
        <v>89</v>
      </c>
      <c r="M56" s="70" t="s">
        <v>82</v>
      </c>
      <c r="N56" s="73">
        <f>IF(M56="OPORTUNA",15,IF(M56="INOPORTUNA",0,""))</f>
        <v>0</v>
      </c>
      <c r="O56" s="323"/>
      <c r="P56" s="310"/>
      <c r="Q56" s="253"/>
      <c r="R56" s="255"/>
      <c r="S56" s="75" t="s">
        <v>140</v>
      </c>
      <c r="T56" s="75" t="s">
        <v>141</v>
      </c>
      <c r="U56" s="257"/>
      <c r="V56" s="286"/>
      <c r="W56" s="245"/>
      <c r="X56" s="261"/>
      <c r="Y56" s="357"/>
      <c r="Z56" s="315"/>
      <c r="AA56" s="241"/>
      <c r="AB56" s="245"/>
      <c r="AC56" s="245"/>
      <c r="AD56" s="243"/>
      <c r="AE56" s="248"/>
      <c r="AF56" s="243"/>
      <c r="AG56" s="222"/>
      <c r="AH56" s="42" t="s">
        <v>99</v>
      </c>
      <c r="AI56" s="42" t="s">
        <v>100</v>
      </c>
      <c r="AJ56" s="42" t="s">
        <v>101</v>
      </c>
      <c r="AK56" s="42" t="s">
        <v>102</v>
      </c>
      <c r="AL56" s="42" t="s">
        <v>110</v>
      </c>
      <c r="AO56" s="42" t="s">
        <v>152</v>
      </c>
      <c r="AQ56" s="385"/>
      <c r="AR56" s="385"/>
      <c r="AS56" s="385"/>
      <c r="AT56" s="385"/>
      <c r="AU56" s="385"/>
      <c r="AV56" s="385"/>
      <c r="AW56" s="385"/>
      <c r="AX56" s="385"/>
    </row>
    <row r="57" spans="1:50" ht="78" customHeight="1" x14ac:dyDescent="0.2">
      <c r="A57" s="376"/>
      <c r="B57" s="260"/>
      <c r="C57" s="262"/>
      <c r="D57" s="257"/>
      <c r="E57" s="70" t="s">
        <v>148</v>
      </c>
      <c r="F57" s="245"/>
      <c r="G57" s="268"/>
      <c r="H57" s="268"/>
      <c r="I57" s="69"/>
      <c r="J57" s="271"/>
      <c r="K57" s="262"/>
      <c r="L57" s="71" t="s">
        <v>112</v>
      </c>
      <c r="M57" s="70" t="s">
        <v>125</v>
      </c>
      <c r="N57" s="73">
        <f>IF(M57="PREVENIR",15,IF(M57="DETECTAR",10,IF(M57="NO ES UN CONTROL",0,"")))</f>
        <v>15</v>
      </c>
      <c r="O57" s="307" t="str">
        <f>IF(O54&lt;86,"DÉBIL",IF(O54&lt;96,"MODERADO",IF(O54&lt;101,"FUERTE","")))</f>
        <v>DÉBIL</v>
      </c>
      <c r="P57" s="310"/>
      <c r="Q57" s="224" t="str">
        <f>IF(AND(O57="FUERTE",P54="FUERTE (SIEMPRE SE EJECUTA)"),"FUERTE",IF(OR(O57="DÉBIL",P54="DÉBIL (NO SE EJECUTA)"),"DÉBIL",IF(OR(O57="MODERADO",P54="MODERADO (ALGUNAS VECES)"),"MODERADO")))</f>
        <v>DÉBIL</v>
      </c>
      <c r="R57" s="226" t="str">
        <f>IF(AND(O57="FUERTE",P54="FUERTE (SIEMPRE SE EJECUTA)"),"NO","SÍ")</f>
        <v>SÍ</v>
      </c>
      <c r="S57" s="228" t="str">
        <f>IF(AND($Q57="FUERTE",$S54="DIRECTAMENTE",$T54="DIRECTAMENTE"),2,IF(AND($Q57="FUERTE",$S54="DIRECTAMENTE",$T54="INDIRECTAMENTE"),2,IF(AND($Q57="FUERTE",$S54="DIRECTAMENTE",$T54="NO DISMINUYE"),2,IF(AND($Q57="FUERTE",$S54="NO DISMINUYE",$T54="DIRECTAMENTE"),0,IF(AND($Q57="MODERADO",$S54="DIRECTAMENTE",$T54="DIRECTAMENTE"),1,IF(AND($Q57="MODERADO",$S54="DIRECTAMENTE",$T54="INDIRECTAMENTE"),1,IF(AND($Q57="MODERADO",$S54="DIRECTAMENTE",$T54="NO DISMINUYE"),1,IF(AND($Q57="MODERADO",$S54="NO DISMINUYE",$T54="DIRECTAMENTE"),0,"N/A"))))))))</f>
        <v>N/A</v>
      </c>
      <c r="T57" s="229" t="str">
        <f>IF(AND($Q57="FUERTE",$S54="DIRECTAMENTE",$T54="DIRECTAMENTE"),2,IF(AND($Q57="FUERTE",$S54="DIRECTAMENTE",$T54="INDIRECTAMENTE"),1,IF(AND($Q57="FUERTE",$S54="DIRECTAMENTE",$T54="NO DISMINUYE"),0,IF(AND($Q57="FUERTE",$S54="NO DISMINUYE",$T54="DIRECTAMENTE"),2,IF(AND($Q57="MODERADO",$S54="DIRECTAMENTE",$T54="DIRECTAMENTE"),1,IF(AND($Q57="MODERADO",$S54="DIRECTAMENTE",$T54="INDIRECTAMENTE"),0,IF(AND($Q57="MODERADO",$S54="DIRECTAMENTE",$T54="NO DISMINUYE"),0,IF(AND($Q57="MODERADO",$S54="NO DISMINUYE",$T54="DIRECTAMENTE"),1,"N/A"))))))))</f>
        <v>N/A</v>
      </c>
      <c r="U57" s="257"/>
      <c r="V57" s="286"/>
      <c r="W57" s="245"/>
      <c r="X57" s="261"/>
      <c r="Y57" s="357"/>
      <c r="Z57" s="316"/>
      <c r="AA57" s="241"/>
      <c r="AB57" s="245"/>
      <c r="AC57" s="245"/>
      <c r="AD57" s="238" t="s">
        <v>326</v>
      </c>
      <c r="AE57" s="233" t="s">
        <v>199</v>
      </c>
      <c r="AF57" s="231"/>
      <c r="AG57" s="222"/>
      <c r="AH57" s="42" t="s">
        <v>96</v>
      </c>
      <c r="AO57" s="42" t="s">
        <v>153</v>
      </c>
      <c r="AQ57" s="385"/>
      <c r="AR57" s="385"/>
      <c r="AS57" s="385"/>
      <c r="AT57" s="385"/>
      <c r="AU57" s="385"/>
      <c r="AV57" s="385"/>
      <c r="AW57" s="385"/>
      <c r="AX57" s="385"/>
    </row>
    <row r="58" spans="1:50" ht="67.5" customHeight="1" x14ac:dyDescent="0.2">
      <c r="A58" s="376"/>
      <c r="B58" s="260"/>
      <c r="C58" s="262"/>
      <c r="D58" s="257"/>
      <c r="E58" s="238" t="s">
        <v>223</v>
      </c>
      <c r="F58" s="245"/>
      <c r="G58" s="268"/>
      <c r="H58" s="268"/>
      <c r="I58" s="69"/>
      <c r="J58" s="271"/>
      <c r="K58" s="262"/>
      <c r="L58" s="71" t="s">
        <v>113</v>
      </c>
      <c r="M58" s="70" t="s">
        <v>83</v>
      </c>
      <c r="N58" s="73">
        <f>IF(M58="CONFIABLE",15,IF(M58="NO CONFIABLE",0,""))</f>
        <v>15</v>
      </c>
      <c r="O58" s="308"/>
      <c r="P58" s="310"/>
      <c r="Q58" s="224"/>
      <c r="R58" s="226"/>
      <c r="S58" s="228"/>
      <c r="T58" s="230"/>
      <c r="U58" s="257"/>
      <c r="V58" s="286"/>
      <c r="W58" s="245"/>
      <c r="X58" s="261"/>
      <c r="Y58" s="357"/>
      <c r="Z58" s="70" t="s">
        <v>179</v>
      </c>
      <c r="AA58" s="241"/>
      <c r="AB58" s="245"/>
      <c r="AC58" s="245"/>
      <c r="AD58" s="316"/>
      <c r="AE58" s="248"/>
      <c r="AF58" s="231"/>
      <c r="AG58" s="222"/>
      <c r="AH58" s="42" t="s">
        <v>139</v>
      </c>
      <c r="AJ58" s="42" t="s">
        <v>126</v>
      </c>
      <c r="AK58" s="42" t="s">
        <v>125</v>
      </c>
      <c r="AL58" s="42" t="s">
        <v>127</v>
      </c>
      <c r="AO58" s="42" t="s">
        <v>154</v>
      </c>
      <c r="AQ58" s="385"/>
      <c r="AR58" s="385"/>
      <c r="AS58" s="385"/>
      <c r="AT58" s="385"/>
      <c r="AU58" s="385"/>
      <c r="AV58" s="385"/>
      <c r="AW58" s="385"/>
      <c r="AX58" s="385"/>
    </row>
    <row r="59" spans="1:50" ht="71.25" customHeight="1" x14ac:dyDescent="0.2">
      <c r="A59" s="376"/>
      <c r="B59" s="260"/>
      <c r="C59" s="262"/>
      <c r="D59" s="257"/>
      <c r="E59" s="238"/>
      <c r="F59" s="245"/>
      <c r="G59" s="268"/>
      <c r="H59" s="268"/>
      <c r="I59" s="69"/>
      <c r="J59" s="271"/>
      <c r="K59" s="262"/>
      <c r="L59" s="71" t="s">
        <v>114</v>
      </c>
      <c r="M59" s="70" t="s">
        <v>85</v>
      </c>
      <c r="N59" s="73">
        <f>IF(M59="SE INVESTIGAN Y SE RESUELVEN OPORTUNAMENTE",15,IF(M59="NO SE INVESTIGAN Y SE RESUELVEN OPORTUNAMENTE",0,""))</f>
        <v>15</v>
      </c>
      <c r="O59" s="308"/>
      <c r="P59" s="310"/>
      <c r="Q59" s="224"/>
      <c r="R59" s="226"/>
      <c r="S59" s="228"/>
      <c r="T59" s="230"/>
      <c r="U59" s="257"/>
      <c r="V59" s="286"/>
      <c r="W59" s="245"/>
      <c r="X59" s="261"/>
      <c r="Y59" s="357"/>
      <c r="Z59" s="233" t="s">
        <v>266</v>
      </c>
      <c r="AA59" s="241"/>
      <c r="AB59" s="245"/>
      <c r="AC59" s="245"/>
      <c r="AD59" s="237" t="s">
        <v>327</v>
      </c>
      <c r="AE59" s="237" t="s">
        <v>194</v>
      </c>
      <c r="AF59" s="231"/>
      <c r="AG59" s="222"/>
      <c r="AH59" s="42" t="s">
        <v>97</v>
      </c>
      <c r="AO59" s="42" t="s">
        <v>155</v>
      </c>
      <c r="AQ59" s="385"/>
      <c r="AR59" s="385"/>
      <c r="AS59" s="385"/>
      <c r="AT59" s="385"/>
      <c r="AU59" s="385"/>
      <c r="AV59" s="385"/>
      <c r="AW59" s="385"/>
      <c r="AX59" s="385"/>
    </row>
    <row r="60" spans="1:50" ht="66.75" customHeight="1" x14ac:dyDescent="0.2">
      <c r="A60" s="376"/>
      <c r="B60" s="260"/>
      <c r="C60" s="263"/>
      <c r="D60" s="258"/>
      <c r="E60" s="239"/>
      <c r="F60" s="246"/>
      <c r="G60" s="269"/>
      <c r="H60" s="269"/>
      <c r="I60" s="69"/>
      <c r="J60" s="271"/>
      <c r="K60" s="263"/>
      <c r="L60" s="71" t="s">
        <v>115</v>
      </c>
      <c r="M60" s="70" t="s">
        <v>87</v>
      </c>
      <c r="N60" s="76">
        <f>IF(M60="COMPLETA",10,IF(M60="INCOMPLETA",5,IF(M60="NO EXISTE",0,"")))</f>
        <v>10</v>
      </c>
      <c r="O60" s="308"/>
      <c r="P60" s="311"/>
      <c r="Q60" s="225"/>
      <c r="R60" s="227"/>
      <c r="S60" s="229"/>
      <c r="T60" s="230"/>
      <c r="U60" s="258"/>
      <c r="V60" s="286"/>
      <c r="W60" s="246"/>
      <c r="X60" s="296"/>
      <c r="Y60" s="358"/>
      <c r="Z60" s="234"/>
      <c r="AA60" s="242"/>
      <c r="AB60" s="246"/>
      <c r="AC60" s="246"/>
      <c r="AD60" s="239"/>
      <c r="AE60" s="239"/>
      <c r="AF60" s="232"/>
      <c r="AG60" s="223"/>
      <c r="AO60" s="42" t="s">
        <v>156</v>
      </c>
      <c r="AQ60" s="385"/>
      <c r="AR60" s="385"/>
      <c r="AS60" s="385"/>
      <c r="AT60" s="385"/>
      <c r="AU60" s="385"/>
      <c r="AV60" s="385"/>
      <c r="AW60" s="385"/>
      <c r="AX60" s="385"/>
    </row>
    <row r="61" spans="1:50" ht="37.5" customHeight="1" x14ac:dyDescent="0.2">
      <c r="A61" s="376"/>
      <c r="B61" s="313" t="s">
        <v>254</v>
      </c>
      <c r="C61" s="235" t="s">
        <v>328</v>
      </c>
      <c r="D61" s="264" t="s">
        <v>63</v>
      </c>
      <c r="E61" s="233" t="s">
        <v>258</v>
      </c>
      <c r="F61" s="243" t="s">
        <v>329</v>
      </c>
      <c r="G61" s="268" t="s">
        <v>109</v>
      </c>
      <c r="H61" s="268" t="s">
        <v>122</v>
      </c>
      <c r="I61" s="67" t="str">
        <f>CONCATENATE(G61,H61)</f>
        <v>PROBABLEMENOR</v>
      </c>
      <c r="J61" s="270" t="str">
        <f>I62</f>
        <v>4. ALTO</v>
      </c>
      <c r="K61" s="261" t="s">
        <v>330</v>
      </c>
      <c r="L61" s="71" t="s">
        <v>88</v>
      </c>
      <c r="M61" s="70" t="s">
        <v>79</v>
      </c>
      <c r="N61" s="72">
        <f>IF(M61="ASIGNADO",15,IF(M61="NO ASIGNADO",0,""))</f>
        <v>15</v>
      </c>
      <c r="O61" s="322">
        <f>SUM(N61:N67)</f>
        <v>80</v>
      </c>
      <c r="P61" s="309" t="s">
        <v>133</v>
      </c>
      <c r="Q61" s="253">
        <f>IF(Q64="DÉBIL",0,IF(Q64="MODERADO",50,IF(Q64="FUERTE",100,"")))</f>
        <v>0</v>
      </c>
      <c r="R61" s="254"/>
      <c r="S61" s="290" t="s">
        <v>96</v>
      </c>
      <c r="T61" s="290" t="s">
        <v>96</v>
      </c>
      <c r="U61" s="257" t="s">
        <v>162</v>
      </c>
      <c r="V61" s="285" t="s">
        <v>100</v>
      </c>
      <c r="W61" s="245">
        <v>2019</v>
      </c>
      <c r="X61" s="347" t="s">
        <v>221</v>
      </c>
      <c r="Y61" s="356"/>
      <c r="Z61" s="246" t="s">
        <v>260</v>
      </c>
      <c r="AA61" s="240"/>
      <c r="AB61" s="240"/>
      <c r="AC61" s="244">
        <v>44439</v>
      </c>
      <c r="AD61" s="243" t="s">
        <v>305</v>
      </c>
      <c r="AE61" s="265" t="s">
        <v>205</v>
      </c>
      <c r="AF61" s="243"/>
      <c r="AG61" s="222" t="s">
        <v>313</v>
      </c>
      <c r="AH61" s="42" t="s">
        <v>92</v>
      </c>
      <c r="AI61" s="42" t="s">
        <v>93</v>
      </c>
      <c r="AJ61" s="42" t="s">
        <v>94</v>
      </c>
      <c r="AK61" s="42" t="s">
        <v>95</v>
      </c>
      <c r="AL61" s="42" t="s">
        <v>94</v>
      </c>
      <c r="AN61" s="42" t="s">
        <v>146</v>
      </c>
      <c r="AO61" s="42" t="s">
        <v>150</v>
      </c>
      <c r="AQ61" s="385"/>
      <c r="AR61" s="385"/>
      <c r="AS61" s="385"/>
      <c r="AT61" s="385"/>
      <c r="AU61" s="385"/>
      <c r="AV61" s="385"/>
      <c r="AW61" s="385"/>
      <c r="AX61" s="385"/>
    </row>
    <row r="62" spans="1:50" ht="51.75" customHeight="1" x14ac:dyDescent="0.2">
      <c r="A62" s="376"/>
      <c r="B62" s="314"/>
      <c r="C62" s="347"/>
      <c r="D62" s="257"/>
      <c r="E62" s="247"/>
      <c r="F62" s="245"/>
      <c r="G62" s="268"/>
      <c r="H62" s="268"/>
      <c r="I62" s="67"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4. ALTO</v>
      </c>
      <c r="J62" s="271"/>
      <c r="K62" s="262"/>
      <c r="L62" s="71" t="s">
        <v>173</v>
      </c>
      <c r="M62" s="81" t="s">
        <v>123</v>
      </c>
      <c r="N62" s="73">
        <f>IF(M62="ADECUADO",15,IF(M62="INADECUADO",0,""))</f>
        <v>15</v>
      </c>
      <c r="O62" s="323"/>
      <c r="P62" s="310"/>
      <c r="Q62" s="253"/>
      <c r="R62" s="255"/>
      <c r="S62" s="290"/>
      <c r="T62" s="290"/>
      <c r="U62" s="257"/>
      <c r="V62" s="286"/>
      <c r="W62" s="245"/>
      <c r="X62" s="347"/>
      <c r="Y62" s="359"/>
      <c r="Z62" s="315"/>
      <c r="AA62" s="241"/>
      <c r="AB62" s="241"/>
      <c r="AC62" s="245"/>
      <c r="AD62" s="245"/>
      <c r="AE62" s="265"/>
      <c r="AF62" s="243"/>
      <c r="AG62" s="222"/>
      <c r="AH62" s="42" t="s">
        <v>96</v>
      </c>
      <c r="AI62" s="42" t="s">
        <v>97</v>
      </c>
      <c r="AL62" s="42" t="s">
        <v>105</v>
      </c>
      <c r="AN62" s="42" t="s">
        <v>174</v>
      </c>
      <c r="AO62" s="42" t="s">
        <v>151</v>
      </c>
      <c r="AQ62" s="385"/>
      <c r="AR62" s="385"/>
      <c r="AS62" s="385"/>
      <c r="AT62" s="385"/>
      <c r="AU62" s="385"/>
      <c r="AV62" s="385"/>
      <c r="AW62" s="385"/>
      <c r="AX62" s="385"/>
    </row>
    <row r="63" spans="1:50" ht="69.75" customHeight="1" x14ac:dyDescent="0.2">
      <c r="A63" s="376"/>
      <c r="B63" s="314"/>
      <c r="C63" s="347"/>
      <c r="D63" s="257"/>
      <c r="E63" s="247"/>
      <c r="F63" s="245"/>
      <c r="G63" s="268"/>
      <c r="H63" s="268"/>
      <c r="I63" s="67"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ALTO</v>
      </c>
      <c r="J63" s="271"/>
      <c r="K63" s="262"/>
      <c r="L63" s="74" t="s">
        <v>89</v>
      </c>
      <c r="M63" s="70" t="s">
        <v>124</v>
      </c>
      <c r="N63" s="73">
        <f>IF(M63="OPORTUNA",15,IF(M63="INOPORTUNA",0,""))</f>
        <v>15</v>
      </c>
      <c r="O63" s="323"/>
      <c r="P63" s="310"/>
      <c r="Q63" s="253"/>
      <c r="R63" s="255"/>
      <c r="S63" s="75" t="s">
        <v>140</v>
      </c>
      <c r="T63" s="75" t="s">
        <v>141</v>
      </c>
      <c r="U63" s="257"/>
      <c r="V63" s="286"/>
      <c r="W63" s="245"/>
      <c r="X63" s="347"/>
      <c r="Y63" s="359"/>
      <c r="Z63" s="315"/>
      <c r="AA63" s="241"/>
      <c r="AB63" s="241"/>
      <c r="AC63" s="245"/>
      <c r="AD63" s="245"/>
      <c r="AE63" s="265"/>
      <c r="AF63" s="243"/>
      <c r="AG63" s="222"/>
      <c r="AH63" s="42" t="s">
        <v>99</v>
      </c>
      <c r="AI63" s="42" t="s">
        <v>100</v>
      </c>
      <c r="AJ63" s="42" t="s">
        <v>101</v>
      </c>
      <c r="AK63" s="42" t="s">
        <v>102</v>
      </c>
      <c r="AL63" s="42" t="s">
        <v>110</v>
      </c>
      <c r="AO63" s="42" t="s">
        <v>152</v>
      </c>
      <c r="AQ63" s="385"/>
      <c r="AR63" s="385"/>
      <c r="AS63" s="385"/>
      <c r="AT63" s="385"/>
      <c r="AU63" s="385"/>
      <c r="AV63" s="385"/>
      <c r="AW63" s="385"/>
      <c r="AX63" s="385"/>
    </row>
    <row r="64" spans="1:50" ht="84" customHeight="1" x14ac:dyDescent="0.2">
      <c r="A64" s="376"/>
      <c r="B64" s="314"/>
      <c r="C64" s="347"/>
      <c r="D64" s="257"/>
      <c r="E64" s="70" t="s">
        <v>148</v>
      </c>
      <c r="F64" s="245"/>
      <c r="G64" s="268"/>
      <c r="H64" s="268"/>
      <c r="I64" s="67"/>
      <c r="J64" s="271"/>
      <c r="K64" s="262"/>
      <c r="L64" s="71" t="s">
        <v>112</v>
      </c>
      <c r="M64" s="70" t="s">
        <v>126</v>
      </c>
      <c r="N64" s="73">
        <f>IF(M64="PREVENIR",15,IF(M64="DETECTAR",10,IF(M64="NO ES UN CONTROL",0,"")))</f>
        <v>10</v>
      </c>
      <c r="O64" s="307" t="str">
        <f>IF(O61&lt;86,"DÉBIL",IF(O61&lt;96,"MODERADO",IF(O61&lt;101,"FUERTE","")))</f>
        <v>DÉBIL</v>
      </c>
      <c r="P64" s="310"/>
      <c r="Q64" s="224" t="str">
        <f>IF(AND(O64="FUERTE",P61="FUERTE (SIEMPRE SE EJECUTA)"),"FUERTE",IF(OR(O64="DÉBIL",P61="DÉBIL (NO SE EJECUTA)"),"DÉBIL",IF(OR(O64="MODERADO",P61="MODERADO (ALGUNAS VECES)"),"MODERADO")))</f>
        <v>DÉBIL</v>
      </c>
      <c r="R64" s="226" t="str">
        <f>IF(AND(O64="FUERTE",P61="FUERTE (SIEMPRE SE EJECUTA)"),"NO","SÍ")</f>
        <v>SÍ</v>
      </c>
      <c r="S64" s="228" t="str">
        <f>IF(AND($Q64="FUERTE",$S61="DIRECTAMENTE",$T61="DIRECTAMENTE"),2,IF(AND($Q64="FUERTE",$S61="DIRECTAMENTE",$T61="INDIRECTAMENTE"),2,IF(AND($Q64="FUERTE",$S61="DIRECTAMENTE",$T61="NO DISMINUYE"),2,IF(AND($Q64="FUERTE",$S61="NO DISMINUYE",$T61="DIRECTAMENTE"),0,IF(AND($Q64="MODERADO",$S61="DIRECTAMENTE",$T61="DIRECTAMENTE"),1,IF(AND($Q64="MODERADO",$S61="DIRECTAMENTE",$T61="INDIRECTAMENTE"),1,IF(AND($Q64="MODERADO",$S61="DIRECTAMENTE",$T61="NO DISMINUYE"),1,IF(AND($Q64="MODERADO",$S61="NO DISMINUYE",$T61="DIRECTAMENTE"),0,"N/A"))))))))</f>
        <v>N/A</v>
      </c>
      <c r="T64" s="229" t="str">
        <f>IF(AND($Q64="FUERTE",$S61="DIRECTAMENTE",$T61="DIRECTAMENTE"),2,IF(AND($Q64="FUERTE",$S61="DIRECTAMENTE",$T61="INDIRECTAMENTE"),1,IF(AND($Q64="FUERTE",$S61="DIRECTAMENTE",$T61="NO DISMINUYE"),0,IF(AND($Q64="FUERTE",$S61="NO DISMINUYE",$T61="DIRECTAMENTE"),2,IF(AND($Q64="MODERADO",$S61="DIRECTAMENTE",$T61="DIRECTAMENTE"),1,IF(AND($Q64="MODERADO",$S61="DIRECTAMENTE",$T61="INDIRECTAMENTE"),0,IF(AND($Q64="MODERADO",$S61="DIRECTAMENTE",$T61="NO DISMINUYE"),0,IF(AND($Q64="MODERADO",$S61="NO DISMINUYE",$T61="DIRECTAMENTE"),1,"N/A"))))))))</f>
        <v>N/A</v>
      </c>
      <c r="U64" s="257"/>
      <c r="V64" s="286"/>
      <c r="W64" s="245"/>
      <c r="X64" s="347"/>
      <c r="Y64" s="359"/>
      <c r="Z64" s="316"/>
      <c r="AA64" s="241"/>
      <c r="AB64" s="241"/>
      <c r="AC64" s="245"/>
      <c r="AD64" s="245"/>
      <c r="AE64" s="265"/>
      <c r="AF64" s="231"/>
      <c r="AG64" s="222"/>
      <c r="AH64" s="42" t="s">
        <v>96</v>
      </c>
      <c r="AO64" s="42" t="s">
        <v>153</v>
      </c>
      <c r="AQ64" s="385"/>
      <c r="AR64" s="385"/>
      <c r="AS64" s="385"/>
      <c r="AT64" s="385"/>
      <c r="AU64" s="385"/>
      <c r="AV64" s="385"/>
      <c r="AW64" s="385"/>
      <c r="AX64" s="385"/>
    </row>
    <row r="65" spans="1:52" ht="60" customHeight="1" x14ac:dyDescent="0.2">
      <c r="A65" s="376"/>
      <c r="B65" s="314"/>
      <c r="C65" s="347"/>
      <c r="D65" s="257"/>
      <c r="E65" s="238" t="s">
        <v>224</v>
      </c>
      <c r="F65" s="245"/>
      <c r="G65" s="268"/>
      <c r="H65" s="268"/>
      <c r="I65" s="67"/>
      <c r="J65" s="271"/>
      <c r="K65" s="262"/>
      <c r="L65" s="71" t="s">
        <v>113</v>
      </c>
      <c r="M65" s="70" t="s">
        <v>83</v>
      </c>
      <c r="N65" s="73">
        <f>IF(M65="CONFIABLE",15,IF(M65="NO CONFIABLE",0,""))</f>
        <v>15</v>
      </c>
      <c r="O65" s="308"/>
      <c r="P65" s="310"/>
      <c r="Q65" s="224"/>
      <c r="R65" s="226"/>
      <c r="S65" s="228"/>
      <c r="T65" s="230"/>
      <c r="U65" s="257"/>
      <c r="V65" s="286"/>
      <c r="W65" s="245"/>
      <c r="X65" s="347"/>
      <c r="Y65" s="359"/>
      <c r="Z65" s="70" t="s">
        <v>179</v>
      </c>
      <c r="AA65" s="241"/>
      <c r="AB65" s="241"/>
      <c r="AC65" s="245"/>
      <c r="AD65" s="245"/>
      <c r="AE65" s="265"/>
      <c r="AF65" s="231"/>
      <c r="AG65" s="222"/>
      <c r="AH65" s="42" t="s">
        <v>139</v>
      </c>
      <c r="AJ65" s="42" t="s">
        <v>126</v>
      </c>
      <c r="AK65" s="42" t="s">
        <v>125</v>
      </c>
      <c r="AL65" s="42" t="s">
        <v>127</v>
      </c>
      <c r="AO65" s="42" t="s">
        <v>154</v>
      </c>
      <c r="AQ65" s="385"/>
      <c r="AR65" s="385"/>
      <c r="AS65" s="385"/>
      <c r="AT65" s="385"/>
      <c r="AU65" s="385"/>
      <c r="AV65" s="385"/>
      <c r="AW65" s="385"/>
      <c r="AX65" s="385"/>
    </row>
    <row r="66" spans="1:52" ht="75.75" customHeight="1" x14ac:dyDescent="0.2">
      <c r="A66" s="376"/>
      <c r="B66" s="314"/>
      <c r="C66" s="347"/>
      <c r="D66" s="257"/>
      <c r="E66" s="238"/>
      <c r="F66" s="245"/>
      <c r="G66" s="268"/>
      <c r="H66" s="268"/>
      <c r="I66" s="67"/>
      <c r="J66" s="271"/>
      <c r="K66" s="262"/>
      <c r="L66" s="71" t="s">
        <v>114</v>
      </c>
      <c r="M66" s="81" t="s">
        <v>86</v>
      </c>
      <c r="N66" s="73">
        <f>IF(M66="SE INVESTIGAN Y SE RESUELVEN OPORTUNAMENTE",15,IF(M66="NO SE INVESTIGAN Y SE RESUELVEN OPORTUNAMENTE",0,""))</f>
        <v>0</v>
      </c>
      <c r="O66" s="308"/>
      <c r="P66" s="310"/>
      <c r="Q66" s="224"/>
      <c r="R66" s="226"/>
      <c r="S66" s="228"/>
      <c r="T66" s="230"/>
      <c r="U66" s="257"/>
      <c r="V66" s="286"/>
      <c r="W66" s="245"/>
      <c r="X66" s="347"/>
      <c r="Y66" s="359"/>
      <c r="Z66" s="246"/>
      <c r="AA66" s="241"/>
      <c r="AB66" s="241"/>
      <c r="AC66" s="245"/>
      <c r="AD66" s="245"/>
      <c r="AE66" s="265"/>
      <c r="AF66" s="231"/>
      <c r="AG66" s="222"/>
      <c r="AH66" s="42" t="s">
        <v>97</v>
      </c>
      <c r="AO66" s="42" t="s">
        <v>155</v>
      </c>
      <c r="AQ66" s="385"/>
      <c r="AR66" s="385"/>
      <c r="AS66" s="385"/>
      <c r="AT66" s="385"/>
      <c r="AU66" s="385"/>
      <c r="AV66" s="385"/>
      <c r="AW66" s="385"/>
      <c r="AX66" s="385"/>
    </row>
    <row r="67" spans="1:52" ht="60.75" customHeight="1" x14ac:dyDescent="0.2">
      <c r="A67" s="376"/>
      <c r="B67" s="314"/>
      <c r="C67" s="348"/>
      <c r="D67" s="258"/>
      <c r="E67" s="239"/>
      <c r="F67" s="246"/>
      <c r="G67" s="269"/>
      <c r="H67" s="269"/>
      <c r="I67" s="67"/>
      <c r="J67" s="271"/>
      <c r="K67" s="263"/>
      <c r="L67" s="71" t="s">
        <v>115</v>
      </c>
      <c r="M67" s="85" t="s">
        <v>87</v>
      </c>
      <c r="N67" s="76">
        <f>IF(M67="COMPLETA",10,IF(M67="INCOMPLETA",5,IF(M67="NO EXISTE",0,"")))</f>
        <v>10</v>
      </c>
      <c r="O67" s="308"/>
      <c r="P67" s="311"/>
      <c r="Q67" s="225"/>
      <c r="R67" s="227"/>
      <c r="S67" s="229"/>
      <c r="T67" s="230"/>
      <c r="U67" s="258"/>
      <c r="V67" s="286"/>
      <c r="W67" s="246"/>
      <c r="X67" s="348"/>
      <c r="Y67" s="360"/>
      <c r="Z67" s="316"/>
      <c r="AA67" s="242"/>
      <c r="AB67" s="242"/>
      <c r="AC67" s="246"/>
      <c r="AD67" s="246"/>
      <c r="AE67" s="233"/>
      <c r="AF67" s="232"/>
      <c r="AG67" s="223"/>
      <c r="AO67" s="42" t="s">
        <v>156</v>
      </c>
      <c r="AQ67" s="385"/>
      <c r="AR67" s="385"/>
      <c r="AS67" s="385"/>
      <c r="AT67" s="385"/>
      <c r="AU67" s="385"/>
      <c r="AV67" s="385"/>
      <c r="AW67" s="385"/>
      <c r="AX67" s="385"/>
    </row>
    <row r="68" spans="1:52" ht="51.75" customHeight="1" x14ac:dyDescent="0.2">
      <c r="A68" s="376"/>
      <c r="B68" s="296" t="s">
        <v>255</v>
      </c>
      <c r="C68" s="261" t="s">
        <v>231</v>
      </c>
      <c r="D68" s="264" t="s">
        <v>63</v>
      </c>
      <c r="E68" s="237" t="s">
        <v>239</v>
      </c>
      <c r="F68" s="243" t="s">
        <v>230</v>
      </c>
      <c r="G68" s="268" t="s">
        <v>108</v>
      </c>
      <c r="H68" s="268" t="s">
        <v>94</v>
      </c>
      <c r="I68" s="69" t="str">
        <f>CONCATENATE(G68,H68)</f>
        <v>POSIBLEMODERADO</v>
      </c>
      <c r="J68" s="361" t="str">
        <f>I69</f>
        <v>3. ALTO</v>
      </c>
      <c r="K68" s="261" t="s">
        <v>331</v>
      </c>
      <c r="L68" s="86" t="s">
        <v>88</v>
      </c>
      <c r="M68" s="70" t="s">
        <v>79</v>
      </c>
      <c r="N68" s="87">
        <f>IF(M68="ASIGNADO",15,IF(M68="NO ASIGNADO",0,""))</f>
        <v>15</v>
      </c>
      <c r="O68" s="365">
        <f>SUM(N68:N74)</f>
        <v>95</v>
      </c>
      <c r="P68" s="367" t="s">
        <v>132</v>
      </c>
      <c r="Q68" s="370">
        <f>IF(Q71="DÉBIL",0,IF(Q71="MODERADO",50,IF(Q71="FUERTE",100,"")))</f>
        <v>50</v>
      </c>
      <c r="R68" s="254"/>
      <c r="S68" s="290" t="s">
        <v>96</v>
      </c>
      <c r="T68" s="290" t="s">
        <v>96</v>
      </c>
      <c r="U68" s="257" t="s">
        <v>161</v>
      </c>
      <c r="V68" s="285" t="s">
        <v>100</v>
      </c>
      <c r="W68" s="245" t="s">
        <v>234</v>
      </c>
      <c r="X68" s="363" t="s">
        <v>232</v>
      </c>
      <c r="Y68" s="233" t="s">
        <v>259</v>
      </c>
      <c r="Z68" s="355" t="s">
        <v>260</v>
      </c>
      <c r="AA68" s="240" t="s">
        <v>146</v>
      </c>
      <c r="AB68" s="233" t="s">
        <v>262</v>
      </c>
      <c r="AC68" s="244">
        <v>44439</v>
      </c>
      <c r="AD68" s="237" t="s">
        <v>332</v>
      </c>
      <c r="AE68" s="233" t="s">
        <v>199</v>
      </c>
      <c r="AF68" s="243"/>
      <c r="AG68" s="222" t="s">
        <v>333</v>
      </c>
      <c r="AH68" s="42" t="s">
        <v>92</v>
      </c>
      <c r="AI68" s="42" t="s">
        <v>93</v>
      </c>
      <c r="AJ68" s="42" t="s">
        <v>94</v>
      </c>
      <c r="AK68" s="42" t="s">
        <v>95</v>
      </c>
      <c r="AL68" s="42" t="s">
        <v>94</v>
      </c>
      <c r="AN68" s="42" t="s">
        <v>146</v>
      </c>
      <c r="AO68" s="42" t="s">
        <v>150</v>
      </c>
      <c r="AQ68" s="386"/>
      <c r="AR68" s="386"/>
      <c r="AS68" s="386"/>
      <c r="AT68" s="386"/>
      <c r="AU68" s="386"/>
      <c r="AV68" s="386"/>
      <c r="AW68" s="386"/>
    </row>
    <row r="69" spans="1:52" ht="51.75" customHeight="1" x14ac:dyDescent="0.2">
      <c r="A69" s="376"/>
      <c r="B69" s="371"/>
      <c r="C69" s="262"/>
      <c r="D69" s="257"/>
      <c r="E69" s="238"/>
      <c r="F69" s="245"/>
      <c r="G69" s="268"/>
      <c r="H69" s="268"/>
      <c r="I69" s="69"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3. ALTO</v>
      </c>
      <c r="J69" s="362"/>
      <c r="K69" s="262"/>
      <c r="L69" s="86" t="s">
        <v>173</v>
      </c>
      <c r="M69" s="70" t="s">
        <v>123</v>
      </c>
      <c r="N69" s="88">
        <f>IF(M69="ADECUADO",15,IF(M69="INADECUADO",0,""))</f>
        <v>15</v>
      </c>
      <c r="O69" s="366"/>
      <c r="P69" s="368"/>
      <c r="Q69" s="370"/>
      <c r="R69" s="255"/>
      <c r="S69" s="290"/>
      <c r="T69" s="290"/>
      <c r="U69" s="257"/>
      <c r="V69" s="286"/>
      <c r="W69" s="245"/>
      <c r="X69" s="363"/>
      <c r="Y69" s="357"/>
      <c r="Z69" s="315"/>
      <c r="AA69" s="241"/>
      <c r="AB69" s="357"/>
      <c r="AC69" s="245"/>
      <c r="AD69" s="238"/>
      <c r="AE69" s="247"/>
      <c r="AF69" s="243"/>
      <c r="AG69" s="222"/>
      <c r="AH69" s="42" t="s">
        <v>96</v>
      </c>
      <c r="AI69" s="42" t="s">
        <v>97</v>
      </c>
      <c r="AL69" s="42" t="s">
        <v>105</v>
      </c>
      <c r="AN69" s="42" t="s">
        <v>174</v>
      </c>
      <c r="AO69" s="42" t="s">
        <v>151</v>
      </c>
      <c r="AQ69" s="386"/>
      <c r="AR69" s="386"/>
      <c r="AS69" s="386"/>
      <c r="AT69" s="386"/>
      <c r="AU69" s="386"/>
      <c r="AV69" s="386"/>
      <c r="AW69" s="386"/>
    </row>
    <row r="70" spans="1:52" ht="64.5" customHeight="1" x14ac:dyDescent="0.2">
      <c r="A70" s="376"/>
      <c r="B70" s="371"/>
      <c r="C70" s="262"/>
      <c r="D70" s="257"/>
      <c r="E70" s="238"/>
      <c r="F70" s="245"/>
      <c r="G70" s="268"/>
      <c r="H70" s="268"/>
      <c r="I70" s="69"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ALTO</v>
      </c>
      <c r="J70" s="362"/>
      <c r="K70" s="262"/>
      <c r="L70" s="89" t="s">
        <v>89</v>
      </c>
      <c r="M70" s="70" t="s">
        <v>124</v>
      </c>
      <c r="N70" s="88">
        <f>IF(M70="OPORTUNA",15,IF(M70="INOPORTUNA",0,""))</f>
        <v>15</v>
      </c>
      <c r="O70" s="366"/>
      <c r="P70" s="368"/>
      <c r="Q70" s="370"/>
      <c r="R70" s="255"/>
      <c r="S70" s="75" t="s">
        <v>140</v>
      </c>
      <c r="T70" s="75" t="s">
        <v>141</v>
      </c>
      <c r="U70" s="257"/>
      <c r="V70" s="286"/>
      <c r="W70" s="245"/>
      <c r="X70" s="363"/>
      <c r="Y70" s="357"/>
      <c r="Z70" s="315"/>
      <c r="AA70" s="241"/>
      <c r="AB70" s="357"/>
      <c r="AC70" s="245"/>
      <c r="AD70" s="78" t="s">
        <v>295</v>
      </c>
      <c r="AE70" s="77" t="s">
        <v>194</v>
      </c>
      <c r="AF70" s="243"/>
      <c r="AG70" s="222"/>
      <c r="AH70" s="42" t="s">
        <v>99</v>
      </c>
      <c r="AI70" s="42" t="s">
        <v>100</v>
      </c>
      <c r="AJ70" s="42" t="s">
        <v>101</v>
      </c>
      <c r="AK70" s="42" t="s">
        <v>102</v>
      </c>
      <c r="AL70" s="42" t="s">
        <v>110</v>
      </c>
      <c r="AO70" s="42" t="s">
        <v>152</v>
      </c>
      <c r="AQ70" s="386"/>
      <c r="AR70" s="386"/>
      <c r="AS70" s="386"/>
      <c r="AT70" s="386"/>
      <c r="AU70" s="386"/>
      <c r="AV70" s="386"/>
      <c r="AW70" s="386"/>
    </row>
    <row r="71" spans="1:52" ht="61.5" customHeight="1" x14ac:dyDescent="0.2">
      <c r="A71" s="376"/>
      <c r="B71" s="371"/>
      <c r="C71" s="262"/>
      <c r="D71" s="257"/>
      <c r="E71" s="70" t="s">
        <v>148</v>
      </c>
      <c r="F71" s="245"/>
      <c r="G71" s="268"/>
      <c r="H71" s="268"/>
      <c r="I71" s="69"/>
      <c r="J71" s="362"/>
      <c r="K71" s="262"/>
      <c r="L71" s="86" t="s">
        <v>112</v>
      </c>
      <c r="M71" s="70" t="s">
        <v>126</v>
      </c>
      <c r="N71" s="88">
        <f>IF(M71="PREVENIR",15,IF(M71="DETECTAR",10,IF(M71="NO ES UN CONTROL",0,"")))</f>
        <v>10</v>
      </c>
      <c r="O71" s="380" t="str">
        <f>IF(O68&lt;86,"DÉBIL",IF(O68&lt;96,"MODERADO",IF(O68&lt;101,"FUERTE","")))</f>
        <v>MODERADO</v>
      </c>
      <c r="P71" s="368"/>
      <c r="Q71" s="382" t="str">
        <f>IF(AND(O71="FUERTE",P68="FUERTE (SIEMPRE SE EJECUTA)"),"FUERTE",IF(OR(O71="DÉBIL",P68="DÉBIL (NO SE EJECUTA)"),"DÉBIL",IF(OR(O71="MODERADO",P68="MODERADO (ALGUNAS VECES)"),"MODERADO")))</f>
        <v>MODERADO</v>
      </c>
      <c r="R71" s="383" t="str">
        <f>IF(AND(O71="FUERTE",P68="FUERTE (SIEMPRE SE EJECUTA)"),"NO","SÍ")</f>
        <v>SÍ</v>
      </c>
      <c r="S71" s="228">
        <f>IF(AND($Q71="FUERTE",$S68="DIRECTAMENTE",$T68="DIRECTAMENTE"),2,IF(AND($Q71="FUERTE",$S68="DIRECTAMENTE",$T68="INDIRECTAMENTE"),2,IF(AND($Q71="FUERTE",$S68="DIRECTAMENTE",$T68="NO DISMINUYE"),2,IF(AND($Q71="FUERTE",$S68="NO DISMINUYE",$T68="DIRECTAMENTE"),0,IF(AND($Q71="MODERADO",$S68="DIRECTAMENTE",$T68="DIRECTAMENTE"),1,IF(AND($Q71="MODERADO",$S68="DIRECTAMENTE",$T68="INDIRECTAMENTE"),1,IF(AND($Q71="MODERADO",$S68="DIRECTAMENTE",$T68="NO DISMINUYE"),1,IF(AND($Q71="MODERADO",$S68="NO DISMINUYE",$T68="DIRECTAMENTE"),0,"N/A"))))))))</f>
        <v>1</v>
      </c>
      <c r="T71" s="229">
        <f>IF(AND($Q71="FUERTE",$S68="DIRECTAMENTE",$T68="DIRECTAMENTE"),2,IF(AND($Q71="FUERTE",$S68="DIRECTAMENTE",$T68="INDIRECTAMENTE"),1,IF(AND($Q71="FUERTE",$S68="DIRECTAMENTE",$T68="NO DISMINUYE"),0,IF(AND($Q71="FUERTE",$S68="NO DISMINUYE",$T68="DIRECTAMENTE"),2,IF(AND($Q71="MODERADO",$S68="DIRECTAMENTE",$T68="DIRECTAMENTE"),1,IF(AND($Q71="MODERADO",$S68="DIRECTAMENTE",$T68="INDIRECTAMENTE"),0,IF(AND($Q71="MODERADO",$S68="DIRECTAMENTE",$T68="NO DISMINUYE"),0,IF(AND($Q71="MODERADO",$S68="NO DISMINUYE",$T68="DIRECTAMENTE"),1,"N/A"))))))))</f>
        <v>1</v>
      </c>
      <c r="U71" s="257"/>
      <c r="V71" s="286"/>
      <c r="W71" s="245"/>
      <c r="X71" s="363"/>
      <c r="Y71" s="357"/>
      <c r="Z71" s="316"/>
      <c r="AA71" s="241"/>
      <c r="AB71" s="357"/>
      <c r="AC71" s="245"/>
      <c r="AD71" s="237" t="s">
        <v>272</v>
      </c>
      <c r="AE71" s="233" t="s">
        <v>196</v>
      </c>
      <c r="AF71" s="231"/>
      <c r="AG71" s="222"/>
      <c r="AH71" s="42" t="s">
        <v>96</v>
      </c>
      <c r="AO71" s="42" t="s">
        <v>153</v>
      </c>
      <c r="AQ71" s="386"/>
      <c r="AR71" s="386"/>
      <c r="AS71" s="386"/>
      <c r="AT71" s="386"/>
      <c r="AU71" s="386"/>
      <c r="AV71" s="386"/>
      <c r="AW71" s="386"/>
    </row>
    <row r="72" spans="1:52" ht="54" customHeight="1" x14ac:dyDescent="0.2">
      <c r="A72" s="376"/>
      <c r="B72" s="371"/>
      <c r="C72" s="262"/>
      <c r="D72" s="257"/>
      <c r="E72" s="238" t="s">
        <v>191</v>
      </c>
      <c r="F72" s="245"/>
      <c r="G72" s="268"/>
      <c r="H72" s="268"/>
      <c r="I72" s="69"/>
      <c r="J72" s="362"/>
      <c r="K72" s="262"/>
      <c r="L72" s="86" t="s">
        <v>113</v>
      </c>
      <c r="M72" s="70" t="s">
        <v>83</v>
      </c>
      <c r="N72" s="88">
        <f>IF(M72="CONFIABLE",15,IF(M72="NO CONFIABLE",0,""))</f>
        <v>15</v>
      </c>
      <c r="O72" s="381"/>
      <c r="P72" s="368"/>
      <c r="Q72" s="382"/>
      <c r="R72" s="383"/>
      <c r="S72" s="228"/>
      <c r="T72" s="230"/>
      <c r="U72" s="257"/>
      <c r="V72" s="286"/>
      <c r="W72" s="245"/>
      <c r="X72" s="363"/>
      <c r="Y72" s="357"/>
      <c r="Z72" s="70" t="s">
        <v>179</v>
      </c>
      <c r="AA72" s="241"/>
      <c r="AB72" s="357"/>
      <c r="AC72" s="245"/>
      <c r="AD72" s="239"/>
      <c r="AE72" s="248"/>
      <c r="AF72" s="231"/>
      <c r="AG72" s="222"/>
      <c r="AH72" s="42" t="s">
        <v>139</v>
      </c>
      <c r="AJ72" s="42" t="s">
        <v>126</v>
      </c>
      <c r="AK72" s="42" t="s">
        <v>125</v>
      </c>
      <c r="AL72" s="42" t="s">
        <v>127</v>
      </c>
      <c r="AO72" s="42" t="s">
        <v>154</v>
      </c>
      <c r="AQ72" s="386"/>
      <c r="AR72" s="386"/>
      <c r="AS72" s="386"/>
      <c r="AT72" s="386"/>
      <c r="AU72" s="386"/>
      <c r="AV72" s="386"/>
      <c r="AW72" s="386"/>
    </row>
    <row r="73" spans="1:52" ht="92.25" customHeight="1" x14ac:dyDescent="0.2">
      <c r="A73" s="376"/>
      <c r="B73" s="371"/>
      <c r="C73" s="262"/>
      <c r="D73" s="257"/>
      <c r="E73" s="238"/>
      <c r="F73" s="245"/>
      <c r="G73" s="268"/>
      <c r="H73" s="268"/>
      <c r="I73" s="69"/>
      <c r="J73" s="362"/>
      <c r="K73" s="262"/>
      <c r="L73" s="86" t="s">
        <v>114</v>
      </c>
      <c r="M73" s="81" t="s">
        <v>85</v>
      </c>
      <c r="N73" s="88">
        <f>IF(M73="SE INVESTIGAN Y SE RESUELVEN OPORTUNAMENTE",15,IF(M73="NO SE INVESTIGAN Y SE RESUELVEN OPORTUNAMENTE",0,""))</f>
        <v>15</v>
      </c>
      <c r="O73" s="381"/>
      <c r="P73" s="368"/>
      <c r="Q73" s="382"/>
      <c r="R73" s="383"/>
      <c r="S73" s="228"/>
      <c r="T73" s="230"/>
      <c r="U73" s="257"/>
      <c r="V73" s="286"/>
      <c r="W73" s="245"/>
      <c r="X73" s="363"/>
      <c r="Y73" s="357"/>
      <c r="Z73" s="233" t="s">
        <v>261</v>
      </c>
      <c r="AA73" s="241"/>
      <c r="AB73" s="357"/>
      <c r="AC73" s="245"/>
      <c r="AD73" s="233" t="s">
        <v>334</v>
      </c>
      <c r="AE73" s="233" t="s">
        <v>202</v>
      </c>
      <c r="AF73" s="231"/>
      <c r="AG73" s="222"/>
      <c r="AH73" s="42" t="s">
        <v>97</v>
      </c>
      <c r="AO73" s="42" t="s">
        <v>155</v>
      </c>
      <c r="AQ73" s="386"/>
      <c r="AR73" s="386"/>
      <c r="AS73" s="386"/>
      <c r="AT73" s="386"/>
      <c r="AU73" s="386"/>
      <c r="AV73" s="386"/>
      <c r="AW73" s="386"/>
    </row>
    <row r="74" spans="1:52" ht="92.25" customHeight="1" x14ac:dyDescent="0.2">
      <c r="A74" s="376"/>
      <c r="B74" s="372"/>
      <c r="C74" s="263"/>
      <c r="D74" s="258"/>
      <c r="E74" s="239"/>
      <c r="F74" s="246"/>
      <c r="G74" s="269"/>
      <c r="H74" s="269"/>
      <c r="I74" s="69"/>
      <c r="J74" s="362"/>
      <c r="K74" s="263"/>
      <c r="L74" s="86" t="s">
        <v>115</v>
      </c>
      <c r="M74" s="70" t="s">
        <v>87</v>
      </c>
      <c r="N74" s="90">
        <f>IF(M74="COMPLETA",10,IF(M74="INCOMPLETA",5,IF(M74="NO EXISTE",0,"")))</f>
        <v>10</v>
      </c>
      <c r="O74" s="381"/>
      <c r="P74" s="369"/>
      <c r="Q74" s="367"/>
      <c r="R74" s="384"/>
      <c r="S74" s="229"/>
      <c r="T74" s="230"/>
      <c r="U74" s="258"/>
      <c r="V74" s="286"/>
      <c r="W74" s="246"/>
      <c r="X74" s="364"/>
      <c r="Y74" s="358"/>
      <c r="Z74" s="234"/>
      <c r="AA74" s="242"/>
      <c r="AB74" s="358"/>
      <c r="AC74" s="246"/>
      <c r="AD74" s="248"/>
      <c r="AE74" s="248"/>
      <c r="AF74" s="232"/>
      <c r="AG74" s="223"/>
      <c r="AO74" s="42" t="s">
        <v>156</v>
      </c>
      <c r="AQ74" s="386"/>
      <c r="AR74" s="386"/>
      <c r="AS74" s="386"/>
      <c r="AT74" s="386"/>
      <c r="AU74" s="386"/>
      <c r="AV74" s="386"/>
      <c r="AW74" s="386"/>
    </row>
    <row r="75" spans="1:52" ht="60.75" customHeight="1" x14ac:dyDescent="0.2">
      <c r="A75" s="376"/>
      <c r="B75" s="259" t="s">
        <v>256</v>
      </c>
      <c r="C75" s="261" t="s">
        <v>335</v>
      </c>
      <c r="D75" s="264" t="s">
        <v>63</v>
      </c>
      <c r="E75" s="233" t="s">
        <v>240</v>
      </c>
      <c r="F75" s="265" t="s">
        <v>213</v>
      </c>
      <c r="G75" s="268" t="s">
        <v>109</v>
      </c>
      <c r="H75" s="268" t="s">
        <v>105</v>
      </c>
      <c r="I75" s="69" t="str">
        <f>CONCATENATE(G75,H75)</f>
        <v>PROBABLEMAYOR</v>
      </c>
      <c r="J75" s="270" t="str">
        <f>I76</f>
        <v>5. EXTREMO</v>
      </c>
      <c r="K75" s="272" t="s">
        <v>336</v>
      </c>
      <c r="L75" s="71" t="s">
        <v>88</v>
      </c>
      <c r="M75" s="81" t="s">
        <v>79</v>
      </c>
      <c r="N75" s="91">
        <f>IF(M75="ASIGNADO",15,IF(M75="NO ASIGNADO",0,""))</f>
        <v>15</v>
      </c>
      <c r="O75" s="249">
        <f>SUM(N75:N81)</f>
        <v>100</v>
      </c>
      <c r="P75" s="250" t="s">
        <v>132</v>
      </c>
      <c r="Q75" s="253">
        <f>IF(Q78="DÉBIL",0,IF(Q78="MODERADO",50,IF(Q78="FUERTE",100,"")))</f>
        <v>100</v>
      </c>
      <c r="R75" s="254"/>
      <c r="S75" s="256" t="s">
        <v>96</v>
      </c>
      <c r="T75" s="256" t="s">
        <v>96</v>
      </c>
      <c r="U75" s="257" t="s">
        <v>152</v>
      </c>
      <c r="V75" s="285" t="s">
        <v>100</v>
      </c>
      <c r="W75" s="245">
        <v>2018</v>
      </c>
      <c r="X75" s="235" t="s">
        <v>269</v>
      </c>
      <c r="Y75" s="237"/>
      <c r="Z75" s="237"/>
      <c r="AA75" s="240"/>
      <c r="AB75" s="243"/>
      <c r="AC75" s="244">
        <v>44439</v>
      </c>
      <c r="AD75" s="237" t="s">
        <v>337</v>
      </c>
      <c r="AE75" s="233" t="s">
        <v>209</v>
      </c>
      <c r="AF75" s="243"/>
      <c r="AG75" s="222" t="s">
        <v>338</v>
      </c>
      <c r="AH75" s="42" t="s">
        <v>92</v>
      </c>
      <c r="AI75" s="42" t="s">
        <v>93</v>
      </c>
      <c r="AJ75" s="42" t="s">
        <v>94</v>
      </c>
      <c r="AK75" s="42" t="s">
        <v>95</v>
      </c>
      <c r="AL75" s="42" t="s">
        <v>94</v>
      </c>
      <c r="AN75" s="42" t="s">
        <v>146</v>
      </c>
      <c r="AO75" s="42" t="s">
        <v>150</v>
      </c>
      <c r="AQ75" s="386"/>
      <c r="AR75" s="386"/>
      <c r="AS75" s="386"/>
      <c r="AT75" s="386"/>
      <c r="AU75" s="386"/>
      <c r="AV75" s="386"/>
      <c r="AW75" s="386"/>
      <c r="AX75" s="386"/>
      <c r="AY75" s="386"/>
      <c r="AZ75" s="386"/>
    </row>
    <row r="76" spans="1:52" ht="70.5" customHeight="1" x14ac:dyDescent="0.2">
      <c r="A76" s="376"/>
      <c r="B76" s="260"/>
      <c r="C76" s="262"/>
      <c r="D76" s="257"/>
      <c r="E76" s="247"/>
      <c r="F76" s="266"/>
      <c r="G76" s="268"/>
      <c r="H76" s="268"/>
      <c r="I76" s="69" t="str">
        <f>IF(I75="RARA VEZINSIGNIFICANTE","1. BAJO",IF(I75="RARA VEZMENOR","2. BAJO",IF(I75="IMPROBABLEINSIGNIFICANTE","3. BAJO",IF(I75="IMPROBABLEMENOR","4. BAJO",IF(I75="POSIBLEINSIGNIFICANTE","5. BAJO",IF(I75="RARA VEZMODERADO","1. MODERADO",IF(I75="IMPROBABLEMODERADO","2. MODERADO",IF(I75="POSIBLEMENOR","3. MODERADO",IF(I75="PROBABLEINSIGNIFICANTE","4. MODERADO",IF(I75="RARA VEZMAYOR","1. ALTO",IF(I75="IMPROBABLEMAYOR","2. ALTO",IF(I75="POSIBLEMODERADO","3. ALTO",IF(I75="PROBABLEMENOR","4. ALTO",IF(I75="PROBABLEMODERADO","5. ALTO",IF(I75="CASI SEGUROINSIGNIFICANTE","6. ALTO",IF(I75="CASI SEGUROMENOR","7. ALTO",IF(I75="RARA VEZCATASTRÓFICO","1. EXTREMO",IF(I75="IMPROBABLECATASTRÓFICO","2. EXTREMO",IF(I75="POSIBLEMAYOR","3. EXTREMO",IF(I75="POSIBLECATASTRÓFICO","4. EXTREMO",IF(I75="PROBABLEMAYOR","5. EXTREMO",IF(I75="PROBABLECATASTRÓFICO","6. EXTREMO",IF(I75="CASI SEGUROMODERADO","7. EXTREMO",IF(I75="CASI SEGUROMAYOR","8. EXTREMO",IF(I75="CASI SEGUROCATASTRÓFICO","9. EXTREMO","")))))))))))))))))))))))))</f>
        <v>5. EXTREMO</v>
      </c>
      <c r="J76" s="271"/>
      <c r="K76" s="262"/>
      <c r="L76" s="71" t="s">
        <v>173</v>
      </c>
      <c r="M76" s="81" t="s">
        <v>123</v>
      </c>
      <c r="N76" s="91">
        <f>IF(M76="ADECUADO",15,IF(M76="INADECUADO",0,""))</f>
        <v>15</v>
      </c>
      <c r="O76" s="249"/>
      <c r="P76" s="251"/>
      <c r="Q76" s="253"/>
      <c r="R76" s="255"/>
      <c r="S76" s="256"/>
      <c r="T76" s="256"/>
      <c r="U76" s="257"/>
      <c r="V76" s="286"/>
      <c r="W76" s="245"/>
      <c r="X76" s="235"/>
      <c r="Y76" s="238"/>
      <c r="Z76" s="238"/>
      <c r="AA76" s="241"/>
      <c r="AB76" s="243"/>
      <c r="AC76" s="245"/>
      <c r="AD76" s="238"/>
      <c r="AE76" s="247"/>
      <c r="AF76" s="243"/>
      <c r="AG76" s="222"/>
      <c r="AH76" s="42" t="s">
        <v>96</v>
      </c>
      <c r="AI76" s="42" t="s">
        <v>97</v>
      </c>
      <c r="AL76" s="42" t="s">
        <v>105</v>
      </c>
      <c r="AN76" s="42" t="s">
        <v>174</v>
      </c>
      <c r="AO76" s="42" t="s">
        <v>151</v>
      </c>
      <c r="AQ76" s="386"/>
      <c r="AR76" s="386"/>
      <c r="AS76" s="386"/>
      <c r="AT76" s="386"/>
      <c r="AU76" s="386"/>
      <c r="AV76" s="386"/>
      <c r="AW76" s="386"/>
      <c r="AX76" s="386"/>
      <c r="AY76" s="386"/>
      <c r="AZ76" s="386"/>
    </row>
    <row r="77" spans="1:52" ht="69.75" customHeight="1" x14ac:dyDescent="0.2">
      <c r="A77" s="376"/>
      <c r="B77" s="260"/>
      <c r="C77" s="262"/>
      <c r="D77" s="257"/>
      <c r="E77" s="247"/>
      <c r="F77" s="266"/>
      <c r="G77" s="268"/>
      <c r="H77" s="268"/>
      <c r="I77" s="69" t="str">
        <f>IF(OR(I76="1. BAJO",I76="2. BAJO",I76="3. BAJO",I76="4. BAJO",I76="5. BAJO"),"BAJO",IF(OR(I76="1. MODERADO",I76="2. MODERADO",I76="3. MODERADO",I76="4. MODERADO"),"MODERADO",IF(OR(I76="1. ALTO",I76="2. ALTO",I76="3. ALTO",I76="4. ALTO",I76="5. ALTO",I76="6. ALTO",I76="7. ALTO"),"ALTO",IF(OR(I76="1. EXTREMO",I76="2. EXTREMO",I76="3. EXTREMO",I76="4. EXTREMO",I76="5. EXTREMO",I76="6. EXTREMO",I76="7. EXTREMO",I76="8. EXTREMO",I76="9. EXTREMO"),"EXTREMO",""))))</f>
        <v>EXTREMO</v>
      </c>
      <c r="J77" s="271"/>
      <c r="K77" s="262"/>
      <c r="L77" s="74" t="s">
        <v>89</v>
      </c>
      <c r="M77" s="81" t="s">
        <v>124</v>
      </c>
      <c r="N77" s="91">
        <f>IF(M77="OPORTUNA",15,IF(M77="INOPORTUNA",0,""))</f>
        <v>15</v>
      </c>
      <c r="O77" s="249"/>
      <c r="P77" s="251"/>
      <c r="Q77" s="253"/>
      <c r="R77" s="255"/>
      <c r="S77" s="75" t="s">
        <v>140</v>
      </c>
      <c r="T77" s="75" t="s">
        <v>141</v>
      </c>
      <c r="U77" s="257"/>
      <c r="V77" s="286"/>
      <c r="W77" s="245"/>
      <c r="X77" s="235"/>
      <c r="Y77" s="239"/>
      <c r="Z77" s="238"/>
      <c r="AA77" s="241"/>
      <c r="AB77" s="243"/>
      <c r="AC77" s="245"/>
      <c r="AD77" s="239"/>
      <c r="AE77" s="248"/>
      <c r="AF77" s="243"/>
      <c r="AG77" s="222"/>
      <c r="AH77" s="42" t="s">
        <v>99</v>
      </c>
      <c r="AI77" s="42" t="s">
        <v>100</v>
      </c>
      <c r="AJ77" s="42" t="s">
        <v>101</v>
      </c>
      <c r="AK77" s="42" t="s">
        <v>102</v>
      </c>
      <c r="AL77" s="42" t="s">
        <v>110</v>
      </c>
      <c r="AO77" s="42" t="s">
        <v>152</v>
      </c>
      <c r="AQ77" s="386"/>
      <c r="AR77" s="386"/>
      <c r="AS77" s="386"/>
      <c r="AT77" s="386"/>
      <c r="AU77" s="386"/>
      <c r="AV77" s="386"/>
      <c r="AW77" s="386"/>
      <c r="AX77" s="386"/>
      <c r="AY77" s="386"/>
      <c r="AZ77" s="386"/>
    </row>
    <row r="78" spans="1:52" ht="84" customHeight="1" x14ac:dyDescent="0.2">
      <c r="A78" s="376"/>
      <c r="B78" s="260"/>
      <c r="C78" s="262"/>
      <c r="D78" s="257"/>
      <c r="E78" s="70" t="s">
        <v>148</v>
      </c>
      <c r="F78" s="266"/>
      <c r="G78" s="268"/>
      <c r="H78" s="268"/>
      <c r="I78" s="69"/>
      <c r="J78" s="271"/>
      <c r="K78" s="262"/>
      <c r="L78" s="71" t="s">
        <v>112</v>
      </c>
      <c r="M78" s="81" t="s">
        <v>125</v>
      </c>
      <c r="N78" s="91">
        <f>IF(M78="PREVENIR",15,IF(M78="DETECTAR",10,IF(M78="NO ES UN CONTROL",0,"")))</f>
        <v>15</v>
      </c>
      <c r="O78" s="224" t="str">
        <f>IF(O75&lt;86,"DÉBIL",IF(O75&lt;96,"MODERADO",IF(O75&lt;101,"FUERTE","")))</f>
        <v>FUERTE</v>
      </c>
      <c r="P78" s="251"/>
      <c r="Q78" s="224" t="str">
        <f>IF(AND(O78="FUERTE",P75="FUERTE (SIEMPRE SE EJECUTA)"),"FUERTE",IF(OR(O78="DÉBIL",P75="DÉBIL (NO SE EJECUTA)"),"DÉBIL",IF(OR(O78="MODERADO",P75="MODERADO (ALGUNAS VECES)"),"MODERADO")))</f>
        <v>FUERTE</v>
      </c>
      <c r="R78" s="226" t="str">
        <f>IF(AND(O78="FUERTE",P75="FUERTE (SIEMPRE SE EJECUTA)"),"NO","SÍ")</f>
        <v>NO</v>
      </c>
      <c r="S78" s="228">
        <f>IF(AND($Q78="FUERTE",$S75="DIRECTAMENTE",$T75="DIRECTAMENTE"),2,IF(AND($Q78="FUERTE",$S75="DIRECTAMENTE",$T75="INDIRECTAMENTE"),2,IF(AND($Q78="FUERTE",$S75="DIRECTAMENTE",$T75="NO DISMINUYE"),2,IF(AND($Q78="FUERTE",$S75="NO DISMINUYE",$T75="DIRECTAMENTE"),0,IF(AND($Q78="MODERADO",$S75="DIRECTAMENTE",$T75="DIRECTAMENTE"),1,IF(AND($Q78="MODERADO",$S75="DIRECTAMENTE",$T75="INDIRECTAMENTE"),1,IF(AND($Q78="MODERADO",$S75="DIRECTAMENTE",$T75="NO DISMINUYE"),1,IF(AND($Q78="MODERADO",$S75="NO DISMINUYE",$T75="DIRECTAMENTE"),0,"N/A"))))))))</f>
        <v>2</v>
      </c>
      <c r="T78" s="229">
        <f>IF(AND($Q78="FUERTE",$S75="DIRECTAMENTE",$T75="DIRECTAMENTE"),2,IF(AND($Q78="FUERTE",$S75="DIRECTAMENTE",$T75="INDIRECTAMENTE"),1,IF(AND($Q78="FUERTE",$S75="DIRECTAMENTE",$T75="NO DISMINUYE"),0,IF(AND($Q78="FUERTE",$S75="NO DISMINUYE",$T75="DIRECTAMENTE"),2,IF(AND($Q78="MODERADO",$S75="DIRECTAMENTE",$T75="DIRECTAMENTE"),1,IF(AND($Q78="MODERADO",$S75="DIRECTAMENTE",$T75="INDIRECTAMENTE"),0,IF(AND($Q78="MODERADO",$S75="DIRECTAMENTE",$T75="NO DISMINUYE"),0,IF(AND($Q78="MODERADO",$S75="NO DISMINUYE",$T75="DIRECTAMENTE"),1,"N/A"))))))))</f>
        <v>2</v>
      </c>
      <c r="U78" s="257"/>
      <c r="V78" s="286"/>
      <c r="W78" s="245"/>
      <c r="X78" s="235"/>
      <c r="Y78" s="237"/>
      <c r="Z78" s="239"/>
      <c r="AA78" s="241"/>
      <c r="AB78" s="237"/>
      <c r="AC78" s="245"/>
      <c r="AD78" s="237" t="s">
        <v>339</v>
      </c>
      <c r="AE78" s="233" t="s">
        <v>218</v>
      </c>
      <c r="AF78" s="231"/>
      <c r="AG78" s="222"/>
      <c r="AH78" s="42" t="s">
        <v>96</v>
      </c>
      <c r="AO78" s="42" t="s">
        <v>153</v>
      </c>
      <c r="AQ78" s="386"/>
      <c r="AR78" s="386"/>
      <c r="AS78" s="386"/>
      <c r="AT78" s="386"/>
      <c r="AU78" s="386"/>
      <c r="AV78" s="386"/>
      <c r="AW78" s="386"/>
      <c r="AX78" s="386"/>
      <c r="AY78" s="386"/>
      <c r="AZ78" s="386"/>
    </row>
    <row r="79" spans="1:52" ht="80.25" customHeight="1" x14ac:dyDescent="0.2">
      <c r="A79" s="376"/>
      <c r="B79" s="260"/>
      <c r="C79" s="262"/>
      <c r="D79" s="257"/>
      <c r="E79" s="247" t="s">
        <v>214</v>
      </c>
      <c r="F79" s="266"/>
      <c r="G79" s="268"/>
      <c r="H79" s="268"/>
      <c r="I79" s="69"/>
      <c r="J79" s="271"/>
      <c r="K79" s="262"/>
      <c r="L79" s="71" t="s">
        <v>113</v>
      </c>
      <c r="M79" s="81" t="s">
        <v>83</v>
      </c>
      <c r="N79" s="91">
        <f>IF(M79="CONFIABLE",15,IF(M79="NO CONFIABLE",0,""))</f>
        <v>15</v>
      </c>
      <c r="O79" s="224"/>
      <c r="P79" s="251"/>
      <c r="Q79" s="224"/>
      <c r="R79" s="226"/>
      <c r="S79" s="228"/>
      <c r="T79" s="230"/>
      <c r="U79" s="257"/>
      <c r="V79" s="286"/>
      <c r="W79" s="245"/>
      <c r="X79" s="235"/>
      <c r="Y79" s="239"/>
      <c r="Z79" s="70" t="s">
        <v>179</v>
      </c>
      <c r="AA79" s="241"/>
      <c r="AB79" s="239"/>
      <c r="AC79" s="245"/>
      <c r="AD79" s="239"/>
      <c r="AE79" s="248"/>
      <c r="AF79" s="231"/>
      <c r="AG79" s="222"/>
      <c r="AH79" s="42" t="s">
        <v>139</v>
      </c>
      <c r="AJ79" s="42" t="s">
        <v>126</v>
      </c>
      <c r="AK79" s="42" t="s">
        <v>125</v>
      </c>
      <c r="AL79" s="42" t="s">
        <v>127</v>
      </c>
      <c r="AO79" s="42" t="s">
        <v>154</v>
      </c>
      <c r="AQ79" s="386"/>
      <c r="AR79" s="386"/>
      <c r="AS79" s="386"/>
      <c r="AT79" s="386"/>
      <c r="AU79" s="386"/>
      <c r="AV79" s="386"/>
      <c r="AW79" s="386"/>
      <c r="AX79" s="386"/>
      <c r="AY79" s="386"/>
      <c r="AZ79" s="386"/>
    </row>
    <row r="80" spans="1:52" ht="153.75" customHeight="1" x14ac:dyDescent="0.2">
      <c r="A80" s="376"/>
      <c r="B80" s="260"/>
      <c r="C80" s="262"/>
      <c r="D80" s="257"/>
      <c r="E80" s="247"/>
      <c r="F80" s="266"/>
      <c r="G80" s="268"/>
      <c r="H80" s="268"/>
      <c r="I80" s="69"/>
      <c r="J80" s="271"/>
      <c r="K80" s="262"/>
      <c r="L80" s="71" t="s">
        <v>114</v>
      </c>
      <c r="M80" s="81" t="s">
        <v>85</v>
      </c>
      <c r="N80" s="91">
        <f>IF(M80="SE INVESTIGAN Y SE RESUELVEN OPORTUNAMENTE",15,IF(M80="NO SE INVESTIGAN Y SE RESUELVEN OPORTUNAMENTE",0,""))</f>
        <v>15</v>
      </c>
      <c r="O80" s="224"/>
      <c r="P80" s="251"/>
      <c r="Q80" s="224"/>
      <c r="R80" s="226"/>
      <c r="S80" s="228"/>
      <c r="T80" s="230"/>
      <c r="U80" s="257"/>
      <c r="V80" s="286"/>
      <c r="W80" s="245"/>
      <c r="X80" s="235"/>
      <c r="Y80" s="233"/>
      <c r="Z80" s="233"/>
      <c r="AA80" s="241"/>
      <c r="AB80" s="233"/>
      <c r="AC80" s="245"/>
      <c r="AD80" s="237" t="s">
        <v>303</v>
      </c>
      <c r="AE80" s="233" t="s">
        <v>202</v>
      </c>
      <c r="AF80" s="231"/>
      <c r="AG80" s="222"/>
      <c r="AH80" s="42" t="s">
        <v>97</v>
      </c>
      <c r="AO80" s="42" t="s">
        <v>155</v>
      </c>
      <c r="AQ80" s="386"/>
      <c r="AR80" s="386"/>
      <c r="AS80" s="386"/>
      <c r="AT80" s="386"/>
      <c r="AU80" s="386"/>
      <c r="AV80" s="386"/>
      <c r="AW80" s="386"/>
      <c r="AX80" s="386"/>
      <c r="AY80" s="386"/>
      <c r="AZ80" s="386"/>
    </row>
    <row r="81" spans="1:52" ht="153.75" customHeight="1" x14ac:dyDescent="0.2">
      <c r="A81" s="376"/>
      <c r="B81" s="260"/>
      <c r="C81" s="263"/>
      <c r="D81" s="258"/>
      <c r="E81" s="248"/>
      <c r="F81" s="267"/>
      <c r="G81" s="269"/>
      <c r="H81" s="269"/>
      <c r="I81" s="69"/>
      <c r="J81" s="271"/>
      <c r="K81" s="263"/>
      <c r="L81" s="71" t="s">
        <v>115</v>
      </c>
      <c r="M81" s="81" t="s">
        <v>87</v>
      </c>
      <c r="N81" s="91">
        <f>IF(M81="COMPLETA",10,IF(M81="INCOMPLETA",5,IF(M81="NO EXISTE",0,"")))</f>
        <v>10</v>
      </c>
      <c r="O81" s="224"/>
      <c r="P81" s="252"/>
      <c r="Q81" s="225"/>
      <c r="R81" s="227"/>
      <c r="S81" s="229"/>
      <c r="T81" s="230"/>
      <c r="U81" s="258"/>
      <c r="V81" s="286"/>
      <c r="W81" s="246"/>
      <c r="X81" s="236"/>
      <c r="Y81" s="248"/>
      <c r="Z81" s="234"/>
      <c r="AA81" s="242"/>
      <c r="AB81" s="248"/>
      <c r="AC81" s="246"/>
      <c r="AD81" s="316"/>
      <c r="AE81" s="248"/>
      <c r="AF81" s="232"/>
      <c r="AG81" s="223"/>
      <c r="AO81" s="42" t="s">
        <v>156</v>
      </c>
      <c r="AQ81" s="386"/>
      <c r="AR81" s="386"/>
      <c r="AS81" s="386"/>
      <c r="AT81" s="386"/>
      <c r="AU81" s="386"/>
      <c r="AV81" s="386"/>
      <c r="AW81" s="386"/>
      <c r="AX81" s="386"/>
      <c r="AY81" s="386"/>
      <c r="AZ81" s="386"/>
    </row>
    <row r="82" spans="1:52" ht="33" customHeight="1" x14ac:dyDescent="0.2">
      <c r="A82" s="376"/>
      <c r="B82" s="259" t="s">
        <v>257</v>
      </c>
      <c r="C82" s="261" t="s">
        <v>225</v>
      </c>
      <c r="D82" s="264" t="s">
        <v>63</v>
      </c>
      <c r="E82" s="233" t="s">
        <v>340</v>
      </c>
      <c r="F82" s="265" t="s">
        <v>292</v>
      </c>
      <c r="G82" s="268" t="s">
        <v>108</v>
      </c>
      <c r="H82" s="268" t="s">
        <v>94</v>
      </c>
      <c r="I82" s="69" t="str">
        <f>CONCATENATE(G82,H82)</f>
        <v>POSIBLEMODERADO</v>
      </c>
      <c r="J82" s="270" t="str">
        <f>I83</f>
        <v>3. ALTO</v>
      </c>
      <c r="K82" s="261" t="s">
        <v>341</v>
      </c>
      <c r="L82" s="71" t="s">
        <v>88</v>
      </c>
      <c r="M82" s="81" t="s">
        <v>79</v>
      </c>
      <c r="N82" s="91">
        <f>IF(M82="ASIGNADO",15,IF(M82="NO ASIGNADO",0,""))</f>
        <v>15</v>
      </c>
      <c r="O82" s="249">
        <f>SUM(N82:N88)</f>
        <v>100</v>
      </c>
      <c r="P82" s="250" t="s">
        <v>132</v>
      </c>
      <c r="Q82" s="253">
        <f>IF(Q85="DÉBIL",0,IF(Q85="MODERADO",50,IF(Q85="FUERTE",100,"")))</f>
        <v>100</v>
      </c>
      <c r="R82" s="254"/>
      <c r="S82" s="256" t="s">
        <v>96</v>
      </c>
      <c r="T82" s="256" t="s">
        <v>96</v>
      </c>
      <c r="U82" s="378" t="s">
        <v>149</v>
      </c>
      <c r="V82" s="285" t="s">
        <v>100</v>
      </c>
      <c r="W82" s="245">
        <v>2018</v>
      </c>
      <c r="X82" s="261" t="s">
        <v>293</v>
      </c>
      <c r="Y82" s="233"/>
      <c r="Z82" s="237"/>
      <c r="AA82" s="240"/>
      <c r="AB82" s="233"/>
      <c r="AC82" s="244">
        <v>44439</v>
      </c>
      <c r="AD82" s="265" t="s">
        <v>302</v>
      </c>
      <c r="AE82" s="233" t="s">
        <v>197</v>
      </c>
      <c r="AF82" s="243"/>
      <c r="AG82" s="222" t="s">
        <v>312</v>
      </c>
      <c r="AH82" s="42" t="s">
        <v>92</v>
      </c>
      <c r="AI82" s="42" t="s">
        <v>93</v>
      </c>
      <c r="AJ82" s="42" t="s">
        <v>94</v>
      </c>
      <c r="AK82" s="42" t="s">
        <v>95</v>
      </c>
      <c r="AL82" s="42" t="s">
        <v>94</v>
      </c>
      <c r="AN82" s="42" t="s">
        <v>146</v>
      </c>
      <c r="AO82" s="42" t="s">
        <v>150</v>
      </c>
      <c r="AQ82" s="385"/>
      <c r="AR82" s="385"/>
      <c r="AS82" s="385"/>
      <c r="AT82" s="385"/>
      <c r="AU82" s="385"/>
      <c r="AV82" s="385"/>
      <c r="AW82" s="385"/>
      <c r="AX82" s="385"/>
      <c r="AY82" s="385"/>
    </row>
    <row r="83" spans="1:52" ht="37.5" customHeight="1" x14ac:dyDescent="0.2">
      <c r="A83" s="376"/>
      <c r="B83" s="260"/>
      <c r="C83" s="262"/>
      <c r="D83" s="257"/>
      <c r="E83" s="247"/>
      <c r="F83" s="266"/>
      <c r="G83" s="268"/>
      <c r="H83" s="268"/>
      <c r="I83" s="69" t="str">
        <f>IF(I82="RARA VEZINSIGNIFICANTE","1. BAJO",IF(I82="RARA VEZMENOR","2. BAJO",IF(I82="IMPROBABLEINSIGNIFICANTE","3. BAJO",IF(I82="IMPROBABLEMENOR","4. BAJO",IF(I82="POSIBLEINSIGNIFICANTE","5. BAJO",IF(I82="RARA VEZMODERADO","1. MODERADO",IF(I82="IMPROBABLEMODERADO","2. MODERADO",IF(I82="POSIBLEMENOR","3. MODERADO",IF(I82="PROBABLEINSIGNIFICANTE","4. MODERADO",IF(I82="RARA VEZMAYOR","1. ALTO",IF(I82="IMPROBABLEMAYOR","2. ALTO",IF(I82="POSIBLEMODERADO","3. ALTO",IF(I82="PROBABLEMENOR","4. ALTO",IF(I82="PROBABLEMODERADO","5. ALTO",IF(I82="CASI SEGUROINSIGNIFICANTE","6. ALTO",IF(I82="CASI SEGUROMENOR","7. ALTO",IF(I82="RARA VEZCATASTRÓFICO","1. EXTREMO",IF(I82="IMPROBABLECATASTRÓFICO","2. EXTREMO",IF(I82="POSIBLEMAYOR","3. EXTREMO",IF(I82="POSIBLECATASTRÓFICO","4. EXTREMO",IF(I82="PROBABLEMAYOR","5. EXTREMO",IF(I82="PROBABLECATASTRÓFICO","6. EXTREMO",IF(I82="CASI SEGUROMODERADO","7. EXTREMO",IF(I82="CASI SEGUROMAYOR","8. EXTREMO",IF(I82="CASI SEGUROCATASTRÓFICO","9. EXTREMO","")))))))))))))))))))))))))</f>
        <v>3. ALTO</v>
      </c>
      <c r="J83" s="271"/>
      <c r="K83" s="262"/>
      <c r="L83" s="71" t="s">
        <v>173</v>
      </c>
      <c r="M83" s="81" t="s">
        <v>123</v>
      </c>
      <c r="N83" s="91">
        <f>IF(M83="ADECUADO",15,IF(M83="INADECUADO",0,""))</f>
        <v>15</v>
      </c>
      <c r="O83" s="249"/>
      <c r="P83" s="251"/>
      <c r="Q83" s="253"/>
      <c r="R83" s="255"/>
      <c r="S83" s="256"/>
      <c r="T83" s="256"/>
      <c r="U83" s="378"/>
      <c r="V83" s="286"/>
      <c r="W83" s="245"/>
      <c r="X83" s="261"/>
      <c r="Y83" s="247"/>
      <c r="Z83" s="238"/>
      <c r="AA83" s="241"/>
      <c r="AB83" s="247"/>
      <c r="AC83" s="245"/>
      <c r="AD83" s="266"/>
      <c r="AE83" s="247"/>
      <c r="AF83" s="243"/>
      <c r="AG83" s="222"/>
      <c r="AH83" s="42" t="s">
        <v>96</v>
      </c>
      <c r="AI83" s="42" t="s">
        <v>97</v>
      </c>
      <c r="AL83" s="42" t="s">
        <v>105</v>
      </c>
      <c r="AN83" s="42" t="s">
        <v>174</v>
      </c>
      <c r="AO83" s="42" t="s">
        <v>151</v>
      </c>
      <c r="AQ83" s="385"/>
      <c r="AR83" s="385"/>
      <c r="AS83" s="385"/>
      <c r="AT83" s="385"/>
      <c r="AU83" s="385"/>
      <c r="AV83" s="385"/>
      <c r="AW83" s="385"/>
      <c r="AX83" s="385"/>
      <c r="AY83" s="385"/>
    </row>
    <row r="84" spans="1:52" ht="63.75" customHeight="1" x14ac:dyDescent="0.2">
      <c r="A84" s="376"/>
      <c r="B84" s="260"/>
      <c r="C84" s="262"/>
      <c r="D84" s="257"/>
      <c r="E84" s="247"/>
      <c r="F84" s="266"/>
      <c r="G84" s="268"/>
      <c r="H84" s="268"/>
      <c r="I84" s="69" t="str">
        <f>IF(OR(I83="1. BAJO",I83="2. BAJO",I83="3. BAJO",I83="4. BAJO",I83="5. BAJO"),"BAJO",IF(OR(I83="1. MODERADO",I83="2. MODERADO",I83="3. MODERADO",I83="4. MODERADO"),"MODERADO",IF(OR(I83="1. ALTO",I83="2. ALTO",I83="3. ALTO",I83="4. ALTO",I83="5. ALTO",I83="6. ALTO",I83="7. ALTO"),"ALTO",IF(OR(I83="1. EXTREMO",I83="2. EXTREMO",I83="3. EXTREMO",I83="4. EXTREMO",I83="5. EXTREMO",I83="6. EXTREMO",I83="7. EXTREMO",I83="8. EXTREMO",I83="9. EXTREMO"),"EXTREMO",""))))</f>
        <v>ALTO</v>
      </c>
      <c r="J84" s="271"/>
      <c r="K84" s="262"/>
      <c r="L84" s="74" t="s">
        <v>89</v>
      </c>
      <c r="M84" s="81" t="s">
        <v>124</v>
      </c>
      <c r="N84" s="91">
        <f>IF(M84="OPORTUNA",15,IF(M84="INOPORTUNA",0,""))</f>
        <v>15</v>
      </c>
      <c r="O84" s="249"/>
      <c r="P84" s="251"/>
      <c r="Q84" s="253"/>
      <c r="R84" s="255"/>
      <c r="S84" s="75" t="s">
        <v>140</v>
      </c>
      <c r="T84" s="75" t="s">
        <v>141</v>
      </c>
      <c r="U84" s="378"/>
      <c r="V84" s="286"/>
      <c r="W84" s="245"/>
      <c r="X84" s="261"/>
      <c r="Y84" s="247"/>
      <c r="Z84" s="238"/>
      <c r="AA84" s="241"/>
      <c r="AB84" s="247"/>
      <c r="AC84" s="245"/>
      <c r="AD84" s="266"/>
      <c r="AE84" s="247"/>
      <c r="AF84" s="243"/>
      <c r="AG84" s="222"/>
      <c r="AH84" s="42" t="s">
        <v>99</v>
      </c>
      <c r="AI84" s="42" t="s">
        <v>100</v>
      </c>
      <c r="AJ84" s="42" t="s">
        <v>101</v>
      </c>
      <c r="AK84" s="42" t="s">
        <v>102</v>
      </c>
      <c r="AL84" s="42" t="s">
        <v>110</v>
      </c>
      <c r="AO84" s="42" t="s">
        <v>152</v>
      </c>
      <c r="AQ84" s="385"/>
      <c r="AR84" s="385"/>
      <c r="AS84" s="385"/>
      <c r="AT84" s="385"/>
      <c r="AU84" s="385"/>
      <c r="AV84" s="385"/>
      <c r="AW84" s="385"/>
      <c r="AX84" s="385"/>
      <c r="AY84" s="385"/>
    </row>
    <row r="85" spans="1:52" ht="66" customHeight="1" x14ac:dyDescent="0.2">
      <c r="A85" s="376"/>
      <c r="B85" s="260"/>
      <c r="C85" s="262"/>
      <c r="D85" s="257"/>
      <c r="E85" s="70" t="s">
        <v>148</v>
      </c>
      <c r="F85" s="266"/>
      <c r="G85" s="268"/>
      <c r="H85" s="268"/>
      <c r="I85" s="69"/>
      <c r="J85" s="271"/>
      <c r="K85" s="262"/>
      <c r="L85" s="71" t="s">
        <v>112</v>
      </c>
      <c r="M85" s="81" t="s">
        <v>125</v>
      </c>
      <c r="N85" s="91">
        <f>IF(M85="PREVENIR",15,IF(M85="DETECTAR",10,IF(M85="NO ES UN CONTROL",0,"")))</f>
        <v>15</v>
      </c>
      <c r="O85" s="224" t="str">
        <f>IF(O82&lt;86,"DÉBIL",IF(O82&lt;96,"MODERADO",IF(O82&lt;101,"FUERTE","")))</f>
        <v>FUERTE</v>
      </c>
      <c r="P85" s="251"/>
      <c r="Q85" s="224" t="str">
        <f>IF(AND(O85="FUERTE",P82="FUERTE (SIEMPRE SE EJECUTA)"),"FUERTE",IF(OR(O85="DÉBIL",P82="DÉBIL (NO SE EJECUTA)"),"DÉBIL",IF(OR(O85="MODERADO",P82="MODERADO (ALGUNAS VECES)"),"MODERADO")))</f>
        <v>FUERTE</v>
      </c>
      <c r="R85" s="226" t="str">
        <f>IF(AND(O85="FUERTE",P82="FUERTE (SIEMPRE SE EJECUTA)"),"NO","SÍ")</f>
        <v>NO</v>
      </c>
      <c r="S85" s="228">
        <f>IF(AND($Q85="FUERTE",$S82="DIRECTAMENTE",$T82="DIRECTAMENTE"),2,IF(AND($Q85="FUERTE",$S82="DIRECTAMENTE",$T82="INDIRECTAMENTE"),2,IF(AND($Q85="FUERTE",$S82="DIRECTAMENTE",$T82="NO DISMINUYE"),2,IF(AND($Q85="FUERTE",$S82="NO DISMINUYE",$T82="DIRECTAMENTE"),0,IF(AND($Q85="MODERADO",$S82="DIRECTAMENTE",$T82="DIRECTAMENTE"),1,IF(AND($Q85="MODERADO",$S82="DIRECTAMENTE",$T82="INDIRECTAMENTE"),1,IF(AND($Q85="MODERADO",$S82="DIRECTAMENTE",$T82="NO DISMINUYE"),1,IF(AND($Q85="MODERADO",$S82="NO DISMINUYE",$T82="DIRECTAMENTE"),0,"N/A"))))))))</f>
        <v>2</v>
      </c>
      <c r="T85" s="229">
        <f>IF(AND($Q85="FUERTE",$S82="DIRECTAMENTE",$T82="DIRECTAMENTE"),2,IF(AND($Q85="FUERTE",$S82="DIRECTAMENTE",$T82="INDIRECTAMENTE"),1,IF(AND($Q85="FUERTE",$S82="DIRECTAMENTE",$T82="NO DISMINUYE"),0,IF(AND($Q85="FUERTE",$S82="NO DISMINUYE",$T82="DIRECTAMENTE"),2,IF(AND($Q85="MODERADO",$S82="DIRECTAMENTE",$T82="DIRECTAMENTE"),1,IF(AND($Q85="MODERADO",$S82="DIRECTAMENTE",$T82="INDIRECTAMENTE"),0,IF(AND($Q85="MODERADO",$S82="DIRECTAMENTE",$T82="NO DISMINUYE"),0,IF(AND($Q85="MODERADO",$S82="NO DISMINUYE",$T82="DIRECTAMENTE"),1,"N/A"))))))))</f>
        <v>2</v>
      </c>
      <c r="U85" s="378"/>
      <c r="V85" s="286"/>
      <c r="W85" s="245"/>
      <c r="X85" s="261"/>
      <c r="Y85" s="247"/>
      <c r="Z85" s="239"/>
      <c r="AA85" s="241"/>
      <c r="AB85" s="247"/>
      <c r="AC85" s="245"/>
      <c r="AD85" s="266"/>
      <c r="AE85" s="247"/>
      <c r="AF85" s="373"/>
      <c r="AG85" s="222"/>
      <c r="AH85" s="42" t="s">
        <v>96</v>
      </c>
      <c r="AO85" s="42" t="s">
        <v>153</v>
      </c>
      <c r="AQ85" s="385"/>
      <c r="AR85" s="385"/>
      <c r="AS85" s="385"/>
      <c r="AT85" s="385"/>
      <c r="AU85" s="385"/>
      <c r="AV85" s="385"/>
      <c r="AW85" s="385"/>
      <c r="AX85" s="385"/>
      <c r="AY85" s="385"/>
    </row>
    <row r="86" spans="1:52" ht="48" customHeight="1" x14ac:dyDescent="0.2">
      <c r="A86" s="376"/>
      <c r="B86" s="260"/>
      <c r="C86" s="262"/>
      <c r="D86" s="257"/>
      <c r="E86" s="247" t="s">
        <v>226</v>
      </c>
      <c r="F86" s="266"/>
      <c r="G86" s="268"/>
      <c r="H86" s="268"/>
      <c r="I86" s="69"/>
      <c r="J86" s="271"/>
      <c r="K86" s="262"/>
      <c r="L86" s="71" t="s">
        <v>113</v>
      </c>
      <c r="M86" s="81" t="s">
        <v>83</v>
      </c>
      <c r="N86" s="91">
        <f>IF(M86="CONFIABLE",15,IF(M86="NO CONFIABLE",0,""))</f>
        <v>15</v>
      </c>
      <c r="O86" s="224"/>
      <c r="P86" s="251"/>
      <c r="Q86" s="224"/>
      <c r="R86" s="226"/>
      <c r="S86" s="228"/>
      <c r="T86" s="230"/>
      <c r="U86" s="378"/>
      <c r="V86" s="286"/>
      <c r="W86" s="245"/>
      <c r="X86" s="261"/>
      <c r="Y86" s="247"/>
      <c r="Z86" s="70" t="s">
        <v>179</v>
      </c>
      <c r="AA86" s="241"/>
      <c r="AB86" s="247"/>
      <c r="AC86" s="245"/>
      <c r="AD86" s="266"/>
      <c r="AE86" s="247"/>
      <c r="AF86" s="373"/>
      <c r="AG86" s="222"/>
      <c r="AH86" s="42" t="s">
        <v>139</v>
      </c>
      <c r="AJ86" s="42" t="s">
        <v>126</v>
      </c>
      <c r="AK86" s="42" t="s">
        <v>125</v>
      </c>
      <c r="AL86" s="42" t="s">
        <v>127</v>
      </c>
      <c r="AO86" s="42" t="s">
        <v>154</v>
      </c>
      <c r="AQ86" s="385"/>
      <c r="AR86" s="385"/>
      <c r="AS86" s="385"/>
      <c r="AT86" s="385"/>
      <c r="AU86" s="385"/>
      <c r="AV86" s="385"/>
      <c r="AW86" s="385"/>
      <c r="AX86" s="385"/>
      <c r="AY86" s="385"/>
    </row>
    <row r="87" spans="1:52" ht="66.75" customHeight="1" x14ac:dyDescent="0.2">
      <c r="A87" s="376"/>
      <c r="B87" s="260"/>
      <c r="C87" s="262"/>
      <c r="D87" s="257"/>
      <c r="E87" s="247"/>
      <c r="F87" s="266"/>
      <c r="G87" s="268"/>
      <c r="H87" s="268"/>
      <c r="I87" s="69"/>
      <c r="J87" s="271"/>
      <c r="K87" s="262"/>
      <c r="L87" s="71" t="s">
        <v>114</v>
      </c>
      <c r="M87" s="81" t="s">
        <v>85</v>
      </c>
      <c r="N87" s="91">
        <f>IF(M87="SE INVESTIGAN Y SE RESUELVEN OPORTUNAMENTE",15,IF(M87="NO SE INVESTIGAN Y SE RESUELVEN OPORTUNAMENTE",0,""))</f>
        <v>15</v>
      </c>
      <c r="O87" s="224"/>
      <c r="P87" s="251"/>
      <c r="Q87" s="224"/>
      <c r="R87" s="226"/>
      <c r="S87" s="228"/>
      <c r="T87" s="230"/>
      <c r="U87" s="378"/>
      <c r="V87" s="286"/>
      <c r="W87" s="245"/>
      <c r="X87" s="261"/>
      <c r="Y87" s="247"/>
      <c r="Z87" s="233"/>
      <c r="AA87" s="241"/>
      <c r="AB87" s="247"/>
      <c r="AC87" s="245"/>
      <c r="AD87" s="266"/>
      <c r="AE87" s="247"/>
      <c r="AF87" s="373"/>
      <c r="AG87" s="222"/>
      <c r="AH87" s="42" t="s">
        <v>97</v>
      </c>
      <c r="AO87" s="42" t="s">
        <v>155</v>
      </c>
      <c r="AQ87" s="385"/>
      <c r="AR87" s="385"/>
      <c r="AS87" s="385"/>
      <c r="AT87" s="385"/>
      <c r="AU87" s="385"/>
      <c r="AV87" s="385"/>
      <c r="AW87" s="385"/>
      <c r="AX87" s="385"/>
      <c r="AY87" s="385"/>
    </row>
    <row r="88" spans="1:52" ht="48.75" customHeight="1" x14ac:dyDescent="0.2">
      <c r="A88" s="377"/>
      <c r="B88" s="260"/>
      <c r="C88" s="263"/>
      <c r="D88" s="258"/>
      <c r="E88" s="248"/>
      <c r="F88" s="267"/>
      <c r="G88" s="269"/>
      <c r="H88" s="269"/>
      <c r="I88" s="69"/>
      <c r="J88" s="271"/>
      <c r="K88" s="263"/>
      <c r="L88" s="71" t="s">
        <v>115</v>
      </c>
      <c r="M88" s="81" t="s">
        <v>87</v>
      </c>
      <c r="N88" s="91">
        <f>IF(M88="COMPLETA",10,IF(M88="INCOMPLETA",5,IF(M88="NO EXISTE",0,"")))</f>
        <v>10</v>
      </c>
      <c r="O88" s="224"/>
      <c r="P88" s="252"/>
      <c r="Q88" s="225"/>
      <c r="R88" s="227"/>
      <c r="S88" s="229"/>
      <c r="T88" s="230"/>
      <c r="U88" s="379"/>
      <c r="V88" s="286"/>
      <c r="W88" s="246"/>
      <c r="X88" s="296"/>
      <c r="Y88" s="248"/>
      <c r="Z88" s="234"/>
      <c r="AA88" s="242"/>
      <c r="AB88" s="248"/>
      <c r="AC88" s="246"/>
      <c r="AD88" s="267"/>
      <c r="AE88" s="248"/>
      <c r="AF88" s="374"/>
      <c r="AG88" s="223"/>
      <c r="AO88" s="42" t="s">
        <v>156</v>
      </c>
      <c r="AQ88" s="385"/>
      <c r="AR88" s="385"/>
      <c r="AS88" s="385"/>
      <c r="AT88" s="385"/>
      <c r="AU88" s="385"/>
      <c r="AV88" s="385"/>
      <c r="AW88" s="385"/>
      <c r="AX88" s="385"/>
      <c r="AY88" s="385"/>
    </row>
    <row r="89" spans="1:52" ht="27.75" customHeight="1" x14ac:dyDescent="0.2">
      <c r="A89" s="318" t="s">
        <v>69</v>
      </c>
      <c r="B89" s="318"/>
      <c r="C89" s="318"/>
      <c r="D89" s="318"/>
      <c r="E89" s="318"/>
      <c r="F89" s="318"/>
      <c r="G89" s="318"/>
      <c r="H89" s="318"/>
      <c r="I89" s="318"/>
      <c r="J89" s="318"/>
      <c r="K89" s="318"/>
      <c r="L89" s="318"/>
      <c r="M89" s="319"/>
      <c r="N89" s="318"/>
      <c r="O89" s="318"/>
      <c r="P89" s="318"/>
      <c r="Q89" s="318"/>
      <c r="R89" s="318"/>
      <c r="S89" s="318"/>
      <c r="T89" s="318"/>
      <c r="U89" s="318"/>
      <c r="V89" s="318"/>
      <c r="W89" s="318"/>
      <c r="X89" s="318"/>
      <c r="Y89" s="318"/>
      <c r="Z89" s="318"/>
      <c r="AA89" s="318"/>
      <c r="AB89" s="318"/>
      <c r="AC89" s="318"/>
      <c r="AD89" s="318"/>
      <c r="AE89" s="318"/>
      <c r="AF89" s="318"/>
      <c r="AG89" s="318"/>
      <c r="AO89" s="42" t="s">
        <v>157</v>
      </c>
    </row>
    <row r="90" spans="1:52" ht="21.75" customHeight="1" x14ac:dyDescent="0.2">
      <c r="A90" s="346" t="s">
        <v>34</v>
      </c>
      <c r="B90" s="346"/>
      <c r="C90" s="346"/>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O90" s="42" t="s">
        <v>158</v>
      </c>
    </row>
    <row r="91" spans="1:52" ht="27.75" customHeight="1" x14ac:dyDescent="0.2">
      <c r="A91" s="312" t="s">
        <v>55</v>
      </c>
      <c r="B91" s="312"/>
      <c r="C91" s="312" t="s">
        <v>66</v>
      </c>
      <c r="D91" s="312"/>
      <c r="E91" s="312"/>
      <c r="F91" s="312"/>
      <c r="G91" s="312"/>
      <c r="H91" s="312"/>
      <c r="I91" s="312"/>
      <c r="J91" s="312"/>
      <c r="K91" s="312"/>
      <c r="L91" s="312"/>
      <c r="M91" s="312"/>
      <c r="N91" s="312"/>
      <c r="O91" s="312"/>
      <c r="P91" s="312"/>
      <c r="Q91" s="312"/>
      <c r="R91" s="312"/>
      <c r="S91" s="312"/>
      <c r="T91" s="312"/>
      <c r="U91" s="312"/>
      <c r="V91" s="312"/>
      <c r="W91" s="312"/>
      <c r="X91" s="312"/>
      <c r="Y91" s="312"/>
      <c r="Z91" s="317" t="s">
        <v>180</v>
      </c>
      <c r="AA91" s="317"/>
      <c r="AB91" s="317"/>
      <c r="AC91" s="317"/>
      <c r="AD91" s="320" t="s">
        <v>26</v>
      </c>
      <c r="AE91" s="320"/>
      <c r="AF91" s="320"/>
      <c r="AG91" s="320"/>
      <c r="AO91" s="42" t="s">
        <v>159</v>
      </c>
    </row>
    <row r="92" spans="1:52" s="43" customFormat="1" ht="27.75" customHeight="1" x14ac:dyDescent="0.2">
      <c r="A92" s="291" t="s">
        <v>244</v>
      </c>
      <c r="B92" s="292"/>
      <c r="C92" s="275" t="s">
        <v>245</v>
      </c>
      <c r="D92" s="275"/>
      <c r="E92" s="275"/>
      <c r="F92" s="275"/>
      <c r="G92" s="275"/>
      <c r="H92" s="275"/>
      <c r="I92" s="275"/>
      <c r="J92" s="275"/>
      <c r="K92" s="275"/>
      <c r="L92" s="275"/>
      <c r="M92" s="275"/>
      <c r="N92" s="275"/>
      <c r="O92" s="275"/>
      <c r="P92" s="275"/>
      <c r="Q92" s="275"/>
      <c r="R92" s="275"/>
      <c r="S92" s="275"/>
      <c r="T92" s="275"/>
      <c r="U92" s="275"/>
      <c r="V92" s="275"/>
      <c r="W92" s="275"/>
      <c r="X92" s="275"/>
      <c r="Y92" s="275"/>
      <c r="Z92" s="218">
        <v>44314</v>
      </c>
      <c r="AA92" s="219"/>
      <c r="AB92" s="219"/>
      <c r="AC92" s="220"/>
      <c r="AD92" s="221" t="s">
        <v>342</v>
      </c>
      <c r="AE92" s="221"/>
      <c r="AF92" s="221"/>
      <c r="AG92" s="221"/>
      <c r="AO92" s="42" t="s">
        <v>160</v>
      </c>
    </row>
    <row r="93" spans="1:52" s="43" customFormat="1" ht="27.75" customHeight="1" x14ac:dyDescent="0.2">
      <c r="A93" s="215">
        <v>2</v>
      </c>
      <c r="B93" s="216"/>
      <c r="C93" s="275" t="s">
        <v>246</v>
      </c>
      <c r="D93" s="275"/>
      <c r="E93" s="275"/>
      <c r="F93" s="275"/>
      <c r="G93" s="275"/>
      <c r="H93" s="275"/>
      <c r="I93" s="275"/>
      <c r="J93" s="275"/>
      <c r="K93" s="275"/>
      <c r="L93" s="275"/>
      <c r="M93" s="275"/>
      <c r="N93" s="275"/>
      <c r="O93" s="275"/>
      <c r="P93" s="275"/>
      <c r="Q93" s="275"/>
      <c r="R93" s="275"/>
      <c r="S93" s="275"/>
      <c r="T93" s="275"/>
      <c r="U93" s="275"/>
      <c r="V93" s="275"/>
      <c r="W93" s="275"/>
      <c r="X93" s="275"/>
      <c r="Y93" s="275"/>
      <c r="Z93" s="218">
        <v>44316</v>
      </c>
      <c r="AA93" s="219"/>
      <c r="AB93" s="219"/>
      <c r="AC93" s="220"/>
      <c r="AD93" s="221" t="s">
        <v>342</v>
      </c>
      <c r="AE93" s="221"/>
      <c r="AF93" s="221"/>
      <c r="AG93" s="221"/>
      <c r="AO93" s="42" t="s">
        <v>161</v>
      </c>
    </row>
    <row r="94" spans="1:52" s="43" customFormat="1" ht="39.75" customHeight="1" x14ac:dyDescent="0.2">
      <c r="A94" s="215">
        <v>3</v>
      </c>
      <c r="B94" s="216"/>
      <c r="C94" s="217" t="s">
        <v>291</v>
      </c>
      <c r="D94" s="217"/>
      <c r="E94" s="217"/>
      <c r="F94" s="217"/>
      <c r="G94" s="217"/>
      <c r="H94" s="217"/>
      <c r="I94" s="217"/>
      <c r="J94" s="217"/>
      <c r="K94" s="217"/>
      <c r="L94" s="217"/>
      <c r="M94" s="217"/>
      <c r="N94" s="217"/>
      <c r="O94" s="217"/>
      <c r="P94" s="217"/>
      <c r="Q94" s="217"/>
      <c r="R94" s="217"/>
      <c r="S94" s="217"/>
      <c r="T94" s="217"/>
      <c r="U94" s="217"/>
      <c r="V94" s="217"/>
      <c r="W94" s="217"/>
      <c r="X94" s="217"/>
      <c r="Y94" s="217"/>
      <c r="Z94" s="218">
        <v>44408</v>
      </c>
      <c r="AA94" s="219"/>
      <c r="AB94" s="219"/>
      <c r="AC94" s="220"/>
      <c r="AD94" s="221" t="s">
        <v>343</v>
      </c>
      <c r="AE94" s="221"/>
      <c r="AF94" s="221"/>
      <c r="AG94" s="221"/>
      <c r="AO94" s="42" t="s">
        <v>161</v>
      </c>
    </row>
    <row r="95" spans="1:52" s="43" customFormat="1" ht="38.25" customHeight="1" x14ac:dyDescent="0.2">
      <c r="A95" s="215">
        <v>4</v>
      </c>
      <c r="B95" s="216"/>
      <c r="C95" s="217" t="s">
        <v>274</v>
      </c>
      <c r="D95" s="217"/>
      <c r="E95" s="217"/>
      <c r="F95" s="217"/>
      <c r="G95" s="217"/>
      <c r="H95" s="217"/>
      <c r="I95" s="217"/>
      <c r="J95" s="217"/>
      <c r="K95" s="217"/>
      <c r="L95" s="217"/>
      <c r="M95" s="217"/>
      <c r="N95" s="217"/>
      <c r="O95" s="217"/>
      <c r="P95" s="217"/>
      <c r="Q95" s="217"/>
      <c r="R95" s="217"/>
      <c r="S95" s="217"/>
      <c r="T95" s="217"/>
      <c r="U95" s="217"/>
      <c r="V95" s="217"/>
      <c r="W95" s="217"/>
      <c r="X95" s="217"/>
      <c r="Y95" s="217"/>
      <c r="Z95" s="218">
        <v>44446</v>
      </c>
      <c r="AA95" s="219"/>
      <c r="AB95" s="219"/>
      <c r="AC95" s="220"/>
      <c r="AD95" s="339" t="s">
        <v>344</v>
      </c>
      <c r="AE95" s="339"/>
      <c r="AF95" s="339"/>
      <c r="AG95" s="339"/>
      <c r="AO95" s="42" t="s">
        <v>162</v>
      </c>
    </row>
    <row r="96" spans="1:52" ht="15" customHeight="1" x14ac:dyDescent="0.2">
      <c r="A96" s="215"/>
      <c r="B96" s="216"/>
      <c r="C96" s="336"/>
      <c r="D96" s="336"/>
      <c r="E96" s="336"/>
      <c r="F96" s="336"/>
      <c r="G96" s="336"/>
      <c r="H96" s="336"/>
      <c r="I96" s="336"/>
      <c r="J96" s="336"/>
      <c r="K96" s="336"/>
      <c r="L96" s="336"/>
      <c r="M96" s="336"/>
      <c r="N96" s="336"/>
      <c r="O96" s="336"/>
      <c r="P96" s="336"/>
      <c r="Q96" s="336"/>
      <c r="R96" s="336"/>
      <c r="S96" s="336"/>
      <c r="T96" s="336"/>
      <c r="U96" s="336"/>
      <c r="V96" s="336"/>
      <c r="W96" s="336"/>
      <c r="X96" s="336"/>
      <c r="Y96" s="336"/>
      <c r="Z96" s="337"/>
      <c r="AA96" s="219"/>
      <c r="AB96" s="219"/>
      <c r="AC96" s="220"/>
      <c r="AD96" s="338"/>
      <c r="AE96" s="338"/>
      <c r="AF96" s="338"/>
      <c r="AG96" s="338"/>
      <c r="AO96" s="42" t="s">
        <v>163</v>
      </c>
    </row>
    <row r="97" spans="1:41" s="5" customFormat="1" ht="30.75" customHeight="1" x14ac:dyDescent="0.25">
      <c r="A97" s="331" t="s">
        <v>26</v>
      </c>
      <c r="B97" s="331"/>
      <c r="C97" s="331"/>
      <c r="D97" s="331"/>
      <c r="E97" s="331"/>
      <c r="F97" s="331"/>
      <c r="G97" s="331" t="s">
        <v>76</v>
      </c>
      <c r="H97" s="331"/>
      <c r="I97" s="331"/>
      <c r="J97" s="331"/>
      <c r="K97" s="331"/>
      <c r="L97" s="331"/>
      <c r="M97" s="324" t="s">
        <v>68</v>
      </c>
      <c r="N97" s="325"/>
      <c r="O97" s="325"/>
      <c r="P97" s="325"/>
      <c r="Q97" s="325"/>
      <c r="R97" s="325"/>
      <c r="S97" s="325"/>
      <c r="T97" s="325"/>
      <c r="U97" s="325"/>
      <c r="V97" s="326"/>
      <c r="W97" s="324" t="s">
        <v>147</v>
      </c>
      <c r="X97" s="325"/>
      <c r="Y97" s="325"/>
      <c r="Z97" s="325"/>
      <c r="AA97" s="326"/>
      <c r="AB97" s="340" t="str">
        <f>IF(X7="X","APOYO OFICINA ASESORA DE PLANEACIÓN","APOYO OFICINA DE CONTROL INTERNO")</f>
        <v>APOYO OFICINA DE CONTROL INTERNO</v>
      </c>
      <c r="AC97" s="340"/>
      <c r="AD97" s="340"/>
      <c r="AE97" s="340"/>
      <c r="AF97" s="340"/>
      <c r="AG97" s="340"/>
      <c r="AH97" s="51"/>
      <c r="AI97" s="26"/>
      <c r="AO97" s="42" t="s">
        <v>164</v>
      </c>
    </row>
    <row r="98" spans="1:41" s="37" customFormat="1" ht="33.75" customHeight="1" x14ac:dyDescent="0.25">
      <c r="A98" s="50" t="s">
        <v>32</v>
      </c>
      <c r="B98" s="332" t="s">
        <v>275</v>
      </c>
      <c r="C98" s="333"/>
      <c r="D98" s="333"/>
      <c r="E98" s="333"/>
      <c r="F98" s="334"/>
      <c r="G98" s="49" t="s">
        <v>32</v>
      </c>
      <c r="H98" s="182" t="s">
        <v>228</v>
      </c>
      <c r="I98" s="327"/>
      <c r="J98" s="327"/>
      <c r="K98" s="327"/>
      <c r="L98" s="328"/>
      <c r="M98" s="49" t="s">
        <v>32</v>
      </c>
      <c r="N98" s="55"/>
      <c r="O98" s="186" t="s">
        <v>242</v>
      </c>
      <c r="P98" s="186"/>
      <c r="Q98" s="186"/>
      <c r="R98" s="186"/>
      <c r="S98" s="186"/>
      <c r="T98" s="186"/>
      <c r="U98" s="186"/>
      <c r="V98" s="329"/>
      <c r="W98" s="54" t="s">
        <v>32</v>
      </c>
      <c r="X98" s="182"/>
      <c r="Y98" s="327"/>
      <c r="Z98" s="327"/>
      <c r="AA98" s="328"/>
      <c r="AB98" s="54" t="s">
        <v>32</v>
      </c>
      <c r="AC98" s="335" t="s">
        <v>306</v>
      </c>
      <c r="AD98" s="335"/>
      <c r="AE98" s="335"/>
      <c r="AF98" s="335"/>
      <c r="AG98" s="335"/>
      <c r="AH98" s="52"/>
      <c r="AI98" s="38"/>
      <c r="AO98" s="42" t="s">
        <v>165</v>
      </c>
    </row>
    <row r="99" spans="1:41" s="37" customFormat="1" ht="32.25" customHeight="1" x14ac:dyDescent="0.25">
      <c r="A99" s="50" t="s">
        <v>33</v>
      </c>
      <c r="B99" s="182" t="s">
        <v>227</v>
      </c>
      <c r="C99" s="327"/>
      <c r="D99" s="327"/>
      <c r="E99" s="327"/>
      <c r="F99" s="328"/>
      <c r="G99" s="50" t="s">
        <v>33</v>
      </c>
      <c r="H99" s="330" t="s">
        <v>229</v>
      </c>
      <c r="I99" s="330"/>
      <c r="J99" s="330"/>
      <c r="K99" s="330"/>
      <c r="L99" s="330"/>
      <c r="M99" s="49" t="s">
        <v>33</v>
      </c>
      <c r="N99" s="56"/>
      <c r="O99" s="330" t="s">
        <v>243</v>
      </c>
      <c r="P99" s="330"/>
      <c r="Q99" s="330"/>
      <c r="R99" s="330"/>
      <c r="S99" s="330"/>
      <c r="T99" s="330"/>
      <c r="U99" s="330"/>
      <c r="V99" s="330"/>
      <c r="W99" s="50" t="s">
        <v>33</v>
      </c>
      <c r="X99" s="182"/>
      <c r="Y99" s="327"/>
      <c r="Z99" s="327"/>
      <c r="AA99" s="328"/>
      <c r="AB99" s="50" t="s">
        <v>33</v>
      </c>
      <c r="AC99" s="335" t="s">
        <v>307</v>
      </c>
      <c r="AD99" s="335"/>
      <c r="AE99" s="335"/>
      <c r="AF99" s="335"/>
      <c r="AG99" s="335"/>
      <c r="AH99" s="52"/>
      <c r="AI99" s="38"/>
      <c r="AO99" s="42" t="s">
        <v>166</v>
      </c>
    </row>
    <row r="100" spans="1:41" s="43" customFormat="1" x14ac:dyDescent="0.3">
      <c r="D100" s="46"/>
      <c r="S100" s="64"/>
      <c r="T100" s="64"/>
      <c r="AG100" s="94"/>
      <c r="AH100" s="45"/>
      <c r="AI100" s="45"/>
      <c r="AO100" s="42" t="s">
        <v>167</v>
      </c>
    </row>
    <row r="101" spans="1:41" x14ac:dyDescent="0.3">
      <c r="AH101" s="44"/>
      <c r="AI101" s="44"/>
      <c r="AO101" s="42" t="s">
        <v>168</v>
      </c>
    </row>
    <row r="102" spans="1:41" x14ac:dyDescent="0.3">
      <c r="AH102" s="44"/>
      <c r="AI102" s="44"/>
      <c r="AO102" s="42" t="s">
        <v>169</v>
      </c>
    </row>
    <row r="103" spans="1:41" x14ac:dyDescent="0.3">
      <c r="AO103" s="42" t="s">
        <v>170</v>
      </c>
    </row>
    <row r="104" spans="1:41" x14ac:dyDescent="0.3">
      <c r="AO104" s="42" t="s">
        <v>171</v>
      </c>
    </row>
    <row r="105" spans="1:41" x14ac:dyDescent="0.3">
      <c r="AO105" s="42" t="s">
        <v>172</v>
      </c>
    </row>
  </sheetData>
  <sheetProtection selectLockedCells="1"/>
  <dataConsolidate/>
  <mergeCells count="501">
    <mergeCell ref="AQ82:AY88"/>
    <mergeCell ref="AQ61:AX67"/>
    <mergeCell ref="AQ68:AW74"/>
    <mergeCell ref="AQ47:AV53"/>
    <mergeCell ref="AD80:AD81"/>
    <mergeCell ref="AD38:AD39"/>
    <mergeCell ref="AD73:AD74"/>
    <mergeCell ref="AD75:AD77"/>
    <mergeCell ref="AD59:AD60"/>
    <mergeCell ref="AD57:AD58"/>
    <mergeCell ref="AD54:AD56"/>
    <mergeCell ref="AF68:AF70"/>
    <mergeCell ref="AG68:AG74"/>
    <mergeCell ref="AF71:AF74"/>
    <mergeCell ref="AG47:AG53"/>
    <mergeCell ref="AG40:AG46"/>
    <mergeCell ref="AG33:AG39"/>
    <mergeCell ref="AQ54:AX60"/>
    <mergeCell ref="AQ75:AZ81"/>
    <mergeCell ref="AF61:AF63"/>
    <mergeCell ref="AF64:AF67"/>
    <mergeCell ref="AG54:AG60"/>
    <mergeCell ref="AE57:AE58"/>
    <mergeCell ref="AE54:AE56"/>
    <mergeCell ref="A12:A88"/>
    <mergeCell ref="V82:V88"/>
    <mergeCell ref="W82:W88"/>
    <mergeCell ref="B82:B88"/>
    <mergeCell ref="C82:C88"/>
    <mergeCell ref="D82:D88"/>
    <mergeCell ref="E82:E84"/>
    <mergeCell ref="F82:F88"/>
    <mergeCell ref="G82:G88"/>
    <mergeCell ref="H82:H88"/>
    <mergeCell ref="J82:J88"/>
    <mergeCell ref="K82:K88"/>
    <mergeCell ref="E86:E88"/>
    <mergeCell ref="S82:S83"/>
    <mergeCell ref="T82:T83"/>
    <mergeCell ref="U82:U88"/>
    <mergeCell ref="O71:O74"/>
    <mergeCell ref="Q71:Q74"/>
    <mergeCell ref="R71:R74"/>
    <mergeCell ref="S71:S74"/>
    <mergeCell ref="T71:T74"/>
    <mergeCell ref="K68:K74"/>
    <mergeCell ref="D68:D74"/>
    <mergeCell ref="E68:E70"/>
    <mergeCell ref="Y27:Y28"/>
    <mergeCell ref="AB27:AB28"/>
    <mergeCell ref="B68:B74"/>
    <mergeCell ref="AG82:AG88"/>
    <mergeCell ref="O85:O88"/>
    <mergeCell ref="Q85:Q88"/>
    <mergeCell ref="R85:R88"/>
    <mergeCell ref="S85:S88"/>
    <mergeCell ref="T85:T88"/>
    <mergeCell ref="AF85:AF88"/>
    <mergeCell ref="Z87:Z88"/>
    <mergeCell ref="Y82:Y88"/>
    <mergeCell ref="AB82:AB88"/>
    <mergeCell ref="AE82:AE88"/>
    <mergeCell ref="X82:X88"/>
    <mergeCell ref="Z82:Z85"/>
    <mergeCell ref="AA82:AA88"/>
    <mergeCell ref="AC82:AC88"/>
    <mergeCell ref="AD82:AD88"/>
    <mergeCell ref="AF82:AF84"/>
    <mergeCell ref="O82:O84"/>
    <mergeCell ref="P82:P88"/>
    <mergeCell ref="Q82:Q84"/>
    <mergeCell ref="R82:R84"/>
    <mergeCell ref="AE27:AE28"/>
    <mergeCell ref="Y80:Y81"/>
    <mergeCell ref="Y78:Y79"/>
    <mergeCell ref="AB78:AB79"/>
    <mergeCell ref="AB80:AB81"/>
    <mergeCell ref="AE78:AE79"/>
    <mergeCell ref="AE80:AE81"/>
    <mergeCell ref="AE71:AE72"/>
    <mergeCell ref="AE73:AE74"/>
    <mergeCell ref="Y33:Y35"/>
    <mergeCell ref="AB33:AB35"/>
    <mergeCell ref="AB38:AB39"/>
    <mergeCell ref="AE33:AE35"/>
    <mergeCell ref="AE38:AE39"/>
    <mergeCell ref="AE61:AE67"/>
    <mergeCell ref="Y68:Y74"/>
    <mergeCell ref="AB68:AB74"/>
    <mergeCell ref="AE68:AE69"/>
    <mergeCell ref="AD27:AD28"/>
    <mergeCell ref="AD30:AD31"/>
    <mergeCell ref="AD33:AD35"/>
    <mergeCell ref="AD78:AD79"/>
    <mergeCell ref="AA61:AA67"/>
    <mergeCell ref="AB61:AB67"/>
    <mergeCell ref="AC61:AC67"/>
    <mergeCell ref="AD61:AD67"/>
    <mergeCell ref="AG61:AG67"/>
    <mergeCell ref="O61:O63"/>
    <mergeCell ref="P61:P67"/>
    <mergeCell ref="Q61:Q63"/>
    <mergeCell ref="AD68:AD69"/>
    <mergeCell ref="AD71:AD72"/>
    <mergeCell ref="Z73:Z74"/>
    <mergeCell ref="W68:W74"/>
    <mergeCell ref="X68:X74"/>
    <mergeCell ref="Z68:Z71"/>
    <mergeCell ref="AA68:AA74"/>
    <mergeCell ref="AC68:AC74"/>
    <mergeCell ref="O68:O70"/>
    <mergeCell ref="P68:P74"/>
    <mergeCell ref="Q68:Q70"/>
    <mergeCell ref="R68:R70"/>
    <mergeCell ref="S68:S69"/>
    <mergeCell ref="T68:T69"/>
    <mergeCell ref="U68:U74"/>
    <mergeCell ref="V68:V74"/>
    <mergeCell ref="R61:R63"/>
    <mergeCell ref="S61:S62"/>
    <mergeCell ref="F68:F74"/>
    <mergeCell ref="G68:G74"/>
    <mergeCell ref="H68:H74"/>
    <mergeCell ref="J68:J74"/>
    <mergeCell ref="B54:B60"/>
    <mergeCell ref="C54:C60"/>
    <mergeCell ref="D54:D60"/>
    <mergeCell ref="E65:E67"/>
    <mergeCell ref="E58:E60"/>
    <mergeCell ref="E54:E56"/>
    <mergeCell ref="F54:F60"/>
    <mergeCell ref="G54:G60"/>
    <mergeCell ref="H54:H60"/>
    <mergeCell ref="J54:J60"/>
    <mergeCell ref="E72:E74"/>
    <mergeCell ref="C68:C74"/>
    <mergeCell ref="B61:B67"/>
    <mergeCell ref="C61:C67"/>
    <mergeCell ref="D61:D67"/>
    <mergeCell ref="E61:E63"/>
    <mergeCell ref="F61:F67"/>
    <mergeCell ref="G61:G67"/>
    <mergeCell ref="H61:H67"/>
    <mergeCell ref="J61:J67"/>
    <mergeCell ref="T61:T62"/>
    <mergeCell ref="U61:U67"/>
    <mergeCell ref="V61:V67"/>
    <mergeCell ref="W61:W67"/>
    <mergeCell ref="X54:X60"/>
    <mergeCell ref="Z54:Z57"/>
    <mergeCell ref="Z66:Z67"/>
    <mergeCell ref="K54:K60"/>
    <mergeCell ref="O54:O56"/>
    <mergeCell ref="P54:P60"/>
    <mergeCell ref="Q54:Q56"/>
    <mergeCell ref="Y54:Y60"/>
    <mergeCell ref="X61:X67"/>
    <mergeCell ref="Y61:Y67"/>
    <mergeCell ref="Z61:Z64"/>
    <mergeCell ref="O64:O67"/>
    <mergeCell ref="Q64:Q67"/>
    <mergeCell ref="R64:R67"/>
    <mergeCell ref="S64:S67"/>
    <mergeCell ref="T64:T67"/>
    <mergeCell ref="K61:K67"/>
    <mergeCell ref="O57:O60"/>
    <mergeCell ref="Q57:Q60"/>
    <mergeCell ref="R57:R60"/>
    <mergeCell ref="X47:X53"/>
    <mergeCell ref="Y47:Y53"/>
    <mergeCell ref="Z47:Z50"/>
    <mergeCell ref="AF47:AF49"/>
    <mergeCell ref="Z59:Z60"/>
    <mergeCell ref="AA54:AA60"/>
    <mergeCell ref="AC54:AC60"/>
    <mergeCell ref="AF54:AF56"/>
    <mergeCell ref="AA47:AA53"/>
    <mergeCell ref="AB47:AB53"/>
    <mergeCell ref="AC47:AC53"/>
    <mergeCell ref="AD47:AD53"/>
    <mergeCell ref="AE47:AE53"/>
    <mergeCell ref="AE59:AE60"/>
    <mergeCell ref="AB54:AB60"/>
    <mergeCell ref="AF50:AF53"/>
    <mergeCell ref="AF57:AF60"/>
    <mergeCell ref="Z52:Z53"/>
    <mergeCell ref="U47:U53"/>
    <mergeCell ref="V47:V53"/>
    <mergeCell ref="W47:W53"/>
    <mergeCell ref="O50:O53"/>
    <mergeCell ref="Q50:Q53"/>
    <mergeCell ref="R50:R53"/>
    <mergeCell ref="S50:S53"/>
    <mergeCell ref="T50:T53"/>
    <mergeCell ref="V54:V60"/>
    <mergeCell ref="W54:W60"/>
    <mergeCell ref="S57:S60"/>
    <mergeCell ref="T57:T60"/>
    <mergeCell ref="R54:R56"/>
    <mergeCell ref="S54:S55"/>
    <mergeCell ref="T54:T55"/>
    <mergeCell ref="U54:U60"/>
    <mergeCell ref="O47:O49"/>
    <mergeCell ref="P47:P53"/>
    <mergeCell ref="Q47:Q49"/>
    <mergeCell ref="R47:R49"/>
    <mergeCell ref="S47:S48"/>
    <mergeCell ref="T47:T48"/>
    <mergeCell ref="B47:B53"/>
    <mergeCell ref="C47:C53"/>
    <mergeCell ref="D47:D53"/>
    <mergeCell ref="E47:E49"/>
    <mergeCell ref="F47:F53"/>
    <mergeCell ref="G47:G53"/>
    <mergeCell ref="H47:H53"/>
    <mergeCell ref="J47:J53"/>
    <mergeCell ref="K47:K53"/>
    <mergeCell ref="E51:E53"/>
    <mergeCell ref="AF43:AF46"/>
    <mergeCell ref="E44:E46"/>
    <mergeCell ref="Z45:Z46"/>
    <mergeCell ref="X40:X46"/>
    <mergeCell ref="Y40:Y46"/>
    <mergeCell ref="Z40:Z43"/>
    <mergeCell ref="AA40:AA46"/>
    <mergeCell ref="AB40:AB46"/>
    <mergeCell ref="AC40:AC46"/>
    <mergeCell ref="AD40:AD46"/>
    <mergeCell ref="AE40:AE46"/>
    <mergeCell ref="AF40:AF42"/>
    <mergeCell ref="O40:O42"/>
    <mergeCell ref="P40:P46"/>
    <mergeCell ref="Q40:Q42"/>
    <mergeCell ref="R40:R42"/>
    <mergeCell ref="S40:S41"/>
    <mergeCell ref="T40:T41"/>
    <mergeCell ref="U40:U46"/>
    <mergeCell ref="V40:V46"/>
    <mergeCell ref="W40:W46"/>
    <mergeCell ref="O43:O46"/>
    <mergeCell ref="Q43:Q46"/>
    <mergeCell ref="R43:R46"/>
    <mergeCell ref="B40:B46"/>
    <mergeCell ref="C40:C46"/>
    <mergeCell ref="D40:D46"/>
    <mergeCell ref="E40:E42"/>
    <mergeCell ref="F40:F46"/>
    <mergeCell ref="G40:G46"/>
    <mergeCell ref="H40:H46"/>
    <mergeCell ref="J40:J46"/>
    <mergeCell ref="K40:K46"/>
    <mergeCell ref="S43:S46"/>
    <mergeCell ref="T43:T46"/>
    <mergeCell ref="O36:O39"/>
    <mergeCell ref="Q36:Q39"/>
    <mergeCell ref="R36:R39"/>
    <mergeCell ref="S36:S39"/>
    <mergeCell ref="T36:T39"/>
    <mergeCell ref="AF36:AF39"/>
    <mergeCell ref="E37:E39"/>
    <mergeCell ref="Z38:Z39"/>
    <mergeCell ref="X33:X39"/>
    <mergeCell ref="Z33:Z36"/>
    <mergeCell ref="AA33:AA39"/>
    <mergeCell ref="AC33:AC39"/>
    <mergeCell ref="AF33:AF35"/>
    <mergeCell ref="O33:O35"/>
    <mergeCell ref="P33:P39"/>
    <mergeCell ref="Q33:Q35"/>
    <mergeCell ref="R33:R35"/>
    <mergeCell ref="S33:S34"/>
    <mergeCell ref="T33:T34"/>
    <mergeCell ref="U33:U39"/>
    <mergeCell ref="V33:V39"/>
    <mergeCell ref="W33:W39"/>
    <mergeCell ref="Y37:Y38"/>
    <mergeCell ref="B33:B39"/>
    <mergeCell ref="C33:C39"/>
    <mergeCell ref="D33:D39"/>
    <mergeCell ref="E33:E35"/>
    <mergeCell ref="F33:F39"/>
    <mergeCell ref="G33:G39"/>
    <mergeCell ref="H33:H39"/>
    <mergeCell ref="J33:J39"/>
    <mergeCell ref="K33:K39"/>
    <mergeCell ref="AF26:AF28"/>
    <mergeCell ref="AG26:AG32"/>
    <mergeCell ref="O29:O32"/>
    <mergeCell ref="Q29:Q32"/>
    <mergeCell ref="R29:R32"/>
    <mergeCell ref="S29:S32"/>
    <mergeCell ref="T29:T32"/>
    <mergeCell ref="AF29:AF32"/>
    <mergeCell ref="Z31:Z32"/>
    <mergeCell ref="Y30:Y31"/>
    <mergeCell ref="AB30:AB31"/>
    <mergeCell ref="AE30:AE31"/>
    <mergeCell ref="X26:X32"/>
    <mergeCell ref="Z26:Z29"/>
    <mergeCell ref="AA26:AA32"/>
    <mergeCell ref="AC26:AC32"/>
    <mergeCell ref="O26:O28"/>
    <mergeCell ref="P26:P32"/>
    <mergeCell ref="Q26:Q28"/>
    <mergeCell ref="R26:R28"/>
    <mergeCell ref="S26:S27"/>
    <mergeCell ref="T26:T27"/>
    <mergeCell ref="U26:U32"/>
    <mergeCell ref="V26:V32"/>
    <mergeCell ref="W26:W32"/>
    <mergeCell ref="B26:B32"/>
    <mergeCell ref="C26:C32"/>
    <mergeCell ref="D26:D32"/>
    <mergeCell ref="E26:E28"/>
    <mergeCell ref="F26:F32"/>
    <mergeCell ref="G26:G32"/>
    <mergeCell ref="H26:H32"/>
    <mergeCell ref="J26:J32"/>
    <mergeCell ref="K26:K32"/>
    <mergeCell ref="E30:E32"/>
    <mergeCell ref="Q22:Q25"/>
    <mergeCell ref="R22:R25"/>
    <mergeCell ref="S22:S25"/>
    <mergeCell ref="T22:T25"/>
    <mergeCell ref="AF22:AF25"/>
    <mergeCell ref="Z24:Z25"/>
    <mergeCell ref="P19:P25"/>
    <mergeCell ref="Q19:Q21"/>
    <mergeCell ref="R19:R21"/>
    <mergeCell ref="S19:S20"/>
    <mergeCell ref="T19:T20"/>
    <mergeCell ref="U19:U25"/>
    <mergeCell ref="V19:V25"/>
    <mergeCell ref="W19:W25"/>
    <mergeCell ref="X19:X25"/>
    <mergeCell ref="AD21:AD22"/>
    <mergeCell ref="AE21:AE22"/>
    <mergeCell ref="AB21:AB22"/>
    <mergeCell ref="AD93:AG93"/>
    <mergeCell ref="AD95:AG95"/>
    <mergeCell ref="AB97:AG97"/>
    <mergeCell ref="AC98:AG98"/>
    <mergeCell ref="AF7:AG7"/>
    <mergeCell ref="AD8:AG10"/>
    <mergeCell ref="A90:AG90"/>
    <mergeCell ref="C19:C25"/>
    <mergeCell ref="D19:D25"/>
    <mergeCell ref="E19:E21"/>
    <mergeCell ref="F19:F25"/>
    <mergeCell ref="G19:G25"/>
    <mergeCell ref="H19:H25"/>
    <mergeCell ref="J19:J25"/>
    <mergeCell ref="K19:K25"/>
    <mergeCell ref="O19:O21"/>
    <mergeCell ref="E23:E25"/>
    <mergeCell ref="Z19:Z22"/>
    <mergeCell ref="AA19:AA25"/>
    <mergeCell ref="AC19:AC25"/>
    <mergeCell ref="AF19:AF21"/>
    <mergeCell ref="AG19:AG25"/>
    <mergeCell ref="M97:V97"/>
    <mergeCell ref="O22:O25"/>
    <mergeCell ref="W97:AA97"/>
    <mergeCell ref="X98:AA98"/>
    <mergeCell ref="X99:AA99"/>
    <mergeCell ref="O98:V98"/>
    <mergeCell ref="O99:V99"/>
    <mergeCell ref="Z95:AC95"/>
    <mergeCell ref="C95:Y95"/>
    <mergeCell ref="A97:F97"/>
    <mergeCell ref="B98:F98"/>
    <mergeCell ref="B99:F99"/>
    <mergeCell ref="G97:L97"/>
    <mergeCell ref="H98:L98"/>
    <mergeCell ref="H99:L99"/>
    <mergeCell ref="AC99:AG99"/>
    <mergeCell ref="A96:B96"/>
    <mergeCell ref="C96:Y96"/>
    <mergeCell ref="Z96:AC96"/>
    <mergeCell ref="AD96:AG96"/>
    <mergeCell ref="AC8:AC11"/>
    <mergeCell ref="AG12:AG18"/>
    <mergeCell ref="R10:R11"/>
    <mergeCell ref="R12:R14"/>
    <mergeCell ref="O12:O14"/>
    <mergeCell ref="Q12:Q14"/>
    <mergeCell ref="AC12:AC18"/>
    <mergeCell ref="P10:P11"/>
    <mergeCell ref="Y12:Y13"/>
    <mergeCell ref="AE12:AE13"/>
    <mergeCell ref="AB12:AB13"/>
    <mergeCell ref="C92:Y92"/>
    <mergeCell ref="O15:O18"/>
    <mergeCell ref="P12:P18"/>
    <mergeCell ref="AD92:AG92"/>
    <mergeCell ref="A91:B91"/>
    <mergeCell ref="AF12:AF14"/>
    <mergeCell ref="AF15:AF18"/>
    <mergeCell ref="F12:F18"/>
    <mergeCell ref="G12:G18"/>
    <mergeCell ref="B12:B18"/>
    <mergeCell ref="AA12:AA18"/>
    <mergeCell ref="Z12:Z15"/>
    <mergeCell ref="Z17:Z18"/>
    <mergeCell ref="J12:J18"/>
    <mergeCell ref="Z91:AC91"/>
    <mergeCell ref="Z92:AC92"/>
    <mergeCell ref="W12:W18"/>
    <mergeCell ref="E16:E18"/>
    <mergeCell ref="E12:E14"/>
    <mergeCell ref="A89:AG89"/>
    <mergeCell ref="AD91:AG91"/>
    <mergeCell ref="C91:Y91"/>
    <mergeCell ref="B19:B25"/>
    <mergeCell ref="V75:V81"/>
    <mergeCell ref="A7:B7"/>
    <mergeCell ref="C7:F7"/>
    <mergeCell ref="X12:X18"/>
    <mergeCell ref="G10:J10"/>
    <mergeCell ref="L10:L11"/>
    <mergeCell ref="M10:M11"/>
    <mergeCell ref="Y10:AB10"/>
    <mergeCell ref="C12:C18"/>
    <mergeCell ref="U9:AB9"/>
    <mergeCell ref="N10:N11"/>
    <mergeCell ref="O10:O11"/>
    <mergeCell ref="C9:C11"/>
    <mergeCell ref="G7:L7"/>
    <mergeCell ref="V10:V11"/>
    <mergeCell ref="W10:W11"/>
    <mergeCell ref="Q15:Q18"/>
    <mergeCell ref="R15:R18"/>
    <mergeCell ref="S15:S18"/>
    <mergeCell ref="T15:T18"/>
    <mergeCell ref="S10:S11"/>
    <mergeCell ref="T10:T11"/>
    <mergeCell ref="K9:T9"/>
    <mergeCell ref="M7:V7"/>
    <mergeCell ref="Z7:AA7"/>
    <mergeCell ref="A93:B93"/>
    <mergeCell ref="A95:B95"/>
    <mergeCell ref="A9:A11"/>
    <mergeCell ref="Z93:AC93"/>
    <mergeCell ref="C93:Y93"/>
    <mergeCell ref="A8:F8"/>
    <mergeCell ref="G8:AB8"/>
    <mergeCell ref="E9:E11"/>
    <mergeCell ref="B9:B11"/>
    <mergeCell ref="X10:X11"/>
    <mergeCell ref="U10:U11"/>
    <mergeCell ref="Q10:Q11"/>
    <mergeCell ref="V12:V18"/>
    <mergeCell ref="H12:H18"/>
    <mergeCell ref="F9:F11"/>
    <mergeCell ref="G9:J9"/>
    <mergeCell ref="D9:D11"/>
    <mergeCell ref="K10:K11"/>
    <mergeCell ref="U12:U18"/>
    <mergeCell ref="T12:T13"/>
    <mergeCell ref="S12:S13"/>
    <mergeCell ref="K12:K18"/>
    <mergeCell ref="D12:D18"/>
    <mergeCell ref="A92:B92"/>
    <mergeCell ref="S75:S76"/>
    <mergeCell ref="T75:T76"/>
    <mergeCell ref="U75:U81"/>
    <mergeCell ref="W75:W81"/>
    <mergeCell ref="B75:B81"/>
    <mergeCell ref="C75:C81"/>
    <mergeCell ref="D75:D81"/>
    <mergeCell ref="E75:E77"/>
    <mergeCell ref="F75:F81"/>
    <mergeCell ref="G75:G81"/>
    <mergeCell ref="H75:H81"/>
    <mergeCell ref="J75:J81"/>
    <mergeCell ref="K75:K81"/>
    <mergeCell ref="E79:E81"/>
    <mergeCell ref="A94:B94"/>
    <mergeCell ref="C94:Y94"/>
    <mergeCell ref="Z94:AC94"/>
    <mergeCell ref="AD94:AG94"/>
    <mergeCell ref="AG75:AG81"/>
    <mergeCell ref="O78:O81"/>
    <mergeCell ref="Q78:Q81"/>
    <mergeCell ref="R78:R81"/>
    <mergeCell ref="S78:S81"/>
    <mergeCell ref="T78:T81"/>
    <mergeCell ref="AF78:AF81"/>
    <mergeCell ref="Z80:Z81"/>
    <mergeCell ref="X75:X81"/>
    <mergeCell ref="Y75:Y77"/>
    <mergeCell ref="Z75:Z78"/>
    <mergeCell ref="AA75:AA81"/>
    <mergeCell ref="AB75:AB77"/>
    <mergeCell ref="AC75:AC81"/>
    <mergeCell ref="AE75:AE77"/>
    <mergeCell ref="AF75:AF77"/>
    <mergeCell ref="O75:O77"/>
    <mergeCell ref="P75:P81"/>
    <mergeCell ref="Q75:Q77"/>
    <mergeCell ref="R75:R77"/>
  </mergeCells>
  <conditionalFormatting sqref="J12:J18">
    <cfRule type="containsText" dxfId="87" priority="111" operator="containsText" text="EXTREMO">
      <formula>NOT(ISERROR(SEARCH("EXTREMO",J12)))</formula>
    </cfRule>
    <cfRule type="containsText" dxfId="86" priority="112" operator="containsText" text="ALTO">
      <formula>NOT(ISERROR(SEARCH("ALTO",J12)))</formula>
    </cfRule>
    <cfRule type="containsText" dxfId="85" priority="113" operator="containsText" text="MODERADO">
      <formula>NOT(ISERROR(SEARCH("MODERADO",J12)))</formula>
    </cfRule>
    <cfRule type="containsText" dxfId="84" priority="114" operator="containsText" text="BAJO">
      <formula>NOT(ISERROR(SEARCH("BAJO",J12)))</formula>
    </cfRule>
  </conditionalFormatting>
  <conditionalFormatting sqref="U12:U18">
    <cfRule type="containsText" dxfId="83" priority="105" operator="containsText" text="EXTREMO">
      <formula>NOT(ISERROR(SEARCH("EXTREMO",U12)))</formula>
    </cfRule>
    <cfRule type="containsText" dxfId="82" priority="106" operator="containsText" text="MODERADO">
      <formula>NOT(ISERROR(SEARCH("MODERADO",U12)))</formula>
    </cfRule>
    <cfRule type="containsText" dxfId="81" priority="107" operator="containsText" text="ALTO">
      <formula>NOT(ISERROR(SEARCH("ALTO",U12)))</formula>
    </cfRule>
    <cfRule type="containsText" dxfId="80" priority="108" operator="containsText" text="BAJO">
      <formula>NOT(ISERROR(SEARCH("BAJO",U12)))</formula>
    </cfRule>
  </conditionalFormatting>
  <conditionalFormatting sqref="J19:J25">
    <cfRule type="containsText" dxfId="79" priority="101" operator="containsText" text="EXTREMO">
      <formula>NOT(ISERROR(SEARCH("EXTREMO",J19)))</formula>
    </cfRule>
    <cfRule type="containsText" dxfId="78" priority="102" operator="containsText" text="ALTO">
      <formula>NOT(ISERROR(SEARCH("ALTO",J19)))</formula>
    </cfRule>
    <cfRule type="containsText" dxfId="77" priority="103" operator="containsText" text="MODERADO">
      <formula>NOT(ISERROR(SEARCH("MODERADO",J19)))</formula>
    </cfRule>
    <cfRule type="containsText" dxfId="76" priority="104" operator="containsText" text="BAJO">
      <formula>NOT(ISERROR(SEARCH("BAJO",J19)))</formula>
    </cfRule>
  </conditionalFormatting>
  <conditionalFormatting sqref="U19:U25">
    <cfRule type="containsText" dxfId="75" priority="97" operator="containsText" text="EXTREMO">
      <formula>NOT(ISERROR(SEARCH("EXTREMO",U19)))</formula>
    </cfRule>
    <cfRule type="containsText" dxfId="74" priority="98" operator="containsText" text="MODERADO">
      <formula>NOT(ISERROR(SEARCH("MODERADO",U19)))</formula>
    </cfRule>
    <cfRule type="containsText" dxfId="73" priority="99" operator="containsText" text="ALTO">
      <formula>NOT(ISERROR(SEARCH("ALTO",U19)))</formula>
    </cfRule>
    <cfRule type="containsText" dxfId="72" priority="100" operator="containsText" text="BAJO">
      <formula>NOT(ISERROR(SEARCH("BAJO",U19)))</formula>
    </cfRule>
  </conditionalFormatting>
  <conditionalFormatting sqref="J26:J32">
    <cfRule type="containsText" dxfId="71" priority="93" operator="containsText" text="EXTREMO">
      <formula>NOT(ISERROR(SEARCH("EXTREMO",J26)))</formula>
    </cfRule>
    <cfRule type="containsText" dxfId="70" priority="94" operator="containsText" text="ALTO">
      <formula>NOT(ISERROR(SEARCH("ALTO",J26)))</formula>
    </cfRule>
    <cfRule type="containsText" dxfId="69" priority="95" operator="containsText" text="MODERADO">
      <formula>NOT(ISERROR(SEARCH("MODERADO",J26)))</formula>
    </cfRule>
    <cfRule type="containsText" dxfId="68" priority="96" operator="containsText" text="BAJO">
      <formula>NOT(ISERROR(SEARCH("BAJO",J26)))</formula>
    </cfRule>
  </conditionalFormatting>
  <conditionalFormatting sqref="U26:U32">
    <cfRule type="containsText" dxfId="67" priority="89" operator="containsText" text="EXTREMO">
      <formula>NOT(ISERROR(SEARCH("EXTREMO",U26)))</formula>
    </cfRule>
    <cfRule type="containsText" dxfId="66" priority="90" operator="containsText" text="MODERADO">
      <formula>NOT(ISERROR(SEARCH("MODERADO",U26)))</formula>
    </cfRule>
    <cfRule type="containsText" dxfId="65" priority="91" operator="containsText" text="ALTO">
      <formula>NOT(ISERROR(SEARCH("ALTO",U26)))</formula>
    </cfRule>
    <cfRule type="containsText" dxfId="64" priority="92" operator="containsText" text="BAJO">
      <formula>NOT(ISERROR(SEARCH("BAJO",U26)))</formula>
    </cfRule>
  </conditionalFormatting>
  <conditionalFormatting sqref="J33:J39">
    <cfRule type="containsText" dxfId="63" priority="85" operator="containsText" text="EXTREMO">
      <formula>NOT(ISERROR(SEARCH("EXTREMO",J33)))</formula>
    </cfRule>
    <cfRule type="containsText" dxfId="62" priority="86" operator="containsText" text="ALTO">
      <formula>NOT(ISERROR(SEARCH("ALTO",J33)))</formula>
    </cfRule>
    <cfRule type="containsText" dxfId="61" priority="87" operator="containsText" text="MODERADO">
      <formula>NOT(ISERROR(SEARCH("MODERADO",J33)))</formula>
    </cfRule>
    <cfRule type="containsText" dxfId="60" priority="88" operator="containsText" text="BAJO">
      <formula>NOT(ISERROR(SEARCH("BAJO",J33)))</formula>
    </cfRule>
  </conditionalFormatting>
  <conditionalFormatting sqref="U33:U39">
    <cfRule type="containsText" dxfId="59" priority="81" operator="containsText" text="EXTREMO">
      <formula>NOT(ISERROR(SEARCH("EXTREMO",U33)))</formula>
    </cfRule>
    <cfRule type="containsText" dxfId="58" priority="82" operator="containsText" text="MODERADO">
      <formula>NOT(ISERROR(SEARCH("MODERADO",U33)))</formula>
    </cfRule>
    <cfRule type="containsText" dxfId="57" priority="83" operator="containsText" text="ALTO">
      <formula>NOT(ISERROR(SEARCH("ALTO",U33)))</formula>
    </cfRule>
    <cfRule type="containsText" dxfId="56" priority="84" operator="containsText" text="BAJO">
      <formula>NOT(ISERROR(SEARCH("BAJO",U33)))</formula>
    </cfRule>
  </conditionalFormatting>
  <conditionalFormatting sqref="J40:J46">
    <cfRule type="containsText" dxfId="55" priority="77" operator="containsText" text="EXTREMO">
      <formula>NOT(ISERROR(SEARCH("EXTREMO",J40)))</formula>
    </cfRule>
    <cfRule type="containsText" dxfId="54" priority="78" operator="containsText" text="ALTO">
      <formula>NOT(ISERROR(SEARCH("ALTO",J40)))</formula>
    </cfRule>
    <cfRule type="containsText" dxfId="53" priority="79" operator="containsText" text="MODERADO">
      <formula>NOT(ISERROR(SEARCH("MODERADO",J40)))</formula>
    </cfRule>
    <cfRule type="containsText" dxfId="52" priority="80" operator="containsText" text="BAJO">
      <formula>NOT(ISERROR(SEARCH("BAJO",J40)))</formula>
    </cfRule>
  </conditionalFormatting>
  <conditionalFormatting sqref="U40:U46">
    <cfRule type="containsText" dxfId="51" priority="73" operator="containsText" text="EXTREMO">
      <formula>NOT(ISERROR(SEARCH("EXTREMO",U40)))</formula>
    </cfRule>
    <cfRule type="containsText" dxfId="50" priority="74" operator="containsText" text="MODERADO">
      <formula>NOT(ISERROR(SEARCH("MODERADO",U40)))</formula>
    </cfRule>
    <cfRule type="containsText" dxfId="49" priority="75" operator="containsText" text="ALTO">
      <formula>NOT(ISERROR(SEARCH("ALTO",U40)))</formula>
    </cfRule>
    <cfRule type="containsText" dxfId="48" priority="76" operator="containsText" text="BAJO">
      <formula>NOT(ISERROR(SEARCH("BAJO",U40)))</formula>
    </cfRule>
  </conditionalFormatting>
  <conditionalFormatting sqref="J47:J53">
    <cfRule type="containsText" dxfId="47" priority="61" operator="containsText" text="EXTREMO">
      <formula>NOT(ISERROR(SEARCH("EXTREMO",J47)))</formula>
    </cfRule>
    <cfRule type="containsText" dxfId="46" priority="62" operator="containsText" text="ALTO">
      <formula>NOT(ISERROR(SEARCH("ALTO",J47)))</formula>
    </cfRule>
    <cfRule type="containsText" dxfId="45" priority="63" operator="containsText" text="MODERADO">
      <formula>NOT(ISERROR(SEARCH("MODERADO",J47)))</formula>
    </cfRule>
    <cfRule type="containsText" dxfId="44" priority="64" operator="containsText" text="BAJO">
      <formula>NOT(ISERROR(SEARCH("BAJO",J47)))</formula>
    </cfRule>
  </conditionalFormatting>
  <conditionalFormatting sqref="U47:U53">
    <cfRule type="containsText" dxfId="43" priority="57" operator="containsText" text="EXTREMO">
      <formula>NOT(ISERROR(SEARCH("EXTREMO",U47)))</formula>
    </cfRule>
    <cfRule type="containsText" dxfId="42" priority="58" operator="containsText" text="MODERADO">
      <formula>NOT(ISERROR(SEARCH("MODERADO",U47)))</formula>
    </cfRule>
    <cfRule type="containsText" dxfId="41" priority="59" operator="containsText" text="ALTO">
      <formula>NOT(ISERROR(SEARCH("ALTO",U47)))</formula>
    </cfRule>
    <cfRule type="containsText" dxfId="40" priority="60" operator="containsText" text="BAJO">
      <formula>NOT(ISERROR(SEARCH("BAJO",U47)))</formula>
    </cfRule>
  </conditionalFormatting>
  <conditionalFormatting sqref="J54:J60">
    <cfRule type="containsText" dxfId="39" priority="53" operator="containsText" text="EXTREMO">
      <formula>NOT(ISERROR(SEARCH("EXTREMO",J54)))</formula>
    </cfRule>
    <cfRule type="containsText" dxfId="38" priority="54" operator="containsText" text="ALTO">
      <formula>NOT(ISERROR(SEARCH("ALTO",J54)))</formula>
    </cfRule>
    <cfRule type="containsText" dxfId="37" priority="55" operator="containsText" text="MODERADO">
      <formula>NOT(ISERROR(SEARCH("MODERADO",J54)))</formula>
    </cfRule>
    <cfRule type="containsText" dxfId="36" priority="56" operator="containsText" text="BAJO">
      <formula>NOT(ISERROR(SEARCH("BAJO",J54)))</formula>
    </cfRule>
  </conditionalFormatting>
  <conditionalFormatting sqref="U54:U60">
    <cfRule type="containsText" dxfId="35" priority="49" operator="containsText" text="EXTREMO">
      <formula>NOT(ISERROR(SEARCH("EXTREMO",U54)))</formula>
    </cfRule>
    <cfRule type="containsText" dxfId="34" priority="50" operator="containsText" text="MODERADO">
      <formula>NOT(ISERROR(SEARCH("MODERADO",U54)))</formula>
    </cfRule>
    <cfRule type="containsText" dxfId="33" priority="51" operator="containsText" text="ALTO">
      <formula>NOT(ISERROR(SEARCH("ALTO",U54)))</formula>
    </cfRule>
    <cfRule type="containsText" dxfId="32" priority="52" operator="containsText" text="BAJO">
      <formula>NOT(ISERROR(SEARCH("BAJO",U54)))</formula>
    </cfRule>
  </conditionalFormatting>
  <conditionalFormatting sqref="J61:J67">
    <cfRule type="containsText" dxfId="31" priority="45" operator="containsText" text="EXTREMO">
      <formula>NOT(ISERROR(SEARCH("EXTREMO",J61)))</formula>
    </cfRule>
    <cfRule type="containsText" dxfId="30" priority="46" operator="containsText" text="ALTO">
      <formula>NOT(ISERROR(SEARCH("ALTO",J61)))</formula>
    </cfRule>
    <cfRule type="containsText" dxfId="29" priority="47" operator="containsText" text="MODERADO">
      <formula>NOT(ISERROR(SEARCH("MODERADO",J61)))</formula>
    </cfRule>
    <cfRule type="containsText" dxfId="28" priority="48" operator="containsText" text="BAJO">
      <formula>NOT(ISERROR(SEARCH("BAJO",J61)))</formula>
    </cfRule>
  </conditionalFormatting>
  <conditionalFormatting sqref="U61:U67">
    <cfRule type="containsText" dxfId="27" priority="41" operator="containsText" text="EXTREMO">
      <formula>NOT(ISERROR(SEARCH("EXTREMO",U61)))</formula>
    </cfRule>
    <cfRule type="containsText" dxfId="26" priority="42" operator="containsText" text="MODERADO">
      <formula>NOT(ISERROR(SEARCH("MODERADO",U61)))</formula>
    </cfRule>
    <cfRule type="containsText" dxfId="25" priority="43" operator="containsText" text="ALTO">
      <formula>NOT(ISERROR(SEARCH("ALTO",U61)))</formula>
    </cfRule>
    <cfRule type="containsText" dxfId="24" priority="44" operator="containsText" text="BAJO">
      <formula>NOT(ISERROR(SEARCH("BAJO",U61)))</formula>
    </cfRule>
  </conditionalFormatting>
  <conditionalFormatting sqref="U68:U74">
    <cfRule type="containsText" dxfId="23" priority="21" operator="containsText" text="EXTREMO">
      <formula>NOT(ISERROR(SEARCH("EXTREMO",U68)))</formula>
    </cfRule>
    <cfRule type="containsText" dxfId="22" priority="22" operator="containsText" text="MODERADO">
      <formula>NOT(ISERROR(SEARCH("MODERADO",U68)))</formula>
    </cfRule>
    <cfRule type="containsText" dxfId="21" priority="23" operator="containsText" text="ALTO">
      <formula>NOT(ISERROR(SEARCH("ALTO",U68)))</formula>
    </cfRule>
    <cfRule type="containsText" dxfId="20" priority="24" operator="containsText" text="BAJO">
      <formula>NOT(ISERROR(SEARCH("BAJO",U68)))</formula>
    </cfRule>
  </conditionalFormatting>
  <conditionalFormatting sqref="J68:J74">
    <cfRule type="containsText" dxfId="19" priority="17" operator="containsText" text="EXTREMO">
      <formula>NOT(ISERROR(SEARCH("EXTREMO",J68)))</formula>
    </cfRule>
    <cfRule type="containsText" dxfId="18" priority="18" operator="containsText" text="ALTO">
      <formula>NOT(ISERROR(SEARCH("ALTO",J68)))</formula>
    </cfRule>
    <cfRule type="containsText" dxfId="17" priority="19" operator="containsText" text="MODERADO">
      <formula>NOT(ISERROR(SEARCH("MODERADO",J68)))</formula>
    </cfRule>
    <cfRule type="containsText" dxfId="16" priority="20" operator="containsText" text="BAJO">
      <formula>NOT(ISERROR(SEARCH("BAJO",J68)))</formula>
    </cfRule>
  </conditionalFormatting>
  <conditionalFormatting sqref="U75:U81">
    <cfRule type="containsText" dxfId="15" priority="13" operator="containsText" text="EXTREMO">
      <formula>NOT(ISERROR(SEARCH("EXTREMO",U75)))</formula>
    </cfRule>
    <cfRule type="containsText" dxfId="14" priority="14" operator="containsText" text="MODERADO">
      <formula>NOT(ISERROR(SEARCH("MODERADO",U75)))</formula>
    </cfRule>
    <cfRule type="containsText" dxfId="13" priority="15" operator="containsText" text="ALTO">
      <formula>NOT(ISERROR(SEARCH("ALTO",U75)))</formula>
    </cfRule>
    <cfRule type="containsText" dxfId="12" priority="16" operator="containsText" text="BAJO">
      <formula>NOT(ISERROR(SEARCH("BAJO",U75)))</formula>
    </cfRule>
  </conditionalFormatting>
  <conditionalFormatting sqref="J75:J81">
    <cfRule type="containsText" dxfId="11" priority="9" operator="containsText" text="EXTREMO">
      <formula>NOT(ISERROR(SEARCH("EXTREMO",J75)))</formula>
    </cfRule>
    <cfRule type="containsText" dxfId="10" priority="10" operator="containsText" text="ALTO">
      <formula>NOT(ISERROR(SEARCH("ALTO",J75)))</formula>
    </cfRule>
    <cfRule type="containsText" dxfId="9" priority="11" operator="containsText" text="MODERADO">
      <formula>NOT(ISERROR(SEARCH("MODERADO",J75)))</formula>
    </cfRule>
    <cfRule type="containsText" dxfId="8" priority="12" operator="containsText" text="BAJO">
      <formula>NOT(ISERROR(SEARCH("BAJO",J75)))</formula>
    </cfRule>
  </conditionalFormatting>
  <conditionalFormatting sqref="U82:U88">
    <cfRule type="containsText" dxfId="7" priority="5" operator="containsText" text="EXTREMO">
      <formula>NOT(ISERROR(SEARCH("EXTREMO",U82)))</formula>
    </cfRule>
    <cfRule type="containsText" dxfId="6" priority="6" operator="containsText" text="MODERADO">
      <formula>NOT(ISERROR(SEARCH("MODERADO",U82)))</formula>
    </cfRule>
    <cfRule type="containsText" dxfId="5" priority="7" operator="containsText" text="ALTO">
      <formula>NOT(ISERROR(SEARCH("ALTO",U82)))</formula>
    </cfRule>
    <cfRule type="containsText" dxfId="4" priority="8" operator="containsText" text="BAJO">
      <formula>NOT(ISERROR(SEARCH("BAJO",U82)))</formula>
    </cfRule>
  </conditionalFormatting>
  <conditionalFormatting sqref="J82:J88">
    <cfRule type="containsText" dxfId="3" priority="1" operator="containsText" text="EXTREMO">
      <formula>NOT(ISERROR(SEARCH("EXTREMO",J82)))</formula>
    </cfRule>
    <cfRule type="containsText" dxfId="2" priority="2" operator="containsText" text="ALTO">
      <formula>NOT(ISERROR(SEARCH("ALTO",J82)))</formula>
    </cfRule>
    <cfRule type="containsText" dxfId="1" priority="3" operator="containsText" text="MODERADO">
      <formula>NOT(ISERROR(SEARCH("MODERADO",J82)))</formula>
    </cfRule>
    <cfRule type="containsText" dxfId="0" priority="4" operator="containsText" text="BAJO">
      <formula>NOT(ISERROR(SEARCH("BAJO",J82)))</formula>
    </cfRule>
  </conditionalFormatting>
  <dataValidations count="21">
    <dataValidation type="list" allowBlank="1" showInputMessage="1" showErrorMessage="1" sqref="M18 M25 M32 M39 M46 M53 M60 M67 M74 M81 M88" xr:uid="{00000000-0002-0000-0100-000000000000}">
      <formula1>$AH$9:$AJ$9</formula1>
    </dataValidation>
    <dataValidation type="list" allowBlank="1" showInputMessage="1" showErrorMessage="1" sqref="M12 M19 M26 M33 M40 M47 M54 M61 M68 M82 M75" xr:uid="{00000000-0002-0000-0100-000001000000}">
      <formula1>$AH$2:$AH$3</formula1>
    </dataValidation>
    <dataValidation type="list" allowBlank="1" showInputMessage="1" showErrorMessage="1" sqref="M13 M20 M27 M34 M41 M48 M55 M62 M69 M76 M83" xr:uid="{00000000-0002-0000-0100-000002000000}">
      <formula1>$AH$4:$AI$4</formula1>
    </dataValidation>
    <dataValidation type="list" allowBlank="1" showInputMessage="1" showErrorMessage="1" sqref="M14 M21 M28 M35 M42 M49 M56 M63 M70 M77 M84" xr:uid="{00000000-0002-0000-0100-000003000000}">
      <formula1>$AH$5:$AI$5</formula1>
    </dataValidation>
    <dataValidation type="list" allowBlank="1" showInputMessage="1" showErrorMessage="1" sqref="M16 M23 M30 M37 M44 M51 M58 M65 M72 M79 M86" xr:uid="{00000000-0002-0000-0100-000004000000}">
      <formula1>$AH$7:$AI$7</formula1>
    </dataValidation>
    <dataValidation type="list" allowBlank="1" showInputMessage="1" showErrorMessage="1" sqref="M17 M24 M31 M38 M45 M52 M59 M66 M73 M80 M87" xr:uid="{00000000-0002-0000-0100-000005000000}">
      <formula1>$AH$8:$AI$8</formula1>
    </dataValidation>
    <dataValidation type="list" allowBlank="1" showInputMessage="1" showErrorMessage="1" sqref="P12 P19 P26 P33 P40 P47 P54 P61 P68" xr:uid="{00000000-0002-0000-0100-000006000000}">
      <formula1>$AH$10:$AJ$10</formula1>
    </dataValidation>
    <dataValidation type="list" allowBlank="1" showInputMessage="1" showErrorMessage="1" sqref="T12 S12:S13 T19 S19:S20 T26 S26:S27 T33 S33:S34 T40 S40:S41 T47 S47:S48 T54 S54:S55 T61 S61:S62 T68 S68:S69" xr:uid="{00000000-0002-0000-0100-000007000000}">
      <formula1>$AH$15:$AH$17</formula1>
    </dataValidation>
    <dataValidation type="list" allowBlank="1" showInputMessage="1" showErrorMessage="1" sqref="M15 M22 M29 M36 M43 M50 M57 M64 M71 M78 M85" xr:uid="{00000000-0002-0000-0100-000008000000}">
      <formula1>$AJ$16:$AL$16</formula1>
    </dataValidation>
    <dataValidation type="list" allowBlank="1" showInputMessage="1" showErrorMessage="1" sqref="V68:V74" xr:uid="{00000000-0002-0000-0100-000009000000}">
      <formula1>$AI$14:$AK$14</formula1>
    </dataValidation>
    <dataValidation type="list" allowBlank="1" showInputMessage="1" showErrorMessage="1" sqref="U12:U81" xr:uid="{00000000-0002-0000-0100-00000A000000}">
      <formula1>$AO$10:$AO$105</formula1>
    </dataValidation>
    <dataValidation type="list" allowBlank="1" showInputMessage="1" showErrorMessage="1" sqref="H12:H88" xr:uid="{00000000-0002-0000-0100-00000B000000}">
      <formula1>$AL$10:$AL$14</formula1>
    </dataValidation>
    <dataValidation type="list" allowBlank="1" showInputMessage="1" showErrorMessage="1" sqref="P75 P82" xr:uid="{00000000-0002-0000-0100-00000C000000}">
      <formula1>$AH$8:$AJ$8</formula1>
    </dataValidation>
    <dataValidation type="list" allowBlank="1" showInputMessage="1" showErrorMessage="1" sqref="T75 S75:S76 T82 S82:S83" xr:uid="{00000000-0002-0000-0100-00000D000000}">
      <formula1>$AH$13:$AH$15</formula1>
    </dataValidation>
    <dataValidation type="list" allowBlank="1" showInputMessage="1" showErrorMessage="1" sqref="AA12:AA88" xr:uid="{00000000-0002-0000-0100-00000E000000}">
      <formula1>$AN$12:$AN$13</formula1>
    </dataValidation>
    <dataValidation type="list" allowBlank="1" showInputMessage="1" showErrorMessage="1" sqref="U82:U88" xr:uid="{00000000-0002-0000-0100-00000F000000}">
      <formula1>$AO$8:$AO$23</formula1>
    </dataValidation>
    <dataValidation type="list" allowBlank="1" showInputMessage="1" showErrorMessage="1" sqref="V75:V88" xr:uid="{00000000-0002-0000-0100-000010000000}">
      <formula1>$AI$12:$AK$12</formula1>
    </dataValidation>
    <dataValidation type="list" allowBlank="1" showInputMessage="1" showErrorMessage="1" sqref="G75:G88" xr:uid="{00000000-0002-0000-0100-000011000000}">
      <formula1>$AL$1:$AL$5</formula1>
    </dataValidation>
    <dataValidation type="list" allowBlank="1" showInputMessage="1" showErrorMessage="1" sqref="V12:V67" xr:uid="{00000000-0002-0000-0100-000012000000}">
      <formula1>$AH$14:$AK$14</formula1>
    </dataValidation>
    <dataValidation type="list" allowBlank="1" showInputMessage="1" showErrorMessage="1" sqref="G12:G74" xr:uid="{00000000-0002-0000-0100-000013000000}">
      <formula1>$AL$2:$AL$6</formula1>
    </dataValidation>
    <dataValidation type="list" allowBlank="1" showInputMessage="1" showErrorMessage="1" sqref="D12:D88" xr:uid="{00000000-0002-0000-0100-000014000000}">
      <formula1>$AN$2:$AN$8</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2" ma:contentTypeDescription="Crear nuevo documento." ma:contentTypeScope="" ma:versionID="d9408cb9c5db6ab8804f49330aab317d">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a8095750b0f617f1e45f46d449950194"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F94224-0A50-4964-B847-6DDC96E150AF}">
  <ds:schemaRefs>
    <ds:schemaRef ds:uri="http://purl.org/dc/terms/"/>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2006/documentManagement/types"/>
    <ds:schemaRef ds:uri="d8efec78-3424-4c97-abf4-c2ff1d9e6d03"/>
    <ds:schemaRef ds:uri="8befd943-4f51-4e42-85af-a07052259448"/>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594B0BEF-38AD-43A6-904F-1149186AF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60B8D6-458B-4F60-840E-B8920879B4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CORRUPCIÓN</vt:lpstr>
      <vt:lpstr>MISIONAL</vt:lpstr>
      <vt:lpstr>MISIONAL!Área_de_impresión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Luis Orlando Barrera Cepeda</cp:lastModifiedBy>
  <cp:lastPrinted>2020-04-22T17:48:36Z</cp:lastPrinted>
  <dcterms:created xsi:type="dcterms:W3CDTF">2016-10-28T13:56:30Z</dcterms:created>
  <dcterms:modified xsi:type="dcterms:W3CDTF">2021-09-27T18:16:22Z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ies>
</file>