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IDIPRON\MAPAS DE RIESGOS\PRIMER SEGUIMIENTO 2026\CONSOLIDADOS\FISCALES\"/>
    </mc:Choice>
  </mc:AlternateContent>
  <xr:revisionPtr revIDLastSave="0" documentId="13_ncr:1_{61B467EB-8A5F-4B1C-B746-F43F0C07AC2F}" xr6:coauthVersionLast="47" xr6:coauthVersionMax="47" xr10:uidLastSave="{00000000-0000-0000-0000-000000000000}"/>
  <bookViews>
    <workbookView xWindow="-108" yWindow="-108" windowWidth="23256" windowHeight="12456" tabRatio="789" activeTab="3" xr2:uid="{E9951750-6718-4E65-99C4-7D8C6E70D595}"/>
  </bookViews>
  <sheets>
    <sheet name="FINANCIERA R1" sheetId="10" r:id="rId1"/>
    <sheet name="CONTRACTUAL R1" sheetId="12" r:id="rId2"/>
    <sheet name="SERVICIOS ADMINISTRATIVOS R1" sheetId="13" r:id="rId3"/>
    <sheet name="ADECUACION Y MANTENIMIENTO R1" sheetId="14" r:id="rId4"/>
  </sheets>
  <externalReferences>
    <externalReference r:id="rId5"/>
    <externalReference r:id="rId6"/>
    <externalReference r:id="rId7"/>
    <externalReference r:id="rId8"/>
  </externalReferences>
  <definedNames>
    <definedName name="_xlnm.Print_Area" localSheetId="3">'ADECUACION Y MANTENIMIENTO R1'!$A$1:$BB$21</definedName>
    <definedName name="_xlnm.Print_Area" localSheetId="1">'CONTRACTUAL R1'!$A$1:$BB$21</definedName>
    <definedName name="_xlnm.Print_Area" localSheetId="0">'FINANCIERA R1'!$A$1:$BB$19</definedName>
    <definedName name="_xlnm.Print_Area" localSheetId="2">'SERVICIOS ADMINISTRATIVOS R1'!$A$1:$BB$19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9" i="14" l="1"/>
  <c r="AA19" i="14"/>
  <c r="X19" i="14"/>
  <c r="AF18" i="14"/>
  <c r="AA18" i="14"/>
  <c r="X18" i="14"/>
  <c r="AF17" i="14"/>
  <c r="AA17" i="14"/>
  <c r="X17" i="14"/>
  <c r="K17" i="14"/>
  <c r="I17" i="14"/>
  <c r="H17" i="14"/>
  <c r="AF17" i="13"/>
  <c r="AA17" i="13"/>
  <c r="X17" i="13"/>
  <c r="K17" i="13"/>
  <c r="H17" i="13"/>
  <c r="AF19" i="12"/>
  <c r="AA19" i="12"/>
  <c r="X19" i="12"/>
  <c r="AF18" i="12"/>
  <c r="AA18" i="12"/>
  <c r="X18" i="12"/>
  <c r="AF17" i="12"/>
  <c r="AA17" i="12"/>
  <c r="X17" i="12"/>
  <c r="K17" i="12"/>
  <c r="H17" i="12"/>
  <c r="AF17" i="10"/>
  <c r="AA17" i="10"/>
  <c r="X17" i="10"/>
  <c r="K17" i="10"/>
  <c r="L17" i="10" s="1"/>
  <c r="H17" i="10"/>
  <c r="I17" i="10" s="1"/>
  <c r="AI17" i="14" l="1"/>
  <c r="AG17" i="14"/>
  <c r="AH17" i="14" s="1"/>
  <c r="L17" i="14"/>
  <c r="AG18" i="14"/>
  <c r="L17" i="13"/>
  <c r="M17" i="13" s="1"/>
  <c r="I17" i="13"/>
  <c r="L17" i="12"/>
  <c r="M17" i="12" s="1"/>
  <c r="I17" i="12"/>
  <c r="AI17" i="12" s="1"/>
  <c r="AI17" i="10"/>
  <c r="M17" i="10"/>
  <c r="AK17" i="10" s="1"/>
  <c r="N17" i="10"/>
  <c r="O17" i="10" s="1"/>
  <c r="AG17" i="10"/>
  <c r="AH17" i="10" s="1"/>
  <c r="N17" i="14" l="1"/>
  <c r="O17" i="14" s="1"/>
  <c r="M17" i="14"/>
  <c r="AK17" i="14" s="1"/>
  <c r="AH18" i="14"/>
  <c r="AI18" i="14"/>
  <c r="AG19" i="14" s="1"/>
  <c r="N17" i="13"/>
  <c r="O17" i="13" s="1"/>
  <c r="AK17" i="13"/>
  <c r="AJ17" i="13" s="1"/>
  <c r="AG17" i="13"/>
  <c r="AK18" i="12"/>
  <c r="N17" i="12"/>
  <c r="O17" i="12" s="1"/>
  <c r="AG18" i="12"/>
  <c r="AG17" i="12"/>
  <c r="AH17" i="12" s="1"/>
  <c r="AL17" i="12" s="1"/>
  <c r="AM17" i="12" s="1"/>
  <c r="AK17" i="12"/>
  <c r="AJ17" i="12" s="1"/>
  <c r="AJ17" i="10"/>
  <c r="AL17" i="10" s="1"/>
  <c r="AM17" i="10" s="1"/>
  <c r="AK18" i="14" l="1"/>
  <c r="AJ17" i="14"/>
  <c r="AL17" i="14" s="1"/>
  <c r="AM17" i="14" s="1"/>
  <c r="AH19" i="14"/>
  <c r="AI19" i="14"/>
  <c r="AI17" i="13"/>
  <c r="AH17" i="13"/>
  <c r="AL17" i="13" s="1"/>
  <c r="AM17" i="13" s="1"/>
  <c r="AK19" i="12"/>
  <c r="AJ19" i="12" s="1"/>
  <c r="AJ18" i="12"/>
  <c r="AI18" i="12"/>
  <c r="AG19" i="12" s="1"/>
  <c r="AH18" i="12"/>
  <c r="AK19" i="14" l="1"/>
  <c r="AJ19" i="14" s="1"/>
  <c r="AL19" i="14" s="1"/>
  <c r="AM19" i="14" s="1"/>
  <c r="AJ18" i="14"/>
  <c r="AL18" i="14" s="1"/>
  <c r="AM18" i="14" s="1"/>
  <c r="AI19" i="12"/>
  <c r="AH19" i="12"/>
  <c r="AL19" i="12" s="1"/>
  <c r="AM19" i="12" s="1"/>
  <c r="AL18" i="12"/>
  <c r="AM18"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468C8F3C-B7B2-4249-90F7-F8CEB6D26360}">
      <text>
        <r>
          <rPr>
            <b/>
            <sz val="9"/>
            <color indexed="81"/>
            <rFont val="Tahoma"/>
            <family val="2"/>
          </rPr>
          <t>ACEPTAR EL RIESGO
REDUCIR EL RIESGO
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1E1F5ABF-50C3-4ADD-86F1-55FFDA91429B}">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<sst xmlns="http://schemas.openxmlformats.org/spreadsheetml/2006/main" count="448" uniqueCount="183">
  <si>
    <t xml:space="preserve">DIRECCIONAMIENTO ESTRATÉGICO </t>
  </si>
  <si>
    <t>CÓDIGO</t>
  </si>
  <si>
    <t>E-DES-FT-015</t>
  </si>
  <si>
    <t>VERSIÓN</t>
  </si>
  <si>
    <t>11</t>
  </si>
  <si>
    <t>MAPA DE RIESGOS DE GESTIÓN Y RIESGOS FISCALES</t>
  </si>
  <si>
    <t>PÁGINA</t>
  </si>
  <si>
    <t>1 DE 1</t>
  </si>
  <si>
    <t>VIGENTE DESDE</t>
  </si>
  <si>
    <t>Proceso</t>
  </si>
  <si>
    <t>GESTION FINANCIERA</t>
  </si>
  <si>
    <t>Objetivo del Proceso</t>
  </si>
  <si>
    <t>Planear, gestionar y controlar los recursos del IDIPRON mediante los diferentes lineamientos financieros, con el fin de dar cumplimiento a los objetivos institucionales de manera transparente, eficiente y ágil</t>
  </si>
  <si>
    <t>Alcance</t>
  </si>
  <si>
    <t>El proceso comienza con la programación anual del anteproyecto de presupuesto; y una vez que ingresan al IDIPRON los recursos financieras a través de transferencias, convenios, donaciones y los demás conceptos, se realiza la causación y pago conforme a lo presupuestado y aprobado con el fin de dar cumplimiento a todas las operaciones que el Instituto requiere para su funcionamiento, culminando con el respectivo cierre de las operaciones</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</si>
  <si>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</si>
  <si>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</si>
  <si>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</si>
  <si>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</si>
  <si>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</si>
  <si>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</si>
  <si>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</si>
  <si>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</si>
  <si>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</si>
  <si>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</si>
  <si>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</si>
  <si>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</si>
  <si>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</si>
  <si>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</si>
  <si>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</si>
  <si>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</si>
  <si>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</si>
  <si>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</si>
  <si>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</si>
  <si>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</si>
  <si>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</si>
  <si>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</si>
  <si>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</si>
  <si>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</si>
  <si>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</si>
  <si>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</si>
  <si>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</si>
  <si>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</si>
  <si>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</si>
  <si>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</si>
  <si>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</si>
  <si>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</si>
  <si>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</si>
  <si>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</si>
  <si>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</si>
  <si>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</si>
  <si>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</si>
  <si>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</si>
  <si>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</si>
  <si>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</si>
  <si>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</si>
  <si>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</si>
  <si>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</si>
  <si>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</si>
  <si>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</si>
  <si>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</si>
  <si>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</si>
  <si>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</si>
  <si>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</si>
  <si>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</si>
  <si>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Económico</t>
  </si>
  <si>
    <t xml:space="preserve"> Incorrecta verificación en los pagos</t>
  </si>
  <si>
    <t xml:space="preserve">La omisión en la aplicación de los procedimientos Ejecución de Pagos A-GFI-PR-013 y Cuentas por pagar A-GFI-PR-009 </t>
  </si>
  <si>
    <t xml:space="preserve">Posibilidad de efecto dañoso sobre recursos públicos por incorrecta verificación en los pagos realizados a causa de la omisión en la aplicación de los procedimientos Ejecución de Pagos A-GFI-PR-013 y Cuentas por pagar A-GFI-PR-009 </t>
  </si>
  <si>
    <t>Afectación Menor o igual a 700 SMLMV</t>
  </si>
  <si>
    <t>El/la responsable asignado/a de la Gerencia Financiera - Contabilidad - Tesorería</t>
  </si>
  <si>
    <t>Cada vez que se recibe una cuenta por pagar y se va a tramitar un pago</t>
  </si>
  <si>
    <t>Verificar los documentos recibidos para el trámite de la cuenta por pagar y realización del pago</t>
  </si>
  <si>
    <t xml:space="preserve">Se identifica que los documentos recibidos cumplan con lo establecido en los procedimientos Ejecución de Pagos A-GFI-PR-013 y Cuentas por pagar A-GFI-PR-009 </t>
  </si>
  <si>
    <t>Para los casos de cuenta por pagar, se rechazan los documentos por SECOP y envía correo electrónico a la dependencia generadora ( Supervisión del Contrato) para subsanar
Para la ejecución de pagos, si se evidencia un error, se devuelve a contabilidad para su subsanación</t>
  </si>
  <si>
    <t>Lotes de Pagos realizados
Correo electrónico ( Cuando aplique)</t>
  </si>
  <si>
    <t>Preventivo</t>
  </si>
  <si>
    <t>Manual</t>
  </si>
  <si>
    <t>Documentado</t>
  </si>
  <si>
    <t xml:space="preserve">Procedimientos Ejecución de Pagos A-GFI-PR-013 y Cuentas por pagar A-GFI-PR-009 </t>
  </si>
  <si>
    <t>Continua</t>
  </si>
  <si>
    <t>Con registro</t>
  </si>
  <si>
    <t>REDUCIR EL RIESGO</t>
  </si>
  <si>
    <t>De acuerdo con la metodología para la administración del riesgo, no se formulan acciones de fortalecimiento para la vigencia 2026, por cuanto los controles existentes se consideran suficientes y permiten mitigar el riesgo|</t>
  </si>
  <si>
    <t>Durante el primer cuatrimestre de 2026 se realizó la validación y verificación de los documentos soporte para el trámite de cuentas por pagar y ejecución de pagos, conforme a los procedimientos establecidos. Como evidencia se cargaron los lotes de pago correspondientes a enero, febrero, marzo y abril.</t>
  </si>
  <si>
    <t>Se mantuvo el seguimiento y revisión permanente de los soportes y documentos recibidos, con el fin de garantizar el cumplimiento de los procedimientos internos y mitigar posibles errores en el proceso de pago.</t>
  </si>
  <si>
    <t>No se materializó el riesgo</t>
  </si>
  <si>
    <t>N/A</t>
  </si>
  <si>
    <r>
      <rPr>
        <b/>
        <sz val="11"/>
        <color rgb="FF000000"/>
        <rFont val="Times New Roman"/>
      </rPr>
      <t xml:space="preserve">Contro No.1: </t>
    </r>
    <r>
      <rPr>
        <sz val="11"/>
        <color rgb="FF000000"/>
        <rFont val="Times New Roman"/>
      </rPr>
      <t>Producto de la revisión realizada a las evidencias cargadas en el monitoreo del riesgo, se verificó la existencia y correspondencia de los soportes relacionados con los lotes de pago de enero, febrero, marzo y abril de 2026, dando cumplimiento a la ejecución del control definido.
&amp;</t>
    </r>
  </si>
  <si>
    <t xml:space="preserve">Control 1: se evidenció la ejecución de la actividad de control 
Accione de Fortalecimiento:  Si bien, el proceso señala que se realizó seguimiento continuo de la información, no se aportó evidencia de las acciones de fortalecimiento. 
Se presento y reportaron acciones de materialización del riesgo.
</t>
  </si>
  <si>
    <t xml:space="preserve">Se podrán incluir más filas de acuerdo a la cantidad de riesgos que se requieran relacionar </t>
  </si>
  <si>
    <t>Vr. 02; 13/03/2024</t>
  </si>
  <si>
    <t>Detectivo</t>
  </si>
  <si>
    <t>Correctivo</t>
  </si>
  <si>
    <t>GESTION CONTRACTUAL</t>
  </si>
  <si>
    <t>Adelantar los procesos de contratación del IDIPRON según la información registrada en el Plan Anual de Adquisiciones publicado en el SECOP II bajo las diferentes modalidades establecidas dentro del marco legal vigente, cumpliendo con los principios de transparencia, economía, responsabilidad y los postulados que rigen la función administrativa de manera que se puedan cubrir las necesidades para el normal desarrollo de las actividades misionales y administrativas de la entidad</t>
  </si>
  <si>
    <t>El proceso inicia con la consolidación y aprobación del Plan Anual de Adquisiciones - PAA su desarrollo a traves de la estructuración, evaluación, contratación, supervisión y termina con la liquidación de los procesos contractuales cuando aplique.</t>
  </si>
  <si>
    <t>Desconocimiento frente a las obligaciones y responsabilidades de los/as supervisores/as de contrato</t>
  </si>
  <si>
    <t>Incumplimiento de las obligaciones contractuales ocasionado por la indebida supervisión del contrato</t>
  </si>
  <si>
    <t>Posibilidad de efecto dañoso sobre recursos públicos, debido a incumplimiento de las obligaciones contractuales ocasionado por la  indebida supervisión del contrato</t>
  </si>
  <si>
    <t xml:space="preserve">La Gerencia de Contratación
</t>
  </si>
  <si>
    <t>Semestral</t>
  </si>
  <si>
    <t xml:space="preserve">Validar el desarrollo de capacitaciones frente a la debida supervisión contractual  </t>
  </si>
  <si>
    <t xml:space="preserve">Adelantar capacitaciones a los supervisores frente al correcto seguimiento de la ejecución contractual </t>
  </si>
  <si>
    <t xml:space="preserve"> En el caso de identificar que no se han realizado capacitaciones, la Gerencia de contratación, convocará antes de finalizar el semestre la respectiva sesión de capacitación</t>
  </si>
  <si>
    <t>Presentación socializada / lista de asistencia / anexos</t>
  </si>
  <si>
    <t>Manual de Supervisión e Interventoría A-GCO-MA-001</t>
  </si>
  <si>
    <t>Socializar una (1) vez por semestre el documento interno de publicación de la información de la ejecución contractual en el SECOP II con el fin de dar orientaciones frente a los soportes que hacen parte de la ejecución contractual así como el  procedimiento para incumplimientos contractuales</t>
  </si>
  <si>
    <t>Gerente de contratación</t>
  </si>
  <si>
    <t>01/03/2026 al 15/12/2026</t>
  </si>
  <si>
    <r>
      <rPr>
        <b/>
        <sz val="11"/>
        <color rgb="FF000000"/>
        <rFont val="Times New Roman"/>
      </rPr>
      <t xml:space="preserve">CONTROL 1
</t>
    </r>
    <r>
      <rPr>
        <sz val="11"/>
        <color rgb="FF000000"/>
        <rFont val="Times New Roman"/>
      </rPr>
      <t xml:space="preserve">
Se adelantó el 9 de marzo, capacitación a supervisores y apoyos a la supervisión en materia contractual y el correcto seguimiento a la ejecución contractual en la plataforma SECOP II, se indicó como se debe adelantar el seguimiento a las obligaciones contractuales, como se deben documentar en los respectivos informes de pago y evidencias que avalen los pagos realizados.
Se remite como evidencia acta con soportes de la capacitación adelantada el 9 de marzo.</t>
    </r>
  </si>
  <si>
    <t>Se adelantó capacitación el 9 de marzo frente al documento interno de publciaicón de información de la ejecución contractual y el modulo de pagos en la plataforma SECOP II lo anterior dirigido a supervisores ya apoyos a supervisión de los contratos suscritos por el instituto.
Se aporta como evidencia, acta de capacitación del 9 de marzo.</t>
  </si>
  <si>
    <t>Control 1:
Se evidencia la aplicación del control con la capacitación realizada el día 9 de marzo. 
Control 2:
EL proceso presenta como muestra 3 informes por presunto incumplimiento contractual, tal como lo define el control. Sin embargo, 2 informe se encuentran en formato Word y sin firma
Control 3:
Se evidencia la correcta aplicación del control, con la Resolución 253/2026 por medio de la cual se declara el incumplimiento del contrato 1830 de 2025, tal como se encuentra definido en la matriz de riesgo del proceso
Acción de fortalecimiento:
Se realiza capacitación el 9 de marzo frente al documento interno de publicación de información de la ejecución contractual y el modulo de pagos en la plataforma SECOP
No se materializó el riesgo</t>
  </si>
  <si>
    <r>
      <rPr>
        <b/>
        <sz val="8"/>
        <color rgb="FF000000"/>
        <rFont val="Times New Roman"/>
      </rPr>
      <t xml:space="preserve">CONTROL 1
</t>
    </r>
    <r>
      <rPr>
        <sz val="8"/>
        <color rgb="FF000000"/>
        <rFont val="Times New Roman"/>
      </rPr>
      <t xml:space="preserve">Se evidenció la ejecución de la actividad de control. El proceso aportó el acta de capacitación del 9 de marzo de 2026 formato A-GDO-FT-004, convocada por la Gerente de Contratación, con lista de asistencia en formulario Forms, presentación socializada y documento interno A-GCO-DI-001 de publicación de la ejecución contractual en SECOP II, documento debidamente identificado y formalizado.
</t>
    </r>
    <r>
      <rPr>
        <b/>
        <sz val="8"/>
        <color rgb="FF000000"/>
        <rFont val="Times New Roman"/>
      </rPr>
      <t xml:space="preserve">CONTROL 2
</t>
    </r>
    <r>
      <rPr>
        <sz val="8"/>
        <color rgb="FF000000"/>
        <rFont val="Times New Roman"/>
      </rPr>
      <t xml:space="preserve">La evidencia aportada no permite verificar la ejecución de la actividad de control, debido a que dos (2) de los tres (3) informes de presunto incumplimiento aportados Contratos No. 2760 de 2025 y No. 1688 de 2025 se encuentran en formato Word y sin firma del supervisor responsable, condición que no garantiza su debida formalización e identificación conforme al diseño del control. El informe correspondiente al Contrato Nro. 0564 de 2024 fue aportado en formato PDF, utilizando el formato institucional A-GCO-FT-065.
</t>
    </r>
    <r>
      <rPr>
        <b/>
        <sz val="8"/>
        <color rgb="FF000000"/>
        <rFont val="Times New Roman"/>
      </rPr>
      <t xml:space="preserve">CONTROL 3
</t>
    </r>
    <r>
      <rPr>
        <sz val="8"/>
        <color rgb="FF000000"/>
        <rFont val="Times New Roman"/>
      </rPr>
      <t xml:space="preserve">Se evidenció la ejecución de la actividad de control. El proceso aportó la Resolución No. 253 del 17 de marzo de 2026 formato A-GJU-FT-001, debidamente suscrita por el Secretario General, mediante la cual se declara el incumplimiento del Contrato No. 1830 de 2025 y se ordena la afectación de la garantía correspondiente.
</t>
    </r>
    <r>
      <rPr>
        <b/>
        <sz val="8"/>
        <color rgb="FF000000"/>
        <rFont val="Times New Roman"/>
      </rPr>
      <t xml:space="preserve">ACCIONES PARA EL FORTALECIMIENTO DEL CONTROL
</t>
    </r>
    <r>
      <rPr>
        <sz val="8"/>
        <color rgb="FF000000"/>
        <rFont val="Times New Roman"/>
      </rPr>
      <t xml:space="preserve">Se evidenció la ejecución de la acción de fortalecimiento. El proceso aportó el acta de capacitación del 9 de marzo de 2026, mediante la cual se socializó el documento interno A-GCO-DI-001 sobre publicación de información de la ejecución contractual en SECOP II y la Circular 005 de 2026, dirigida a supervisores y apoyos a la supervisión de los contratos suscritos por la entidad.
</t>
    </r>
    <r>
      <rPr>
        <b/>
        <sz val="8"/>
        <color rgb="FF000000"/>
        <rFont val="Times New Roman"/>
      </rPr>
      <t xml:space="preserve">NO SE HA MATERIALIZADO EL RIESGO
</t>
    </r>
    <r>
      <rPr>
        <sz val="8"/>
        <color rgb="FF000000"/>
        <rFont val="Times New Roman"/>
      </rPr>
      <t xml:space="preserve">No se reportó materialización del riesgo durante el periodo evaluado.
</t>
    </r>
    <r>
      <rPr>
        <b/>
        <sz val="8"/>
        <color rgb="FF000000"/>
        <rFont val="Times New Roman"/>
      </rPr>
      <t xml:space="preserve">RECOMENDACIONES
</t>
    </r>
    <r>
      <rPr>
        <sz val="8"/>
        <color rgb="FF000000"/>
        <rFont val="Times New Roman"/>
      </rPr>
      <t xml:space="preserve">Se recomienda que los informes de presunto incumplimiento contractual sean elaborados en el formato institucional establecido A-GCO-FT-065 y debidamente firmados por el supervisor responsable, como condición indispensable para garantizar su formalización, identificación y trazabilidad conforme al diseño del control.
</t>
    </r>
  </si>
  <si>
    <t>El/la supervisor/a del contrato</t>
  </si>
  <si>
    <t>Cada vez que detecte posibles incumplimientos de las obligaciones contractuales</t>
  </si>
  <si>
    <t>Revisar las obligaciones contractuales que no se hayan cumplido por parte del contratista y las registra en el informe presentado al Comité de Supervisión e interventoría</t>
  </si>
  <si>
    <t>El/la supervisor/a responsable, una vez presenta un posible incumplimiento contractual presenta ante el Comité de Supervisión e interventoría, el informe respectivo con el fin de recibir las orientaciones respectivas para iniciar o no el proceso administrativo sancionatorio</t>
  </si>
  <si>
    <t>En el caso de identificar un presunto incumplimiento, se remite el caso a la gerencia de contratación para que se adelante el proceso administrativo sancionatorio por parte del/la Ordenador/a del Gasto</t>
  </si>
  <si>
    <t>Informe de Supervisión por presunto incumplimiento
Resolución por medio de la cual se resuelve el presunto incumplimiento (Cuando aplique)</t>
  </si>
  <si>
    <r>
      <rPr>
        <sz val="11"/>
        <color rgb="FF000000"/>
        <rFont val="Times New Roman"/>
      </rPr>
      <t xml:space="preserve">
</t>
    </r>
    <r>
      <rPr>
        <b/>
        <sz val="11"/>
        <color rgb="FF000000"/>
        <rFont val="Times New Roman"/>
      </rPr>
      <t xml:space="preserve">CONTROL 2
</t>
    </r>
    <r>
      <rPr>
        <sz val="11"/>
        <color rgb="FF000000"/>
        <rFont val="Times New Roman"/>
      </rPr>
      <t xml:space="preserve">
Los supervisores designados al evidenciar un presunto incumplimiento contractual, remiten informe de presunto incumplimiento contractual para ser revisado por el abogado encargado de dar tramite a la solicitud, se remiten en versión word, los informes remitidos por presunto incumplimiento de los contratos relacioandos a continaución:
* Informe de presunto incumplimiento – CONTRATO DE PRESTACIÓN DE 
SERVICIOS Nro. 0564 de 2024.
* Informe de presunto incumplimiento Nro.2760 de 2025.
* Informe de presunto incumplimiento – Contrato de Prestación de Servicios Nro. 1688 de 2025.</t>
    </r>
  </si>
  <si>
    <t>El/la ordenador/a del gasto</t>
  </si>
  <si>
    <t>Cada vez que se presente un incumplimiento contractual</t>
  </si>
  <si>
    <t>Revisar los hechos que presuntamente están configurando un incumplimiento contractual</t>
  </si>
  <si>
    <t xml:space="preserve">Se adelanta proceso administrativo sancionatorio conforme a lo establecido en el procedimiento de Incumplimientos contractuales </t>
  </si>
  <si>
    <t>Se declara el incumplimiento contractual</t>
  </si>
  <si>
    <t>Resolución por medio de la cual se resuelve el presunto incumplimiento y se ordena la afectación de la garantía y/o imposición de multas cuando haya lugar</t>
  </si>
  <si>
    <t xml:space="preserve">Procedimiento para incumplimiento Contractual </t>
  </si>
  <si>
    <r>
      <rPr>
        <b/>
        <sz val="11"/>
        <color rgb="FF000000"/>
        <rFont val="Times New Roman"/>
      </rPr>
      <t xml:space="preserve">CONTROL 3
</t>
    </r>
    <r>
      <rPr>
        <sz val="11"/>
        <color rgb="FF000000"/>
        <rFont val="Times New Roman"/>
      </rPr>
      <t xml:space="preserve">
Para el periodo reportado, se expidio la Resolución No 253 del 17 de marzo de 2026 por medio del cual se declaró el incumplimiento del contrato 1830 de 2025 cuyo objeto consiste en  “</t>
    </r>
    <r>
      <rPr>
        <i/>
        <sz val="11"/>
        <color rgb="FF000000"/>
        <rFont val="Times New Roman"/>
      </rPr>
      <t xml:space="preserve">ADQUIRIR MATERIALES E INSUMOS PARA LOS TALLERES DE FORMACIÓN DE MANTENIMIENTO 
DE BICICLETAS QUE REQUIERA LA SUBDIRECCIÓN DE OPORTUNIDADES, DIRIGIDOS A LOS BENEFICIARIOS DEL IDIPRON".
</t>
    </r>
    <r>
      <rPr>
        <sz val="11"/>
        <color rgb="FF000000"/>
        <rFont val="Times New Roman"/>
      </rPr>
      <t>Se remite Resolución No 253 de 2026 como soporte del control.</t>
    </r>
  </si>
  <si>
    <t>GESTION DE SERVICIOS ADMINISTRATIVOS</t>
  </si>
  <si>
    <t>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</si>
  <si>
    <t>El proceso inicia desde la contratación de los servicios requeridos, los cuales son administrados y puestos a disposición de los diferentes procesos definidos por el IDIPRON para el cumplimiento de su misión, realizando periódicamente acciones de mantenimientos, seguridad y transporte y termina con la retroalimentación en la calidad de los servicios prestados.</t>
  </si>
  <si>
    <t xml:space="preserve"> Falta de realización de mantenimiento preventivo y/o correctivo del parque automoto</t>
  </si>
  <si>
    <t xml:space="preserve">Omisión de la planeación del proceso </t>
  </si>
  <si>
    <t xml:space="preserve">Posibilidad de efecto dañoso sobre intereses patrimoniales por falta de realización de mantenimiento preventivo y/o correctivo del parque automotor, a causa de la omisión de la  planeación del proceso </t>
  </si>
  <si>
    <t xml:space="preserve">El /la Gerente Administrativo/a y/o el/la delgado/a del mantenimiento del parque automotor </t>
  </si>
  <si>
    <t>Trimestral</t>
  </si>
  <si>
    <t>Verificar que las fichas de mantenimiento del parque automotor se encuentren completas</t>
  </si>
  <si>
    <t>Se verifica que las fichas de mantenimiento, contengan las fechas y kilometrajes establecidos para el mantenimiento preventivo</t>
  </si>
  <si>
    <t>Se verifica si el vehículo presenta alguna falla y se identifica si es por la falta de mantenimiento preventivo,y si se presenta se realiza el mantenimiento correctivo</t>
  </si>
  <si>
    <t>Hoja de vida y fichas de mantenimiento de vehículos A-GSA-FT-005 
Fichas de mantenimiento y planillas preoperacionales A- GSA-FT-016</t>
  </si>
  <si>
    <t>Adminsitración del Parque Automotor A-GSA-PR-003</t>
  </si>
  <si>
    <t>Realizar una (1) capacitación al personal designado al proceso de mantenimiento y conductores/as, sobre el diligenciamiento de los formatos asociados a las planillas operacionales y del funcionamiento del vehículo</t>
  </si>
  <si>
    <t>Gerencia de Servicios Administrativos</t>
  </si>
  <si>
    <t>Para el primer cuatrimestre del año 2026, se realizó el control del proceso de mantenimiento, validando las hojas de vida de los vehículos y planillas preoperacionales, donde se evidenció que se cumplio con el proceso de mantenimiento de los vehículos de la entidad.</t>
  </si>
  <si>
    <t>Esta acción se realizara en el segundo cuatrimestre del 2026</t>
  </si>
  <si>
    <t xml:space="preserve">De acuerdo con la evidencia requerida para este control se observan las hoja de vida y fichas de mantenimiento de vehículos A-GSA-FT-005 y las fichas de mantenimiento y planillas preoperacionales A- GSA-FT-016 del cuatrimestre.
Para este periodo no se cuenta con acciones de fortalecimiento.
Para este periodo no se materializo el riesgo.  </t>
  </si>
  <si>
    <t xml:space="preserve">01/06/2026
CONTROL No. 1. Cumple, se evidenció la ejecución de la actividad de control, al aportar  las hoja de vida y fichas de mantenimiento de vehículos A-GSA-FT-005 y las fichas de mantenimiento y planillas preoperacionales A- GSA-FT-016 del cuatrimestre.
ACCION DE FORTALECIMIENTO: No aplica para el periodo a evaluar ya que tiene un plazo de ejecucion hasta 30/12/2026
No se materializo el daño
RECOMENDACIONES: Continuar con la ejecución de la actividad de control y realizar la accion de fortalecimiento con el fin de mitigar la materialización del daño.
</t>
  </si>
  <si>
    <t>GESTION DE ADECUACIÓN Y MANTENIMIENTO DE BIENES</t>
  </si>
  <si>
    <t>Garantizar las condiciones mínimas de calidad y habitabilidad de nuestros Niños, Niñas, Adolescentes y Jóvenes (NNAJ) y de todos los procesos del Instituto a través del mantenimiento físico preventivo y correctivo de bienes muebles e inmuebles que componen la infraestructura del IDIPRON, con el fin de fortalecer la gestión administrativa, de comunicaciones e infraestructura de conformidad con los lineamientos legales establecidos.</t>
  </si>
  <si>
    <t xml:space="preserve">El proceso inicia con el cronograma de las actividades a realizar y la contratación de los servicios requeridos, los cuales son administrados y puestos a disposición de los diferentes procesos definidos por el IDIPRON para el cumplimiento de su misión, así mismo se realizan periódicamente acciones preventivas o de mantenimiento a los Bienes muebles e inmuebles, equipos y maquinaria, como a la infraestructura física y termina con la retroalimentación en la calidad de los servicios prestados. </t>
  </si>
  <si>
    <t xml:space="preserve">Falta de planeación en la adquisición de bienes de acuerdo con la necesidad del proceso
Mala práctica en la elaboración de los procesos de acuerdo con los requerimientos contractuales
Falta de seguimiento a la entrega de los recursos adquiridos de acuerdo con las necesidades 
Falta de aplicación de los cronogramas y planes de trabajo establecidos en el proceso
No contar con el personal calificado para el manejo de los bienes muebles e inmuebles </t>
  </si>
  <si>
    <t>Falta de planeación en la adquisición de bienes de acuerdo con la necesidad del proceso</t>
  </si>
  <si>
    <t>Posibilidad de efecto dañoso sobre bienes públicos por pérdida, extravío, hurto o no uso de bienes muebles adquiridos por la entidad o mal uso o deterioro de bienes inmuebles a causa de la omisión de los proceedimientos establecidos en el proceso de Gestión de Adecuación y Mantenimiento de Bienes para la gestión de las actividades</t>
  </si>
  <si>
    <t xml:space="preserve">El / la líder del proceso de Gestión y Adecuación de Mantenimiento de Bienes </t>
  </si>
  <si>
    <t>Anualmente</t>
  </si>
  <si>
    <t>Verificar que se contemplen las necesidades de mantenimiento en el plan anual</t>
  </si>
  <si>
    <t>De acuerdo con los diagnósticos realizados, el/la líder del proceso proyecta el plan de mantenimiento de acuerdo con las necesidades de las UPIs y sedes administrativas</t>
  </si>
  <si>
    <t>En el caso que no se encuentren contempladas algunas necesidades de mantenimiento, se procede a incluirlas en el plan anual generando una nueva versión</t>
  </si>
  <si>
    <t>Plan anual de mantenimiento</t>
  </si>
  <si>
    <t>Procedimiento de Mantenimiento de Bienes A-GAMB-PR-001</t>
  </si>
  <si>
    <t>De acuerdo con la metodología para la administración del riesgo, no se formulan acciones de fortalecimiento para la vigencia 2026, por cuanto los controles existentes se consideran suficientes y permiten mitigar el riesgo</t>
  </si>
  <si>
    <t>El Gerente de Recursos Físicos en conjunto con el equipo de Gestión de Adecuación y Mantenimiento de Bienes se reunen para realizar el seguimiento del plan anual de mantenimiento en su formulación, ejecución y avance, para dar cumplimiento en la vigencia 2026 priorizando las intervenciones a realizar para dar cumplimiento.</t>
  </si>
  <si>
    <t>Para este control el proceso adjunta la evidencia requerida, el plan anual de mantenimiento de bienes, por cada una de las UPIs. 
&amp;</t>
  </si>
  <si>
    <r>
      <rPr>
        <b/>
        <sz val="12"/>
        <color rgb="FF000000"/>
        <rFont val="Times New Roman"/>
      </rPr>
      <t xml:space="preserve">CONTROL 1
</t>
    </r>
    <r>
      <rPr>
        <sz val="12"/>
        <color rgb="FF000000"/>
        <rFont val="Times New Roman"/>
      </rPr>
      <t xml:space="preserve">se evidenció la ejecución de la actividad de control
</t>
    </r>
    <r>
      <rPr>
        <b/>
        <sz val="12"/>
        <color rgb="FF000000"/>
        <rFont val="Times New Roman"/>
      </rPr>
      <t xml:space="preserve">
ACCIONES DE FORTALECIMIENTO
</t>
    </r>
    <r>
      <rPr>
        <sz val="12"/>
        <color rgb="FF000000"/>
        <rFont val="Times New Roman"/>
      </rPr>
      <t xml:space="preserve">El proceso hace mención que “no se formulan acciones de fortalecimiento para la vigencia 2026, por cuanto los controles existentes se consideran suficientes y permiten mitigar el riesgo”
</t>
    </r>
    <r>
      <rPr>
        <b/>
        <sz val="12"/>
        <color rgb="FF000000"/>
        <rFont val="Times New Roman"/>
      </rPr>
      <t xml:space="preserve">
MATERIALIZACIÓN DEL RIESGO
</t>
    </r>
    <r>
      <rPr>
        <sz val="12"/>
        <color rgb="FF000000"/>
        <rFont val="Times New Roman"/>
      </rPr>
      <t xml:space="preserve">No se materializo el riesgo
</t>
    </r>
    <r>
      <rPr>
        <b/>
        <sz val="12"/>
        <color rgb="FF000000"/>
        <rFont val="Times New Roman"/>
      </rPr>
      <t xml:space="preserve">
</t>
    </r>
  </si>
  <si>
    <t>Profesional o funcionario delegado para el apoyo administrativo de la Gerencia de Recursos Físicos</t>
  </si>
  <si>
    <t>De acuerdo con la necesidad</t>
  </si>
  <si>
    <t xml:space="preserve">Verificar la correcta estructuración de los documentos para la adquisición y mantenimiento de los bienes muebles e inmuebles </t>
  </si>
  <si>
    <t xml:space="preserve">Se verifica que los estudios previos de los procesos contractuales proyectados cuenten con las condiciones técnicas, jurídicas y administrativa a contratar </t>
  </si>
  <si>
    <t xml:space="preserve">Se deberá realizar un alcance a las correcciones que den a lugar desde la parte técnica, jurídica y administrativa dando el aval  por parte de la supervisión y apoyo a la supervisión  del proceso de la documentación requerida, previo al radicado al proceso de Gestión Contractual </t>
  </si>
  <si>
    <t>Documentación del proceso</t>
  </si>
  <si>
    <t xml:space="preserve">Procedimiento Adquisición de Bienes A-GAMB-PR-003 </t>
  </si>
  <si>
    <t>Se proyectan los procesos correspondientes a la Gerencia de Recursos Fisicos de la vigencia lo que corresponde a la parte técnica, jurídica y administrativa del proceso de ferreteria.</t>
  </si>
  <si>
    <t>De acuerdo a la evidencia adjuntada por el proceso, se observa los documentos para la adquisición y mantenimiento de los bienes muebles e inmuebles.
&amp;</t>
  </si>
  <si>
    <r>
      <rPr>
        <b/>
        <sz val="12"/>
        <color rgb="FF000000"/>
        <rFont val="Times New Roman"/>
      </rPr>
      <t xml:space="preserve">CONTROL 2 
</t>
    </r>
    <r>
      <rPr>
        <sz val="12"/>
        <color rgb="FF000000"/>
        <rFont val="Times New Roman"/>
      </rPr>
      <t xml:space="preserve">No fue posible verificar la ejecución del control, toda vez que las evidencias aportadas no permiten identificar los estudios previos de los procesos contractuales objeto de revisión ni comprobar la verificación de las condiciones técnicas, jurídicas y administrativas establecidas en el diseño del control. Si bien se aportan documentos como requerimientos técnicos, fichas técnicas y relaciones de bienes y servicios, estos no permiten establecer su correspondencia con los estudios previos ni evidenciar la validación realizada.
</t>
    </r>
    <r>
      <rPr>
        <b/>
        <sz val="12"/>
        <color rgb="FF000000"/>
        <rFont val="Times New Roman"/>
      </rPr>
      <t xml:space="preserve">Recomendación
</t>
    </r>
    <r>
      <rPr>
        <sz val="12"/>
        <color rgb="FF000000"/>
        <rFont val="Times New Roman"/>
      </rPr>
      <t xml:space="preserve">
Se recomienda conservar y aportar evidencias que permitan identificar claramente los estudios previos revisados y la validación efectuada sobre las condiciones técnicas, jurídicas y administrativas, garantizando la trazabilidad de la ejecución del control.
</t>
    </r>
    <r>
      <rPr>
        <b/>
        <sz val="12"/>
        <color rgb="FF000000"/>
        <rFont val="Times New Roman"/>
      </rPr>
      <t xml:space="preserve">ACCIONES DE FORTALECIMIENTO
</t>
    </r>
    <r>
      <rPr>
        <sz val="12"/>
        <color rgb="FF000000"/>
        <rFont val="Times New Roman"/>
      </rPr>
      <t xml:space="preserve">
El proceso hace mención que “no se formulan acciones de fortalecimiento para la vigencia 2026, por cuanto los controles existentes se consideran suficientes y permiten mitigar el riesgo”
</t>
    </r>
    <r>
      <rPr>
        <b/>
        <sz val="12"/>
        <color rgb="FF000000"/>
        <rFont val="Times New Roman"/>
      </rPr>
      <t xml:space="preserve">MATERIALIZACIÓN DEL RIESGO
</t>
    </r>
    <r>
      <rPr>
        <sz val="12"/>
        <color rgb="FF000000"/>
        <rFont val="Times New Roman"/>
      </rPr>
      <t xml:space="preserve">
No se materializo el riesgo
</t>
    </r>
  </si>
  <si>
    <t xml:space="preserve">El/la líder del proceso de Gestión y Adecuación de Mantenimiento de Bienes </t>
  </si>
  <si>
    <t xml:space="preserve">Verificar la conformidad de la adquisición del bien mueble o inmueble </t>
  </si>
  <si>
    <t>Se recibe a conformidad la adquisición del bien mueble o inmueble requerido contratado, a través de un acta de entrega</t>
  </si>
  <si>
    <t>No se recibe a conformidad el bien mueble o inmueble y se solicitan las subsanaciones correspondientes o se realizan las devoluciones correspondientes</t>
  </si>
  <si>
    <t>Acta de entrega</t>
  </si>
  <si>
    <t>No se recibieron bienes inmuebles durante el periodo</t>
  </si>
  <si>
    <t xml:space="preserve">En este periodo de seguimiento de este control no se surtieron entregas de bienes inmuebles.
&amp;
No se materializa el riego. 
No se cuenta con acciones de fotalecimiento. </t>
  </si>
  <si>
    <r>
      <rPr>
        <b/>
        <sz val="12"/>
        <color rgb="FF000000"/>
        <rFont val="Times New Roman"/>
      </rPr>
      <t xml:space="preserve">CONTROL 3
</t>
    </r>
    <r>
      <rPr>
        <sz val="12"/>
        <color rgb="FF000000"/>
        <rFont val="Times New Roman"/>
      </rPr>
      <t xml:space="preserve">
Se reportó que durante este periodo no se dio aplicación a la actividad de control
</t>
    </r>
    <r>
      <rPr>
        <b/>
        <sz val="12"/>
        <color rgb="FF000000"/>
        <rFont val="Times New Roman"/>
      </rPr>
      <t xml:space="preserve">ACCIONES DE FORTALECIMIENTO
</t>
    </r>
    <r>
      <rPr>
        <sz val="12"/>
        <color rgb="FF000000"/>
        <rFont val="Times New Roman"/>
      </rPr>
      <t xml:space="preserve">
El proceso hace mención que “no se formulan acciones de fortalecimiento para la vigencia 2026, por cuanto los controles existentes se consideran suficientes y permiten mitigar el riesgo”
</t>
    </r>
    <r>
      <rPr>
        <b/>
        <sz val="12"/>
        <color rgb="FF000000"/>
        <rFont val="Times New Roman"/>
      </rPr>
      <t xml:space="preserve">MATERIALIZACIÓN DEL RIESGO
</t>
    </r>
    <r>
      <rPr>
        <sz val="12"/>
        <color rgb="FF000000"/>
        <rFont val="Times New Roman"/>
      </rPr>
      <t xml:space="preserve">
No se materializo el riesgo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</si>
</sst>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26" x14ac:knownFonts="1">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sz val="8"/>
      <name val="Calibri"/>
      <family val="2"/>
      <scheme val="minor"/>
    </font>
    <font>
      <u/>
      <sz val="11"/>
      <color theme="10"/>
      <name val="Calibri"/>
      <family val="2"/>
      <scheme val="minor"/>
    </font>
    <font>
      <sz val="11"/>
      <color rgb="FF000000"/>
      <name val="Times New Roman"/>
    </font>
    <font>
      <b/>
      <sz val="11"/>
      <color rgb="FF000000"/>
      <name val="Times New Roman"/>
    </font>
    <font>
      <sz val="12"/>
      <color rgb="FF000000"/>
      <name val="Times New Roman"/>
      <family val="1"/>
    </font>
    <font>
      <sz val="8"/>
      <color rgb="FF000000"/>
      <name val="Times New Roman"/>
    </font>
    <font>
      <b/>
      <sz val="8"/>
      <color rgb="FF000000"/>
      <name val="Times New Roman"/>
    </font>
    <font>
      <i/>
      <sz val="11"/>
      <color rgb="FF000000"/>
      <name val="Times New Roman"/>
    </font>
    <font>
      <sz val="11"/>
      <color rgb="FF000000"/>
      <name val="Arial"/>
      <family val="2"/>
      <charset val="1"/>
    </font>
    <font>
      <sz val="10"/>
      <color rgb="FF000000"/>
      <name val="Times New Roman"/>
      <family val="1"/>
    </font>
    <font>
      <b/>
      <sz val="12"/>
      <color rgb="FF000000"/>
      <name val="Times New Roman"/>
    </font>
    <font>
      <sz val="12"/>
      <color rgb="FF000000"/>
      <name val="Times New Roman"/>
    </font>
  </fonts>
  <fills count="6">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auto="1"/>
      </left>
      <right/>
      <top/>
      <bottom/>
      <diagonal/>
    </border>
    <border>
      <left/>
      <right/>
      <top style="medium">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indexed="64"/>
      </left>
      <right style="thin">
        <color indexed="64"/>
      </right>
      <top style="thin">
        <color indexed="64"/>
      </top>
      <bottom style="thin">
        <color rgb="FF000000"/>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41" fontId="6" fillId="0" borderId="0" applyFont="0" applyFill="0" applyBorder="0" applyAlignment="0" applyProtection="0"/>
    <xf numFmtId="0" fontId="15" fillId="0" borderId="0" applyNumberFormat="0" applyFill="0" applyBorder="0" applyAlignment="0" applyProtection="0"/>
    <xf numFmtId="0" fontId="6" fillId="0" borderId="0"/>
  </cellStyleXfs>
  <cellXfs count="280">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textRotation="90" wrapText="1"/>
    </xf>
    <xf numFmtId="0" fontId="3" fillId="2" borderId="27"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8" xfId="0" applyFont="1" applyFill="1" applyBorder="1" applyAlignment="1">
      <alignment horizontal="center" vertical="center" textRotation="90" wrapText="1"/>
    </xf>
    <xf numFmtId="0" fontId="2" fillId="2" borderId="27"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7" xfId="0" applyFont="1" applyFill="1" applyBorder="1" applyAlignment="1">
      <alignment horizontal="center" vertical="center"/>
    </xf>
    <xf numFmtId="0" fontId="3" fillId="3" borderId="5"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0"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2" borderId="28" xfId="0" applyFont="1" applyFill="1" applyBorder="1" applyAlignment="1">
      <alignment horizontal="center" vertical="center" wrapText="1"/>
    </xf>
    <xf numFmtId="0" fontId="10"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8"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8" fillId="0" borderId="1" xfId="0" applyFont="1" applyBorder="1" applyAlignment="1">
      <alignment horizontal="center" vertical="center" textRotation="90" wrapText="1"/>
    </xf>
    <xf numFmtId="0" fontId="1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0" fillId="0" borderId="0" xfId="0" applyAlignment="1">
      <alignment horizontal="right" vertical="center"/>
    </xf>
    <xf numFmtId="0" fontId="10" fillId="2" borderId="43"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2" fillId="2" borderId="38" xfId="0" applyFont="1" applyFill="1" applyBorder="1" applyAlignment="1">
      <alignment horizontal="center"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8" fillId="0" borderId="0" xfId="0" applyFont="1" applyAlignment="1">
      <alignment horizontal="center" vertical="center" textRotation="90" wrapText="1"/>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0" fillId="0" borderId="0" xfId="0" applyNumberFormat="1" applyFont="1" applyAlignment="1" applyProtection="1">
      <alignment horizontal="center" vertical="center"/>
      <protection locked="0"/>
    </xf>
    <xf numFmtId="0" fontId="12"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vertical="center"/>
    </xf>
    <xf numFmtId="0" fontId="10" fillId="0" borderId="0" xfId="0" applyFont="1" applyAlignment="1" applyProtection="1">
      <alignment horizontal="center" vertical="center" wrapText="1"/>
      <protection locked="0"/>
    </xf>
    <xf numFmtId="0" fontId="13" fillId="0" borderId="0" xfId="0" applyFont="1" applyAlignment="1">
      <alignment horizontal="center" vertical="center" wrapText="1"/>
    </xf>
    <xf numFmtId="9" fontId="8"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8" fillId="0" borderId="6" xfId="0" applyFont="1" applyBorder="1" applyAlignment="1">
      <alignment horizontal="justify" vertical="center" wrapText="1"/>
    </xf>
    <xf numFmtId="0" fontId="3" fillId="5" borderId="0" xfId="0" applyFont="1" applyFill="1" applyAlignment="1">
      <alignment horizontal="center" vertical="center"/>
    </xf>
    <xf numFmtId="9" fontId="3" fillId="5" borderId="0" xfId="0" applyNumberFormat="1" applyFont="1" applyFill="1" applyAlignment="1">
      <alignment horizontal="center" vertical="center"/>
    </xf>
    <xf numFmtId="9" fontId="3" fillId="5" borderId="0" xfId="0" applyNumberFormat="1" applyFont="1" applyFill="1" applyAlignment="1">
      <alignment horizontal="center" vertical="center" wrapText="1"/>
    </xf>
    <xf numFmtId="41" fontId="3" fillId="5" borderId="0" xfId="1" applyFont="1" applyFill="1" applyBorder="1" applyAlignment="1">
      <alignment horizontal="center" vertical="center" wrapText="1"/>
    </xf>
    <xf numFmtId="0" fontId="9" fillId="5" borderId="0" xfId="0" applyFont="1" applyFill="1" applyAlignment="1">
      <alignment horizontal="center" vertical="center" textRotation="90"/>
    </xf>
    <xf numFmtId="0" fontId="3" fillId="0" borderId="13" xfId="0" applyFont="1" applyBorder="1" applyAlignment="1">
      <alignment horizontal="center" vertical="top"/>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3" fillId="4" borderId="1" xfId="0" applyFont="1" applyFill="1" applyBorder="1" applyAlignment="1">
      <alignment horizontal="center" vertical="top"/>
    </xf>
    <xf numFmtId="9" fontId="3" fillId="4" borderId="1" xfId="0" applyNumberFormat="1" applyFont="1" applyFill="1" applyBorder="1" applyAlignment="1">
      <alignment horizontal="center" vertical="top"/>
    </xf>
    <xf numFmtId="0" fontId="1" fillId="0" borderId="14" xfId="0" applyFont="1" applyBorder="1" applyAlignment="1">
      <alignment horizontal="center" vertical="center" textRotation="90"/>
    </xf>
    <xf numFmtId="0" fontId="2" fillId="0" borderId="13" xfId="0" applyFont="1" applyBorder="1" applyAlignment="1">
      <alignment horizontal="justify" vertical="center" wrapText="1"/>
    </xf>
    <xf numFmtId="0" fontId="8"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5" fillId="0" borderId="1" xfId="0" applyFont="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9" fillId="4" borderId="14" xfId="0" applyFont="1" applyFill="1" applyBorder="1" applyAlignment="1">
      <alignment horizontal="center" vertical="top" textRotation="90"/>
    </xf>
    <xf numFmtId="0" fontId="2" fillId="0" borderId="37" xfId="0" applyFont="1" applyBorder="1" applyAlignment="1">
      <alignment horizontal="left"/>
    </xf>
    <xf numFmtId="0" fontId="0" fillId="0" borderId="7" xfId="0" applyBorder="1"/>
    <xf numFmtId="0" fontId="10" fillId="0" borderId="48" xfId="0" applyFont="1" applyBorder="1" applyAlignment="1" applyProtection="1">
      <alignment horizontal="center" vertical="center" wrapText="1"/>
      <protection locked="0"/>
    </xf>
    <xf numFmtId="0" fontId="4" fillId="0" borderId="7" xfId="0" applyFont="1" applyBorder="1"/>
    <xf numFmtId="14" fontId="10" fillId="0" borderId="46" xfId="0" applyNumberFormat="1" applyFont="1" applyBorder="1" applyAlignment="1" applyProtection="1">
      <alignment horizontal="center" vertical="center" wrapText="1"/>
      <protection locked="0"/>
    </xf>
    <xf numFmtId="0" fontId="16" fillId="0" borderId="47" xfId="0" applyFont="1" applyBorder="1" applyAlignment="1">
      <alignment vertical="center" wrapText="1"/>
    </xf>
    <xf numFmtId="0" fontId="17" fillId="0" borderId="13" xfId="0" applyFont="1" applyBorder="1" applyAlignment="1">
      <alignment vertical="center" wrapText="1"/>
    </xf>
    <xf numFmtId="0" fontId="16" fillId="0" borderId="47" xfId="0" applyFont="1" applyBorder="1" applyAlignment="1">
      <alignment horizontal="center" vertical="center" wrapText="1"/>
    </xf>
    <xf numFmtId="0" fontId="1" fillId="2" borderId="1" xfId="0" applyFont="1" applyFill="1" applyBorder="1" applyAlignment="1">
      <alignment horizontal="center" vertical="center"/>
    </xf>
    <xf numFmtId="0" fontId="2" fillId="2" borderId="38" xfId="0" applyFont="1" applyFill="1" applyBorder="1" applyAlignment="1">
      <alignment horizontal="center" vertical="center" textRotation="90" wrapText="1"/>
    </xf>
    <xf numFmtId="0" fontId="18" fillId="0" borderId="14" xfId="0" applyFont="1" applyBorder="1" applyAlignment="1">
      <alignment horizontal="center" vertical="center" wrapText="1"/>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2" fillId="2" borderId="38" xfId="0" applyFont="1" applyFill="1" applyBorder="1" applyAlignment="1">
      <alignment horizontal="center" vertical="center" textRotation="90" wrapText="1"/>
    </xf>
    <xf numFmtId="0" fontId="2" fillId="2" borderId="39" xfId="0" applyFont="1" applyFill="1" applyBorder="1" applyAlignment="1">
      <alignment horizontal="center" vertical="center" textRotation="90"/>
    </xf>
    <xf numFmtId="0" fontId="7" fillId="0" borderId="0" xfId="0" applyFont="1" applyAlignment="1">
      <alignment horizontal="left" vertical="center"/>
    </xf>
    <xf numFmtId="0" fontId="15" fillId="2" borderId="15" xfId="2" applyFill="1" applyBorder="1" applyAlignment="1">
      <alignment horizontal="center" vertical="center" wrapText="1"/>
    </xf>
    <xf numFmtId="0" fontId="15" fillId="2" borderId="10" xfId="2" applyFill="1" applyBorder="1" applyAlignment="1">
      <alignment horizontal="center" vertical="center" wrapText="1"/>
    </xf>
    <xf numFmtId="0" fontId="15" fillId="2" borderId="30" xfId="2" applyFill="1" applyBorder="1" applyAlignment="1">
      <alignment horizontal="center" vertical="center" wrapText="1"/>
    </xf>
    <xf numFmtId="0" fontId="15" fillId="2" borderId="16" xfId="2" applyFill="1" applyBorder="1" applyAlignment="1">
      <alignment horizontal="center" vertical="center" wrapText="1"/>
    </xf>
    <xf numFmtId="0" fontId="15" fillId="2" borderId="13" xfId="2" applyFill="1" applyBorder="1" applyAlignment="1">
      <alignment horizontal="center" vertical="center" wrapText="1"/>
    </xf>
    <xf numFmtId="0" fontId="15" fillId="2" borderId="1" xfId="2" applyFill="1" applyBorder="1" applyAlignment="1">
      <alignment horizontal="center" vertical="center" wrapText="1"/>
    </xf>
    <xf numFmtId="0" fontId="15" fillId="2" borderId="2" xfId="2" applyFill="1" applyBorder="1" applyAlignment="1">
      <alignment horizontal="center" vertical="center" wrapText="1"/>
    </xf>
    <xf numFmtId="0" fontId="15" fillId="2" borderId="14" xfId="2"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2"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 fillId="0" borderId="25" xfId="0" applyFont="1" applyBorder="1" applyAlignment="1">
      <alignment horizontal="center" vertical="center"/>
    </xf>
    <xf numFmtId="0" fontId="1" fillId="0" borderId="22" xfId="0" applyFont="1" applyBorder="1" applyAlignment="1">
      <alignment horizontal="center" vertical="center"/>
    </xf>
    <xf numFmtId="49" fontId="4" fillId="0" borderId="17"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25"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14" fontId="1" fillId="0" borderId="17" xfId="0" applyNumberFormat="1" applyFont="1" applyBorder="1" applyAlignment="1">
      <alignment horizontal="center" vertical="center"/>
    </xf>
    <xf numFmtId="0" fontId="2" fillId="0" borderId="1" xfId="0" applyFont="1" applyBorder="1" applyAlignment="1">
      <alignment horizontal="left"/>
    </xf>
    <xf numFmtId="0" fontId="1" fillId="2" borderId="1" xfId="0" applyFont="1" applyFill="1" applyBorder="1" applyAlignment="1">
      <alignment horizontal="center"/>
    </xf>
    <xf numFmtId="0" fontId="0" fillId="0" borderId="1" xfId="0" applyBorder="1" applyAlignment="1">
      <alignment horizontal="left"/>
    </xf>
    <xf numFmtId="0" fontId="10" fillId="0" borderId="1" xfId="0" applyFont="1" applyBorder="1"/>
    <xf numFmtId="0" fontId="2" fillId="2" borderId="1" xfId="0" applyFont="1" applyFill="1" applyBorder="1"/>
    <xf numFmtId="0" fontId="2" fillId="2" borderId="1" xfId="0" applyFont="1" applyFill="1" applyBorder="1" applyAlignment="1">
      <alignment horizontal="center"/>
    </xf>
    <xf numFmtId="0" fontId="0" fillId="0" borderId="1" xfId="0" applyBorder="1"/>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0" fillId="2" borderId="1" xfId="0" applyFont="1" applyFill="1" applyBorder="1" applyAlignment="1">
      <alignment horizontal="center" vertical="center" wrapText="1"/>
    </xf>
    <xf numFmtId="0" fontId="4" fillId="0" borderId="1" xfId="0" applyFont="1" applyBorder="1"/>
    <xf numFmtId="0" fontId="3" fillId="0" borderId="1" xfId="0" applyFont="1" applyBorder="1" applyAlignment="1">
      <alignment horizontal="center" vertical="top"/>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5" fillId="0" borderId="1" xfId="0" applyFont="1" applyBorder="1" applyAlignment="1">
      <alignment horizontal="center" vertical="top"/>
    </xf>
    <xf numFmtId="0" fontId="3" fillId="4" borderId="1" xfId="0" applyFont="1" applyFill="1" applyBorder="1" applyAlignment="1">
      <alignment horizontal="center" vertical="top"/>
    </xf>
    <xf numFmtId="9" fontId="3" fillId="4" borderId="1" xfId="0" applyNumberFormat="1" applyFont="1" applyFill="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9" fillId="4" borderId="1" xfId="0" applyFont="1" applyFill="1" applyBorder="1" applyAlignment="1">
      <alignment horizontal="center" vertical="top" textRotation="90"/>
    </xf>
    <xf numFmtId="0" fontId="8" fillId="0" borderId="1" xfId="0" applyFont="1" applyBorder="1" applyAlignment="1">
      <alignment horizontal="center" vertical="center"/>
    </xf>
    <xf numFmtId="0" fontId="8" fillId="0" borderId="1" xfId="0" applyFont="1" applyBorder="1" applyAlignment="1">
      <alignment horizontal="justify" vertical="center" wrapText="1"/>
    </xf>
    <xf numFmtId="0" fontId="1" fillId="0" borderId="1" xfId="0" applyFont="1" applyBorder="1" applyAlignment="1">
      <alignment horizontal="center" vertical="center" textRotation="90"/>
    </xf>
    <xf numFmtId="0" fontId="2" fillId="0" borderId="1" xfId="0" applyFont="1" applyBorder="1" applyAlignment="1">
      <alignment horizontal="justify" vertical="top" wrapText="1"/>
    </xf>
    <xf numFmtId="0" fontId="8"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14" fontId="10" fillId="0" borderId="1" xfId="0" applyNumberFormat="1" applyFont="1" applyBorder="1" applyAlignment="1" applyProtection="1">
      <alignment horizontal="center" vertical="center"/>
      <protection locked="0"/>
    </xf>
    <xf numFmtId="0" fontId="16" fillId="0" borderId="1" xfId="0" applyFont="1" applyBorder="1" applyAlignment="1">
      <alignment horizontal="left" vertical="center" wrapText="1"/>
    </xf>
    <xf numFmtId="0" fontId="12" fillId="0" borderId="1" xfId="0" applyFont="1" applyBorder="1" applyAlignment="1">
      <alignment vertical="center" wrapText="1"/>
    </xf>
    <xf numFmtId="0" fontId="12" fillId="0" borderId="1" xfId="0" applyFont="1" applyBorder="1" applyAlignment="1">
      <alignment vertical="center"/>
    </xf>
    <xf numFmtId="0" fontId="10" fillId="0" borderId="1" xfId="0" applyFont="1" applyBorder="1" applyAlignment="1" applyProtection="1">
      <alignment horizontal="center" vertical="center" wrapText="1"/>
      <protection locked="0"/>
    </xf>
    <xf numFmtId="0" fontId="19" fillId="0" borderId="5" xfId="0" applyFont="1" applyBorder="1" applyAlignment="1">
      <alignment horizontal="center" vertical="center" wrapText="1"/>
    </xf>
    <xf numFmtId="0" fontId="19" fillId="0" borderId="29" xfId="0" applyFont="1" applyBorder="1" applyAlignment="1">
      <alignment horizontal="center" vertical="center" wrapText="1"/>
    </xf>
    <xf numFmtId="9" fontId="8" fillId="0" borderId="1" xfId="0" applyNumberFormat="1" applyFont="1" applyBorder="1" applyAlignment="1">
      <alignment horizontal="justify" vertical="center" wrapText="1"/>
    </xf>
    <xf numFmtId="10" fontId="8" fillId="0" borderId="1" xfId="0" applyNumberFormat="1" applyFont="1" applyBorder="1" applyAlignment="1">
      <alignment horizontal="justify" vertical="center" wrapText="1"/>
    </xf>
    <xf numFmtId="0" fontId="19" fillId="0" borderId="6" xfId="0" applyFont="1" applyBorder="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41" fontId="3" fillId="0" borderId="0" xfId="1" applyFont="1" applyFill="1" applyBorder="1" applyAlignment="1">
      <alignment horizontal="center" vertical="center" wrapText="1"/>
    </xf>
    <xf numFmtId="0" fontId="9" fillId="0" borderId="0" xfId="0" applyFont="1" applyAlignment="1">
      <alignment horizontal="center" vertical="center" textRotation="90"/>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xf>
    <xf numFmtId="9" fontId="3" fillId="4" borderId="1" xfId="0" applyNumberFormat="1" applyFont="1" applyFill="1" applyBorder="1" applyAlignment="1">
      <alignment horizontal="center" vertical="center"/>
    </xf>
    <xf numFmtId="9" fontId="3" fillId="0" borderId="1" xfId="0" applyNumberFormat="1" applyFont="1" applyBorder="1" applyAlignment="1">
      <alignment horizontal="center" vertical="center" wrapText="1"/>
    </xf>
    <xf numFmtId="9" fontId="3" fillId="0" borderId="1" xfId="1" applyNumberFormat="1" applyFont="1" applyBorder="1" applyAlignment="1">
      <alignment horizontal="center" vertical="center" wrapText="1"/>
    </xf>
    <xf numFmtId="0" fontId="9" fillId="4" borderId="28" xfId="0" applyFont="1" applyFill="1" applyBorder="1" applyAlignment="1">
      <alignment horizontal="center" vertical="center" textRotation="90"/>
    </xf>
    <xf numFmtId="0" fontId="2" fillId="0" borderId="18" xfId="0" applyFont="1" applyBorder="1" applyAlignment="1">
      <alignment horizontal="left"/>
    </xf>
    <xf numFmtId="0" fontId="2" fillId="0" borderId="6" xfId="0" applyFont="1" applyBorder="1" applyAlignment="1">
      <alignment horizontal="justify" vertical="center" wrapText="1"/>
    </xf>
    <xf numFmtId="0" fontId="2" fillId="0" borderId="1" xfId="0" applyFont="1" applyBorder="1" applyAlignment="1">
      <alignment horizontal="justify" vertical="center" wrapText="1"/>
    </xf>
    <xf numFmtId="14" fontId="2" fillId="0" borderId="1" xfId="0" applyNumberFormat="1" applyFont="1" applyBorder="1" applyAlignment="1">
      <alignment horizontal="justify" vertical="center" wrapText="1"/>
    </xf>
    <xf numFmtId="14" fontId="10" fillId="0" borderId="49" xfId="0" applyNumberFormat="1" applyFont="1" applyBorder="1" applyAlignment="1" applyProtection="1">
      <alignment horizontal="center" vertical="center"/>
      <protection locked="0"/>
    </xf>
    <xf numFmtId="0" fontId="22" fillId="0" borderId="50" xfId="0" applyFont="1" applyBorder="1" applyAlignment="1">
      <alignment horizontal="left" vertical="center" wrapText="1"/>
    </xf>
    <xf numFmtId="0" fontId="12" fillId="0" borderId="50" xfId="0" applyFont="1" applyBorder="1" applyAlignment="1">
      <alignment horizontal="left" vertical="center"/>
    </xf>
    <xf numFmtId="0" fontId="23" fillId="0" borderId="51" xfId="0" applyFont="1" applyBorder="1" applyAlignment="1">
      <alignment horizontal="left" vertical="center" wrapText="1"/>
    </xf>
    <xf numFmtId="0" fontId="12" fillId="0" borderId="13" xfId="0" applyFont="1" applyBorder="1" applyAlignment="1">
      <alignment vertical="center" wrapText="1"/>
    </xf>
    <xf numFmtId="0" fontId="12" fillId="0" borderId="14" xfId="0" applyFont="1" applyBorder="1" applyAlignment="1">
      <alignment horizontal="center" vertical="center" wrapText="1"/>
    </xf>
    <xf numFmtId="0" fontId="1" fillId="2" borderId="24" xfId="0" applyFont="1" applyFill="1" applyBorder="1" applyAlignment="1">
      <alignment horizontal="center" vertical="center"/>
    </xf>
    <xf numFmtId="0" fontId="1" fillId="2" borderId="0" xfId="0" applyFont="1" applyFill="1" applyAlignment="1">
      <alignment horizontal="center" vertical="center"/>
    </xf>
    <xf numFmtId="0" fontId="1" fillId="2" borderId="23" xfId="0" applyFont="1" applyFill="1" applyBorder="1" applyAlignment="1">
      <alignment horizontal="center" vertical="center"/>
    </xf>
    <xf numFmtId="0" fontId="1" fillId="2" borderId="52" xfId="0" applyFont="1" applyFill="1" applyBorder="1" applyAlignment="1">
      <alignment horizontal="center" vertical="center"/>
    </xf>
    <xf numFmtId="0" fontId="1" fillId="2" borderId="53" xfId="0" applyFont="1" applyFill="1" applyBorder="1" applyAlignment="1">
      <alignment horizontal="center" vertical="center"/>
    </xf>
    <xf numFmtId="0" fontId="3" fillId="0" borderId="27" xfId="0" applyFont="1" applyBorder="1" applyAlignment="1">
      <alignment horizontal="center" vertical="top"/>
    </xf>
    <xf numFmtId="0" fontId="3" fillId="0" borderId="39" xfId="0" applyFont="1" applyBorder="1" applyAlignment="1">
      <alignment horizontal="center" vertical="top"/>
    </xf>
    <xf numFmtId="0" fontId="3" fillId="0" borderId="5" xfId="0" applyFont="1" applyBorder="1" applyAlignment="1">
      <alignment horizontal="center" vertical="top" wrapText="1"/>
    </xf>
    <xf numFmtId="0" fontId="3" fillId="0" borderId="5" xfId="0" applyFont="1" applyBorder="1" applyAlignment="1">
      <alignment horizontal="center" vertical="top"/>
    </xf>
    <xf numFmtId="0" fontId="3" fillId="4" borderId="5" xfId="0" applyFont="1" applyFill="1" applyBorder="1" applyAlignment="1">
      <alignment horizontal="center" vertical="top"/>
    </xf>
    <xf numFmtId="9" fontId="3" fillId="4" borderId="5" xfId="0" applyNumberFormat="1" applyFont="1" applyFill="1" applyBorder="1" applyAlignment="1">
      <alignment horizontal="center" vertical="top"/>
    </xf>
    <xf numFmtId="0" fontId="9" fillId="4" borderId="5" xfId="0" applyFont="1" applyFill="1" applyBorder="1" applyAlignment="1">
      <alignment horizontal="center" vertical="top" textRotation="90"/>
    </xf>
    <xf numFmtId="0" fontId="2" fillId="0" borderId="1" xfId="0" applyFont="1" applyBorder="1" applyAlignment="1">
      <alignment horizontal="center" vertical="center"/>
    </xf>
    <xf numFmtId="0" fontId="1" fillId="0" borderId="38" xfId="0" applyFont="1" applyBorder="1" applyAlignment="1">
      <alignment horizontal="center" vertical="center" textRotation="90"/>
    </xf>
    <xf numFmtId="0" fontId="2" fillId="0" borderId="5" xfId="0" applyFont="1" applyBorder="1" applyAlignment="1">
      <alignment horizontal="center" vertical="top" wrapText="1"/>
    </xf>
    <xf numFmtId="14" fontId="23" fillId="0" borderId="5" xfId="0" applyNumberFormat="1" applyFont="1" applyBorder="1" applyAlignment="1">
      <alignment horizontal="center" vertical="center"/>
    </xf>
    <xf numFmtId="0" fontId="18" fillId="0" borderId="54" xfId="0" applyFont="1" applyBorder="1" applyAlignment="1">
      <alignment vertical="center" wrapText="1"/>
    </xf>
    <xf numFmtId="0" fontId="12" fillId="0" borderId="4" xfId="0" applyFont="1" applyBorder="1" applyAlignment="1">
      <alignment horizontal="center" vertical="center" wrapText="1"/>
    </xf>
    <xf numFmtId="0" fontId="12" fillId="0" borderId="1" xfId="0" applyFont="1" applyBorder="1" applyAlignment="1">
      <alignment vertical="center" wrapText="1"/>
    </xf>
    <xf numFmtId="0" fontId="24" fillId="0" borderId="1" xfId="0" applyFont="1" applyBorder="1" applyAlignment="1">
      <alignment horizontal="center" wrapText="1"/>
    </xf>
    <xf numFmtId="0" fontId="3" fillId="0" borderId="55" xfId="0" applyFont="1" applyBorder="1" applyAlignment="1">
      <alignment horizontal="center" vertical="top"/>
    </xf>
    <xf numFmtId="0" fontId="3" fillId="0" borderId="42" xfId="0" applyFont="1" applyBorder="1" applyAlignment="1">
      <alignment horizontal="center" vertical="top"/>
    </xf>
    <xf numFmtId="0" fontId="3" fillId="0" borderId="29" xfId="0" applyFont="1" applyBorder="1" applyAlignment="1">
      <alignment horizontal="center" vertical="top" wrapText="1"/>
    </xf>
    <xf numFmtId="0" fontId="3" fillId="0" borderId="56" xfId="0" applyFont="1" applyBorder="1" applyAlignment="1">
      <alignment horizontal="center" vertical="top" wrapText="1"/>
    </xf>
    <xf numFmtId="0" fontId="3" fillId="0" borderId="29" xfId="0" applyFont="1" applyBorder="1" applyAlignment="1">
      <alignment horizontal="center" vertical="top"/>
    </xf>
    <xf numFmtId="0" fontId="3" fillId="4" borderId="29" xfId="0" applyFont="1" applyFill="1" applyBorder="1" applyAlignment="1">
      <alignment horizontal="center" vertical="top"/>
    </xf>
    <xf numFmtId="9" fontId="3" fillId="4" borderId="29" xfId="0" applyNumberFormat="1" applyFont="1" applyFill="1" applyBorder="1" applyAlignment="1">
      <alignment horizontal="center" vertical="top"/>
    </xf>
    <xf numFmtId="0" fontId="9" fillId="4" borderId="29" xfId="0" applyFont="1" applyFill="1" applyBorder="1" applyAlignment="1">
      <alignment horizontal="center" vertical="top" textRotation="90"/>
    </xf>
    <xf numFmtId="9" fontId="2" fillId="0" borderId="1" xfId="0" applyNumberFormat="1" applyFont="1" applyBorder="1" applyAlignment="1">
      <alignment horizontal="justify" vertical="center" wrapText="1"/>
    </xf>
    <xf numFmtId="10" fontId="2" fillId="0" borderId="1" xfId="0" applyNumberFormat="1" applyFont="1" applyBorder="1" applyAlignment="1">
      <alignment horizontal="justify" vertical="center" wrapText="1"/>
    </xf>
    <xf numFmtId="164" fontId="2" fillId="4" borderId="57" xfId="0" applyNumberFormat="1" applyFont="1" applyFill="1" applyBorder="1" applyAlignment="1">
      <alignment horizontal="center" vertical="center"/>
    </xf>
    <xf numFmtId="9" fontId="2" fillId="4" borderId="57" xfId="0" applyNumberFormat="1" applyFont="1" applyFill="1" applyBorder="1" applyAlignment="1">
      <alignment horizontal="center" vertical="center"/>
    </xf>
    <xf numFmtId="0" fontId="1" fillId="0" borderId="36" xfId="0" applyFont="1" applyBorder="1" applyAlignment="1">
      <alignment horizontal="center" vertical="center" textRotation="90"/>
    </xf>
    <xf numFmtId="0" fontId="2" fillId="0" borderId="29" xfId="0" applyFont="1" applyBorder="1" applyAlignment="1">
      <alignment horizontal="center" vertical="top" wrapText="1"/>
    </xf>
    <xf numFmtId="0" fontId="23" fillId="0" borderId="29" xfId="0" applyFont="1" applyBorder="1" applyAlignment="1">
      <alignment horizontal="center" vertical="center"/>
    </xf>
    <xf numFmtId="0" fontId="12" fillId="0" borderId="41" xfId="0" applyFont="1" applyBorder="1" applyAlignment="1">
      <alignment vertical="center" wrapText="1"/>
    </xf>
    <xf numFmtId="0" fontId="12" fillId="0" borderId="41" xfId="0" applyFont="1" applyBorder="1" applyAlignment="1">
      <alignment horizontal="center" vertical="center" wrapText="1"/>
    </xf>
    <xf numFmtId="0" fontId="25" fillId="0" borderId="6" xfId="0" applyFont="1" applyBorder="1" applyAlignment="1">
      <alignment horizontal="center" wrapText="1"/>
    </xf>
    <xf numFmtId="0" fontId="3" fillId="0" borderId="58" xfId="0" applyFont="1" applyBorder="1" applyAlignment="1">
      <alignment horizontal="center" vertical="top"/>
    </xf>
    <xf numFmtId="0" fontId="3" fillId="0" borderId="41" xfId="0" applyFont="1" applyBorder="1" applyAlignment="1">
      <alignment horizontal="center" vertical="top"/>
    </xf>
    <xf numFmtId="0" fontId="3" fillId="0" borderId="6" xfId="0" applyFont="1" applyBorder="1" applyAlignment="1">
      <alignment horizontal="center" vertical="top" wrapText="1"/>
    </xf>
    <xf numFmtId="0" fontId="3" fillId="0" borderId="6" xfId="0" applyFont="1" applyBorder="1" applyAlignment="1">
      <alignment horizontal="center" vertical="center" wrapText="1"/>
    </xf>
    <xf numFmtId="0" fontId="3" fillId="0" borderId="6" xfId="0" applyFont="1" applyBorder="1" applyAlignment="1">
      <alignment horizontal="center" vertical="top"/>
    </xf>
    <xf numFmtId="0" fontId="3" fillId="4" borderId="6" xfId="0" applyFont="1" applyFill="1" applyBorder="1" applyAlignment="1">
      <alignment horizontal="center" vertical="top"/>
    </xf>
    <xf numFmtId="9" fontId="3" fillId="4" borderId="6" xfId="0" applyNumberFormat="1" applyFont="1" applyFill="1" applyBorder="1" applyAlignment="1">
      <alignment horizontal="center" vertical="top"/>
    </xf>
    <xf numFmtId="0" fontId="9" fillId="4" borderId="6" xfId="0" applyFont="1" applyFill="1" applyBorder="1" applyAlignment="1">
      <alignment horizontal="center" vertical="top" textRotation="90"/>
    </xf>
    <xf numFmtId="9" fontId="2" fillId="4" borderId="6" xfId="0" applyNumberFormat="1" applyFont="1" applyFill="1" applyBorder="1" applyAlignment="1">
      <alignment horizontal="center" vertical="center"/>
    </xf>
    <xf numFmtId="0" fontId="1" fillId="0" borderId="40" xfId="0" applyFont="1" applyBorder="1" applyAlignment="1">
      <alignment horizontal="center" vertical="center" textRotation="90"/>
    </xf>
    <xf numFmtId="0" fontId="2" fillId="0" borderId="6" xfId="0" applyFont="1" applyBorder="1" applyAlignment="1">
      <alignment horizontal="center" vertical="top" wrapText="1"/>
    </xf>
    <xf numFmtId="0" fontId="23" fillId="0" borderId="59" xfId="0" applyFont="1" applyBorder="1" applyAlignment="1">
      <alignment horizontal="center" vertical="center"/>
    </xf>
  </cellXfs>
  <cellStyles count="4">
    <cellStyle name="Hipervínculo" xfId="2" builtinId="8"/>
    <cellStyle name="Millares [0]" xfId="1" builtinId="6"/>
    <cellStyle name="Normal" xfId="0" builtinId="0"/>
    <cellStyle name="Normal 2" xfId="3" xr:uid="{8E5AB5B6-96B3-4548-8217-554484D2099C}"/>
  </cellStyles>
  <dxfs count="101">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45652BF-2FC7-4D51-92E0-D2DD90C3F3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8D1B04C-1F53-478F-B60E-1238DB8AD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73D6FB2D-9A1C-441C-A42F-5DF9E0FCF8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A236E769-D23D-4A2E-B8FD-CDF24AD7A5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3ED99F82-E6AC-4729-8AA0-3E047D415F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C84630FA-811D-4B7F-B080-83443C4902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86FD68FF-7302-4F2A-9370-B687AA7952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11B4FDEB-32D9-490C-8695-7917830D03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62194" cy="136680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wnloads\FORMULACION%20MATRIZ%20Riesgos%20Fiscales%20Gesti&#243;n%20Contractual%202026.xlsx" TargetMode="External"/><Relationship Id="rId1" Type="http://schemas.openxmlformats.org/officeDocument/2006/relationships/externalLinkPath" Target="file:///C:\Users\User\Downloads\FORMULACION%20MATRIZ%20Riesgos%20Fiscales%20Gesti&#243;n%20Contractual%20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ownloads\MATRIZ%20Riesgos%20fiscales%20Servicios%20Administrativos.xlsx" TargetMode="External"/><Relationship Id="rId1" Type="http://schemas.openxmlformats.org/officeDocument/2006/relationships/externalLinkPath" Target="file:///C:\Users\User\Downloads\MATRIZ%20Riesgos%20fiscales%20Servicios%20Administrativo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User\Downloads\MATRIZ%20Riesgos%20Fiscales%20Adecuaci&#243;n%20Mantenim.xlsx" TargetMode="External"/><Relationship Id="rId1" Type="http://schemas.openxmlformats.org/officeDocument/2006/relationships/externalLinkPath" Target="file:///C:\Users\User\Downloads\MATRIZ%20Riesgos%20Fiscales%20Adecuaci&#243;n%20Mantenim.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MARLYS%20URIBE\Documents\IDIPRON\RIESGOS\RIESGOS%20DE%20GESTI&#211;N%202025\RIESGOS%20DEFINITIVOS%20GESTI&#211;N%202025\ENVIADOS%20A%20LOS%20PROCESOS\PSS\MATRIZ%20Riesgos%20de%20gesti&#243;n%20PSS%20Definitiva.xlsx" TargetMode="External"/><Relationship Id="rId1" Type="http://schemas.openxmlformats.org/officeDocument/2006/relationships/externalLinkPath" Target="file:///C:\Users\MARLYS%20URIBE\Documents\IDIPRON\RIESGOS\RIESGOS%20DE%20GESTI&#211;N%202025\RIESGOS%20DEFINITIVOS%20GESTI&#211;N%202025\ENVIADOS%20A%20LOS%20PROCESOS\PSS\MATRIZ%20Riesgos%20de%20gesti&#243;n%20PSS%20Definit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DE CAMBIOS"/>
      <sheetName val="Riesgos Fiscales #1"/>
      <sheetName val="Datos"/>
      <sheetName val="Instructivo"/>
    </sheetNames>
    <sheetDataSet>
      <sheetData sheetId="0" refreshError="1"/>
      <sheetData sheetId="1"/>
      <sheetData sheetId="2">
        <row r="4">
          <cell r="J4" t="str">
            <v>MUY BAJA - LEVE</v>
          </cell>
          <cell r="K4" t="str">
            <v>BAJO</v>
          </cell>
          <cell r="O4" t="str">
            <v>Afectación Menor o igual a 700 SMLMV</v>
          </cell>
          <cell r="P4" t="str">
            <v>Leve</v>
          </cell>
        </row>
        <row r="5">
          <cell r="J5" t="str">
            <v>MUY BAJA - MENOR</v>
          </cell>
          <cell r="K5" t="str">
            <v>BAJO</v>
          </cell>
          <cell r="O5" t="str">
            <v>Afectación mayor a 700 y menor o igual a 1500 SMLMV</v>
          </cell>
          <cell r="P5" t="str">
            <v>Menor</v>
          </cell>
        </row>
        <row r="6">
          <cell r="J6" t="str">
            <v>MUY BAJA - MODERADO</v>
          </cell>
          <cell r="K6" t="str">
            <v>MODERADO</v>
          </cell>
          <cell r="O6" t="str">
            <v>Afectación mayor a 1500 y menor o igual a 2300 SMLMV</v>
          </cell>
          <cell r="P6" t="str">
            <v>Moderado</v>
          </cell>
        </row>
        <row r="7">
          <cell r="J7" t="str">
            <v>MUY BAJA - MAYOR</v>
          </cell>
          <cell r="K7" t="str">
            <v>ALTO</v>
          </cell>
          <cell r="O7" t="str">
            <v>Afectación mayor a 2300 y menor o igual a 3000 SMLMV</v>
          </cell>
          <cell r="P7" t="str">
            <v>Mayor</v>
          </cell>
        </row>
        <row r="8">
          <cell r="J8" t="str">
            <v>MUY BAJA - CATASTRÓFICO</v>
          </cell>
          <cell r="K8" t="str">
            <v>EXTREMO</v>
          </cell>
          <cell r="O8" t="str">
            <v xml:space="preserve">Afectación mayor a 3000 SMLMV </v>
          </cell>
          <cell r="P8" t="str">
            <v>Catastrófico</v>
          </cell>
        </row>
        <row r="9">
          <cell r="J9" t="str">
            <v>BAJA - LEVE</v>
          </cell>
          <cell r="K9" t="str">
            <v>BAJO</v>
          </cell>
        </row>
        <row r="10">
          <cell r="J10" t="str">
            <v>BAJA - MENOR</v>
          </cell>
          <cell r="K10" t="str">
            <v>MODERADO</v>
          </cell>
          <cell r="O10" t="str">
            <v>AFECTACIÓN REPUTACIONAL</v>
          </cell>
        </row>
        <row r="11">
          <cell r="J11" t="str">
            <v>BAJA - MODERADO</v>
          </cell>
          <cell r="K11" t="str">
            <v>MODERADO</v>
          </cell>
          <cell r="O11" t="str">
            <v>El riesgo afecta la imagen de algún área de la organización.</v>
          </cell>
          <cell r="P11" t="str">
            <v>Leve</v>
          </cell>
        </row>
        <row r="12">
          <cell r="J12" t="str">
            <v>BAJA - MAYOR</v>
          </cell>
          <cell r="K12" t="str">
            <v>ALTO</v>
          </cell>
          <cell r="O12" t="str">
            <v>El riesgo afecta la imagen de la entidad internamente, de conocimiento general nivel interno, de junta directiva y/o de proveedores</v>
          </cell>
          <cell r="P12" t="str">
            <v>Menor</v>
          </cell>
        </row>
        <row r="13">
          <cell r="J13" t="str">
            <v>BAJA - CATASTRÓFICO</v>
          </cell>
          <cell r="K13" t="str">
            <v>EXTREMO</v>
          </cell>
          <cell r="O13" t="str">
            <v>El riesgo afecta la imagen de la entidad con algunos usuarios de relevancia frente al logro de los objetivos.</v>
          </cell>
          <cell r="P13" t="str">
            <v>Moderado</v>
          </cell>
        </row>
        <row r="14">
          <cell r="J14" t="str">
            <v>MEDIA - LEVE</v>
          </cell>
          <cell r="K14" t="str">
            <v>MODERADO</v>
          </cell>
          <cell r="O14" t="str">
            <v>El riesgo afecta la imagen de la entidad con efecto publicitario sostenido a nivel de sector administrativo o distrital</v>
          </cell>
          <cell r="P14" t="str">
            <v>Mayor</v>
          </cell>
        </row>
        <row r="15">
          <cell r="J15" t="str">
            <v>MEDIA - MENOR</v>
          </cell>
          <cell r="K15" t="str">
            <v>MODERADO</v>
          </cell>
          <cell r="O15" t="str">
            <v>El riesgo afecta la imagen de la entidad a nivel nacional, con efecto publicitario sostenido a nivel país</v>
          </cell>
          <cell r="P15" t="str">
            <v>Catastrófico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DE CAMBIOS"/>
      <sheetName val="Riesgos Fiscales"/>
      <sheetName val="Datos"/>
      <sheetName val="Instructivo"/>
    </sheetNames>
    <sheetDataSet>
      <sheetData sheetId="0" refreshError="1"/>
      <sheetData sheetId="1"/>
      <sheetData sheetId="2">
        <row r="4">
          <cell r="J4" t="str">
            <v>MUY BAJA - LEVE</v>
          </cell>
          <cell r="K4" t="str">
            <v>BAJO</v>
          </cell>
          <cell r="O4" t="str">
            <v>Afectación Menor o igual a 700 SMLMV</v>
          </cell>
          <cell r="P4" t="str">
            <v>Leve</v>
          </cell>
        </row>
        <row r="5">
          <cell r="J5" t="str">
            <v>MUY BAJA - MENOR</v>
          </cell>
          <cell r="K5" t="str">
            <v>BAJO</v>
          </cell>
          <cell r="O5" t="str">
            <v>Afectación mayor a 700 y menor o igual a 1500 SMLMV</v>
          </cell>
          <cell r="P5" t="str">
            <v>Menor</v>
          </cell>
        </row>
        <row r="6">
          <cell r="J6" t="str">
            <v>MUY BAJA - MODERADO</v>
          </cell>
          <cell r="K6" t="str">
            <v>MODERADO</v>
          </cell>
          <cell r="O6" t="str">
            <v>Afectación mayor a 1500 y menor o igual a 2300 SMLMV</v>
          </cell>
          <cell r="P6" t="str">
            <v>Moderado</v>
          </cell>
        </row>
        <row r="7">
          <cell r="J7" t="str">
            <v>MUY BAJA - MAYOR</v>
          </cell>
          <cell r="K7" t="str">
            <v>ALTO</v>
          </cell>
          <cell r="O7" t="str">
            <v>Afectación mayor a 2300 y menor o igual a 3000 SMLMV</v>
          </cell>
          <cell r="P7" t="str">
            <v>Mayor</v>
          </cell>
        </row>
        <row r="8">
          <cell r="J8" t="str">
            <v>MUY BAJA - CATASTRÓFICO</v>
          </cell>
          <cell r="K8" t="str">
            <v>EXTREMO</v>
          </cell>
          <cell r="O8" t="str">
            <v xml:space="preserve">Afectación mayor a 3000 SMLMV </v>
          </cell>
          <cell r="P8" t="str">
            <v>Catastrófico</v>
          </cell>
        </row>
        <row r="9">
          <cell r="J9" t="str">
            <v>BAJA - LEVE</v>
          </cell>
          <cell r="K9" t="str">
            <v>BAJO</v>
          </cell>
        </row>
        <row r="10">
          <cell r="J10" t="str">
            <v>BAJA - MENOR</v>
          </cell>
          <cell r="K10" t="str">
            <v>MODERADO</v>
          </cell>
          <cell r="O10" t="str">
            <v>AFECTACIÓN REPUTACIONAL</v>
          </cell>
        </row>
        <row r="11">
          <cell r="J11" t="str">
            <v>BAJA - MODERADO</v>
          </cell>
          <cell r="K11" t="str">
            <v>MODERADO</v>
          </cell>
          <cell r="O11" t="str">
            <v>El riesgo afecta la imagen de algún área de la organización.</v>
          </cell>
          <cell r="P11" t="str">
            <v>Leve</v>
          </cell>
        </row>
        <row r="12">
          <cell r="J12" t="str">
            <v>BAJA - MAYOR</v>
          </cell>
          <cell r="K12" t="str">
            <v>ALTO</v>
          </cell>
          <cell r="O12" t="str">
            <v>El riesgo afecta la imagen de la entidad internamente, de conocimiento general nivel interno, de junta directiva y/o de proveedores</v>
          </cell>
          <cell r="P12" t="str">
            <v>Menor</v>
          </cell>
        </row>
        <row r="13">
          <cell r="J13" t="str">
            <v>BAJA - CATASTRÓFICO</v>
          </cell>
          <cell r="K13" t="str">
            <v>EXTREMO</v>
          </cell>
          <cell r="O13" t="str">
            <v>El riesgo afecta la imagen de la entidad con algunos usuarios de relevancia frente al logro de los objetivos.</v>
          </cell>
          <cell r="P13" t="str">
            <v>Moderado</v>
          </cell>
        </row>
        <row r="14">
          <cell r="J14" t="str">
            <v>MEDIA - LEVE</v>
          </cell>
          <cell r="K14" t="str">
            <v>MODERADO</v>
          </cell>
          <cell r="O14" t="str">
            <v>El riesgo afecta la imagen de la entidad con efecto publicitario sostenido a nivel de sector administrativo o distrital</v>
          </cell>
          <cell r="P14" t="str">
            <v>Mayor</v>
          </cell>
        </row>
        <row r="15">
          <cell r="J15" t="str">
            <v>MEDIA - MENOR</v>
          </cell>
          <cell r="K15" t="str">
            <v>MODERADO</v>
          </cell>
          <cell r="O15" t="str">
            <v>El riesgo afecta la imagen de la entidad a nivel nacional, con efecto publicitario sostenido a nivel país</v>
          </cell>
          <cell r="P15" t="str">
            <v>Catastrófico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DE CAMBIOS"/>
      <sheetName val="Riesgos Fiscales"/>
      <sheetName val="Datos"/>
      <sheetName val="Instructivo"/>
    </sheetNames>
    <sheetDataSet>
      <sheetData sheetId="0"/>
      <sheetData sheetId="1"/>
      <sheetData sheetId="2">
        <row r="4">
          <cell r="J4" t="str">
            <v>MUY BAJA - LEVE</v>
          </cell>
          <cell r="K4" t="str">
            <v>BAJO</v>
          </cell>
          <cell r="O4" t="str">
            <v>Afectación Menor o igual a 700 SMLMV</v>
          </cell>
          <cell r="P4" t="str">
            <v>Leve</v>
          </cell>
        </row>
        <row r="5">
          <cell r="J5" t="str">
            <v>MUY BAJA - MENOR</v>
          </cell>
          <cell r="K5" t="str">
            <v>BAJO</v>
          </cell>
          <cell r="O5" t="str">
            <v>Afectación mayor a 700 y menor o igual a 1500 SMLMV</v>
          </cell>
          <cell r="P5" t="str">
            <v>Menor</v>
          </cell>
        </row>
        <row r="6">
          <cell r="J6" t="str">
            <v>MUY BAJA - MODERADO</v>
          </cell>
          <cell r="K6" t="str">
            <v>MODERADO</v>
          </cell>
          <cell r="O6" t="str">
            <v>Afectación mayor a 1500 y menor o igual a 2300 SMLMV</v>
          </cell>
          <cell r="P6" t="str">
            <v>Moderado</v>
          </cell>
        </row>
        <row r="7">
          <cell r="J7" t="str">
            <v>MUY BAJA - MAYOR</v>
          </cell>
          <cell r="K7" t="str">
            <v>ALTO</v>
          </cell>
          <cell r="O7" t="str">
            <v>Afectación mayor a 2300 y menor o igual a 3000 SMLMV</v>
          </cell>
          <cell r="P7" t="str">
            <v>Mayor</v>
          </cell>
        </row>
        <row r="8">
          <cell r="J8" t="str">
            <v>MUY BAJA - CATASTRÓFICO</v>
          </cell>
          <cell r="K8" t="str">
            <v>EXTREMO</v>
          </cell>
          <cell r="O8" t="str">
            <v xml:space="preserve">Afectación mayor a 3000 SMLMV </v>
          </cell>
          <cell r="P8" t="str">
            <v>Catastrófico</v>
          </cell>
        </row>
        <row r="9">
          <cell r="J9" t="str">
            <v>BAJA - LEVE</v>
          </cell>
          <cell r="K9" t="str">
            <v>BAJO</v>
          </cell>
        </row>
        <row r="10">
          <cell r="J10" t="str">
            <v>BAJA - MENOR</v>
          </cell>
          <cell r="K10" t="str">
            <v>MODERADO</v>
          </cell>
          <cell r="O10" t="str">
            <v>AFECTACIÓN REPUTACIONAL</v>
          </cell>
        </row>
        <row r="11">
          <cell r="J11" t="str">
            <v>BAJA - MODERADO</v>
          </cell>
          <cell r="K11" t="str">
            <v>MODERADO</v>
          </cell>
          <cell r="O11" t="str">
            <v>El riesgo afecta la imagen de algún área de la organización.</v>
          </cell>
          <cell r="P11" t="str">
            <v>Leve</v>
          </cell>
        </row>
        <row r="12">
          <cell r="J12" t="str">
            <v>BAJA - MAYOR</v>
          </cell>
          <cell r="K12" t="str">
            <v>ALTO</v>
          </cell>
          <cell r="O12" t="str">
            <v>El riesgo afecta la imagen de la entidad internamente, de conocimiento general nivel interno, de junta directiva y/o de proveedores</v>
          </cell>
          <cell r="P12" t="str">
            <v>Menor</v>
          </cell>
        </row>
        <row r="13">
          <cell r="J13" t="str">
            <v>BAJA - CATASTRÓFICO</v>
          </cell>
          <cell r="K13" t="str">
            <v>EXTREMO</v>
          </cell>
          <cell r="O13" t="str">
            <v>El riesgo afecta la imagen de la entidad con algunos usuarios de relevancia frente al logro de los objetivos.</v>
          </cell>
          <cell r="P13" t="str">
            <v>Moderado</v>
          </cell>
        </row>
        <row r="14">
          <cell r="J14" t="str">
            <v>MEDIA - LEVE</v>
          </cell>
          <cell r="K14" t="str">
            <v>MODERADO</v>
          </cell>
          <cell r="O14" t="str">
            <v>El riesgo afecta la imagen de la entidad con efecto publicitario sostenido a nivel de sector administrativo o distrital</v>
          </cell>
          <cell r="P14" t="str">
            <v>Mayor</v>
          </cell>
        </row>
        <row r="15">
          <cell r="J15" t="str">
            <v>MEDIA - MENOR</v>
          </cell>
          <cell r="K15" t="str">
            <v>MODERADO</v>
          </cell>
          <cell r="O15" t="str">
            <v>El riesgo afecta la imagen de la entidad a nivel nacional, con efecto publicitario sostenido a nivel país</v>
          </cell>
          <cell r="P15" t="str">
            <v>Catastrófico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iesgos Gestión #1"/>
      <sheetName val="Riesgos Gestión #2"/>
      <sheetName val="Riesgos Gestión #3"/>
      <sheetName val="Riesgos Gestión #4"/>
      <sheetName val="Datos"/>
      <sheetName val="Instructivo"/>
    </sheetNames>
    <sheetDataSet>
      <sheetData sheetId="0"/>
      <sheetData sheetId="1"/>
      <sheetData sheetId="2"/>
      <sheetData sheetId="3"/>
      <sheetData sheetId="4">
        <row r="4">
          <cell r="J4" t="str">
            <v>MUY BAJA - LEVE</v>
          </cell>
          <cell r="K4" t="str">
            <v>BAJO</v>
          </cell>
        </row>
        <row r="5">
          <cell r="J5" t="str">
            <v>MUY BAJA - MENOR</v>
          </cell>
          <cell r="K5" t="str">
            <v>BAJO</v>
          </cell>
        </row>
        <row r="6">
          <cell r="J6" t="str">
            <v>MUY BAJA - MODERADO</v>
          </cell>
          <cell r="K6" t="str">
            <v>MODERADO</v>
          </cell>
        </row>
        <row r="7">
          <cell r="J7" t="str">
            <v>MUY BAJA - MAYOR</v>
          </cell>
          <cell r="K7" t="str">
            <v>ALTO</v>
          </cell>
        </row>
        <row r="8">
          <cell r="J8" t="str">
            <v>MUY BAJA - CATASTRÓFICO</v>
          </cell>
          <cell r="K8" t="str">
            <v>EXTREMO</v>
          </cell>
        </row>
        <row r="9">
          <cell r="J9" t="str">
            <v>BAJA - LEVE</v>
          </cell>
          <cell r="K9" t="str">
            <v>BAJO</v>
          </cell>
        </row>
        <row r="10">
          <cell r="J10" t="str">
            <v>BAJA - MENOR</v>
          </cell>
          <cell r="K10" t="str">
            <v>MODERADO</v>
          </cell>
        </row>
        <row r="11">
          <cell r="J11" t="str">
            <v>BAJA - MODERADO</v>
          </cell>
          <cell r="K11" t="str">
            <v>MODERADO</v>
          </cell>
        </row>
        <row r="12">
          <cell r="J12" t="str">
            <v>BAJA - MAYOR</v>
          </cell>
          <cell r="K12" t="str">
            <v>ALTO</v>
          </cell>
        </row>
        <row r="13">
          <cell r="J13" t="str">
            <v>BAJA - CATASTRÓFICO</v>
          </cell>
          <cell r="K13" t="str">
            <v>EXTREMO</v>
          </cell>
        </row>
        <row r="14">
          <cell r="J14" t="str">
            <v>MEDIA - LEVE</v>
          </cell>
          <cell r="K14" t="str">
            <v>MODERADO</v>
          </cell>
        </row>
        <row r="15">
          <cell r="J15" t="str">
            <v>MEDIA - MENOR</v>
          </cell>
          <cell r="K15" t="str">
            <v>MODERADO</v>
          </cell>
        </row>
        <row r="16">
          <cell r="J16" t="str">
            <v>MEDIA - MODERADO</v>
          </cell>
          <cell r="K16" t="str">
            <v>MODERADO</v>
          </cell>
        </row>
        <row r="17">
          <cell r="J17" t="str">
            <v>MEDIA - MAYOR</v>
          </cell>
          <cell r="K17" t="str">
            <v>ALTO</v>
          </cell>
        </row>
        <row r="18">
          <cell r="J18" t="str">
            <v>MEDIA - CATASTRÓFICO</v>
          </cell>
          <cell r="K18" t="str">
            <v>EXTREMO</v>
          </cell>
        </row>
        <row r="19">
          <cell r="J19" t="str">
            <v>ALTA - LEVE</v>
          </cell>
          <cell r="K19" t="str">
            <v>MODERADO</v>
          </cell>
        </row>
        <row r="20">
          <cell r="J20" t="str">
            <v>ALTA - MENOR</v>
          </cell>
          <cell r="K20" t="str">
            <v>MODERADO</v>
          </cell>
        </row>
        <row r="21">
          <cell r="J21" t="str">
            <v>ALTA - MODERADO</v>
          </cell>
          <cell r="K21" t="str">
            <v>ALTO</v>
          </cell>
        </row>
        <row r="22">
          <cell r="J22" t="str">
            <v>ALTA - MAYOR</v>
          </cell>
          <cell r="K22" t="str">
            <v>ALTO</v>
          </cell>
        </row>
        <row r="23">
          <cell r="J23" t="str">
            <v>ALTA - CATASTRÓFICO</v>
          </cell>
          <cell r="K23" t="str">
            <v>EXTREMO</v>
          </cell>
        </row>
        <row r="24">
          <cell r="J24" t="str">
            <v>MUY ALTA - LEVE</v>
          </cell>
          <cell r="K24" t="str">
            <v>ALTO</v>
          </cell>
        </row>
        <row r="25">
          <cell r="J25" t="str">
            <v>MUY ALTA - MENOR</v>
          </cell>
          <cell r="K25" t="str">
            <v>ALTO</v>
          </cell>
        </row>
        <row r="26">
          <cell r="J26" t="str">
            <v>MUY ALTA - MODERADO</v>
          </cell>
          <cell r="K26" t="str">
            <v>ALTO</v>
          </cell>
        </row>
        <row r="27">
          <cell r="J27" t="str">
            <v>MUY ALTA - MAYOR</v>
          </cell>
          <cell r="K27" t="str">
            <v>ALTO</v>
          </cell>
        </row>
        <row r="28">
          <cell r="J28" t="str">
            <v>MUY ALTA - CATASTRÓFICO</v>
          </cell>
          <cell r="K28" t="str">
            <v>EXTREMO</v>
          </cell>
        </row>
      </sheetData>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ABB3-2278-4DCF-8DB7-E907C52565E0}">
  <sheetPr>
    <tabColor theme="0"/>
    <pageSetUpPr fitToPage="1"/>
  </sheetPr>
  <dimension ref="A1:BA27"/>
  <sheetViews>
    <sheetView showGridLines="0" view="pageBreakPreview" topLeftCell="AK16" zoomScale="60" zoomScaleNormal="60" workbookViewId="0">
      <selection activeCell="AU17" sqref="AU17"/>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40.10937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35"/>
      <c r="B1" s="136"/>
      <c r="C1" s="141" t="s">
        <v>0</v>
      </c>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3"/>
      <c r="AX1" s="135" t="s">
        <v>1</v>
      </c>
      <c r="AY1" s="136"/>
      <c r="AZ1" s="153" t="s">
        <v>2</v>
      </c>
      <c r="BA1" s="154"/>
    </row>
    <row r="2" spans="1:53" ht="15.75" customHeight="1" thickBot="1" x14ac:dyDescent="0.35">
      <c r="A2" s="137"/>
      <c r="B2" s="138"/>
      <c r="C2" s="144"/>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6"/>
      <c r="AX2" s="139"/>
      <c r="AY2" s="140"/>
      <c r="AZ2" s="155"/>
      <c r="BA2" s="156"/>
    </row>
    <row r="3" spans="1:53" ht="15.75" customHeight="1" x14ac:dyDescent="0.3">
      <c r="A3" s="137"/>
      <c r="B3" s="138"/>
      <c r="C3" s="144"/>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6"/>
      <c r="AX3" s="135" t="s">
        <v>3</v>
      </c>
      <c r="AY3" s="136"/>
      <c r="AZ3" s="157" t="s">
        <v>4</v>
      </c>
      <c r="BA3" s="158"/>
    </row>
    <row r="4" spans="1:53" ht="16.5" customHeight="1" thickBot="1" x14ac:dyDescent="0.35">
      <c r="A4" s="137"/>
      <c r="B4" s="138"/>
      <c r="C4" s="147"/>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9"/>
      <c r="AX4" s="139"/>
      <c r="AY4" s="140"/>
      <c r="AZ4" s="159"/>
      <c r="BA4" s="160"/>
    </row>
    <row r="5" spans="1:53" ht="20.399999999999999" customHeight="1" x14ac:dyDescent="0.3">
      <c r="A5" s="137"/>
      <c r="B5" s="138"/>
      <c r="C5" s="144" t="s">
        <v>5</v>
      </c>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6"/>
      <c r="AX5" s="135" t="s">
        <v>6</v>
      </c>
      <c r="AY5" s="136"/>
      <c r="AZ5" s="135" t="s">
        <v>7</v>
      </c>
      <c r="BA5" s="136"/>
    </row>
    <row r="6" spans="1:53" ht="15" customHeight="1" thickBot="1" x14ac:dyDescent="0.35">
      <c r="A6" s="137"/>
      <c r="B6" s="138"/>
      <c r="C6" s="144"/>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6"/>
      <c r="AX6" s="139"/>
      <c r="AY6" s="140"/>
      <c r="AZ6" s="139"/>
      <c r="BA6" s="140"/>
    </row>
    <row r="7" spans="1:53" ht="15.75" customHeight="1" x14ac:dyDescent="0.3">
      <c r="A7" s="137"/>
      <c r="B7" s="138"/>
      <c r="C7" s="144"/>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6"/>
      <c r="AX7" s="135" t="s">
        <v>8</v>
      </c>
      <c r="AY7" s="136"/>
      <c r="AZ7" s="161">
        <v>45828</v>
      </c>
      <c r="BA7" s="154"/>
    </row>
    <row r="8" spans="1:53" ht="16.5" customHeight="1" thickBot="1" x14ac:dyDescent="0.35">
      <c r="A8" s="139"/>
      <c r="B8" s="140"/>
      <c r="C8" s="147"/>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9"/>
      <c r="AX8" s="139"/>
      <c r="AY8" s="140"/>
      <c r="AZ8" s="155"/>
      <c r="BA8" s="156"/>
    </row>
    <row r="10" spans="1:53" ht="54" customHeight="1" x14ac:dyDescent="0.3">
      <c r="A10" s="131" t="s">
        <v>9</v>
      </c>
      <c r="B10" s="131"/>
      <c r="C10" s="131"/>
      <c r="D10" s="150" t="s">
        <v>10</v>
      </c>
      <c r="E10" s="151"/>
      <c r="F10" s="151"/>
      <c r="G10" s="151"/>
      <c r="H10" s="151"/>
      <c r="I10" s="151"/>
      <c r="J10" s="151"/>
      <c r="K10" s="151"/>
      <c r="L10" s="151"/>
      <c r="M10" s="152"/>
      <c r="N10" s="21"/>
      <c r="AN10" s="1"/>
      <c r="AO10" s="1"/>
      <c r="AP10" s="1"/>
    </row>
    <row r="11" spans="1:53" s="3" customFormat="1" ht="75" customHeight="1" x14ac:dyDescent="0.3">
      <c r="A11" s="131" t="s">
        <v>11</v>
      </c>
      <c r="B11" s="131"/>
      <c r="C11" s="131"/>
      <c r="D11" s="132" t="s">
        <v>12</v>
      </c>
      <c r="E11" s="133"/>
      <c r="F11" s="133"/>
      <c r="G11" s="133"/>
      <c r="H11" s="133"/>
      <c r="I11" s="133"/>
      <c r="J11" s="133"/>
      <c r="K11" s="133"/>
      <c r="L11" s="133"/>
      <c r="M11" s="134"/>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31" t="s">
        <v>13</v>
      </c>
      <c r="B12" s="131"/>
      <c r="C12" s="131"/>
      <c r="D12" s="132" t="s">
        <v>14</v>
      </c>
      <c r="E12" s="133"/>
      <c r="F12" s="133"/>
      <c r="G12" s="133"/>
      <c r="H12" s="133"/>
      <c r="I12" s="133"/>
      <c r="J12" s="133"/>
      <c r="K12" s="133"/>
      <c r="L12" s="133"/>
      <c r="M12" s="134"/>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03" t="s">
        <v>15</v>
      </c>
      <c r="B14" s="104"/>
      <c r="C14" s="104"/>
      <c r="D14" s="104"/>
      <c r="E14" s="104"/>
      <c r="F14" s="104"/>
      <c r="G14" s="104"/>
      <c r="H14" s="104"/>
      <c r="I14" s="104"/>
      <c r="J14" s="104"/>
      <c r="K14" s="104"/>
      <c r="L14" s="104"/>
      <c r="M14" s="104"/>
      <c r="N14" s="105"/>
      <c r="O14" s="106"/>
      <c r="P14" s="2"/>
      <c r="Q14" s="111" t="s">
        <v>16</v>
      </c>
      <c r="R14" s="112"/>
      <c r="S14" s="112"/>
      <c r="T14" s="112"/>
      <c r="U14" s="112"/>
      <c r="V14" s="112"/>
      <c r="W14" s="112"/>
      <c r="X14" s="112"/>
      <c r="Y14" s="113"/>
      <c r="Z14" s="113"/>
      <c r="AA14" s="113"/>
      <c r="AB14" s="113"/>
      <c r="AC14" s="113"/>
      <c r="AD14" s="113"/>
      <c r="AE14" s="113"/>
      <c r="AF14" s="112"/>
      <c r="AG14" s="112"/>
      <c r="AH14" s="112"/>
      <c r="AI14" s="112"/>
      <c r="AJ14" s="112"/>
      <c r="AK14" s="112"/>
      <c r="AL14" s="112"/>
      <c r="AM14" s="112"/>
      <c r="AN14" s="114"/>
      <c r="AO14" s="2"/>
      <c r="AP14" s="115" t="s">
        <v>17</v>
      </c>
      <c r="AQ14" s="116"/>
      <c r="AR14" s="117"/>
      <c r="AT14" s="121" t="s">
        <v>18</v>
      </c>
      <c r="AU14" s="122"/>
      <c r="AV14" s="122"/>
      <c r="AW14" s="122"/>
      <c r="AX14" s="123"/>
      <c r="AY14" s="27"/>
      <c r="AZ14" s="115" t="s">
        <v>19</v>
      </c>
      <c r="BA14" s="117"/>
    </row>
    <row r="15" spans="1:53" x14ac:dyDescent="0.3">
      <c r="A15" s="107"/>
      <c r="B15" s="108"/>
      <c r="C15" s="108"/>
      <c r="D15" s="108"/>
      <c r="E15" s="108"/>
      <c r="F15" s="108"/>
      <c r="G15" s="108"/>
      <c r="H15" s="108"/>
      <c r="I15" s="108"/>
      <c r="J15" s="108"/>
      <c r="K15" s="108"/>
      <c r="L15" s="108"/>
      <c r="M15" s="108"/>
      <c r="N15" s="109"/>
      <c r="O15" s="110"/>
      <c r="P15" s="2"/>
      <c r="Q15" s="23"/>
      <c r="R15" s="24"/>
      <c r="S15" s="24"/>
      <c r="T15" s="24"/>
      <c r="U15" s="24"/>
      <c r="V15" s="24"/>
      <c r="W15" s="24"/>
      <c r="X15" s="24"/>
      <c r="Y15" s="126" t="s">
        <v>20</v>
      </c>
      <c r="Z15" s="127"/>
      <c r="AA15" s="128"/>
      <c r="AB15" s="126" t="s">
        <v>21</v>
      </c>
      <c r="AC15" s="127"/>
      <c r="AD15" s="127"/>
      <c r="AE15" s="127"/>
      <c r="AF15" s="128"/>
      <c r="AG15" s="129"/>
      <c r="AH15" s="129"/>
      <c r="AI15" s="129"/>
      <c r="AJ15" s="129"/>
      <c r="AK15" s="129"/>
      <c r="AL15" s="129"/>
      <c r="AM15" s="129"/>
      <c r="AN15" s="130"/>
      <c r="AO15" s="2"/>
      <c r="AP15" s="118"/>
      <c r="AQ15" s="119"/>
      <c r="AR15" s="120"/>
      <c r="AT15" s="124"/>
      <c r="AU15" s="119"/>
      <c r="AV15" s="119"/>
      <c r="AW15" s="119"/>
      <c r="AX15" s="125"/>
      <c r="AY15" s="27"/>
      <c r="AZ15" s="118"/>
      <c r="BA15" s="120"/>
    </row>
    <row r="16" spans="1:53" s="5" customFormat="1" ht="166.5" customHeight="1" thickBot="1" x14ac:dyDescent="0.35">
      <c r="A16" s="10" t="s">
        <v>22</v>
      </c>
      <c r="B16" s="11" t="s">
        <v>23</v>
      </c>
      <c r="C16" s="12" t="s">
        <v>24</v>
      </c>
      <c r="D16" s="12" t="s">
        <v>25</v>
      </c>
      <c r="E16" s="13" t="s">
        <v>26</v>
      </c>
      <c r="F16" s="20" t="s">
        <v>27</v>
      </c>
      <c r="G16" s="29" t="s">
        <v>28</v>
      </c>
      <c r="H16" s="13" t="s">
        <v>29</v>
      </c>
      <c r="I16" s="12" t="s">
        <v>30</v>
      </c>
      <c r="J16" s="12" t="s">
        <v>31</v>
      </c>
      <c r="K16" s="13" t="s">
        <v>32</v>
      </c>
      <c r="L16" s="13" t="s">
        <v>33</v>
      </c>
      <c r="M16" s="12" t="s">
        <v>30</v>
      </c>
      <c r="N16" s="12" t="s">
        <v>34</v>
      </c>
      <c r="O16" s="14" t="s">
        <v>35</v>
      </c>
      <c r="P16" s="2"/>
      <c r="Q16" s="15" t="s">
        <v>36</v>
      </c>
      <c r="R16" s="40" t="s">
        <v>37</v>
      </c>
      <c r="S16" s="40" t="s">
        <v>38</v>
      </c>
      <c r="T16" s="40" t="s">
        <v>39</v>
      </c>
      <c r="U16" s="40" t="s">
        <v>40</v>
      </c>
      <c r="V16" s="40" t="s">
        <v>41</v>
      </c>
      <c r="W16" s="40" t="s">
        <v>42</v>
      </c>
      <c r="X16" s="25" t="s">
        <v>43</v>
      </c>
      <c r="Y16" s="47" t="s">
        <v>44</v>
      </c>
      <c r="Z16" s="47" t="s">
        <v>45</v>
      </c>
      <c r="AA16" s="17" t="s">
        <v>46</v>
      </c>
      <c r="AB16" s="98" t="s">
        <v>47</v>
      </c>
      <c r="AC16" s="99"/>
      <c r="AD16" s="17" t="s">
        <v>48</v>
      </c>
      <c r="AE16" s="100" t="s">
        <v>49</v>
      </c>
      <c r="AF16" s="101"/>
      <c r="AG16" s="18" t="s">
        <v>50</v>
      </c>
      <c r="AH16" s="18" t="s">
        <v>51</v>
      </c>
      <c r="AI16" s="18" t="s">
        <v>30</v>
      </c>
      <c r="AJ16" s="18" t="s">
        <v>52</v>
      </c>
      <c r="AK16" s="18" t="s">
        <v>30</v>
      </c>
      <c r="AL16" s="18" t="s">
        <v>34</v>
      </c>
      <c r="AM16" s="18" t="s">
        <v>53</v>
      </c>
      <c r="AN16" s="14" t="s">
        <v>54</v>
      </c>
      <c r="AO16" s="2"/>
      <c r="AP16" s="19" t="s">
        <v>55</v>
      </c>
      <c r="AQ16" s="16" t="s">
        <v>56</v>
      </c>
      <c r="AR16" s="26" t="s">
        <v>57</v>
      </c>
      <c r="AT16" s="42" t="s">
        <v>58</v>
      </c>
      <c r="AU16" s="44" t="s">
        <v>59</v>
      </c>
      <c r="AV16" s="44" t="s">
        <v>60</v>
      </c>
      <c r="AW16" s="44" t="s">
        <v>61</v>
      </c>
      <c r="AX16" s="43" t="s">
        <v>62</v>
      </c>
      <c r="AY16" s="28"/>
      <c r="AZ16" s="45" t="s">
        <v>63</v>
      </c>
      <c r="BA16" s="46" t="s">
        <v>64</v>
      </c>
    </row>
    <row r="17" spans="1:53" ht="353.25" customHeight="1" x14ac:dyDescent="0.3">
      <c r="A17" s="74">
        <v>1</v>
      </c>
      <c r="B17" s="75" t="s">
        <v>65</v>
      </c>
      <c r="C17" s="76" t="s">
        <v>66</v>
      </c>
      <c r="D17" s="76" t="s">
        <v>67</v>
      </c>
      <c r="E17" s="76" t="s">
        <v>68</v>
      </c>
      <c r="F17" s="76"/>
      <c r="G17" s="83">
        <v>216</v>
      </c>
      <c r="H17" s="77" t="str">
        <f>IF(G17&lt;=0,"",IF(G17&lt;=2,"Muy Baja",IF(G17&lt;=24,"Baja",IF(G17&lt;=500,"Media",IF(G17&lt;=5000,"Alta","Muy Alta")))))</f>
        <v>Media</v>
      </c>
      <c r="I17" s="78">
        <f>IF(H17="","",IF(H17="Muy Baja",0.2,IF(H17="Baja",0.4,IF(H17="Media",0.6,IF(H17="Alta",0.8,IF(H17="Muy Alta",1,))))))</f>
        <v>0.6</v>
      </c>
      <c r="J17" s="84" t="s">
        <v>69</v>
      </c>
      <c r="K17" s="85" t="str">
        <f>+J17</f>
        <v>Afectación Menor o igual a 700 SMLMV</v>
      </c>
      <c r="L17" s="77" t="e">
        <f>+VLOOKUP(K17,#REF!,2,FALSE)</f>
        <v>#REF!</v>
      </c>
      <c r="M17" s="78" t="e">
        <f>IF(L17="","",IF(L17="Leve",0.2,IF(L17="Menor",0.4,IF(L17="Moderado",0.6,IF(L17="Mayor",0.8,IF(L17="Catastrófico",1,))))))</f>
        <v>#REF!</v>
      </c>
      <c r="N17" s="78" t="e">
        <f>+CONCATENATE(H17, " - ", L17)</f>
        <v>#REF!</v>
      </c>
      <c r="O17" s="86" t="e">
        <f>+VLOOKUP(N17,#REF!,2,)</f>
        <v>#REF!</v>
      </c>
      <c r="P17" s="87"/>
      <c r="Q17" s="8">
        <v>1</v>
      </c>
      <c r="R17" s="68" t="s">
        <v>70</v>
      </c>
      <c r="S17" s="68" t="s">
        <v>71</v>
      </c>
      <c r="T17" s="68" t="s">
        <v>72</v>
      </c>
      <c r="U17" s="68" t="s">
        <v>73</v>
      </c>
      <c r="V17" s="68" t="s">
        <v>74</v>
      </c>
      <c r="W17" s="68" t="s">
        <v>75</v>
      </c>
      <c r="X17" s="30" t="str">
        <f>IF(OR(Y17="Preventivo",Y17="Detectivo"),"Probabilidad",IF(Y17="Correctivo","Impacto",""))</f>
        <v>Probabilidad</v>
      </c>
      <c r="Y17" s="6" t="s">
        <v>76</v>
      </c>
      <c r="Z17" s="6" t="s">
        <v>77</v>
      </c>
      <c r="AA17" s="31" t="str">
        <f t="shared" ref="AA17" si="0">IF(AND(Y17="Preventivo",Z17="Automático"),"50%",IF(AND(Y17="Preventivo",Z17="Manual"),"40%",IF(AND(Y17="Detectivo",Z17="Automático"),"40%",IF(AND(Y17="Detectivo",Z17="Manual"),"30%",IF(AND(Y17="Correctivo",Z17="Automático"),"35%",IF(AND(Y17="Correctivo",Z17="Manual"),"25%",""))))))</f>
        <v>40%</v>
      </c>
      <c r="AB17" s="38" t="s">
        <v>78</v>
      </c>
      <c r="AC17" s="38" t="s">
        <v>79</v>
      </c>
      <c r="AD17" s="6" t="s">
        <v>80</v>
      </c>
      <c r="AE17" s="9" t="s">
        <v>81</v>
      </c>
      <c r="AF17" s="9" t="str">
        <f t="shared" ref="AF17" si="1">+W17</f>
        <v>Lotes de Pagos realizados
Correo electrónico ( Cuando aplique)</v>
      </c>
      <c r="AG17" s="32">
        <f>IFERROR(IF(X17="Probabilidad",(I17-(+I17*AA17)),IF(X17="Impacto",I17,"")),"")</f>
        <v>0.36</v>
      </c>
      <c r="AH17" s="33" t="str">
        <f t="shared" ref="AH17" si="2">IFERROR(IF(AG17="","",IF(AG17&lt;=0.2,"Muy Baja",IF(AG17&lt;=0.4,"Baja",IF(AG17&lt;=0.6,"Media",IF(AG17&lt;=0.8,"Alta","Muy Alta"))))),"")</f>
        <v>Baja</v>
      </c>
      <c r="AI17" s="34">
        <f>I17-(AA17*I17)</f>
        <v>0.36</v>
      </c>
      <c r="AJ17" s="35" t="str">
        <f t="shared" ref="AJ17" si="3">IFERROR(IF(AK17="","",IF(AK17&lt;=0.2,"Leve",IF(AK17&lt;=0.4,"Menor",IF(AK17&lt;=0.6,"Moderado",IF(AK17&lt;=0.8,"Mayor","Catastrófico"))))),"")</f>
        <v/>
      </c>
      <c r="AK17" s="32" t="str">
        <f>IFERROR(IF(X17="Impacto",(M17-(+M17*AA17)),IF(X17="Probabilidad",M17,"")),"")</f>
        <v/>
      </c>
      <c r="AL17" s="36" t="str">
        <f>+CONCATENATE(AH17, " - ", AJ17)</f>
        <v xml:space="preserve">Baja - </v>
      </c>
      <c r="AM17" s="37" t="e">
        <f>+VLOOKUP(AL17,#REF!,2,)</f>
        <v>#REF!</v>
      </c>
      <c r="AN17" s="79" t="s">
        <v>82</v>
      </c>
      <c r="AO17" s="87"/>
      <c r="AP17" s="80" t="s">
        <v>83</v>
      </c>
      <c r="AQ17" s="81"/>
      <c r="AR17" s="82"/>
      <c r="AS17" s="88"/>
      <c r="AT17" s="91">
        <v>46157</v>
      </c>
      <c r="AU17" s="39" t="s">
        <v>84</v>
      </c>
      <c r="AV17" s="92" t="s">
        <v>85</v>
      </c>
      <c r="AW17" s="94" t="s">
        <v>86</v>
      </c>
      <c r="AX17" s="89" t="s">
        <v>87</v>
      </c>
      <c r="AY17" s="90"/>
      <c r="AZ17" s="93" t="s">
        <v>88</v>
      </c>
      <c r="BA17" s="97" t="s">
        <v>89</v>
      </c>
    </row>
    <row r="18" spans="1:53" ht="93.75" customHeight="1" x14ac:dyDescent="0.3">
      <c r="B18" s="48"/>
      <c r="C18" s="49"/>
      <c r="D18" s="49"/>
      <c r="E18" s="49"/>
      <c r="F18" s="49"/>
      <c r="G18" s="48"/>
      <c r="H18" s="69"/>
      <c r="I18" s="70"/>
      <c r="J18" s="71"/>
      <c r="K18" s="72"/>
      <c r="L18" s="69"/>
      <c r="M18" s="70"/>
      <c r="N18" s="70"/>
      <c r="O18" s="73"/>
      <c r="P18" s="2"/>
      <c r="Q18" s="50"/>
      <c r="R18" s="22"/>
      <c r="S18" s="22"/>
      <c r="T18" s="22"/>
      <c r="U18" s="22"/>
      <c r="V18" s="22"/>
      <c r="W18" s="22"/>
      <c r="X18" s="50"/>
      <c r="Y18" s="51"/>
      <c r="Z18" s="51"/>
      <c r="AA18" s="62"/>
      <c r="AB18" s="52"/>
      <c r="AC18" s="53"/>
      <c r="AD18" s="51"/>
      <c r="AE18" s="52"/>
      <c r="AF18" s="52"/>
      <c r="AG18" s="63"/>
      <c r="AH18" s="51"/>
      <c r="AI18" s="64"/>
      <c r="AJ18" s="65"/>
      <c r="AK18" s="63"/>
      <c r="AL18" s="66"/>
      <c r="AM18" s="67"/>
      <c r="AN18" s="54"/>
      <c r="AO18" s="2"/>
      <c r="AP18" s="55"/>
      <c r="AQ18" s="55"/>
      <c r="AR18" s="55"/>
      <c r="AT18" s="56"/>
      <c r="AU18" s="57"/>
      <c r="AV18" s="58"/>
      <c r="AW18" s="59"/>
      <c r="AX18" s="60"/>
      <c r="AY18" s="27"/>
      <c r="AZ18" s="58"/>
      <c r="BA18" s="61"/>
    </row>
    <row r="19" spans="1:53" ht="20.399999999999999" x14ac:dyDescent="0.3">
      <c r="A19" s="102" t="s">
        <v>90</v>
      </c>
      <c r="B19" s="102"/>
      <c r="C19" s="102"/>
      <c r="D19" s="102"/>
      <c r="E19" s="102"/>
      <c r="F19" s="102"/>
      <c r="G19" s="102"/>
      <c r="H19" s="102"/>
      <c r="P19" s="2"/>
      <c r="BA19" s="41" t="s">
        <v>91</v>
      </c>
    </row>
    <row r="20" spans="1:53" x14ac:dyDescent="0.3">
      <c r="P20" s="2"/>
    </row>
    <row r="21" spans="1:53" s="1" customFormat="1" x14ac:dyDescent="0.3">
      <c r="A21"/>
      <c r="B21"/>
      <c r="C21"/>
      <c r="D21"/>
      <c r="E21"/>
      <c r="F21"/>
      <c r="G21"/>
      <c r="H21"/>
      <c r="I21"/>
      <c r="J21"/>
      <c r="K21"/>
      <c r="P21" s="2"/>
      <c r="AN21" s="4"/>
      <c r="AO21" s="4"/>
      <c r="AP21" s="4"/>
      <c r="AS21"/>
      <c r="AT21"/>
      <c r="AU21"/>
      <c r="AV21"/>
      <c r="AW21"/>
      <c r="AX21"/>
      <c r="AY21"/>
      <c r="AZ21"/>
      <c r="BA21"/>
    </row>
    <row r="22" spans="1:53" s="1" customFormat="1" x14ac:dyDescent="0.3">
      <c r="A22"/>
      <c r="B22"/>
      <c r="C22"/>
      <c r="D22"/>
      <c r="E22"/>
      <c r="F22"/>
      <c r="G22"/>
      <c r="H22"/>
      <c r="I22"/>
      <c r="J22"/>
      <c r="K22"/>
      <c r="P22" s="2"/>
      <c r="AN22" s="4"/>
      <c r="AO22" s="4"/>
      <c r="AP22" s="4"/>
      <c r="AS22"/>
      <c r="AT22"/>
      <c r="AU22"/>
      <c r="AV22"/>
      <c r="AW22"/>
      <c r="AX22"/>
      <c r="AY22"/>
      <c r="AZ22"/>
      <c r="BA22"/>
    </row>
    <row r="23" spans="1:53" s="1" customFormat="1" x14ac:dyDescent="0.3">
      <c r="A23"/>
      <c r="B23"/>
      <c r="C23"/>
      <c r="D23"/>
      <c r="E23"/>
      <c r="F23"/>
      <c r="G23"/>
      <c r="H23"/>
      <c r="I23"/>
      <c r="J23"/>
      <c r="K23"/>
      <c r="P23" s="2"/>
      <c r="AN23" s="4"/>
      <c r="AO23" s="4"/>
      <c r="AP23" s="4"/>
      <c r="AS23"/>
      <c r="AT23"/>
      <c r="AU23"/>
      <c r="AV23"/>
      <c r="AW23"/>
      <c r="AX23"/>
      <c r="AY23"/>
      <c r="AZ23"/>
      <c r="BA23"/>
    </row>
    <row r="24" spans="1:53" s="1" customFormat="1" x14ac:dyDescent="0.3">
      <c r="A24"/>
      <c r="B24"/>
      <c r="C24"/>
      <c r="D24"/>
      <c r="E24"/>
      <c r="F24"/>
      <c r="G24"/>
      <c r="H24"/>
      <c r="I24"/>
      <c r="J24"/>
      <c r="K24"/>
      <c r="P24" s="2"/>
      <c r="AN24" s="4"/>
      <c r="AO24" s="4"/>
      <c r="AP24" s="4"/>
      <c r="AS24"/>
      <c r="AT24"/>
      <c r="AU24"/>
      <c r="AV24"/>
      <c r="AW24"/>
      <c r="AX24"/>
      <c r="AY24"/>
      <c r="AZ24"/>
      <c r="BA24"/>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sheetData>
  <mergeCells count="28">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P14:AR15"/>
    <mergeCell ref="AT14:AX15"/>
    <mergeCell ref="AZ14:BA15"/>
    <mergeCell ref="Y15:AA15"/>
    <mergeCell ref="AB15:AF15"/>
    <mergeCell ref="AG15:AN15"/>
    <mergeCell ref="AB16:AC16"/>
    <mergeCell ref="AE16:AF16"/>
    <mergeCell ref="A19:H19"/>
    <mergeCell ref="A14:O15"/>
    <mergeCell ref="Q14:AN14"/>
  </mergeCells>
  <phoneticPr fontId="14" type="noConversion"/>
  <conditionalFormatting sqref="H17:H18">
    <cfRule type="cellIs" dxfId="100" priority="20" operator="equal">
      <formula>"Muy Alta"</formula>
    </cfRule>
    <cfRule type="cellIs" dxfId="99" priority="21" operator="equal">
      <formula>"Alta"</formula>
    </cfRule>
    <cfRule type="cellIs" dxfId="98" priority="22" operator="equal">
      <formula>"Media"</formula>
    </cfRule>
    <cfRule type="cellIs" dxfId="97" priority="23" operator="equal">
      <formula>"Muy Baja"</formula>
    </cfRule>
    <cfRule type="cellIs" dxfId="96" priority="24" operator="equal">
      <formula>"Baja"</formula>
    </cfRule>
  </conditionalFormatting>
  <conditionalFormatting sqref="L17:L18">
    <cfRule type="cellIs" dxfId="95" priority="15" operator="equal">
      <formula>"Leve"</formula>
    </cfRule>
    <cfRule type="cellIs" dxfId="94" priority="16" operator="equal">
      <formula>"Catastrófico"</formula>
    </cfRule>
    <cfRule type="cellIs" dxfId="93" priority="17" operator="equal">
      <formula>"Mayor"</formula>
    </cfRule>
    <cfRule type="cellIs" dxfId="92" priority="18" operator="equal">
      <formula>"Moderado"</formula>
    </cfRule>
    <cfRule type="cellIs" dxfId="91" priority="19" operator="equal">
      <formula>"Menor"</formula>
    </cfRule>
  </conditionalFormatting>
  <conditionalFormatting sqref="O17:O18 AM17:AM18">
    <cfRule type="cellIs" dxfId="90" priority="11" operator="equal">
      <formula>"EXTREMO"</formula>
    </cfRule>
    <cfRule type="cellIs" dxfId="89" priority="12" operator="equal">
      <formula>"ALTO"</formula>
    </cfRule>
    <cfRule type="cellIs" dxfId="88" priority="13" operator="equal">
      <formula>"BAJO"</formula>
    </cfRule>
    <cfRule type="cellIs" dxfId="87" priority="14" operator="equal">
      <formula>"MODERADO"</formula>
    </cfRule>
  </conditionalFormatting>
  <conditionalFormatting sqref="AH17:AH18">
    <cfRule type="cellIs" dxfId="86" priority="6" operator="equal">
      <formula>"Muy Baja"</formula>
    </cfRule>
    <cfRule type="cellIs" dxfId="85" priority="7" operator="equal">
      <formula>"Baja"</formula>
    </cfRule>
    <cfRule type="cellIs" dxfId="84" priority="8" operator="equal">
      <formula>"Media"</formula>
    </cfRule>
    <cfRule type="cellIs" dxfId="83" priority="9" operator="equal">
      <formula>"Muy Alta"</formula>
    </cfRule>
    <cfRule type="cellIs" dxfId="82" priority="10" operator="equal">
      <formula>"Alta"</formula>
    </cfRule>
  </conditionalFormatting>
  <conditionalFormatting sqref="AJ17:AJ18">
    <cfRule type="cellIs" dxfId="81" priority="1" operator="equal">
      <formula>"Catastrófico"</formula>
    </cfRule>
    <cfRule type="cellIs" dxfId="80" priority="2" operator="equal">
      <formula>"Mayor"</formula>
    </cfRule>
    <cfRule type="cellIs" dxfId="79" priority="3" operator="equal">
      <formula>"Moderado"</formula>
    </cfRule>
    <cfRule type="cellIs" dxfId="78" priority="4" operator="equal">
      <formula>"Menor"</formula>
    </cfRule>
    <cfRule type="cellIs" dxfId="77" priority="5" operator="equal">
      <formula>"Leve"</formula>
    </cfRule>
  </conditionalFormatting>
  <hyperlinks>
    <hyperlink ref="A14:O15" location="Instructivo!A1" display="IDENTIFICACIÓN DEL RIESGO" xr:uid="{8A4098C2-C503-4CFB-A09E-1C8A48E0533A}"/>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B579C8D6-0D9F-41B6-96EB-1F235CA1FFE0}">
          <x14:formula1>
            <xm:f>#REF!</xm:f>
          </x14:formula1>
          <xm:sqref>B17:B18</xm:sqref>
        </x14:dataValidation>
        <x14:dataValidation type="list" allowBlank="1" showInputMessage="1" showErrorMessage="1" xr:uid="{0D3090C0-11C1-4D56-A7C3-D0199ADEB2A4}">
          <x14:formula1>
            <xm:f>#REF!</xm:f>
          </x14:formula1>
          <xm:sqref>J17:J18</xm:sqref>
        </x14:dataValidation>
        <x14:dataValidation type="list" allowBlank="1" showInputMessage="1" showErrorMessage="1" xr:uid="{70DE5232-B1AF-4546-B179-8EDA00A05980}">
          <x14:formula1>
            <xm:f>#REF!</xm:f>
          </x14:formula1>
          <xm:sqref>Y17:Y18</xm:sqref>
        </x14:dataValidation>
        <x14:dataValidation type="list" allowBlank="1" showInputMessage="1" showErrorMessage="1" xr:uid="{E302A09C-28E6-4F60-B1C3-0AA8428853B1}">
          <x14:formula1>
            <xm:f>#REF!</xm:f>
          </x14:formula1>
          <xm:sqref>Z17:Z18</xm:sqref>
        </x14:dataValidation>
        <x14:dataValidation type="list" allowBlank="1" showInputMessage="1" showErrorMessage="1" xr:uid="{2D23050B-2D05-483C-8830-A45D8D8BD9E8}">
          <x14:formula1>
            <xm:f>#REF!</xm:f>
          </x14:formula1>
          <xm:sqref>F17:F18</xm:sqref>
        </x14:dataValidation>
        <x14:dataValidation type="list" allowBlank="1" showInputMessage="1" showErrorMessage="1" xr:uid="{7F39D563-BB96-46A9-AFC7-570FCD41D076}">
          <x14:formula1>
            <xm:f>#REF!</xm:f>
          </x14:formula1>
          <xm:sqref>AB17:AB18</xm:sqref>
        </x14:dataValidation>
        <x14:dataValidation type="list" allowBlank="1" showInputMessage="1" showErrorMessage="1" xr:uid="{D4B0A7DD-3C68-4AA4-B7B1-427A61171A75}">
          <x14:formula1>
            <xm:f>#REF!</xm:f>
          </x14:formula1>
          <xm:sqref>AD17:AD18</xm:sqref>
        </x14:dataValidation>
        <x14:dataValidation type="list" allowBlank="1" showInputMessage="1" showErrorMessage="1" xr:uid="{27887835-724A-4F9A-BE2B-E6EEA4C4A2B9}">
          <x14:formula1>
            <xm:f>#REF!</xm:f>
          </x14:formula1>
          <xm:sqref>AE17:AE18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DA934-BFE7-47BF-84C9-7BD5C42C205E}">
  <sheetPr>
    <tabColor theme="0"/>
    <pageSetUpPr fitToPage="1"/>
  </sheetPr>
  <dimension ref="A1:BA29"/>
  <sheetViews>
    <sheetView showGridLines="0" view="pageBreakPreview" topLeftCell="D1" zoomScale="60" zoomScaleNormal="60" workbookViewId="0">
      <selection activeCell="D16" sqref="D16"/>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6640625" customWidth="1"/>
    <col min="12" max="12" width="20.109375" style="1" customWidth="1"/>
    <col min="13" max="13" width="9.44140625" style="1" customWidth="1"/>
    <col min="14" max="14" width="26.6640625" style="1" customWidth="1"/>
    <col min="15" max="15" width="11.33203125" style="1" customWidth="1"/>
    <col min="16" max="16" width="1" style="1" customWidth="1"/>
    <col min="17" max="17" width="5.109375" style="1" customWidth="1"/>
    <col min="18" max="23" width="46.6640625" style="1" customWidth="1"/>
    <col min="24" max="24" width="15.6640625" style="1" customWidth="1"/>
    <col min="25" max="27" width="10.33203125" style="1" customWidth="1"/>
    <col min="28" max="28" width="6" style="1" customWidth="1"/>
    <col min="29" max="29" width="13.6640625" style="1" customWidth="1"/>
    <col min="30" max="30" width="7.44140625" style="1" customWidth="1"/>
    <col min="31" max="31" width="5.6640625" style="1" customWidth="1"/>
    <col min="32" max="32" width="40.109375" style="1" customWidth="1"/>
    <col min="33" max="33" width="11.6640625" style="1" customWidth="1"/>
    <col min="34" max="34" width="7.33203125" style="1" customWidth="1"/>
    <col min="35" max="35" width="10.6640625" style="1" customWidth="1"/>
    <col min="36" max="36" width="8" style="1" customWidth="1"/>
    <col min="37" max="38" width="7.33203125" style="1" customWidth="1"/>
    <col min="39" max="39" width="9.33203125" style="1" customWidth="1"/>
    <col min="40" max="40" width="8.44140625" style="4" customWidth="1"/>
    <col min="41" max="41" width="1" style="4" customWidth="1"/>
    <col min="42" max="42" width="26.6640625" style="4" customWidth="1"/>
    <col min="43" max="43" width="26.6640625" style="1" customWidth="1"/>
    <col min="44" max="44" width="20.6640625" style="1" customWidth="1"/>
    <col min="45" max="45" width="1" customWidth="1"/>
    <col min="46" max="46" width="18.33203125" customWidth="1"/>
    <col min="47" max="50" width="45" customWidth="1"/>
    <col min="51" max="51" width="1" customWidth="1"/>
    <col min="52" max="53" width="45" customWidth="1"/>
  </cols>
  <sheetData>
    <row r="1" spans="1:53" ht="15.75" customHeight="1" x14ac:dyDescent="0.3">
      <c r="A1" s="135"/>
      <c r="B1" s="136"/>
      <c r="C1" s="141" t="s">
        <v>0</v>
      </c>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3"/>
      <c r="AX1" s="135" t="s">
        <v>1</v>
      </c>
      <c r="AY1" s="136"/>
      <c r="AZ1" s="153" t="s">
        <v>2</v>
      </c>
      <c r="BA1" s="154"/>
    </row>
    <row r="2" spans="1:53" ht="15.75" customHeight="1" thickBot="1" x14ac:dyDescent="0.35">
      <c r="A2" s="137"/>
      <c r="B2" s="138"/>
      <c r="C2" s="144"/>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6"/>
      <c r="AX2" s="139"/>
      <c r="AY2" s="140"/>
      <c r="AZ2" s="155"/>
      <c r="BA2" s="156"/>
    </row>
    <row r="3" spans="1:53" ht="15.75" customHeight="1" x14ac:dyDescent="0.3">
      <c r="A3" s="137"/>
      <c r="B3" s="138"/>
      <c r="C3" s="144"/>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6"/>
      <c r="AX3" s="135" t="s">
        <v>3</v>
      </c>
      <c r="AY3" s="136"/>
      <c r="AZ3" s="157" t="s">
        <v>4</v>
      </c>
      <c r="BA3" s="158"/>
    </row>
    <row r="4" spans="1:53" ht="16.5" customHeight="1" thickBot="1" x14ac:dyDescent="0.35">
      <c r="A4" s="137"/>
      <c r="B4" s="138"/>
      <c r="C4" s="147"/>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9"/>
      <c r="AX4" s="139"/>
      <c r="AY4" s="140"/>
      <c r="AZ4" s="159"/>
      <c r="BA4" s="160"/>
    </row>
    <row r="5" spans="1:53" ht="20.7" customHeight="1" x14ac:dyDescent="0.3">
      <c r="A5" s="137"/>
      <c r="B5" s="138"/>
      <c r="C5" s="144" t="s">
        <v>5</v>
      </c>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6"/>
      <c r="AX5" s="135" t="s">
        <v>6</v>
      </c>
      <c r="AY5" s="136"/>
      <c r="AZ5" s="135" t="s">
        <v>7</v>
      </c>
      <c r="BA5" s="136"/>
    </row>
    <row r="6" spans="1:53" ht="15" customHeight="1" thickBot="1" x14ac:dyDescent="0.35">
      <c r="A6" s="137"/>
      <c r="B6" s="138"/>
      <c r="C6" s="144"/>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6"/>
      <c r="AX6" s="139"/>
      <c r="AY6" s="140"/>
      <c r="AZ6" s="139"/>
      <c r="BA6" s="140"/>
    </row>
    <row r="7" spans="1:53" ht="15.75" customHeight="1" x14ac:dyDescent="0.3">
      <c r="A7" s="137"/>
      <c r="B7" s="138"/>
      <c r="C7" s="144"/>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6"/>
      <c r="AX7" s="135" t="s">
        <v>8</v>
      </c>
      <c r="AY7" s="136"/>
      <c r="AZ7" s="161">
        <v>45828</v>
      </c>
      <c r="BA7" s="154"/>
    </row>
    <row r="8" spans="1:53" ht="16.5" customHeight="1" thickBot="1" x14ac:dyDescent="0.35">
      <c r="A8" s="139"/>
      <c r="B8" s="140"/>
      <c r="C8" s="147"/>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9"/>
      <c r="AX8" s="139"/>
      <c r="AY8" s="140"/>
      <c r="AZ8" s="155"/>
      <c r="BA8" s="156"/>
    </row>
    <row r="10" spans="1:53" ht="54" customHeight="1" x14ac:dyDescent="0.3">
      <c r="A10" s="131" t="s">
        <v>9</v>
      </c>
      <c r="B10" s="131"/>
      <c r="C10" s="131"/>
      <c r="D10" s="150" t="s">
        <v>94</v>
      </c>
      <c r="E10" s="151"/>
      <c r="F10" s="151"/>
      <c r="G10" s="151"/>
      <c r="H10" s="151"/>
      <c r="I10" s="151"/>
      <c r="J10" s="151"/>
      <c r="K10" s="151"/>
      <c r="L10" s="151"/>
      <c r="M10" s="152"/>
      <c r="N10" s="21"/>
      <c r="AN10" s="1"/>
      <c r="AO10" s="1"/>
      <c r="AP10" s="1"/>
    </row>
    <row r="11" spans="1:53" s="3" customFormat="1" ht="75" customHeight="1" x14ac:dyDescent="0.3">
      <c r="A11" s="131" t="s">
        <v>11</v>
      </c>
      <c r="B11" s="131"/>
      <c r="C11" s="131"/>
      <c r="D11" s="132" t="s">
        <v>95</v>
      </c>
      <c r="E11" s="133"/>
      <c r="F11" s="133"/>
      <c r="G11" s="133"/>
      <c r="H11" s="133"/>
      <c r="I11" s="133"/>
      <c r="J11" s="133"/>
      <c r="K11" s="133"/>
      <c r="L11" s="133"/>
      <c r="M11" s="134"/>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31" t="s">
        <v>13</v>
      </c>
      <c r="B12" s="131"/>
      <c r="C12" s="131"/>
      <c r="D12" s="132" t="s">
        <v>96</v>
      </c>
      <c r="E12" s="133"/>
      <c r="F12" s="133"/>
      <c r="G12" s="133"/>
      <c r="H12" s="133"/>
      <c r="I12" s="133"/>
      <c r="J12" s="133"/>
      <c r="K12" s="133"/>
      <c r="L12" s="133"/>
      <c r="M12" s="134"/>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x14ac:dyDescent="0.3">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08" t="s">
        <v>15</v>
      </c>
      <c r="B14" s="108"/>
      <c r="C14" s="108"/>
      <c r="D14" s="108"/>
      <c r="E14" s="108"/>
      <c r="F14" s="108"/>
      <c r="G14" s="108"/>
      <c r="H14" s="108"/>
      <c r="I14" s="108"/>
      <c r="J14" s="108"/>
      <c r="K14" s="108"/>
      <c r="L14" s="108"/>
      <c r="M14" s="108"/>
      <c r="N14" s="108"/>
      <c r="O14" s="108"/>
      <c r="P14" s="162"/>
      <c r="Q14" s="163" t="s">
        <v>16</v>
      </c>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2"/>
      <c r="AP14" s="131" t="s">
        <v>17</v>
      </c>
      <c r="AQ14" s="131"/>
      <c r="AR14" s="131"/>
      <c r="AS14" s="164"/>
      <c r="AT14" s="131" t="s">
        <v>18</v>
      </c>
      <c r="AU14" s="131"/>
      <c r="AV14" s="131"/>
      <c r="AW14" s="131"/>
      <c r="AX14" s="131"/>
      <c r="AY14" s="165"/>
      <c r="AZ14" s="131" t="s">
        <v>19</v>
      </c>
      <c r="BA14" s="131"/>
    </row>
    <row r="15" spans="1:53" x14ac:dyDescent="0.3">
      <c r="A15" s="108"/>
      <c r="B15" s="108"/>
      <c r="C15" s="108"/>
      <c r="D15" s="108"/>
      <c r="E15" s="108"/>
      <c r="F15" s="108"/>
      <c r="G15" s="108"/>
      <c r="H15" s="108"/>
      <c r="I15" s="108"/>
      <c r="J15" s="108"/>
      <c r="K15" s="108"/>
      <c r="L15" s="108"/>
      <c r="M15" s="108"/>
      <c r="N15" s="108"/>
      <c r="O15" s="108"/>
      <c r="P15" s="162"/>
      <c r="Q15" s="166"/>
      <c r="R15" s="166"/>
      <c r="S15" s="166"/>
      <c r="T15" s="166"/>
      <c r="U15" s="166"/>
      <c r="V15" s="166"/>
      <c r="W15" s="166"/>
      <c r="X15" s="166"/>
      <c r="Y15" s="163" t="s">
        <v>20</v>
      </c>
      <c r="Z15" s="163"/>
      <c r="AA15" s="163"/>
      <c r="AB15" s="163" t="s">
        <v>21</v>
      </c>
      <c r="AC15" s="163"/>
      <c r="AD15" s="163"/>
      <c r="AE15" s="163"/>
      <c r="AF15" s="163"/>
      <c r="AG15" s="167"/>
      <c r="AH15" s="167"/>
      <c r="AI15" s="167"/>
      <c r="AJ15" s="167"/>
      <c r="AK15" s="167"/>
      <c r="AL15" s="167"/>
      <c r="AM15" s="167"/>
      <c r="AN15" s="167"/>
      <c r="AO15" s="162"/>
      <c r="AP15" s="131"/>
      <c r="AQ15" s="131"/>
      <c r="AR15" s="131"/>
      <c r="AS15" s="168"/>
      <c r="AT15" s="131"/>
      <c r="AU15" s="131"/>
      <c r="AV15" s="131"/>
      <c r="AW15" s="131"/>
      <c r="AX15" s="131"/>
      <c r="AY15" s="165"/>
      <c r="AZ15" s="131"/>
      <c r="BA15" s="131"/>
    </row>
    <row r="16" spans="1:53" s="5" customFormat="1" ht="166.5" customHeight="1" x14ac:dyDescent="0.3">
      <c r="A16" s="169" t="s">
        <v>22</v>
      </c>
      <c r="B16" s="170" t="s">
        <v>23</v>
      </c>
      <c r="C16" s="171" t="s">
        <v>24</v>
      </c>
      <c r="D16" s="171" t="s">
        <v>25</v>
      </c>
      <c r="E16" s="172" t="s">
        <v>26</v>
      </c>
      <c r="F16" s="173" t="s">
        <v>27</v>
      </c>
      <c r="G16" s="174" t="s">
        <v>28</v>
      </c>
      <c r="H16" s="172" t="s">
        <v>29</v>
      </c>
      <c r="I16" s="171" t="s">
        <v>30</v>
      </c>
      <c r="J16" s="171" t="s">
        <v>31</v>
      </c>
      <c r="K16" s="172" t="s">
        <v>32</v>
      </c>
      <c r="L16" s="172" t="s">
        <v>33</v>
      </c>
      <c r="M16" s="171" t="s">
        <v>30</v>
      </c>
      <c r="N16" s="171" t="s">
        <v>34</v>
      </c>
      <c r="O16" s="175" t="s">
        <v>35</v>
      </c>
      <c r="P16" s="162"/>
      <c r="Q16" s="176" t="s">
        <v>36</v>
      </c>
      <c r="R16" s="40" t="s">
        <v>37</v>
      </c>
      <c r="S16" s="40" t="s">
        <v>38</v>
      </c>
      <c r="T16" s="40" t="s">
        <v>39</v>
      </c>
      <c r="U16" s="40" t="s">
        <v>40</v>
      </c>
      <c r="V16" s="40" t="s">
        <v>41</v>
      </c>
      <c r="W16" s="40" t="s">
        <v>42</v>
      </c>
      <c r="X16" s="95" t="s">
        <v>43</v>
      </c>
      <c r="Y16" s="176" t="s">
        <v>44</v>
      </c>
      <c r="Z16" s="176" t="s">
        <v>45</v>
      </c>
      <c r="AA16" s="176" t="s">
        <v>46</v>
      </c>
      <c r="AB16" s="177" t="s">
        <v>47</v>
      </c>
      <c r="AC16" s="178"/>
      <c r="AD16" s="176" t="s">
        <v>48</v>
      </c>
      <c r="AE16" s="177" t="s">
        <v>49</v>
      </c>
      <c r="AF16" s="178"/>
      <c r="AG16" s="175" t="s">
        <v>50</v>
      </c>
      <c r="AH16" s="175" t="s">
        <v>51</v>
      </c>
      <c r="AI16" s="175" t="s">
        <v>30</v>
      </c>
      <c r="AJ16" s="175" t="s">
        <v>52</v>
      </c>
      <c r="AK16" s="175" t="s">
        <v>30</v>
      </c>
      <c r="AL16" s="175" t="s">
        <v>34</v>
      </c>
      <c r="AM16" s="175" t="s">
        <v>53</v>
      </c>
      <c r="AN16" s="175" t="s">
        <v>54</v>
      </c>
      <c r="AO16" s="162"/>
      <c r="AP16" s="179" t="s">
        <v>55</v>
      </c>
      <c r="AQ16" s="179" t="s">
        <v>56</v>
      </c>
      <c r="AR16" s="40" t="s">
        <v>57</v>
      </c>
      <c r="AS16" s="180"/>
      <c r="AT16" s="181" t="s">
        <v>58</v>
      </c>
      <c r="AU16" s="181" t="s">
        <v>59</v>
      </c>
      <c r="AV16" s="181" t="s">
        <v>60</v>
      </c>
      <c r="AW16" s="181" t="s">
        <v>61</v>
      </c>
      <c r="AX16" s="181" t="s">
        <v>62</v>
      </c>
      <c r="AY16" s="182"/>
      <c r="AZ16" s="181" t="s">
        <v>63</v>
      </c>
      <c r="BA16" s="181" t="s">
        <v>64</v>
      </c>
    </row>
    <row r="17" spans="1:53" ht="353.25" customHeight="1" x14ac:dyDescent="0.3">
      <c r="A17" s="183">
        <v>1</v>
      </c>
      <c r="B17" s="184" t="s">
        <v>65</v>
      </c>
      <c r="C17" s="185" t="s">
        <v>97</v>
      </c>
      <c r="D17" s="185" t="s">
        <v>98</v>
      </c>
      <c r="E17" s="185" t="s">
        <v>99</v>
      </c>
      <c r="F17" s="185"/>
      <c r="G17" s="186">
        <v>25</v>
      </c>
      <c r="H17" s="187" t="str">
        <f>IF(G17&lt;=0,"",IF(G17&lt;=2,"Muy Baja",IF(G17&lt;=24,"Baja",IF(G17&lt;=500,"Media",IF(G17&lt;=5000,"Alta","Muy Alta")))))</f>
        <v>Media</v>
      </c>
      <c r="I17" s="188">
        <f>IF(H17="","",IF(H17="Muy Baja",0.2,IF(H17="Baja",0.4,IF(H17="Media",0.6,IF(H17="Alta",0.8,IF(H17="Muy Alta",1,))))))</f>
        <v>0.6</v>
      </c>
      <c r="J17" s="189" t="s">
        <v>69</v>
      </c>
      <c r="K17" s="190" t="str">
        <f>+J17</f>
        <v>Afectación Menor o igual a 700 SMLMV</v>
      </c>
      <c r="L17" s="187" t="str">
        <f>+VLOOKUP(K17,[1]Datos!$O$4:$P$15,2,FALSE)</f>
        <v>Leve</v>
      </c>
      <c r="M17" s="188">
        <f>IF(L17="","",IF(L17="Leve",0.2,IF(L17="Menor",0.4,IF(L17="Moderado",0.6,IF(L17="Mayor",0.8,IF(L17="Catastrófico",1,))))))</f>
        <v>0.2</v>
      </c>
      <c r="N17" s="188" t="str">
        <f>+CONCATENATE(H17, " - ", L17)</f>
        <v>Media - Leve</v>
      </c>
      <c r="O17" s="191" t="str">
        <f>+VLOOKUP(N17,[1]Datos!J4:K28,2,)</f>
        <v>MODERADO</v>
      </c>
      <c r="P17" s="162"/>
      <c r="Q17" s="192">
        <v>1</v>
      </c>
      <c r="R17" s="193" t="s">
        <v>100</v>
      </c>
      <c r="S17" s="193" t="s">
        <v>101</v>
      </c>
      <c r="T17" s="193" t="s">
        <v>102</v>
      </c>
      <c r="U17" s="193" t="s">
        <v>103</v>
      </c>
      <c r="V17" s="193" t="s">
        <v>104</v>
      </c>
      <c r="W17" s="193" t="s">
        <v>105</v>
      </c>
      <c r="X17" s="30" t="str">
        <f>IF(OR(Y17="Preventivo",Y17="Detectivo"),"Probabilidad",IF(Y17="Correctivo","Impacto",""))</f>
        <v>Probabilidad</v>
      </c>
      <c r="Y17" s="6" t="s">
        <v>76</v>
      </c>
      <c r="Z17" s="6" t="s">
        <v>77</v>
      </c>
      <c r="AA17" s="31" t="str">
        <f t="shared" ref="AA17:AA19" si="0">IF(AND(Y17="Preventivo",Z17="Automático"),"50%",IF(AND(Y17="Preventivo",Z17="Manual"),"40%",IF(AND(Y17="Detectivo",Z17="Automático"),"40%",IF(AND(Y17="Detectivo",Z17="Manual"),"30%",IF(AND(Y17="Correctivo",Z17="Automático"),"35%",IF(AND(Y17="Correctivo",Z17="Manual"),"25%",""))))))</f>
        <v>40%</v>
      </c>
      <c r="AB17" s="38" t="s">
        <v>78</v>
      </c>
      <c r="AC17" s="38" t="s">
        <v>106</v>
      </c>
      <c r="AD17" s="6" t="s">
        <v>80</v>
      </c>
      <c r="AE17" s="9" t="s">
        <v>81</v>
      </c>
      <c r="AF17" s="9" t="str">
        <f t="shared" ref="AF17:AF19" si="1">+W17</f>
        <v>Presentación socializada / lista de asistencia / anexos</v>
      </c>
      <c r="AG17" s="32">
        <f>IFERROR(IF(X17="Probabilidad",(I17-(+I17*AA17)),IF(X17="Impacto",I17,"")),"")</f>
        <v>0.36</v>
      </c>
      <c r="AH17" s="33" t="str">
        <f t="shared" ref="AH17:AH19" si="2">IFERROR(IF(AG17="","",IF(AG17&lt;=0.2,"Muy Baja",IF(AG17&lt;=0.4,"Baja",IF(AG17&lt;=0.6,"Media",IF(AG17&lt;=0.8,"Alta","Muy Alta"))))),"")</f>
        <v>Baja</v>
      </c>
      <c r="AI17" s="34">
        <f>I17-(AA17*I17)</f>
        <v>0.36</v>
      </c>
      <c r="AJ17" s="35" t="str">
        <f t="shared" ref="AJ17:AJ19" si="3">IFERROR(IF(AK17="","",IF(AK17&lt;=0.2,"Leve",IF(AK17&lt;=0.4,"Menor",IF(AK17&lt;=0.6,"Moderado",IF(AK17&lt;=0.8,"Mayor","Catastrófico"))))),"")</f>
        <v>Leve</v>
      </c>
      <c r="AK17" s="32">
        <f>IFERROR(IF(X17="Impacto",(M17-(+M17*AA17)),IF(X17="Probabilidad",M17,"")),"")</f>
        <v>0.2</v>
      </c>
      <c r="AL17" s="36" t="str">
        <f>+CONCATENATE(AH17, " - ", AJ17)</f>
        <v>Baja - Leve</v>
      </c>
      <c r="AM17" s="37" t="str">
        <f>+VLOOKUP(AL17,[1]Datos!$J$4:$K$28,2,)</f>
        <v>BAJO</v>
      </c>
      <c r="AN17" s="194" t="s">
        <v>82</v>
      </c>
      <c r="AO17" s="162"/>
      <c r="AP17" s="195" t="s">
        <v>107</v>
      </c>
      <c r="AQ17" s="196" t="s">
        <v>108</v>
      </c>
      <c r="AR17" s="197" t="s">
        <v>109</v>
      </c>
      <c r="AS17" s="168"/>
      <c r="AT17" s="198">
        <v>46156</v>
      </c>
      <c r="AU17" s="199" t="s">
        <v>110</v>
      </c>
      <c r="AV17" s="200" t="s">
        <v>111</v>
      </c>
      <c r="AW17" s="201" t="s">
        <v>86</v>
      </c>
      <c r="AX17" s="202" t="s">
        <v>87</v>
      </c>
      <c r="AY17" s="182"/>
      <c r="AZ17" s="200" t="s">
        <v>112</v>
      </c>
      <c r="BA17" s="203" t="s">
        <v>113</v>
      </c>
    </row>
    <row r="18" spans="1:53" ht="353.25" customHeight="1" x14ac:dyDescent="0.3">
      <c r="A18" s="183"/>
      <c r="B18" s="184"/>
      <c r="C18" s="185"/>
      <c r="D18" s="185"/>
      <c r="E18" s="185"/>
      <c r="F18" s="185"/>
      <c r="G18" s="186"/>
      <c r="H18" s="187"/>
      <c r="I18" s="188"/>
      <c r="J18" s="189"/>
      <c r="K18" s="190"/>
      <c r="L18" s="187"/>
      <c r="M18" s="188"/>
      <c r="N18" s="188"/>
      <c r="O18" s="191"/>
      <c r="P18" s="162"/>
      <c r="Q18" s="192">
        <v>2</v>
      </c>
      <c r="R18" s="193" t="s">
        <v>114</v>
      </c>
      <c r="S18" s="193" t="s">
        <v>115</v>
      </c>
      <c r="T18" s="193" t="s">
        <v>116</v>
      </c>
      <c r="U18" s="193" t="s">
        <v>117</v>
      </c>
      <c r="V18" s="193" t="s">
        <v>118</v>
      </c>
      <c r="W18" s="193" t="s">
        <v>119</v>
      </c>
      <c r="X18" s="30" t="str">
        <f t="shared" ref="X18:X19" si="4">IF(OR(Y18="Preventivo",Y18="Detectivo"),"Probabilidad",IF(Y18="Correctivo","Impacto",""))</f>
        <v>Impacto</v>
      </c>
      <c r="Y18" s="6" t="s">
        <v>93</v>
      </c>
      <c r="Z18" s="6" t="s">
        <v>77</v>
      </c>
      <c r="AA18" s="31" t="str">
        <f t="shared" si="0"/>
        <v>25%</v>
      </c>
      <c r="AB18" s="38" t="s">
        <v>78</v>
      </c>
      <c r="AC18" s="38" t="s">
        <v>106</v>
      </c>
      <c r="AD18" s="6" t="s">
        <v>80</v>
      </c>
      <c r="AE18" s="9" t="s">
        <v>81</v>
      </c>
      <c r="AF18" s="9" t="str">
        <f t="shared" si="1"/>
        <v>Informe de Supervisión por presunto incumplimiento
Resolución por medio de la cual se resuelve el presunto incumplimiento (Cuando aplique)</v>
      </c>
      <c r="AG18" s="34">
        <f t="shared" ref="AG18:AG19" si="5">IFERROR(IF(AND(X17="Probabilidad",X18="Probabilidad"),(AI17-(+AI17*AA18)),IF(X18="Probabilidad",($I$17-(+$I$17*AA18)),IF(X18="Impacto",AI17,""))),"")</f>
        <v>0.36</v>
      </c>
      <c r="AH18" s="33" t="str">
        <f t="shared" si="2"/>
        <v>Baja</v>
      </c>
      <c r="AI18" s="34">
        <f t="shared" ref="AI18:AI19" si="6">+AG18</f>
        <v>0.36</v>
      </c>
      <c r="AJ18" s="35" t="str">
        <f t="shared" si="3"/>
        <v>Leve</v>
      </c>
      <c r="AK18" s="32">
        <f t="shared" ref="AK18:AK19" si="7">IFERROR(IF(AND(X17="Impacto",X17="Impacto"),(AK17-(+AK17*AA18)),IF(X18="Impacto",($M$17-(+$M$17*AA18)),IF(X18="Probabilidad",AK17,""))),"")</f>
        <v>0.15000000000000002</v>
      </c>
      <c r="AL18" s="36" t="str">
        <f t="shared" ref="AL18:AL19" si="8">+CONCATENATE(AH18, " - ", AJ18)</f>
        <v>Baja - Leve</v>
      </c>
      <c r="AM18" s="37" t="str">
        <f>+VLOOKUP(AL18,[1]Datos!$J$4:$K$28,2,)</f>
        <v>BAJO</v>
      </c>
      <c r="AN18" s="194"/>
      <c r="AO18" s="162"/>
      <c r="AP18" s="195"/>
      <c r="AQ18" s="196"/>
      <c r="AR18" s="197"/>
      <c r="AS18" s="168"/>
      <c r="AT18" s="198">
        <v>46156</v>
      </c>
      <c r="AU18" s="199" t="s">
        <v>120</v>
      </c>
      <c r="AV18" s="200"/>
      <c r="AW18" s="201"/>
      <c r="AX18" s="202"/>
      <c r="AY18" s="182"/>
      <c r="AZ18" s="200"/>
      <c r="BA18" s="204"/>
    </row>
    <row r="19" spans="1:53" ht="353.25" customHeight="1" x14ac:dyDescent="0.3">
      <c r="A19" s="183"/>
      <c r="B19" s="184"/>
      <c r="C19" s="185"/>
      <c r="D19" s="185"/>
      <c r="E19" s="185"/>
      <c r="F19" s="185"/>
      <c r="G19" s="186"/>
      <c r="H19" s="187"/>
      <c r="I19" s="188"/>
      <c r="J19" s="189"/>
      <c r="K19" s="190"/>
      <c r="L19" s="187"/>
      <c r="M19" s="188"/>
      <c r="N19" s="188"/>
      <c r="O19" s="191"/>
      <c r="P19" s="162"/>
      <c r="Q19" s="192">
        <v>3</v>
      </c>
      <c r="R19" s="193" t="s">
        <v>121</v>
      </c>
      <c r="S19" s="205" t="s">
        <v>122</v>
      </c>
      <c r="T19" s="206" t="s">
        <v>123</v>
      </c>
      <c r="U19" s="193" t="s">
        <v>124</v>
      </c>
      <c r="V19" s="193" t="s">
        <v>125</v>
      </c>
      <c r="W19" s="193" t="s">
        <v>126</v>
      </c>
      <c r="X19" s="30" t="str">
        <f t="shared" si="4"/>
        <v>Impacto</v>
      </c>
      <c r="Y19" s="6" t="s">
        <v>93</v>
      </c>
      <c r="Z19" s="6" t="s">
        <v>77</v>
      </c>
      <c r="AA19" s="31" t="str">
        <f t="shared" si="0"/>
        <v>25%</v>
      </c>
      <c r="AB19" s="38" t="s">
        <v>78</v>
      </c>
      <c r="AC19" s="38" t="s">
        <v>127</v>
      </c>
      <c r="AD19" s="6" t="s">
        <v>80</v>
      </c>
      <c r="AE19" s="9" t="s">
        <v>81</v>
      </c>
      <c r="AF19" s="9" t="str">
        <f t="shared" si="1"/>
        <v>Resolución por medio de la cual se resuelve el presunto incumplimiento y se ordena la afectación de la garantía y/o imposición de multas cuando haya lugar</v>
      </c>
      <c r="AG19" s="32">
        <f t="shared" si="5"/>
        <v>0.36</v>
      </c>
      <c r="AH19" s="33" t="str">
        <f t="shared" si="2"/>
        <v>Baja</v>
      </c>
      <c r="AI19" s="34">
        <f t="shared" si="6"/>
        <v>0.36</v>
      </c>
      <c r="AJ19" s="35" t="str">
        <f t="shared" si="3"/>
        <v>Leve</v>
      </c>
      <c r="AK19" s="32">
        <f t="shared" si="7"/>
        <v>0.11250000000000002</v>
      </c>
      <c r="AL19" s="36" t="str">
        <f t="shared" si="8"/>
        <v>Baja - Leve</v>
      </c>
      <c r="AM19" s="37" t="str">
        <f>+VLOOKUP(AL19,[1]Datos!$J$4:$K$28,2,)</f>
        <v>BAJO</v>
      </c>
      <c r="AN19" s="194"/>
      <c r="AO19" s="162"/>
      <c r="AP19" s="195"/>
      <c r="AQ19" s="196"/>
      <c r="AR19" s="197"/>
      <c r="AS19" s="168"/>
      <c r="AT19" s="198">
        <v>46156</v>
      </c>
      <c r="AU19" s="199" t="s">
        <v>128</v>
      </c>
      <c r="AV19" s="200"/>
      <c r="AW19" s="201"/>
      <c r="AX19" s="202"/>
      <c r="AY19" s="182"/>
      <c r="AZ19" s="200"/>
      <c r="BA19" s="207"/>
    </row>
    <row r="20" spans="1:53" ht="93.75" customHeight="1" x14ac:dyDescent="0.3">
      <c r="B20" s="48"/>
      <c r="C20" s="49"/>
      <c r="D20" s="49"/>
      <c r="E20" s="49"/>
      <c r="F20" s="49"/>
      <c r="G20" s="48"/>
      <c r="H20" s="48"/>
      <c r="I20" s="208"/>
      <c r="J20" s="209"/>
      <c r="K20" s="210"/>
      <c r="L20" s="48"/>
      <c r="M20" s="208"/>
      <c r="N20" s="208"/>
      <c r="O20" s="211"/>
      <c r="P20" s="2"/>
      <c r="Q20" s="50"/>
      <c r="R20" s="22"/>
      <c r="S20" s="22"/>
      <c r="T20" s="22"/>
      <c r="U20" s="22"/>
      <c r="V20" s="22"/>
      <c r="W20" s="22"/>
      <c r="X20" s="50"/>
      <c r="Y20" s="51"/>
      <c r="Z20" s="51"/>
      <c r="AA20" s="62"/>
      <c r="AB20" s="52"/>
      <c r="AC20" s="53"/>
      <c r="AD20" s="51"/>
      <c r="AE20" s="52"/>
      <c r="AF20" s="52"/>
      <c r="AG20" s="63"/>
      <c r="AH20" s="51"/>
      <c r="AI20" s="64"/>
      <c r="AJ20" s="65"/>
      <c r="AK20" s="63"/>
      <c r="AL20" s="66"/>
      <c r="AM20" s="67"/>
      <c r="AN20" s="54"/>
      <c r="AO20" s="2"/>
      <c r="AP20" s="55"/>
      <c r="AQ20" s="55"/>
      <c r="AR20" s="55"/>
      <c r="AT20" s="56"/>
      <c r="AU20" s="57"/>
      <c r="AV20" s="58"/>
      <c r="AW20" s="59"/>
      <c r="AX20" s="60"/>
      <c r="AY20" s="27"/>
      <c r="AZ20" s="58"/>
      <c r="BA20" s="61"/>
    </row>
    <row r="21" spans="1:53" ht="20.399999999999999" x14ac:dyDescent="0.3">
      <c r="A21" s="102" t="s">
        <v>90</v>
      </c>
      <c r="B21" s="102"/>
      <c r="C21" s="102"/>
      <c r="D21" s="102"/>
      <c r="E21" s="102"/>
      <c r="F21" s="102"/>
      <c r="G21" s="102"/>
      <c r="H21" s="102"/>
      <c r="P21" s="2"/>
      <c r="BA21" s="41" t="s">
        <v>91</v>
      </c>
    </row>
    <row r="22" spans="1:53" x14ac:dyDescent="0.3">
      <c r="P22" s="2"/>
    </row>
    <row r="23" spans="1:53" s="1" customFormat="1" x14ac:dyDescent="0.3">
      <c r="A23"/>
      <c r="B23"/>
      <c r="C23"/>
      <c r="D23"/>
      <c r="E23"/>
      <c r="F23"/>
      <c r="G23"/>
      <c r="H23"/>
      <c r="I23"/>
      <c r="J23"/>
      <c r="K23"/>
      <c r="P23" s="2"/>
      <c r="AN23" s="4"/>
      <c r="AO23" s="4"/>
      <c r="AP23" s="4"/>
      <c r="AS23"/>
      <c r="AT23"/>
      <c r="AU23"/>
      <c r="AV23"/>
      <c r="AW23"/>
      <c r="AX23"/>
      <c r="AY23"/>
      <c r="AZ23"/>
      <c r="BA23"/>
    </row>
    <row r="24" spans="1:53" s="1" customFormat="1" x14ac:dyDescent="0.3">
      <c r="A24"/>
      <c r="B24"/>
      <c r="C24"/>
      <c r="D24"/>
      <c r="E24"/>
      <c r="F24"/>
      <c r="G24"/>
      <c r="H24"/>
      <c r="I24"/>
      <c r="J24"/>
      <c r="K24"/>
      <c r="P24" s="2"/>
      <c r="AN24" s="4"/>
      <c r="AO24" s="4"/>
      <c r="AP24" s="4"/>
      <c r="AS24"/>
      <c r="AT24"/>
      <c r="AU24"/>
      <c r="AV24"/>
      <c r="AW24"/>
      <c r="AX24"/>
      <c r="AY24"/>
      <c r="AZ24"/>
      <c r="BA24"/>
    </row>
    <row r="25" spans="1:53" s="1" customFormat="1" x14ac:dyDescent="0.3">
      <c r="A25"/>
      <c r="B25"/>
      <c r="C25"/>
      <c r="D25"/>
      <c r="E25"/>
      <c r="F25"/>
      <c r="G25"/>
      <c r="H25"/>
      <c r="I25"/>
      <c r="J25"/>
      <c r="K25"/>
      <c r="P25" s="2"/>
      <c r="AN25" s="4"/>
      <c r="AO25" s="4"/>
      <c r="AP25" s="4"/>
      <c r="AS25"/>
      <c r="AT25"/>
      <c r="AU25"/>
      <c r="AV25"/>
      <c r="AW25"/>
      <c r="AX25"/>
      <c r="AY25"/>
      <c r="AZ25"/>
      <c r="BA25"/>
    </row>
    <row r="26" spans="1:53" s="1" customFormat="1" x14ac:dyDescent="0.3">
      <c r="A26"/>
      <c r="B26"/>
      <c r="C26"/>
      <c r="D26"/>
      <c r="E26"/>
      <c r="F26"/>
      <c r="G26"/>
      <c r="H26"/>
      <c r="I26"/>
      <c r="J26"/>
      <c r="K26"/>
      <c r="P26" s="2"/>
      <c r="AN26" s="4"/>
      <c r="AO26" s="4"/>
      <c r="AP26" s="4"/>
      <c r="AS26"/>
      <c r="AT26"/>
      <c r="AU26"/>
      <c r="AV26"/>
      <c r="AW26"/>
      <c r="AX26"/>
      <c r="AY26"/>
      <c r="AZ26"/>
      <c r="BA26"/>
    </row>
    <row r="27" spans="1:53" s="1" customFormat="1" x14ac:dyDescent="0.3">
      <c r="A27"/>
      <c r="B27"/>
      <c r="C27"/>
      <c r="D27"/>
      <c r="E27"/>
      <c r="F27"/>
      <c r="G27"/>
      <c r="H27"/>
      <c r="I27"/>
      <c r="J27"/>
      <c r="K27"/>
      <c r="P27" s="2"/>
      <c r="AN27" s="4"/>
      <c r="AO27" s="4"/>
      <c r="AP27" s="4"/>
      <c r="AS27"/>
      <c r="AT27"/>
      <c r="AU27"/>
      <c r="AV27"/>
      <c r="AW27"/>
      <c r="AX27"/>
      <c r="AY27"/>
      <c r="AZ27"/>
      <c r="BA27"/>
    </row>
    <row r="28" spans="1:53" s="1" customFormat="1" x14ac:dyDescent="0.3">
      <c r="A28"/>
      <c r="B28"/>
      <c r="C28"/>
      <c r="D28"/>
      <c r="E28"/>
      <c r="F28"/>
      <c r="G28"/>
      <c r="H28"/>
      <c r="I28"/>
      <c r="J28"/>
      <c r="K28"/>
      <c r="P28" s="2"/>
      <c r="AN28" s="4"/>
      <c r="AO28" s="4"/>
      <c r="AP28" s="4"/>
      <c r="AS28"/>
      <c r="AT28"/>
      <c r="AU28"/>
      <c r="AV28"/>
      <c r="AW28"/>
      <c r="AX28"/>
      <c r="AY28"/>
      <c r="AZ28"/>
      <c r="BA28"/>
    </row>
    <row r="29" spans="1:53" s="1" customFormat="1" x14ac:dyDescent="0.3">
      <c r="A29"/>
      <c r="B29"/>
      <c r="C29"/>
      <c r="D29"/>
      <c r="E29"/>
      <c r="F29"/>
      <c r="G29"/>
      <c r="H29"/>
      <c r="I29"/>
      <c r="J29"/>
      <c r="K29"/>
      <c r="P29" s="2"/>
      <c r="AN29" s="4"/>
      <c r="AO29" s="4"/>
      <c r="AP29" s="4"/>
      <c r="AS29"/>
      <c r="AT29"/>
      <c r="AU29"/>
      <c r="AV29"/>
      <c r="AW29"/>
      <c r="AX29"/>
      <c r="AY29"/>
      <c r="AZ29"/>
      <c r="BA29"/>
    </row>
  </sheetData>
  <mergeCells count="52">
    <mergeCell ref="AW17:AW19"/>
    <mergeCell ref="AX17:AX19"/>
    <mergeCell ref="AZ17:AZ19"/>
    <mergeCell ref="BA17:BA19"/>
    <mergeCell ref="A21:H21"/>
    <mergeCell ref="O17:O19"/>
    <mergeCell ref="AN17:AN19"/>
    <mergeCell ref="AP17:AP19"/>
    <mergeCell ref="AQ17:AQ19"/>
    <mergeCell ref="AR17:AR19"/>
    <mergeCell ref="AV17:AV19"/>
    <mergeCell ref="I17:I19"/>
    <mergeCell ref="J17:J19"/>
    <mergeCell ref="K17:K19"/>
    <mergeCell ref="L17:L19"/>
    <mergeCell ref="M17:M19"/>
    <mergeCell ref="N17:N19"/>
    <mergeCell ref="AB16:AC16"/>
    <mergeCell ref="AE16:AF16"/>
    <mergeCell ref="A17:A19"/>
    <mergeCell ref="B17:B19"/>
    <mergeCell ref="C17:C19"/>
    <mergeCell ref="D17:D19"/>
    <mergeCell ref="E17:E19"/>
    <mergeCell ref="F17:F19"/>
    <mergeCell ref="G17:G19"/>
    <mergeCell ref="H17:H19"/>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0">
    <cfRule type="cellIs" dxfId="76" priority="20" operator="equal">
      <formula>"Muy Alta"</formula>
    </cfRule>
    <cfRule type="cellIs" dxfId="75" priority="21" operator="equal">
      <formula>"Alta"</formula>
    </cfRule>
    <cfRule type="cellIs" dxfId="74" priority="22" operator="equal">
      <formula>"Media"</formula>
    </cfRule>
    <cfRule type="cellIs" dxfId="73" priority="23" operator="equal">
      <formula>"Muy Baja"</formula>
    </cfRule>
    <cfRule type="cellIs" dxfId="72" priority="24" operator="equal">
      <formula>"Baja"</formula>
    </cfRule>
  </conditionalFormatting>
  <conditionalFormatting sqref="L17:L20">
    <cfRule type="cellIs" dxfId="71" priority="15" operator="equal">
      <formula>"Leve"</formula>
    </cfRule>
    <cfRule type="cellIs" dxfId="70" priority="16" operator="equal">
      <formula>"Catastrófico"</formula>
    </cfRule>
    <cfRule type="cellIs" dxfId="69" priority="17" operator="equal">
      <formula>"Mayor"</formula>
    </cfRule>
    <cfRule type="cellIs" dxfId="68" priority="18" operator="equal">
      <formula>"Moderado"</formula>
    </cfRule>
    <cfRule type="cellIs" dxfId="67" priority="19" operator="equal">
      <formula>"Menor"</formula>
    </cfRule>
  </conditionalFormatting>
  <conditionalFormatting sqref="O17:O20 AM17:AM20">
    <cfRule type="cellIs" dxfId="66" priority="11" operator="equal">
      <formula>"EXTREMO"</formula>
    </cfRule>
    <cfRule type="cellIs" dxfId="65" priority="12" operator="equal">
      <formula>"ALTO"</formula>
    </cfRule>
    <cfRule type="cellIs" dxfId="64" priority="13" operator="equal">
      <formula>"BAJO"</formula>
    </cfRule>
    <cfRule type="cellIs" dxfId="63" priority="14" operator="equal">
      <formula>"MODERADO"</formula>
    </cfRule>
  </conditionalFormatting>
  <conditionalFormatting sqref="AH17:AH20">
    <cfRule type="cellIs" dxfId="62" priority="6" operator="equal">
      <formula>"Muy Baja"</formula>
    </cfRule>
    <cfRule type="cellIs" dxfId="61" priority="7" operator="equal">
      <formula>"Baja"</formula>
    </cfRule>
    <cfRule type="cellIs" dxfId="60" priority="8" operator="equal">
      <formula>"Media"</formula>
    </cfRule>
    <cfRule type="cellIs" dxfId="59" priority="9" operator="equal">
      <formula>"Muy Alta"</formula>
    </cfRule>
    <cfRule type="cellIs" dxfId="58" priority="10" operator="equal">
      <formula>"Alta"</formula>
    </cfRule>
  </conditionalFormatting>
  <conditionalFormatting sqref="AJ17:AJ20">
    <cfRule type="cellIs" dxfId="57" priority="1" operator="equal">
      <formula>"Catastrófico"</formula>
    </cfRule>
    <cfRule type="cellIs" dxfId="56" priority="2" operator="equal">
      <formula>"Mayor"</formula>
    </cfRule>
    <cfRule type="cellIs" dxfId="55" priority="3" operator="equal">
      <formula>"Moderado"</formula>
    </cfRule>
    <cfRule type="cellIs" dxfId="54" priority="4" operator="equal">
      <formula>"Menor"</formula>
    </cfRule>
    <cfRule type="cellIs" dxfId="53" priority="5" operator="equal">
      <formula>"Leve"</formula>
    </cfRule>
  </conditionalFormatting>
  <hyperlinks>
    <hyperlink ref="A14:O15" location="Instructivo!A1" display="IDENTIFICACIÓN DEL RIESGO" xr:uid="{0807319D-719A-45D8-9CD0-9D68A9C00442}"/>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26A6F-F4A5-4B5C-A329-318D81FD0605}">
  <sheetPr>
    <pageSetUpPr fitToPage="1"/>
  </sheetPr>
  <dimension ref="A1:BA27"/>
  <sheetViews>
    <sheetView showGridLines="0" view="pageBreakPreview" topLeftCell="AU16" zoomScale="60" zoomScaleNormal="60" workbookViewId="0">
      <selection activeCell="AX18" sqref="AX18"/>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9.109375" style="1" customWidth="1"/>
    <col min="30" max="30" width="7.44140625" style="1" customWidth="1"/>
    <col min="31" max="31" width="5.6640625" style="1" customWidth="1"/>
    <col min="32" max="32" width="15.109375" style="1" customWidth="1"/>
    <col min="33" max="34" width="7.33203125" style="1" customWidth="1"/>
    <col min="35" max="35" width="10.88671875" style="1" customWidth="1"/>
    <col min="36" max="36" width="8" style="1" customWidth="1"/>
    <col min="37" max="38" width="7.33203125" style="1" customWidth="1"/>
    <col min="39" max="39" width="9.33203125" style="1" customWidth="1"/>
    <col min="40" max="40" width="8.44140625" style="4" customWidth="1"/>
    <col min="41" max="41" width="1.33203125" style="4" customWidth="1"/>
    <col min="42" max="42" width="26.88671875" style="4" customWidth="1"/>
    <col min="43" max="43" width="26.6640625" style="1" customWidth="1"/>
    <col min="44" max="44" width="20.88671875" style="1" customWidth="1"/>
    <col min="45" max="45" width="1.33203125" customWidth="1"/>
    <col min="46" max="46" width="18.33203125" customWidth="1"/>
    <col min="47" max="50" width="45" customWidth="1"/>
    <col min="51" max="51" width="1" customWidth="1"/>
    <col min="52" max="53" width="45" customWidth="1"/>
  </cols>
  <sheetData>
    <row r="1" spans="1:53" ht="15.75" customHeight="1" x14ac:dyDescent="0.3">
      <c r="A1" s="135"/>
      <c r="B1" s="136"/>
      <c r="C1" s="141" t="s">
        <v>0</v>
      </c>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3"/>
      <c r="AX1" s="135" t="s">
        <v>1</v>
      </c>
      <c r="AY1" s="136"/>
      <c r="AZ1" s="153" t="s">
        <v>2</v>
      </c>
      <c r="BA1" s="154"/>
    </row>
    <row r="2" spans="1:53" ht="15.75" customHeight="1" thickBot="1" x14ac:dyDescent="0.35">
      <c r="A2" s="137"/>
      <c r="B2" s="138"/>
      <c r="C2" s="144"/>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6"/>
      <c r="AX2" s="139"/>
      <c r="AY2" s="140"/>
      <c r="AZ2" s="155"/>
      <c r="BA2" s="156"/>
    </row>
    <row r="3" spans="1:53" ht="15.75" customHeight="1" x14ac:dyDescent="0.3">
      <c r="A3" s="137"/>
      <c r="B3" s="138"/>
      <c r="C3" s="144"/>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6"/>
      <c r="AX3" s="135" t="s">
        <v>3</v>
      </c>
      <c r="AY3" s="136"/>
      <c r="AZ3" s="157"/>
      <c r="BA3" s="158"/>
    </row>
    <row r="4" spans="1:53" ht="16.5" customHeight="1" thickBot="1" x14ac:dyDescent="0.35">
      <c r="A4" s="137"/>
      <c r="B4" s="138"/>
      <c r="C4" s="147"/>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9"/>
      <c r="AX4" s="139"/>
      <c r="AY4" s="140"/>
      <c r="AZ4" s="159"/>
      <c r="BA4" s="160"/>
    </row>
    <row r="5" spans="1:53" ht="20.399999999999999" customHeight="1" x14ac:dyDescent="0.3">
      <c r="A5" s="137"/>
      <c r="B5" s="138"/>
      <c r="C5" s="144" t="s">
        <v>5</v>
      </c>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6"/>
      <c r="AX5" s="135" t="s">
        <v>6</v>
      </c>
      <c r="AY5" s="136"/>
      <c r="AZ5" s="135" t="s">
        <v>7</v>
      </c>
      <c r="BA5" s="136"/>
    </row>
    <row r="6" spans="1:53" ht="15" customHeight="1" thickBot="1" x14ac:dyDescent="0.35">
      <c r="A6" s="137"/>
      <c r="B6" s="138"/>
      <c r="C6" s="144"/>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6"/>
      <c r="AX6" s="139"/>
      <c r="AY6" s="140"/>
      <c r="AZ6" s="139"/>
      <c r="BA6" s="140"/>
    </row>
    <row r="7" spans="1:53" ht="15.75" customHeight="1" x14ac:dyDescent="0.3">
      <c r="A7" s="137"/>
      <c r="B7" s="138"/>
      <c r="C7" s="144"/>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6"/>
      <c r="AX7" s="135" t="s">
        <v>8</v>
      </c>
      <c r="AY7" s="136"/>
      <c r="AZ7" s="161"/>
      <c r="BA7" s="154"/>
    </row>
    <row r="8" spans="1:53" ht="16.5" customHeight="1" thickBot="1" x14ac:dyDescent="0.35">
      <c r="A8" s="139"/>
      <c r="B8" s="140"/>
      <c r="C8" s="147"/>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9"/>
      <c r="AX8" s="139"/>
      <c r="AY8" s="140"/>
      <c r="AZ8" s="155"/>
      <c r="BA8" s="156"/>
    </row>
    <row r="10" spans="1:53" ht="54" customHeight="1" x14ac:dyDescent="0.3">
      <c r="A10" s="131" t="s">
        <v>9</v>
      </c>
      <c r="B10" s="131"/>
      <c r="C10" s="131"/>
      <c r="D10" s="150" t="s">
        <v>129</v>
      </c>
      <c r="E10" s="151"/>
      <c r="F10" s="151"/>
      <c r="G10" s="151"/>
      <c r="H10" s="151"/>
      <c r="I10" s="151"/>
      <c r="J10" s="151"/>
      <c r="K10" s="151"/>
      <c r="L10" s="151"/>
      <c r="M10" s="152"/>
      <c r="N10" s="21"/>
      <c r="AN10" s="1"/>
      <c r="AO10" s="1"/>
      <c r="AP10" s="1"/>
    </row>
    <row r="11" spans="1:53" s="3" customFormat="1" ht="75" customHeight="1" x14ac:dyDescent="0.3">
      <c r="A11" s="131" t="s">
        <v>11</v>
      </c>
      <c r="B11" s="131"/>
      <c r="C11" s="131"/>
      <c r="D11" s="132" t="s">
        <v>130</v>
      </c>
      <c r="E11" s="133"/>
      <c r="F11" s="133"/>
      <c r="G11" s="133"/>
      <c r="H11" s="133"/>
      <c r="I11" s="133"/>
      <c r="J11" s="133"/>
      <c r="K11" s="133"/>
      <c r="L11" s="133"/>
      <c r="M11" s="134"/>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31" t="s">
        <v>13</v>
      </c>
      <c r="B12" s="131"/>
      <c r="C12" s="131"/>
      <c r="D12" s="132" t="s">
        <v>131</v>
      </c>
      <c r="E12" s="133"/>
      <c r="F12" s="133"/>
      <c r="G12" s="133"/>
      <c r="H12" s="133"/>
      <c r="I12" s="133"/>
      <c r="J12" s="133"/>
      <c r="K12" s="133"/>
      <c r="L12" s="133"/>
      <c r="M12" s="134"/>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03" t="s">
        <v>15</v>
      </c>
      <c r="B14" s="104"/>
      <c r="C14" s="104"/>
      <c r="D14" s="104"/>
      <c r="E14" s="104"/>
      <c r="F14" s="104"/>
      <c r="G14" s="104"/>
      <c r="H14" s="104"/>
      <c r="I14" s="104"/>
      <c r="J14" s="104"/>
      <c r="K14" s="104"/>
      <c r="L14" s="104"/>
      <c r="M14" s="104"/>
      <c r="N14" s="105"/>
      <c r="O14" s="106"/>
      <c r="P14" s="2"/>
      <c r="Q14" s="111" t="s">
        <v>16</v>
      </c>
      <c r="R14" s="112"/>
      <c r="S14" s="112"/>
      <c r="T14" s="112"/>
      <c r="U14" s="112"/>
      <c r="V14" s="112"/>
      <c r="W14" s="112"/>
      <c r="X14" s="112"/>
      <c r="Y14" s="113"/>
      <c r="Z14" s="113"/>
      <c r="AA14" s="113"/>
      <c r="AB14" s="113"/>
      <c r="AC14" s="113"/>
      <c r="AD14" s="113"/>
      <c r="AE14" s="113"/>
      <c r="AF14" s="112"/>
      <c r="AG14" s="112"/>
      <c r="AH14" s="112"/>
      <c r="AI14" s="112"/>
      <c r="AJ14" s="112"/>
      <c r="AK14" s="112"/>
      <c r="AL14" s="112"/>
      <c r="AM14" s="112"/>
      <c r="AN14" s="114"/>
      <c r="AO14" s="2"/>
      <c r="AP14" s="115" t="s">
        <v>17</v>
      </c>
      <c r="AQ14" s="116"/>
      <c r="AR14" s="117"/>
      <c r="AT14" s="121" t="s">
        <v>18</v>
      </c>
      <c r="AU14" s="122"/>
      <c r="AV14" s="122"/>
      <c r="AW14" s="122"/>
      <c r="AX14" s="123"/>
      <c r="AY14" s="27"/>
      <c r="AZ14" s="115" t="s">
        <v>19</v>
      </c>
      <c r="BA14" s="117"/>
    </row>
    <row r="15" spans="1:53" x14ac:dyDescent="0.3">
      <c r="A15" s="107"/>
      <c r="B15" s="108"/>
      <c r="C15" s="108"/>
      <c r="D15" s="108"/>
      <c r="E15" s="108"/>
      <c r="F15" s="108"/>
      <c r="G15" s="108"/>
      <c r="H15" s="108"/>
      <c r="I15" s="108"/>
      <c r="J15" s="108"/>
      <c r="K15" s="108"/>
      <c r="L15" s="108"/>
      <c r="M15" s="108"/>
      <c r="N15" s="109"/>
      <c r="O15" s="110"/>
      <c r="P15" s="2"/>
      <c r="Q15" s="23"/>
      <c r="R15" s="24"/>
      <c r="S15" s="24"/>
      <c r="T15" s="24"/>
      <c r="U15" s="24"/>
      <c r="V15" s="24"/>
      <c r="W15" s="24"/>
      <c r="X15" s="24"/>
      <c r="Y15" s="126" t="s">
        <v>20</v>
      </c>
      <c r="Z15" s="127"/>
      <c r="AA15" s="128"/>
      <c r="AB15" s="126" t="s">
        <v>21</v>
      </c>
      <c r="AC15" s="127"/>
      <c r="AD15" s="127"/>
      <c r="AE15" s="127"/>
      <c r="AF15" s="128"/>
      <c r="AG15" s="129"/>
      <c r="AH15" s="129"/>
      <c r="AI15" s="129"/>
      <c r="AJ15" s="129"/>
      <c r="AK15" s="129"/>
      <c r="AL15" s="129"/>
      <c r="AM15" s="129"/>
      <c r="AN15" s="130"/>
      <c r="AO15" s="2"/>
      <c r="AP15" s="118"/>
      <c r="AQ15" s="119"/>
      <c r="AR15" s="120"/>
      <c r="AT15" s="124"/>
      <c r="AU15" s="119"/>
      <c r="AV15" s="119"/>
      <c r="AW15" s="119"/>
      <c r="AX15" s="125"/>
      <c r="AY15" s="27"/>
      <c r="AZ15" s="118"/>
      <c r="BA15" s="120"/>
    </row>
    <row r="16" spans="1:53" s="5" customFormat="1" ht="166.5" customHeight="1" thickBot="1" x14ac:dyDescent="0.35">
      <c r="A16" s="10" t="s">
        <v>22</v>
      </c>
      <c r="B16" s="11" t="s">
        <v>23</v>
      </c>
      <c r="C16" s="12" t="s">
        <v>24</v>
      </c>
      <c r="D16" s="12" t="s">
        <v>25</v>
      </c>
      <c r="E16" s="13" t="s">
        <v>26</v>
      </c>
      <c r="F16" s="20" t="s">
        <v>27</v>
      </c>
      <c r="G16" s="29" t="s">
        <v>28</v>
      </c>
      <c r="H16" s="13" t="s">
        <v>29</v>
      </c>
      <c r="I16" s="12" t="s">
        <v>30</v>
      </c>
      <c r="J16" s="12" t="s">
        <v>31</v>
      </c>
      <c r="K16" s="13" t="s">
        <v>32</v>
      </c>
      <c r="L16" s="13" t="s">
        <v>33</v>
      </c>
      <c r="M16" s="12" t="s">
        <v>30</v>
      </c>
      <c r="N16" s="12" t="s">
        <v>34</v>
      </c>
      <c r="O16" s="14" t="s">
        <v>35</v>
      </c>
      <c r="P16" s="2"/>
      <c r="Q16" s="15" t="s">
        <v>36</v>
      </c>
      <c r="R16" s="40" t="s">
        <v>37</v>
      </c>
      <c r="S16" s="40" t="s">
        <v>38</v>
      </c>
      <c r="T16" s="40" t="s">
        <v>39</v>
      </c>
      <c r="U16" s="40" t="s">
        <v>40</v>
      </c>
      <c r="V16" s="40" t="s">
        <v>41</v>
      </c>
      <c r="W16" s="40" t="s">
        <v>42</v>
      </c>
      <c r="X16" s="25" t="s">
        <v>43</v>
      </c>
      <c r="Y16" s="47" t="s">
        <v>44</v>
      </c>
      <c r="Z16" s="47" t="s">
        <v>45</v>
      </c>
      <c r="AA16" s="17" t="s">
        <v>46</v>
      </c>
      <c r="AB16" s="98" t="s">
        <v>47</v>
      </c>
      <c r="AC16" s="99"/>
      <c r="AD16" s="17" t="s">
        <v>48</v>
      </c>
      <c r="AE16" s="100" t="s">
        <v>49</v>
      </c>
      <c r="AF16" s="101"/>
      <c r="AG16" s="18" t="s">
        <v>50</v>
      </c>
      <c r="AH16" s="18" t="s">
        <v>51</v>
      </c>
      <c r="AI16" s="18" t="s">
        <v>30</v>
      </c>
      <c r="AJ16" s="18" t="s">
        <v>52</v>
      </c>
      <c r="AK16" s="18" t="s">
        <v>30</v>
      </c>
      <c r="AL16" s="18" t="s">
        <v>34</v>
      </c>
      <c r="AM16" s="18" t="s">
        <v>53</v>
      </c>
      <c r="AN16" s="14" t="s">
        <v>54</v>
      </c>
      <c r="AO16" s="2"/>
      <c r="AP16" s="19" t="s">
        <v>55</v>
      </c>
      <c r="AQ16" s="16" t="s">
        <v>56</v>
      </c>
      <c r="AR16" s="26" t="s">
        <v>57</v>
      </c>
      <c r="AT16" s="42" t="s">
        <v>58</v>
      </c>
      <c r="AU16" s="44" t="s">
        <v>59</v>
      </c>
      <c r="AV16" s="44" t="s">
        <v>60</v>
      </c>
      <c r="AW16" s="44" t="s">
        <v>61</v>
      </c>
      <c r="AX16" s="43" t="s">
        <v>62</v>
      </c>
      <c r="AY16" s="28"/>
      <c r="AZ16" s="45" t="s">
        <v>63</v>
      </c>
      <c r="BA16" s="46" t="s">
        <v>64</v>
      </c>
    </row>
    <row r="17" spans="1:53" ht="275.25" customHeight="1" x14ac:dyDescent="0.3">
      <c r="A17" s="212">
        <v>1</v>
      </c>
      <c r="B17" s="213" t="s">
        <v>65</v>
      </c>
      <c r="C17" s="214" t="s">
        <v>132</v>
      </c>
      <c r="D17" s="214" t="s">
        <v>133</v>
      </c>
      <c r="E17" s="214" t="s">
        <v>134</v>
      </c>
      <c r="F17" s="214"/>
      <c r="G17" s="213">
        <v>6</v>
      </c>
      <c r="H17" s="215" t="str">
        <f>IF(G17&lt;=0,"",IF(G17&lt;=2,"Muy Baja",IF(G17&lt;=24,"Baja",IF(G17&lt;=500,"Media",IF(G17&lt;=5000,"Alta","Muy Alta")))))</f>
        <v>Baja</v>
      </c>
      <c r="I17" s="216">
        <f>IF(H17="","",IF(H17="Muy Baja",0.2,IF(H17="Baja",0.4,IF(H17="Media",0.6,IF(H17="Alta",0.8,IF(H17="Muy Alta",1,))))))</f>
        <v>0.4</v>
      </c>
      <c r="J17" s="217" t="s">
        <v>69</v>
      </c>
      <c r="K17" s="218" t="str">
        <f>+J17</f>
        <v>Afectación Menor o igual a 700 SMLMV</v>
      </c>
      <c r="L17" s="215" t="str">
        <f>+VLOOKUP(K17,[2]Datos!$O$4:$P$15,2,FALSE)</f>
        <v>Leve</v>
      </c>
      <c r="M17" s="216">
        <f>IF(L17="","",IF(L17="Leve",0.2,IF(L17="Menor",0.4,IF(L17="Moderado",0.6,IF(L17="Mayor",0.8,IF(L17="Catastrófico",1,))))))</f>
        <v>0.2</v>
      </c>
      <c r="N17" s="216" t="str">
        <f>+CONCATENATE(H17, " - ", L17)</f>
        <v>Baja - Leve</v>
      </c>
      <c r="O17" s="219" t="str">
        <f>+VLOOKUP(N17,[2]Datos!J4:K28,2,)</f>
        <v>BAJO</v>
      </c>
      <c r="P17" s="220"/>
      <c r="Q17" s="8">
        <v>1</v>
      </c>
      <c r="R17" s="221" t="s">
        <v>135</v>
      </c>
      <c r="S17" s="221" t="s">
        <v>136</v>
      </c>
      <c r="T17" s="221" t="s">
        <v>137</v>
      </c>
      <c r="U17" s="221" t="s">
        <v>138</v>
      </c>
      <c r="V17" s="221" t="s">
        <v>139</v>
      </c>
      <c r="W17" s="221" t="s">
        <v>140</v>
      </c>
      <c r="X17" s="30" t="str">
        <f>IF(OR(Y17="Preventivo",Y17="Detectivo"),"Probabilidad",IF(Y17="Correctivo","Impacto",""))</f>
        <v>Probabilidad</v>
      </c>
      <c r="Y17" s="6" t="s">
        <v>76</v>
      </c>
      <c r="Z17" s="6" t="s">
        <v>77</v>
      </c>
      <c r="AA17" s="31" t="str">
        <f>IF(AND(Y17="Preventivo",Z17="Automático"),"50%",IF(AND(Y17="Preventivo",Z17="Manual"),"40%",IF(AND(Y17="Detectivo",Z17="Automático"),"40%",IF(AND(Y17="Detectivo",Z17="Manual"),"30%",IF(AND(Y17="Correctivo",Z17="Automático"),"35%",IF(AND(Y17="Correctivo",Z17="Manual"),"25%",""))))))</f>
        <v>40%</v>
      </c>
      <c r="AB17" s="9" t="s">
        <v>78</v>
      </c>
      <c r="AC17" s="9" t="s">
        <v>141</v>
      </c>
      <c r="AD17" s="6" t="s">
        <v>80</v>
      </c>
      <c r="AE17" s="9" t="s">
        <v>81</v>
      </c>
      <c r="AF17" s="9" t="str">
        <f>+W17</f>
        <v>Hoja de vida y fichas de mantenimiento de vehículos A-GSA-FT-005 
Fichas de mantenimiento y planillas preoperacionales A- GSA-FT-016</v>
      </c>
      <c r="AG17" s="32">
        <f>IFERROR(IF(X17="Probabilidad",(I17-(+I17*AA17)),IF(X17="Impacto",I17,"")),"")</f>
        <v>0.24</v>
      </c>
      <c r="AH17" s="33" t="str">
        <f t="shared" ref="AH17" si="0">IFERROR(IF(AG17="","",IF(AG17&lt;=0.2,"Muy Baja",IF(AG17&lt;=0.4,"Baja",IF(AG17&lt;=0.6,"Media",IF(AG17&lt;=0.8,"Alta","Muy Alta"))))),"")</f>
        <v>Baja</v>
      </c>
      <c r="AI17" s="34">
        <f t="shared" ref="AI17" si="1">+AG17</f>
        <v>0.24</v>
      </c>
      <c r="AJ17" s="35" t="str">
        <f t="shared" ref="AJ17" si="2">IFERROR(IF(AK17="","",IF(AK17&lt;=0.2,"Leve",IF(AK17&lt;=0.4,"Menor",IF(AK17&lt;=0.6,"Moderado",IF(AK17&lt;=0.8,"Mayor","Catastrófico"))))),"")</f>
        <v>Leve</v>
      </c>
      <c r="AK17" s="32">
        <f>IFERROR(IF(X17="Impacto",(M17-(+M17*AA17)),IF(X17="Probabilidad",M17,"")),"")</f>
        <v>0.2</v>
      </c>
      <c r="AL17" s="36" t="str">
        <f>+CONCATENATE(AH17, " - ", AJ17)</f>
        <v>Baja - Leve</v>
      </c>
      <c r="AM17" s="37" t="str">
        <f>+VLOOKUP(AL17,[2]Datos!$J$4:$K$28,2,)</f>
        <v>BAJO</v>
      </c>
      <c r="AN17" s="79" t="s">
        <v>82</v>
      </c>
      <c r="AO17" s="220"/>
      <c r="AP17" s="80" t="s">
        <v>142</v>
      </c>
      <c r="AQ17" s="222" t="s">
        <v>143</v>
      </c>
      <c r="AR17" s="223">
        <v>46386</v>
      </c>
      <c r="AT17" s="224">
        <v>46156</v>
      </c>
      <c r="AU17" s="39" t="s">
        <v>144</v>
      </c>
      <c r="AV17" s="225" t="s">
        <v>145</v>
      </c>
      <c r="AW17" s="226" t="s">
        <v>87</v>
      </c>
      <c r="AX17" s="227" t="s">
        <v>87</v>
      </c>
      <c r="AY17" s="28"/>
      <c r="AZ17" s="228" t="s">
        <v>146</v>
      </c>
      <c r="BA17" s="229" t="s">
        <v>147</v>
      </c>
    </row>
    <row r="18" spans="1:53" ht="93.75" customHeight="1" x14ac:dyDescent="0.3">
      <c r="B18" s="48"/>
      <c r="C18" s="49"/>
      <c r="D18" s="49"/>
      <c r="E18" s="49"/>
      <c r="F18" s="49"/>
      <c r="G18" s="48"/>
      <c r="H18" s="48"/>
      <c r="I18" s="208"/>
      <c r="J18" s="209"/>
      <c r="K18" s="210"/>
      <c r="L18" s="48"/>
      <c r="M18" s="208"/>
      <c r="N18" s="208"/>
      <c r="O18" s="211"/>
      <c r="P18" s="2"/>
      <c r="Q18" s="50"/>
      <c r="R18" s="22"/>
      <c r="S18" s="22"/>
      <c r="T18" s="22"/>
      <c r="U18" s="22"/>
      <c r="V18" s="22"/>
      <c r="W18" s="22"/>
      <c r="X18" s="50"/>
      <c r="Y18" s="51"/>
      <c r="Z18" s="51"/>
      <c r="AA18" s="62"/>
      <c r="AB18" s="52"/>
      <c r="AC18" s="53"/>
      <c r="AD18" s="51"/>
      <c r="AE18" s="52"/>
      <c r="AF18" s="52"/>
      <c r="AG18" s="63"/>
      <c r="AH18" s="51"/>
      <c r="AI18" s="64"/>
      <c r="AJ18" s="65"/>
      <c r="AK18" s="63"/>
      <c r="AL18" s="66"/>
      <c r="AM18" s="67"/>
      <c r="AN18" s="54"/>
      <c r="AO18" s="2"/>
      <c r="AP18" s="55"/>
      <c r="AQ18" s="55"/>
      <c r="AR18" s="55"/>
      <c r="AT18" s="56"/>
      <c r="AU18" s="57"/>
      <c r="AV18" s="58"/>
      <c r="AW18" s="59"/>
      <c r="AX18" s="60"/>
      <c r="AY18" s="27"/>
      <c r="AZ18" s="58"/>
      <c r="BA18" s="61"/>
    </row>
    <row r="19" spans="1:53" ht="20.399999999999999" x14ac:dyDescent="0.3">
      <c r="A19" s="102" t="s">
        <v>90</v>
      </c>
      <c r="B19" s="102"/>
      <c r="C19" s="102"/>
      <c r="D19" s="102"/>
      <c r="E19" s="102"/>
      <c r="F19" s="102"/>
      <c r="G19" s="102"/>
      <c r="H19" s="102"/>
      <c r="P19" s="2"/>
      <c r="BA19" s="41" t="s">
        <v>91</v>
      </c>
    </row>
    <row r="20" spans="1:53" x14ac:dyDescent="0.3">
      <c r="P20" s="2"/>
    </row>
    <row r="21" spans="1:53" x14ac:dyDescent="0.3">
      <c r="P21" s="2"/>
    </row>
    <row r="22" spans="1:53" x14ac:dyDescent="0.3">
      <c r="P22" s="2"/>
    </row>
    <row r="23" spans="1:53" x14ac:dyDescent="0.3">
      <c r="P23" s="2"/>
    </row>
    <row r="24" spans="1:53" x14ac:dyDescent="0.3">
      <c r="P24" s="2"/>
    </row>
    <row r="25" spans="1:53" x14ac:dyDescent="0.3">
      <c r="P25" s="2"/>
    </row>
    <row r="26" spans="1:53" x14ac:dyDescent="0.3">
      <c r="P26" s="2"/>
    </row>
    <row r="27" spans="1:53" x14ac:dyDescent="0.3">
      <c r="P27" s="2"/>
    </row>
  </sheetData>
  <mergeCells count="28">
    <mergeCell ref="AB16:AC16"/>
    <mergeCell ref="AE16:AF16"/>
    <mergeCell ref="A19:H19"/>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18">
    <cfRule type="cellIs" dxfId="52" priority="21" operator="equal">
      <formula>"Muy Alta"</formula>
    </cfRule>
    <cfRule type="cellIs" dxfId="51" priority="22" operator="equal">
      <formula>"Alta"</formula>
    </cfRule>
    <cfRule type="cellIs" dxfId="50" priority="23" operator="equal">
      <formula>"Media"</formula>
    </cfRule>
    <cfRule type="cellIs" dxfId="49" priority="24" operator="equal">
      <formula>"Muy Baja"</formula>
    </cfRule>
    <cfRule type="cellIs" dxfId="48" priority="25" operator="equal">
      <formula>"Baja"</formula>
    </cfRule>
  </conditionalFormatting>
  <conditionalFormatting sqref="L17:L18">
    <cfRule type="cellIs" dxfId="47" priority="16" operator="equal">
      <formula>"Leve"</formula>
    </cfRule>
    <cfRule type="cellIs" dxfId="46" priority="17" operator="equal">
      <formula>"Catastrófico"</formula>
    </cfRule>
    <cfRule type="cellIs" dxfId="45" priority="18" operator="equal">
      <formula>"Mayor"</formula>
    </cfRule>
    <cfRule type="cellIs" dxfId="44" priority="19" operator="equal">
      <formula>"Moderado"</formula>
    </cfRule>
    <cfRule type="cellIs" dxfId="43" priority="20" operator="equal">
      <formula>"Menor"</formula>
    </cfRule>
  </conditionalFormatting>
  <conditionalFormatting sqref="O17:O18 AM17:AM18">
    <cfRule type="cellIs" dxfId="42" priority="12" operator="equal">
      <formula>"EXTREMO"</formula>
    </cfRule>
    <cfRule type="cellIs" dxfId="41" priority="13" operator="equal">
      <formula>"ALTO"</formula>
    </cfRule>
    <cfRule type="cellIs" dxfId="40" priority="14" operator="equal">
      <formula>"BAJO"</formula>
    </cfRule>
    <cfRule type="cellIs" dxfId="39" priority="15" operator="equal">
      <formula>"MODERADO"</formula>
    </cfRule>
  </conditionalFormatting>
  <conditionalFormatting sqref="AH17">
    <cfRule type="cellIs" dxfId="38" priority="6" operator="equal">
      <formula>"B+$Z$17Muy Baja"</formula>
    </cfRule>
  </conditionalFormatting>
  <conditionalFormatting sqref="AH17:AH18">
    <cfRule type="cellIs" dxfId="37" priority="7" operator="equal">
      <formula>"Baja"</formula>
    </cfRule>
    <cfRule type="cellIs" dxfId="36" priority="8" operator="equal">
      <formula>"Media"</formula>
    </cfRule>
    <cfRule type="cellIs" dxfId="35" priority="9" operator="equal">
      <formula>"Muy Alta"</formula>
    </cfRule>
    <cfRule type="cellIs" dxfId="34" priority="10" operator="equal">
      <formula>"Alta"</formula>
    </cfRule>
  </conditionalFormatting>
  <conditionalFormatting sqref="AH18">
    <cfRule type="cellIs" dxfId="33" priority="11" operator="equal">
      <formula>"Muy Baja"</formula>
    </cfRule>
  </conditionalFormatting>
  <conditionalFormatting sqref="AJ17:AJ18">
    <cfRule type="cellIs" dxfId="32" priority="1" operator="equal">
      <formula>"Catastrófico"</formula>
    </cfRule>
    <cfRule type="cellIs" dxfId="31" priority="2" operator="equal">
      <formula>"Mayor"</formula>
    </cfRule>
    <cfRule type="cellIs" dxfId="30" priority="3" operator="equal">
      <formula>"Moderado"</formula>
    </cfRule>
    <cfRule type="cellIs" dxfId="29" priority="4" operator="equal">
      <formula>"Menor"</formula>
    </cfRule>
    <cfRule type="cellIs" dxfId="28" priority="5" operator="equal">
      <formula>"Leve"</formula>
    </cfRule>
  </conditionalFormatting>
  <hyperlinks>
    <hyperlink ref="A14:O15" location="Instructivo!A1" display="IDENTIFICACIÓN DEL RIESGO" xr:uid="{C852318E-FCE5-47BF-99D6-8F62DFF75E9C}"/>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DA199-756E-4691-B15B-3C8999C73F66}">
  <sheetPr>
    <pageSetUpPr fitToPage="1"/>
  </sheetPr>
  <dimension ref="A1:BA29"/>
  <sheetViews>
    <sheetView showGridLines="0" tabSelected="1" view="pageBreakPreview" topLeftCell="AW16" zoomScale="60" zoomScaleNormal="60" workbookViewId="0">
      <selection activeCell="BD17" sqref="BD17"/>
    </sheetView>
  </sheetViews>
  <sheetFormatPr baseColWidth="10" defaultColWidth="11.44140625" defaultRowHeight="15.6" x14ac:dyDescent="0.3"/>
  <cols>
    <col min="2" max="2" width="27.109375" customWidth="1"/>
    <col min="3" max="3" width="26" customWidth="1"/>
    <col min="4" max="4" width="28.44140625" customWidth="1"/>
    <col min="5" max="5" width="25.441406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9.109375" style="1" customWidth="1"/>
    <col min="30" max="30" width="7.5546875" style="1" customWidth="1"/>
    <col min="31" max="31" width="5.6640625" style="1" customWidth="1"/>
    <col min="32" max="32" width="7.33203125" style="1" customWidth="1"/>
    <col min="33" max="33" width="10.1093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33203125" style="4" customWidth="1"/>
    <col min="42" max="42" width="26.88671875" style="4" customWidth="1"/>
    <col min="43" max="43" width="26.6640625" style="1" customWidth="1"/>
    <col min="44" max="44" width="20.88671875" style="1" customWidth="1"/>
    <col min="45" max="45" width="1.33203125" customWidth="1"/>
    <col min="46" max="46" width="18.33203125" customWidth="1"/>
    <col min="47" max="50" width="45" customWidth="1"/>
    <col min="51" max="51" width="1" customWidth="1"/>
    <col min="52" max="52" width="45" customWidth="1"/>
    <col min="53" max="53" width="84.109375" customWidth="1"/>
  </cols>
  <sheetData>
    <row r="1" spans="1:53" ht="15.75" customHeight="1" x14ac:dyDescent="0.3">
      <c r="A1" s="135"/>
      <c r="B1" s="136"/>
      <c r="C1" s="141" t="s">
        <v>0</v>
      </c>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3"/>
      <c r="AX1" s="135" t="s">
        <v>1</v>
      </c>
      <c r="AY1" s="136"/>
      <c r="AZ1" s="153" t="s">
        <v>2</v>
      </c>
      <c r="BA1" s="154"/>
    </row>
    <row r="2" spans="1:53" ht="15.75" customHeight="1" thickBot="1" x14ac:dyDescent="0.35">
      <c r="A2" s="137"/>
      <c r="B2" s="138"/>
      <c r="C2" s="144"/>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6"/>
      <c r="AX2" s="139"/>
      <c r="AY2" s="140"/>
      <c r="AZ2" s="155"/>
      <c r="BA2" s="156"/>
    </row>
    <row r="3" spans="1:53" ht="15.75" customHeight="1" x14ac:dyDescent="0.3">
      <c r="A3" s="137"/>
      <c r="B3" s="138"/>
      <c r="C3" s="144"/>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6"/>
      <c r="AX3" s="135" t="s">
        <v>3</v>
      </c>
      <c r="AY3" s="136"/>
      <c r="AZ3" s="157" t="s">
        <v>4</v>
      </c>
      <c r="BA3" s="158"/>
    </row>
    <row r="4" spans="1:53" ht="16.5" customHeight="1" thickBot="1" x14ac:dyDescent="0.35">
      <c r="A4" s="137"/>
      <c r="B4" s="138"/>
      <c r="C4" s="147"/>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9"/>
      <c r="AX4" s="139"/>
      <c r="AY4" s="140"/>
      <c r="AZ4" s="159"/>
      <c r="BA4" s="160"/>
    </row>
    <row r="5" spans="1:53" ht="20.399999999999999" customHeight="1" x14ac:dyDescent="0.3">
      <c r="A5" s="137"/>
      <c r="B5" s="138"/>
      <c r="C5" s="144" t="s">
        <v>5</v>
      </c>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6"/>
      <c r="AX5" s="135" t="s">
        <v>6</v>
      </c>
      <c r="AY5" s="136"/>
      <c r="AZ5" s="135" t="s">
        <v>7</v>
      </c>
      <c r="BA5" s="136"/>
    </row>
    <row r="6" spans="1:53" ht="15" customHeight="1" thickBot="1" x14ac:dyDescent="0.35">
      <c r="A6" s="137"/>
      <c r="B6" s="138"/>
      <c r="C6" s="144"/>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6"/>
      <c r="AX6" s="139"/>
      <c r="AY6" s="140"/>
      <c r="AZ6" s="139"/>
      <c r="BA6" s="140"/>
    </row>
    <row r="7" spans="1:53" ht="15.75" customHeight="1" x14ac:dyDescent="0.3">
      <c r="A7" s="137"/>
      <c r="B7" s="138"/>
      <c r="C7" s="144"/>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6"/>
      <c r="AX7" s="135" t="s">
        <v>8</v>
      </c>
      <c r="AY7" s="136"/>
      <c r="AZ7" s="161">
        <v>45828</v>
      </c>
      <c r="BA7" s="154"/>
    </row>
    <row r="8" spans="1:53" ht="16.5" customHeight="1" thickBot="1" x14ac:dyDescent="0.35">
      <c r="A8" s="139"/>
      <c r="B8" s="140"/>
      <c r="C8" s="147"/>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9"/>
      <c r="AX8" s="139"/>
      <c r="AY8" s="140"/>
      <c r="AZ8" s="155"/>
      <c r="BA8" s="156"/>
    </row>
    <row r="10" spans="1:53" ht="54" customHeight="1" x14ac:dyDescent="0.3">
      <c r="A10" s="131" t="s">
        <v>9</v>
      </c>
      <c r="B10" s="131"/>
      <c r="C10" s="131"/>
      <c r="D10" s="150" t="s">
        <v>148</v>
      </c>
      <c r="E10" s="151"/>
      <c r="F10" s="151"/>
      <c r="G10" s="151"/>
      <c r="H10" s="151"/>
      <c r="I10" s="151"/>
      <c r="J10" s="151"/>
      <c r="K10" s="151"/>
      <c r="L10" s="151"/>
      <c r="M10" s="152"/>
      <c r="N10" s="21"/>
      <c r="AN10" s="1"/>
      <c r="AO10" s="1"/>
      <c r="AP10" s="1"/>
    </row>
    <row r="11" spans="1:53" s="3" customFormat="1" ht="75" customHeight="1" x14ac:dyDescent="0.3">
      <c r="A11" s="131" t="s">
        <v>11</v>
      </c>
      <c r="B11" s="131"/>
      <c r="C11" s="131"/>
      <c r="D11" s="132" t="s">
        <v>149</v>
      </c>
      <c r="E11" s="133"/>
      <c r="F11" s="133"/>
      <c r="G11" s="133"/>
      <c r="H11" s="133"/>
      <c r="I11" s="133"/>
      <c r="J11" s="133"/>
      <c r="K11" s="133"/>
      <c r="L11" s="133"/>
      <c r="M11" s="134"/>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31" t="s">
        <v>13</v>
      </c>
      <c r="B12" s="131"/>
      <c r="C12" s="131"/>
      <c r="D12" s="132" t="s">
        <v>150</v>
      </c>
      <c r="E12" s="133"/>
      <c r="F12" s="133"/>
      <c r="G12" s="133"/>
      <c r="H12" s="133"/>
      <c r="I12" s="133"/>
      <c r="J12" s="133"/>
      <c r="K12" s="133"/>
      <c r="L12" s="133"/>
      <c r="M12" s="134"/>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03" t="s">
        <v>15</v>
      </c>
      <c r="B14" s="104"/>
      <c r="C14" s="104"/>
      <c r="D14" s="104"/>
      <c r="E14" s="104"/>
      <c r="F14" s="104"/>
      <c r="G14" s="104"/>
      <c r="H14" s="104"/>
      <c r="I14" s="104"/>
      <c r="J14" s="104"/>
      <c r="K14" s="104"/>
      <c r="L14" s="104"/>
      <c r="M14" s="104"/>
      <c r="N14" s="105"/>
      <c r="O14" s="106"/>
      <c r="P14" s="2"/>
      <c r="Q14" s="111" t="s">
        <v>16</v>
      </c>
      <c r="R14" s="112"/>
      <c r="S14" s="112"/>
      <c r="T14" s="112"/>
      <c r="U14" s="112"/>
      <c r="V14" s="112"/>
      <c r="W14" s="112"/>
      <c r="X14" s="112"/>
      <c r="Y14" s="113"/>
      <c r="Z14" s="113"/>
      <c r="AA14" s="113"/>
      <c r="AB14" s="113"/>
      <c r="AC14" s="113"/>
      <c r="AD14" s="113"/>
      <c r="AE14" s="113"/>
      <c r="AF14" s="112"/>
      <c r="AG14" s="112"/>
      <c r="AH14" s="112"/>
      <c r="AI14" s="112"/>
      <c r="AJ14" s="112"/>
      <c r="AK14" s="112"/>
      <c r="AL14" s="112"/>
      <c r="AM14" s="112"/>
      <c r="AN14" s="114"/>
      <c r="AO14" s="2"/>
      <c r="AP14" s="115" t="s">
        <v>17</v>
      </c>
      <c r="AQ14" s="116"/>
      <c r="AR14" s="117"/>
      <c r="AT14" s="121" t="s">
        <v>18</v>
      </c>
      <c r="AU14" s="122"/>
      <c r="AV14" s="122"/>
      <c r="AW14" s="122"/>
      <c r="AX14" s="123"/>
      <c r="AY14" s="27"/>
      <c r="AZ14" s="115" t="s">
        <v>19</v>
      </c>
      <c r="BA14" s="117"/>
    </row>
    <row r="15" spans="1:53" x14ac:dyDescent="0.3">
      <c r="A15" s="107"/>
      <c r="B15" s="108"/>
      <c r="C15" s="108"/>
      <c r="D15" s="108"/>
      <c r="E15" s="108"/>
      <c r="F15" s="108"/>
      <c r="G15" s="108"/>
      <c r="H15" s="108"/>
      <c r="I15" s="108"/>
      <c r="J15" s="108"/>
      <c r="K15" s="108"/>
      <c r="L15" s="108"/>
      <c r="M15" s="108"/>
      <c r="N15" s="109"/>
      <c r="O15" s="110"/>
      <c r="P15" s="2"/>
      <c r="Q15" s="23"/>
      <c r="R15" s="24"/>
      <c r="S15" s="24"/>
      <c r="T15" s="24"/>
      <c r="U15" s="24"/>
      <c r="V15" s="24"/>
      <c r="W15" s="24"/>
      <c r="X15" s="24"/>
      <c r="Y15" s="126" t="s">
        <v>20</v>
      </c>
      <c r="Z15" s="127"/>
      <c r="AA15" s="128"/>
      <c r="AB15" s="126" t="s">
        <v>21</v>
      </c>
      <c r="AC15" s="127"/>
      <c r="AD15" s="127"/>
      <c r="AE15" s="127"/>
      <c r="AF15" s="128"/>
      <c r="AG15" s="129"/>
      <c r="AH15" s="129"/>
      <c r="AI15" s="129"/>
      <c r="AJ15" s="129"/>
      <c r="AK15" s="129"/>
      <c r="AL15" s="129"/>
      <c r="AM15" s="129"/>
      <c r="AN15" s="130"/>
      <c r="AO15" s="2"/>
      <c r="AP15" s="230"/>
      <c r="AQ15" s="231"/>
      <c r="AR15" s="232"/>
      <c r="AT15" s="233"/>
      <c r="AU15" s="231"/>
      <c r="AV15" s="231"/>
      <c r="AW15" s="231"/>
      <c r="AX15" s="234"/>
      <c r="AY15" s="27"/>
      <c r="AZ15" s="230"/>
      <c r="BA15" s="232"/>
    </row>
    <row r="16" spans="1:53" s="5" customFormat="1" ht="166.5" customHeight="1" x14ac:dyDescent="0.3">
      <c r="A16" s="10" t="s">
        <v>22</v>
      </c>
      <c r="B16" s="11" t="s">
        <v>23</v>
      </c>
      <c r="C16" s="12" t="s">
        <v>24</v>
      </c>
      <c r="D16" s="12" t="s">
        <v>25</v>
      </c>
      <c r="E16" s="13" t="s">
        <v>26</v>
      </c>
      <c r="F16" s="20" t="s">
        <v>27</v>
      </c>
      <c r="G16" s="29" t="s">
        <v>28</v>
      </c>
      <c r="H16" s="13" t="s">
        <v>29</v>
      </c>
      <c r="I16" s="12" t="s">
        <v>30</v>
      </c>
      <c r="J16" s="12" t="s">
        <v>31</v>
      </c>
      <c r="K16" s="13" t="s">
        <v>32</v>
      </c>
      <c r="L16" s="13" t="s">
        <v>33</v>
      </c>
      <c r="M16" s="12" t="s">
        <v>30</v>
      </c>
      <c r="N16" s="12" t="s">
        <v>34</v>
      </c>
      <c r="O16" s="14" t="s">
        <v>35</v>
      </c>
      <c r="P16" s="2"/>
      <c r="Q16" s="15" t="s">
        <v>36</v>
      </c>
      <c r="R16" s="40" t="s">
        <v>37</v>
      </c>
      <c r="S16" s="40" t="s">
        <v>38</v>
      </c>
      <c r="T16" s="40" t="s">
        <v>39</v>
      </c>
      <c r="U16" s="40" t="s">
        <v>40</v>
      </c>
      <c r="V16" s="40" t="s">
        <v>41</v>
      </c>
      <c r="W16" s="40" t="s">
        <v>42</v>
      </c>
      <c r="X16" s="25" t="s">
        <v>43</v>
      </c>
      <c r="Y16" s="47" t="s">
        <v>44</v>
      </c>
      <c r="Z16" s="47" t="s">
        <v>45</v>
      </c>
      <c r="AA16" s="17" t="s">
        <v>46</v>
      </c>
      <c r="AB16" s="98" t="s">
        <v>47</v>
      </c>
      <c r="AC16" s="99"/>
      <c r="AD16" s="17" t="s">
        <v>48</v>
      </c>
      <c r="AE16" s="100" t="s">
        <v>49</v>
      </c>
      <c r="AF16" s="101"/>
      <c r="AG16" s="18" t="s">
        <v>50</v>
      </c>
      <c r="AH16" s="18" t="s">
        <v>51</v>
      </c>
      <c r="AI16" s="18" t="s">
        <v>30</v>
      </c>
      <c r="AJ16" s="18" t="s">
        <v>52</v>
      </c>
      <c r="AK16" s="18" t="s">
        <v>30</v>
      </c>
      <c r="AL16" s="18" t="s">
        <v>34</v>
      </c>
      <c r="AM16" s="18" t="s">
        <v>53</v>
      </c>
      <c r="AN16" s="96" t="s">
        <v>54</v>
      </c>
      <c r="AO16" s="162"/>
      <c r="AP16" s="179" t="s">
        <v>55</v>
      </c>
      <c r="AQ16" s="179" t="s">
        <v>56</v>
      </c>
      <c r="AR16" s="40" t="s">
        <v>57</v>
      </c>
      <c r="AS16" s="180"/>
      <c r="AT16" s="181" t="s">
        <v>58</v>
      </c>
      <c r="AU16" s="181" t="s">
        <v>59</v>
      </c>
      <c r="AV16" s="181" t="s">
        <v>60</v>
      </c>
      <c r="AW16" s="181" t="s">
        <v>61</v>
      </c>
      <c r="AX16" s="181" t="s">
        <v>62</v>
      </c>
      <c r="AY16" s="182"/>
      <c r="AZ16" s="181" t="s">
        <v>63</v>
      </c>
      <c r="BA16" s="181" t="s">
        <v>64</v>
      </c>
    </row>
    <row r="17" spans="1:53" ht="249.75" customHeight="1" x14ac:dyDescent="0.3">
      <c r="A17" s="235">
        <v>1</v>
      </c>
      <c r="B17" s="236" t="s">
        <v>65</v>
      </c>
      <c r="C17" s="237" t="s">
        <v>151</v>
      </c>
      <c r="D17" s="237" t="s">
        <v>152</v>
      </c>
      <c r="E17" s="237" t="s">
        <v>153</v>
      </c>
      <c r="F17" s="185"/>
      <c r="G17" s="238">
        <v>365</v>
      </c>
      <c r="H17" s="239" t="str">
        <f>IF(G17&lt;=0,"",IF(G17&lt;=2,"Muy Baja",IF(G17&lt;=24,"Baja",IF(G17&lt;=500,"Media",IF(G17&lt;=5000,"Alta","Muy Alta")))))</f>
        <v>Media</v>
      </c>
      <c r="I17" s="240">
        <f>IF(H17="","",IF(H17="Muy Baja",0.2,IF(H17="Baja",0.4,IF(H17="Media",0.6,IF(H17="Alta",0.8,IF(H17="Muy Alta",1,))))))</f>
        <v>0.6</v>
      </c>
      <c r="J17" s="189" t="s">
        <v>69</v>
      </c>
      <c r="K17" s="190" t="str">
        <f>+J17</f>
        <v>Afectación Menor o igual a 700 SMLMV</v>
      </c>
      <c r="L17" s="239" t="str">
        <f>+VLOOKUP(K17,[3]Datos!$O$4:$P$15,2,FALSE)</f>
        <v>Leve</v>
      </c>
      <c r="M17" s="240">
        <f>IF(L17="","",IF(L17="Leve",0.2,IF(L17="Menor",0.4,IF(L17="Moderado",0.6,IF(L17="Mayor",0.8,IF(L17="Catastrófico",1,))))))</f>
        <v>0.2</v>
      </c>
      <c r="N17" s="240" t="str">
        <f>+CONCATENATE(H17, " - ", L17)</f>
        <v>Media - Leve</v>
      </c>
      <c r="O17" s="241" t="str">
        <f>+VLOOKUP(N17,[3]Datos!J4:K28,2,)</f>
        <v>MODERADO</v>
      </c>
      <c r="P17" s="162"/>
      <c r="Q17" s="242">
        <v>1</v>
      </c>
      <c r="R17" s="222" t="s">
        <v>154</v>
      </c>
      <c r="S17" s="222" t="s">
        <v>155</v>
      </c>
      <c r="T17" s="222" t="s">
        <v>156</v>
      </c>
      <c r="U17" s="222" t="s">
        <v>157</v>
      </c>
      <c r="V17" s="222" t="s">
        <v>158</v>
      </c>
      <c r="W17" s="222" t="s">
        <v>159</v>
      </c>
      <c r="X17" s="30" t="str">
        <f>IF(OR(Y17="Preventivo",Y17="Detectivo"),"Probabilidad",IF(Y17="Correctivo","Impacto",""))</f>
        <v>Probabilidad</v>
      </c>
      <c r="Y17" s="6" t="s">
        <v>76</v>
      </c>
      <c r="Z17" s="6" t="s">
        <v>77</v>
      </c>
      <c r="AA17" s="31" t="str">
        <f>IF(AND(Y17="Preventivo",Z17="Automático"),"50%",IF(AND(Y17="Preventivo",Z17="Manual"),"40%",IF(AND(Y17="Detectivo",Z17="Automático"),"40%",IF(AND(Y17="Detectivo",Z17="Manual"),"30%",IF(AND(Y17="Correctivo",Z17="Automático"),"35%",IF(AND(Y17="Correctivo",Z17="Manual"),"25%",""))))))</f>
        <v>40%</v>
      </c>
      <c r="AB17" s="9" t="s">
        <v>78</v>
      </c>
      <c r="AC17" s="9" t="s">
        <v>160</v>
      </c>
      <c r="AD17" s="6" t="s">
        <v>80</v>
      </c>
      <c r="AE17" s="9" t="s">
        <v>81</v>
      </c>
      <c r="AF17" s="9" t="str">
        <f>+W17</f>
        <v>Plan anual de mantenimiento</v>
      </c>
      <c r="AG17" s="32">
        <f>IFERROR(IF(X17="Probabilidad",(I17-(+I17*AA17)),IF(X17="Impacto",I17,"")),"")</f>
        <v>0.36</v>
      </c>
      <c r="AH17" s="33" t="str">
        <f t="shared" ref="AH17:AH19" si="0">IFERROR(IF(AG17="","",IF(AG17&lt;=0.2,"Muy Baja",IF(AG17&lt;=0.4,"Baja",IF(AG17&lt;=0.6,"Media",IF(AG17&lt;=0.8,"Alta","Muy Alta"))))),"")</f>
        <v>Baja</v>
      </c>
      <c r="AI17" s="34">
        <f>I17-(AA17*I17)</f>
        <v>0.36</v>
      </c>
      <c r="AJ17" s="35" t="str">
        <f t="shared" ref="AJ17:AJ19" si="1">IFERROR(IF(AK17="","",IF(AK17&lt;=0.2,"Leve",IF(AK17&lt;=0.4,"Menor",IF(AK17&lt;=0.6,"Moderado",IF(AK17&lt;=0.8,"Mayor","Catastrófico"))))),"")</f>
        <v>Leve</v>
      </c>
      <c r="AK17" s="32">
        <f>IFERROR(IF(X17="Impacto",(M17-(+M17*AA17)),IF(X17="Probabilidad",M17,"")),"")</f>
        <v>0.2</v>
      </c>
      <c r="AL17" s="36" t="str">
        <f>+CONCATENATE(AH17, " - ", AJ17)</f>
        <v>Baja - Leve</v>
      </c>
      <c r="AM17" s="37" t="str">
        <f>+VLOOKUP(AL17,[4]Datos!$J$4:$K$28,2,)</f>
        <v>BAJO</v>
      </c>
      <c r="AN17" s="243" t="s">
        <v>82</v>
      </c>
      <c r="AO17" s="162"/>
      <c r="AP17" s="244" t="s">
        <v>161</v>
      </c>
      <c r="AQ17" s="244"/>
      <c r="AR17" s="244"/>
      <c r="AS17" s="168"/>
      <c r="AT17" s="245">
        <v>46154</v>
      </c>
      <c r="AU17" s="246" t="s">
        <v>162</v>
      </c>
      <c r="AV17" s="247" t="s">
        <v>87</v>
      </c>
      <c r="AW17" s="247" t="s">
        <v>86</v>
      </c>
      <c r="AX17" s="247" t="s">
        <v>87</v>
      </c>
      <c r="AY17" s="182"/>
      <c r="AZ17" s="248" t="s">
        <v>163</v>
      </c>
      <c r="BA17" s="249" t="s">
        <v>164</v>
      </c>
    </row>
    <row r="18" spans="1:53" ht="373.5" customHeight="1" thickBot="1" x14ac:dyDescent="0.35">
      <c r="A18" s="250"/>
      <c r="B18" s="251"/>
      <c r="C18" s="252"/>
      <c r="D18" s="252"/>
      <c r="E18" s="252"/>
      <c r="F18" s="253"/>
      <c r="G18" s="254"/>
      <c r="H18" s="255"/>
      <c r="I18" s="256"/>
      <c r="J18" s="189"/>
      <c r="K18" s="190"/>
      <c r="L18" s="255"/>
      <c r="M18" s="256"/>
      <c r="N18" s="256"/>
      <c r="O18" s="257"/>
      <c r="P18" s="162"/>
      <c r="Q18" s="242">
        <v>2</v>
      </c>
      <c r="R18" s="222" t="s">
        <v>165</v>
      </c>
      <c r="S18" s="258" t="s">
        <v>166</v>
      </c>
      <c r="T18" s="259" t="s">
        <v>167</v>
      </c>
      <c r="U18" s="222" t="s">
        <v>168</v>
      </c>
      <c r="V18" s="222" t="s">
        <v>169</v>
      </c>
      <c r="W18" s="222" t="s">
        <v>170</v>
      </c>
      <c r="X18" s="30" t="str">
        <f t="shared" ref="X18:X19" si="2">IF(OR(Y18="Preventivo",Y18="Detectivo"),"Probabilidad",IF(Y18="Correctivo","Impacto",""))</f>
        <v>Probabilidad</v>
      </c>
      <c r="Y18" s="6" t="s">
        <v>76</v>
      </c>
      <c r="Z18" s="6" t="s">
        <v>77</v>
      </c>
      <c r="AA18" s="31" t="str">
        <f>IF(AND(Y18="Preventivo",Z18="Automático"),"50%",IF(AND(Y18="Preventivo",Z18="Manual"),"40%",IF(AND(Y18="Detectivo",Z18="Automático"),"40%",IF(AND(Y18="Detectivo",Z18="Manual"),"30%",IF(AND(Y18="Correctivo",Z18="Automático"),"35%",IF(AND(Y18="Correctivo",Z18="Manual"),"25%",""))))))</f>
        <v>40%</v>
      </c>
      <c r="AB18" s="9" t="s">
        <v>78</v>
      </c>
      <c r="AC18" s="38" t="s">
        <v>171</v>
      </c>
      <c r="AD18" s="6" t="s">
        <v>80</v>
      </c>
      <c r="AE18" s="9" t="s">
        <v>81</v>
      </c>
      <c r="AF18" s="9" t="str">
        <f>+W18</f>
        <v>Documentación del proceso</v>
      </c>
      <c r="AG18" s="260">
        <f t="shared" ref="AG18:AG19" si="3">IFERROR(IF(AND(X17="Probabilidad",X18="Probabilidad"),(AI17-(+AI17*AA18)),IF(X18="Probabilidad",($I$17-(+$I$17*AA18)),IF(X18="Impacto",AI17,""))),"")</f>
        <v>0.216</v>
      </c>
      <c r="AH18" s="33" t="str">
        <f t="shared" si="0"/>
        <v>Baja</v>
      </c>
      <c r="AI18" s="34">
        <f t="shared" ref="AI18:AI19" si="4">+AG18</f>
        <v>0.216</v>
      </c>
      <c r="AJ18" s="35" t="str">
        <f t="shared" si="1"/>
        <v>Leve</v>
      </c>
      <c r="AK18" s="261">
        <f t="shared" ref="AK18:AK19" si="5">IFERROR(IF(AND(X17="Impacto",X17="Impacto"),(AK17-(+AK17*AA18)),IF(X18="Impacto",($M$17-(+$M$17*AA18)),IF(X18="Probabilidad",AK17,""))),"")</f>
        <v>0.2</v>
      </c>
      <c r="AL18" s="36" t="str">
        <f t="shared" ref="AL18:AL19" si="6">+CONCATENATE(AH18, " - ", AJ18)</f>
        <v>Baja - Leve</v>
      </c>
      <c r="AM18" s="37" t="str">
        <f>+VLOOKUP(AL18,[4]Datos!$J$4:$K$28,2,)</f>
        <v>BAJO</v>
      </c>
      <c r="AN18" s="262"/>
      <c r="AO18" s="162"/>
      <c r="AP18" s="263"/>
      <c r="AQ18" s="263"/>
      <c r="AR18" s="263"/>
      <c r="AS18" s="168"/>
      <c r="AT18" s="264"/>
      <c r="AU18" s="265" t="s">
        <v>172</v>
      </c>
      <c r="AV18" s="266" t="s">
        <v>87</v>
      </c>
      <c r="AW18" s="247" t="s">
        <v>86</v>
      </c>
      <c r="AX18" s="266" t="s">
        <v>87</v>
      </c>
      <c r="AY18" s="165"/>
      <c r="AZ18" s="248" t="s">
        <v>173</v>
      </c>
      <c r="BA18" s="267" t="s">
        <v>174</v>
      </c>
    </row>
    <row r="19" spans="1:53" ht="237" customHeight="1" x14ac:dyDescent="0.3">
      <c r="A19" s="268"/>
      <c r="B19" s="269"/>
      <c r="C19" s="270"/>
      <c r="D19" s="270"/>
      <c r="E19" s="270"/>
      <c r="F19" s="271"/>
      <c r="G19" s="272"/>
      <c r="H19" s="273"/>
      <c r="I19" s="274"/>
      <c r="J19" s="189"/>
      <c r="K19" s="190"/>
      <c r="L19" s="273"/>
      <c r="M19" s="274"/>
      <c r="N19" s="274"/>
      <c r="O19" s="275"/>
      <c r="P19" s="162"/>
      <c r="Q19" s="242">
        <v>3</v>
      </c>
      <c r="R19" s="222" t="s">
        <v>175</v>
      </c>
      <c r="S19" s="222" t="s">
        <v>166</v>
      </c>
      <c r="T19" s="222" t="s">
        <v>176</v>
      </c>
      <c r="U19" s="222" t="s">
        <v>177</v>
      </c>
      <c r="V19" s="222" t="s">
        <v>178</v>
      </c>
      <c r="W19" s="222" t="s">
        <v>179</v>
      </c>
      <c r="X19" s="30" t="str">
        <f t="shared" si="2"/>
        <v>Probabilidad</v>
      </c>
      <c r="Y19" s="6" t="s">
        <v>92</v>
      </c>
      <c r="Z19" s="6" t="s">
        <v>77</v>
      </c>
      <c r="AA19" s="31" t="str">
        <f>IF(AND(Y19="Preventivo",Z19="Automático"),"50%",IF(AND(Y19="Preventivo",Z19="Manual"),"40%",IF(AND(Y19="Detectivo",Z19="Automático"),"40%",IF(AND(Y19="Detectivo",Z19="Manual"),"30%",IF(AND(Y19="Correctivo",Z19="Automático"),"35%",IF(AND(Y19="Correctivo",Z19="Manual"),"25%",""))))))</f>
        <v>30%</v>
      </c>
      <c r="AB19" s="9" t="s">
        <v>78</v>
      </c>
      <c r="AC19" s="38" t="s">
        <v>171</v>
      </c>
      <c r="AD19" s="6" t="s">
        <v>80</v>
      </c>
      <c r="AE19" s="9" t="s">
        <v>81</v>
      </c>
      <c r="AF19" s="9" t="str">
        <f>+W19</f>
        <v>Acta de entrega</v>
      </c>
      <c r="AG19" s="276">
        <f t="shared" si="3"/>
        <v>0.1512</v>
      </c>
      <c r="AH19" s="33" t="str">
        <f t="shared" si="0"/>
        <v>Muy Baja</v>
      </c>
      <c r="AI19" s="34">
        <f t="shared" si="4"/>
        <v>0.1512</v>
      </c>
      <c r="AJ19" s="35" t="str">
        <f t="shared" si="1"/>
        <v>Leve</v>
      </c>
      <c r="AK19" s="276">
        <f t="shared" si="5"/>
        <v>0.2</v>
      </c>
      <c r="AL19" s="36" t="str">
        <f t="shared" si="6"/>
        <v>Muy Baja - Leve</v>
      </c>
      <c r="AM19" s="37" t="str">
        <f>+VLOOKUP(AL19,[4]Datos!$J$4:$K$28,2,)</f>
        <v>BAJO</v>
      </c>
      <c r="AN19" s="277"/>
      <c r="AO19" s="162"/>
      <c r="AP19" s="278"/>
      <c r="AQ19" s="278"/>
      <c r="AR19" s="278"/>
      <c r="AS19" s="168"/>
      <c r="AT19" s="279"/>
      <c r="AU19" s="265" t="s">
        <v>180</v>
      </c>
      <c r="AV19" s="266" t="s">
        <v>87</v>
      </c>
      <c r="AW19" s="247" t="s">
        <v>86</v>
      </c>
      <c r="AX19" s="266" t="s">
        <v>87</v>
      </c>
      <c r="AY19" s="165"/>
      <c r="AZ19" s="248" t="s">
        <v>181</v>
      </c>
      <c r="BA19" s="267" t="s">
        <v>182</v>
      </c>
    </row>
    <row r="20" spans="1:53" ht="93.75" customHeight="1" x14ac:dyDescent="0.3">
      <c r="B20" s="48"/>
      <c r="C20" s="49"/>
      <c r="D20" s="49"/>
      <c r="E20" s="49"/>
      <c r="F20" s="49"/>
      <c r="G20" s="48"/>
      <c r="H20" s="48"/>
      <c r="I20" s="208"/>
      <c r="J20" s="209"/>
      <c r="K20" s="210"/>
      <c r="L20" s="48"/>
      <c r="M20" s="208"/>
      <c r="N20" s="208"/>
      <c r="O20" s="211"/>
      <c r="P20" s="2"/>
      <c r="Q20" s="50"/>
      <c r="R20" s="22"/>
      <c r="S20" s="22"/>
      <c r="T20" s="22"/>
      <c r="U20" s="22"/>
      <c r="V20" s="22"/>
      <c r="W20" s="22"/>
      <c r="X20" s="50"/>
      <c r="Y20" s="51"/>
      <c r="Z20" s="51"/>
      <c r="AA20" s="62"/>
      <c r="AB20" s="52"/>
      <c r="AC20" s="53"/>
      <c r="AD20" s="51"/>
      <c r="AE20" s="52"/>
      <c r="AF20" s="52"/>
      <c r="AG20" s="63"/>
      <c r="AH20" s="51"/>
      <c r="AI20" s="64"/>
      <c r="AJ20" s="65"/>
      <c r="AK20" s="63"/>
      <c r="AL20" s="66"/>
      <c r="AM20" s="67"/>
      <c r="AN20" s="54"/>
      <c r="AO20" s="2"/>
      <c r="AP20" s="55"/>
      <c r="AQ20" s="55"/>
      <c r="AR20" s="55"/>
      <c r="AT20" s="56"/>
      <c r="AU20" s="57"/>
      <c r="AV20" s="58"/>
      <c r="AW20" s="59"/>
      <c r="AX20" s="60"/>
      <c r="AY20" s="27"/>
      <c r="AZ20" s="58"/>
      <c r="BA20" s="61"/>
    </row>
    <row r="21" spans="1:53" ht="20.399999999999999" x14ac:dyDescent="0.3">
      <c r="A21" s="102" t="s">
        <v>90</v>
      </c>
      <c r="B21" s="102"/>
      <c r="C21" s="102"/>
      <c r="D21" s="102"/>
      <c r="E21" s="102"/>
      <c r="F21" s="102"/>
      <c r="G21" s="102"/>
      <c r="H21" s="102"/>
      <c r="P21" s="2"/>
      <c r="BA21" s="41" t="s">
        <v>91</v>
      </c>
    </row>
    <row r="22" spans="1:53" x14ac:dyDescent="0.3">
      <c r="P22" s="2"/>
    </row>
    <row r="23" spans="1:53" x14ac:dyDescent="0.3">
      <c r="P23" s="2"/>
    </row>
    <row r="24" spans="1:53" x14ac:dyDescent="0.3">
      <c r="P24" s="2"/>
    </row>
    <row r="25" spans="1:53" x14ac:dyDescent="0.3">
      <c r="P25" s="2"/>
    </row>
    <row r="26" spans="1:53" x14ac:dyDescent="0.3">
      <c r="P26" s="2"/>
    </row>
    <row r="27" spans="1:53" x14ac:dyDescent="0.3">
      <c r="P27" s="2"/>
    </row>
    <row r="28" spans="1:53" x14ac:dyDescent="0.3">
      <c r="P28" s="2"/>
    </row>
    <row r="29" spans="1:53" x14ac:dyDescent="0.3">
      <c r="P29" s="2"/>
    </row>
  </sheetData>
  <mergeCells count="48">
    <mergeCell ref="A21:H21"/>
    <mergeCell ref="O17:O19"/>
    <mergeCell ref="AN17:AN19"/>
    <mergeCell ref="AP17:AP19"/>
    <mergeCell ref="AQ17:AQ19"/>
    <mergeCell ref="AR17:AR19"/>
    <mergeCell ref="AT17:AT19"/>
    <mergeCell ref="I17:I19"/>
    <mergeCell ref="J17:J19"/>
    <mergeCell ref="K17:K19"/>
    <mergeCell ref="L17:L19"/>
    <mergeCell ref="M17:M19"/>
    <mergeCell ref="N17:N19"/>
    <mergeCell ref="AB16:AC16"/>
    <mergeCell ref="AE16:AF16"/>
    <mergeCell ref="A17:A19"/>
    <mergeCell ref="B17:B19"/>
    <mergeCell ref="C17:C19"/>
    <mergeCell ref="D17:D19"/>
    <mergeCell ref="E17:E19"/>
    <mergeCell ref="F17:F18"/>
    <mergeCell ref="G17:G19"/>
    <mergeCell ref="H17:H19"/>
    <mergeCell ref="A14:O15"/>
    <mergeCell ref="Q14:AN14"/>
    <mergeCell ref="AP14:AR15"/>
    <mergeCell ref="AT14:AX15"/>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 H20">
    <cfRule type="cellIs" dxfId="27" priority="24" operator="equal">
      <formula>"Muy Alta"</formula>
    </cfRule>
    <cfRule type="cellIs" dxfId="26" priority="25" operator="equal">
      <formula>"Alta"</formula>
    </cfRule>
    <cfRule type="cellIs" dxfId="25" priority="26" operator="equal">
      <formula>"Media"</formula>
    </cfRule>
    <cfRule type="cellIs" dxfId="24" priority="27" operator="equal">
      <formula>"Muy Baja"</formula>
    </cfRule>
    <cfRule type="cellIs" dxfId="23" priority="28" operator="equal">
      <formula>"Baja"</formula>
    </cfRule>
  </conditionalFormatting>
  <conditionalFormatting sqref="L17 L20">
    <cfRule type="cellIs" dxfId="22" priority="19" operator="equal">
      <formula>"Leve"</formula>
    </cfRule>
    <cfRule type="cellIs" dxfId="21" priority="20" operator="equal">
      <formula>"Catastrófico"</formula>
    </cfRule>
    <cfRule type="cellIs" dxfId="20" priority="21" operator="equal">
      <formula>"Mayor"</formula>
    </cfRule>
    <cfRule type="cellIs" dxfId="19" priority="22" operator="equal">
      <formula>"Moderado"</formula>
    </cfRule>
    <cfRule type="cellIs" dxfId="18" priority="23" operator="equal">
      <formula>"Menor"</formula>
    </cfRule>
  </conditionalFormatting>
  <conditionalFormatting sqref="O17 O20">
    <cfRule type="cellIs" dxfId="17" priority="15" operator="equal">
      <formula>"EXTREMO"</formula>
    </cfRule>
    <cfRule type="cellIs" dxfId="16" priority="16" operator="equal">
      <formula>"ALTO"</formula>
    </cfRule>
    <cfRule type="cellIs" dxfId="15" priority="17" operator="equal">
      <formula>"BAJO"</formula>
    </cfRule>
    <cfRule type="cellIs" dxfId="14" priority="18" operator="equal">
      <formula>"MODERADO"</formula>
    </cfRule>
  </conditionalFormatting>
  <conditionalFormatting sqref="AH17:AH20">
    <cfRule type="cellIs" dxfId="13" priority="6" operator="equal">
      <formula>"Muy Baja"</formula>
    </cfRule>
    <cfRule type="cellIs" dxfId="12" priority="7" operator="equal">
      <formula>"Baja"</formula>
    </cfRule>
    <cfRule type="cellIs" dxfId="11" priority="8" operator="equal">
      <formula>"Media"</formula>
    </cfRule>
    <cfRule type="cellIs" dxfId="10" priority="9" operator="equal">
      <formula>"Muy Alta"</formula>
    </cfRule>
    <cfRule type="cellIs" dxfId="9" priority="10" operator="equal">
      <formula>"Alta"</formula>
    </cfRule>
  </conditionalFormatting>
  <conditionalFormatting sqref="AJ17:AJ20">
    <cfRule type="cellIs" dxfId="8" priority="1" operator="equal">
      <formula>"Catastrófico"</formula>
    </cfRule>
    <cfRule type="cellIs" dxfId="7" priority="2" operator="equal">
      <formula>"Mayor"</formula>
    </cfRule>
    <cfRule type="cellIs" dxfId="6" priority="3" operator="equal">
      <formula>"Moderado"</formula>
    </cfRule>
    <cfRule type="cellIs" dxfId="5" priority="4" operator="equal">
      <formula>"Menor"</formula>
    </cfRule>
    <cfRule type="cellIs" dxfId="4" priority="5" operator="equal">
      <formula>"Leve"</formula>
    </cfRule>
  </conditionalFormatting>
  <conditionalFormatting sqref="AM17:AM20">
    <cfRule type="cellIs" dxfId="3" priority="11" operator="equal">
      <formula>"EXTREMO"</formula>
    </cfRule>
    <cfRule type="cellIs" dxfId="2" priority="12" operator="equal">
      <formula>"ALTO"</formula>
    </cfRule>
    <cfRule type="cellIs" dxfId="1" priority="13" operator="equal">
      <formula>"BAJO"</formula>
    </cfRule>
    <cfRule type="cellIs" dxfId="0" priority="14" operator="equal">
      <formula>"MODERADO"</formula>
    </cfRule>
  </conditionalFormatting>
  <hyperlinks>
    <hyperlink ref="A14:O15" location="Instructivo!A1" display="IDENTIFICACIÓN DEL RIESGO" xr:uid="{C5632A65-FDB1-49BD-8F82-0A667E9FE024}"/>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SharedWithUsers xmlns="d8efec78-3424-4c97-abf4-c2ff1d9e6d03">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127217-C6BE-4AD8-A2E7-742739B749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fd943-4f51-4e42-85af-a07052259448"/>
    <ds:schemaRef ds:uri="d8efec78-3424-4c97-abf4-c2ff1d9e6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68E1FF-41B3-49C0-81B2-2BD906D802CA}">
  <ds:schemaRefs>
    <ds:schemaRef ds:uri="http://schemas.microsoft.com/office/2006/metadata/properties"/>
    <ds:schemaRef ds:uri="http://schemas.microsoft.com/office/infopath/2007/PartnerControls"/>
    <ds:schemaRef ds:uri="8befd943-4f51-4e42-85af-a07052259448"/>
    <ds:schemaRef ds:uri="d8efec78-3424-4c97-abf4-c2ff1d9e6d03"/>
  </ds:schemaRefs>
</ds:datastoreItem>
</file>

<file path=customXml/itemProps3.xml><?xml version="1.0" encoding="utf-8"?>
<ds:datastoreItem xmlns:ds="http://schemas.openxmlformats.org/officeDocument/2006/customXml" ds:itemID="{8F4B51BE-A95C-4882-99ED-5A507A0A03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FINANCIERA R1</vt:lpstr>
      <vt:lpstr>CONTRACTUAL R1</vt:lpstr>
      <vt:lpstr>SERVICIOS ADMINISTRATIVOS R1</vt:lpstr>
      <vt:lpstr>ADECUACION Y MANTENIMIENTO R1</vt:lpstr>
      <vt:lpstr>'ADECUACION Y MANTENIMIENTO R1'!Área_de_impresión</vt:lpstr>
      <vt:lpstr>'CONTRACTUAL R1'!Área_de_impresión</vt:lpstr>
      <vt:lpstr>'FINANCIERA R1'!Área_de_impresión</vt:lpstr>
      <vt:lpstr>'SERVICIOS ADMINISTRATIVOS R1'!Área_de_impresión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Carlos Andres Guerra Jimenez</cp:lastModifiedBy>
  <cp:revision/>
  <dcterms:created xsi:type="dcterms:W3CDTF">2021-05-10T15:52:34Z</dcterms:created>
  <dcterms:modified xsi:type="dcterms:W3CDTF">2026-06-24T18:24:24Z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14958200</vt:r8>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ies>
</file>