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E:\IDIPRON\MAPAS DE RIESGOS\PRIMER SEGUIMIENTO 2026\CONSOLIDADOS\CORRUPCION\"/>
    </mc:Choice>
  </mc:AlternateContent>
  <xr:revisionPtr revIDLastSave="0" documentId="13_ncr:1_{60259962-870E-46FA-A879-83490F03608C}" xr6:coauthVersionLast="47" xr6:coauthVersionMax="47" xr10:uidLastSave="{00000000-0000-0000-0000-000000000000}"/>
  <bookViews>
    <workbookView xWindow="-120" yWindow="-120" windowWidth="29040" windowHeight="15840" tabRatio="949" firstSheet="1" activeTab="2" xr2:uid="{00000000-000D-0000-FFFF-FFFF00000000}"/>
  </bookViews>
  <sheets>
    <sheet name="Datos" sheetId="1" state="hidden" r:id="rId1"/>
    <sheet name="Diseño y Adopcion" sheetId="12" r:id="rId2"/>
    <sheet name="Prestacion Servicios Sociales" sheetId="16" r:id="rId3"/>
    <sheet name="Mejoramiento Servios Sociales" sheetId="17" r:id="rId4"/>
  </sheets>
  <externalReferences>
    <externalReference r:id="rId5"/>
    <externalReference r:id="rId6"/>
  </externalReferences>
  <definedNames>
    <definedName name="_xlnm.Print_Area" localSheetId="1">'Diseño y Adopcion'!$A$1:$AS$24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5" roundtripDataChecksum="TO5Njb1ymRmfSvPgHac4biArCwbEW0Zh7zPoSh1tALs="/>
    </ext>
  </extLst>
</workbook>
</file>

<file path=xl/calcChain.xml><?xml version="1.0" encoding="utf-8"?>
<calcChain xmlns="http://schemas.openxmlformats.org/spreadsheetml/2006/main">
  <c r="Q59" i="17" l="1"/>
  <c r="Q58" i="17"/>
  <c r="Q57" i="17"/>
  <c r="Q56" i="17"/>
  <c r="Q55" i="17"/>
  <c r="Q54" i="17"/>
  <c r="Q53" i="17"/>
  <c r="Q52" i="17"/>
  <c r="Q51" i="17"/>
  <c r="Q50" i="17"/>
  <c r="Q49" i="17"/>
  <c r="Q48" i="17"/>
  <c r="Q47" i="17"/>
  <c r="R46" i="17"/>
  <c r="Q46" i="17"/>
  <c r="Q45" i="17"/>
  <c r="Q44" i="17"/>
  <c r="Q43" i="17"/>
  <c r="Q42" i="17"/>
  <c r="Q41" i="17"/>
  <c r="Q40" i="17"/>
  <c r="R39" i="17"/>
  <c r="Q39" i="17"/>
  <c r="Q38" i="17"/>
  <c r="Q37" i="17"/>
  <c r="Q36" i="17"/>
  <c r="Q35" i="17"/>
  <c r="Q34" i="17"/>
  <c r="Q33" i="17"/>
  <c r="Q32" i="17"/>
  <c r="Q31" i="17"/>
  <c r="Q30" i="17"/>
  <c r="Q29" i="17"/>
  <c r="Q28" i="17"/>
  <c r="Q27" i="17"/>
  <c r="Q26" i="17"/>
  <c r="Q25" i="17"/>
  <c r="Q24" i="17"/>
  <c r="Q23" i="17"/>
  <c r="Q22" i="17"/>
  <c r="Q21" i="17"/>
  <c r="Q20" i="17"/>
  <c r="Q19" i="17"/>
  <c r="Q18" i="17"/>
  <c r="G18" i="17"/>
  <c r="Q136" i="16"/>
  <c r="Q135" i="16"/>
  <c r="Q134" i="16"/>
  <c r="Q133" i="16"/>
  <c r="Q132" i="16"/>
  <c r="Q131" i="16"/>
  <c r="R130" i="16"/>
  <c r="Q130" i="16"/>
  <c r="Q129" i="16"/>
  <c r="Q128" i="16"/>
  <c r="Q127" i="16"/>
  <c r="Q126" i="16"/>
  <c r="Q125" i="16"/>
  <c r="Q124" i="16"/>
  <c r="Q123" i="16"/>
  <c r="Q122" i="16"/>
  <c r="Q121" i="16"/>
  <c r="Q120" i="16"/>
  <c r="Q119" i="16"/>
  <c r="Q118" i="16"/>
  <c r="Q117" i="16"/>
  <c r="R116" i="16"/>
  <c r="Q116" i="16"/>
  <c r="Q115" i="16"/>
  <c r="Q114" i="16"/>
  <c r="Q113" i="16"/>
  <c r="Q112" i="16"/>
  <c r="Q111" i="16"/>
  <c r="Q110" i="16"/>
  <c r="Q109" i="16"/>
  <c r="Q108" i="16"/>
  <c r="Q107" i="16"/>
  <c r="Q106" i="16"/>
  <c r="Q105" i="16"/>
  <c r="Q104" i="16"/>
  <c r="Q103" i="16"/>
  <c r="Q102" i="16"/>
  <c r="Q101" i="16"/>
  <c r="Q100" i="16"/>
  <c r="Q99" i="16"/>
  <c r="Q98" i="16"/>
  <c r="Q97" i="16"/>
  <c r="Q96" i="16"/>
  <c r="Q95" i="16"/>
  <c r="G95" i="16"/>
  <c r="Q94" i="16"/>
  <c r="Q93" i="16"/>
  <c r="Q92" i="16"/>
  <c r="Q91" i="16"/>
  <c r="Q90" i="16"/>
  <c r="Q89" i="16"/>
  <c r="Q88" i="16"/>
  <c r="Q87" i="16"/>
  <c r="Q86" i="16"/>
  <c r="Q85" i="16"/>
  <c r="Q84" i="16"/>
  <c r="Q83" i="16"/>
  <c r="Q82" i="16"/>
  <c r="Q81" i="16"/>
  <c r="G81" i="16"/>
  <c r="Q80" i="16"/>
  <c r="Q79" i="16"/>
  <c r="Q78" i="16"/>
  <c r="Q77" i="16"/>
  <c r="Q76" i="16"/>
  <c r="Q75" i="16"/>
  <c r="Q74" i="16"/>
  <c r="Q73" i="16"/>
  <c r="Q72" i="16"/>
  <c r="Q71" i="16"/>
  <c r="Q70" i="16"/>
  <c r="Q69" i="16"/>
  <c r="Q68" i="16"/>
  <c r="Q67" i="16"/>
  <c r="Q66" i="16"/>
  <c r="Q65" i="16"/>
  <c r="Q64" i="16"/>
  <c r="Q63" i="16"/>
  <c r="Q62" i="16"/>
  <c r="Q61" i="16"/>
  <c r="Q60" i="16"/>
  <c r="G60" i="16"/>
  <c r="Q59" i="16"/>
  <c r="Q58" i="16"/>
  <c r="Q57" i="16"/>
  <c r="Q56" i="16"/>
  <c r="Q55" i="16"/>
  <c r="Q54" i="16"/>
  <c r="Q53" i="16"/>
  <c r="Q52" i="16"/>
  <c r="Q51" i="16"/>
  <c r="Q50" i="16"/>
  <c r="Q49" i="16"/>
  <c r="Q48" i="16"/>
  <c r="Q47" i="16"/>
  <c r="Q46" i="16"/>
  <c r="Q45" i="16"/>
  <c r="Q44" i="16"/>
  <c r="Q43" i="16"/>
  <c r="Q42" i="16"/>
  <c r="Q41" i="16"/>
  <c r="Q40" i="16"/>
  <c r="Q39" i="16"/>
  <c r="Q38" i="16"/>
  <c r="Q37" i="16"/>
  <c r="Q36" i="16"/>
  <c r="Q35" i="16"/>
  <c r="Q34" i="16"/>
  <c r="Q33" i="16"/>
  <c r="Q32" i="16"/>
  <c r="Q31" i="16"/>
  <c r="Q30" i="16"/>
  <c r="Q29" i="16"/>
  <c r="Q28" i="16"/>
  <c r="Q27" i="16"/>
  <c r="Q26" i="16"/>
  <c r="Q25" i="16"/>
  <c r="Q24" i="16"/>
  <c r="Q23" i="16"/>
  <c r="Q22" i="16"/>
  <c r="Q21" i="16"/>
  <c r="Q20" i="16"/>
  <c r="Q19" i="16"/>
  <c r="Q18" i="16"/>
  <c r="G18" i="16"/>
  <c r="Q59" i="12"/>
  <c r="Q58" i="12"/>
  <c r="Q57" i="12"/>
  <c r="Q56" i="12"/>
  <c r="Q55" i="12"/>
  <c r="Q54" i="12"/>
  <c r="Q53" i="12"/>
  <c r="Q52" i="12"/>
  <c r="Q51" i="12"/>
  <c r="Q50" i="12"/>
  <c r="Q49" i="12"/>
  <c r="Q48" i="12"/>
  <c r="Q47" i="12"/>
  <c r="Q46" i="12"/>
  <c r="Q45" i="12"/>
  <c r="Q44" i="12"/>
  <c r="Q43" i="12"/>
  <c r="Q42" i="12"/>
  <c r="Q41" i="12"/>
  <c r="Q40" i="12"/>
  <c r="Q39" i="12"/>
  <c r="Q38" i="12"/>
  <c r="Q37" i="12"/>
  <c r="Q36" i="12"/>
  <c r="Q35" i="12"/>
  <c r="Q34" i="12"/>
  <c r="Q33" i="12"/>
  <c r="Q32" i="12"/>
  <c r="Q31" i="12"/>
  <c r="Q30" i="12"/>
  <c r="Q29" i="12"/>
  <c r="Q28" i="12"/>
  <c r="Q27" i="12"/>
  <c r="Q26" i="12"/>
  <c r="Q25" i="12"/>
  <c r="Q24" i="12"/>
  <c r="Q23" i="12"/>
  <c r="Q22" i="12"/>
  <c r="Q21" i="12"/>
  <c r="Q20" i="12"/>
  <c r="Q19" i="12"/>
  <c r="Q18" i="12"/>
  <c r="G18" i="12"/>
  <c r="H18" i="12" s="1"/>
  <c r="R49" i="17" l="1"/>
  <c r="R32" i="17"/>
  <c r="R35" i="17" s="1"/>
  <c r="U32" i="17" s="1"/>
  <c r="R18" i="17"/>
  <c r="R21" i="17" s="1"/>
  <c r="H18" i="17"/>
  <c r="R53" i="17"/>
  <c r="R56" i="17" s="1"/>
  <c r="R42" i="17"/>
  <c r="R25" i="17"/>
  <c r="R28" i="17" s="1"/>
  <c r="R32" i="16"/>
  <c r="R35" i="16" s="1"/>
  <c r="H18" i="16"/>
  <c r="R102" i="16"/>
  <c r="R105" i="16" s="1"/>
  <c r="R60" i="16"/>
  <c r="R63" i="16" s="1"/>
  <c r="R18" i="16"/>
  <c r="R21" i="16" s="1"/>
  <c r="R81" i="16"/>
  <c r="R84" i="16" s="1"/>
  <c r="R74" i="16"/>
  <c r="R77" i="16" s="1"/>
  <c r="R67" i="16"/>
  <c r="R70" i="16" s="1"/>
  <c r="R53" i="16"/>
  <c r="R56" i="16" s="1"/>
  <c r="R46" i="16"/>
  <c r="R49" i="16" s="1"/>
  <c r="R39" i="16"/>
  <c r="R42" i="16" s="1"/>
  <c r="R25" i="16"/>
  <c r="R28" i="16" s="1"/>
  <c r="R133" i="16"/>
  <c r="R123" i="16"/>
  <c r="R126" i="16" s="1"/>
  <c r="R119" i="16"/>
  <c r="R109" i="16"/>
  <c r="R112" i="16" s="1"/>
  <c r="R95" i="16"/>
  <c r="R98" i="16" s="1"/>
  <c r="R88" i="16"/>
  <c r="R91" i="16" s="1"/>
  <c r="R39" i="12"/>
  <c r="R42" i="12" s="1"/>
  <c r="T42" i="12" s="1"/>
  <c r="T39" i="12" s="1"/>
  <c r="R18" i="12"/>
  <c r="R21" i="12" s="1"/>
  <c r="T21" i="12" s="1"/>
  <c r="T18" i="12" s="1"/>
  <c r="R25" i="12"/>
  <c r="R28" i="12" s="1"/>
  <c r="T28" i="12" s="1"/>
  <c r="T25" i="12" s="1"/>
  <c r="R46" i="12"/>
  <c r="R49" i="12" s="1"/>
  <c r="U46" i="12" s="1"/>
  <c r="R53" i="12"/>
  <c r="R56" i="12" s="1"/>
  <c r="T56" i="12" s="1"/>
  <c r="T53" i="12" s="1"/>
  <c r="R32" i="12"/>
  <c r="R35" i="12" s="1"/>
  <c r="T35" i="12" s="1"/>
  <c r="T32" i="12" s="1"/>
  <c r="U46" i="17" l="1"/>
  <c r="T49" i="17"/>
  <c r="T46" i="17" s="1"/>
  <c r="T21" i="17"/>
  <c r="T18" i="17" s="1"/>
  <c r="U18" i="17"/>
  <c r="U53" i="17"/>
  <c r="T56" i="17"/>
  <c r="T53" i="17" s="1"/>
  <c r="U39" i="17"/>
  <c r="T42" i="17"/>
  <c r="T39" i="17" s="1"/>
  <c r="T28" i="17"/>
  <c r="T25" i="17" s="1"/>
  <c r="U25" i="17"/>
  <c r="T35" i="17"/>
  <c r="T32" i="17" s="1"/>
  <c r="U32" i="16"/>
  <c r="T35" i="16"/>
  <c r="T32" i="16" s="1"/>
  <c r="T105" i="16"/>
  <c r="T102" i="16" s="1"/>
  <c r="U102" i="16"/>
  <c r="T63" i="16"/>
  <c r="T60" i="16" s="1"/>
  <c r="U60" i="16"/>
  <c r="T21" i="16"/>
  <c r="T18" i="16" s="1"/>
  <c r="U18" i="16"/>
  <c r="U81" i="16"/>
  <c r="T84" i="16"/>
  <c r="T81" i="16" s="1"/>
  <c r="T77" i="16"/>
  <c r="T74" i="16" s="1"/>
  <c r="U74" i="16"/>
  <c r="T70" i="16"/>
  <c r="T67" i="16" s="1"/>
  <c r="U67" i="16"/>
  <c r="T56" i="16"/>
  <c r="T53" i="16" s="1"/>
  <c r="U53" i="16"/>
  <c r="T49" i="16"/>
  <c r="T46" i="16" s="1"/>
  <c r="U46" i="16"/>
  <c r="T42" i="16"/>
  <c r="T39" i="16" s="1"/>
  <c r="U39" i="16"/>
  <c r="T28" i="16"/>
  <c r="T25" i="16" s="1"/>
  <c r="U25" i="16"/>
  <c r="T133" i="16"/>
  <c r="T130" i="16" s="1"/>
  <c r="U130" i="16"/>
  <c r="T126" i="16"/>
  <c r="T123" i="16" s="1"/>
  <c r="U123" i="16"/>
  <c r="T119" i="16"/>
  <c r="T116" i="16" s="1"/>
  <c r="U116" i="16"/>
  <c r="T112" i="16"/>
  <c r="T109" i="16" s="1"/>
  <c r="U109" i="16"/>
  <c r="T98" i="16"/>
  <c r="T95" i="16" s="1"/>
  <c r="U95" i="16"/>
  <c r="U88" i="16"/>
  <c r="T91" i="16"/>
  <c r="T88" i="16" s="1"/>
  <c r="U25" i="12"/>
  <c r="U53" i="12"/>
  <c r="U39" i="12"/>
  <c r="U32" i="12"/>
  <c r="U18" i="12"/>
  <c r="T49" i="12"/>
  <c r="T46" i="12" s="1"/>
  <c r="V18" i="12" s="1" a="1"/>
  <c r="W21" i="12" s="1"/>
  <c r="X18" i="12" s="1"/>
  <c r="Y18" i="12" s="1"/>
  <c r="Z18" i="12" s="1"/>
  <c r="V18" i="17" l="1" a="1"/>
  <c r="W21" i="17" s="1"/>
  <c r="X18" i="17" s="1"/>
  <c r="Y18" i="17" s="1"/>
  <c r="Z18" i="17" s="1"/>
  <c r="V95" i="16" a="1"/>
  <c r="V18" i="16" a="1"/>
  <c r="W21" i="16" l="1"/>
  <c r="X18" i="16" s="1"/>
  <c r="Y18" i="16" s="1"/>
  <c r="Z18" i="16" s="1"/>
  <c r="W84" i="16"/>
  <c r="X81" i="16" s="1"/>
  <c r="Y81" i="16" s="1"/>
  <c r="Z81" i="16" s="1"/>
  <c r="W98" i="16"/>
  <c r="X95" i="16" s="1"/>
  <c r="Y95" i="16" s="1"/>
  <c r="Z95" i="16" s="1"/>
  <c r="W63" i="16"/>
  <c r="X60" i="16" s="1"/>
  <c r="Y60" i="16" s="1"/>
  <c r="Z60" i="16" s="1"/>
  <c r="V18" i="17"/>
  <c r="V95" i="16"/>
  <c r="V18" i="16"/>
  <c r="V18" i="1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<sst xmlns="http://schemas.openxmlformats.org/spreadsheetml/2006/main" count="947" uniqueCount="289">
  <si>
    <t>PROBABILIDAD INHERENTE</t>
  </si>
  <si>
    <t>IMPACTO INHERENTE</t>
  </si>
  <si>
    <t>CONDICIONES RIESGO INHERENTE</t>
  </si>
  <si>
    <t>¿Existe un responsable asignado a la ejecución del control?</t>
  </si>
  <si>
    <t>Asignado</t>
  </si>
  <si>
    <t>No Asignado</t>
  </si>
  <si>
    <t>MUY BAJA</t>
  </si>
  <si>
    <t>MODERADO</t>
  </si>
  <si>
    <t>MUY BAJA - MODERADO</t>
  </si>
  <si>
    <t>¿El responsable tiene la autoridad y adecuada segregación de funciones en la ejecución del control?</t>
  </si>
  <si>
    <t>Adecuado</t>
  </si>
  <si>
    <t>Inadecuado</t>
  </si>
  <si>
    <t>BAJA</t>
  </si>
  <si>
    <t>MAYOR</t>
  </si>
  <si>
    <t>MUY BAJA - MAYOR</t>
  </si>
  <si>
    <t>ALTO</t>
  </si>
  <si>
    <t>¿La oportunidad en que se ejecuta el control ayuda a prevenir la mitigación del riesgo o a detectar la materialización del riesgo de manera oportuna?</t>
  </si>
  <si>
    <t>Oportuna</t>
  </si>
  <si>
    <t>Inoportuna</t>
  </si>
  <si>
    <t>MEDIA</t>
  </si>
  <si>
    <t>CATASTRÓFICO</t>
  </si>
  <si>
    <t>MUY BAJA - CATASTRÓFICO</t>
  </si>
  <si>
    <t>EXTREMO</t>
  </si>
  <si>
    <t>¿Las actividades que se desarrollan en el
control realmente buscan por si sola prevenir o detectar las causas que pueden dar origen al riesgo, Ej.: verificar, validar, cotejar, comparar, revisar, etc.?</t>
  </si>
  <si>
    <t>Prevenir</t>
  </si>
  <si>
    <t>Detectar</t>
  </si>
  <si>
    <t>No es un control</t>
  </si>
  <si>
    <t>ALTA</t>
  </si>
  <si>
    <t>BAJA - MODERADO</t>
  </si>
  <si>
    <t>¿La fuente de información que se utiliza en el desarrollo del control es información confiable que permita mitigar el riesgo?</t>
  </si>
  <si>
    <t>Confiable</t>
  </si>
  <si>
    <t>No Confiable</t>
  </si>
  <si>
    <t>MUY ALTA</t>
  </si>
  <si>
    <t>BAJA - MAYOR</t>
  </si>
  <si>
    <t>¿Las observaciones, desviaciones o diferencias identificadas como resultados de la ejecución del control son investigadas y resueltas de manera oportuna?</t>
  </si>
  <si>
    <t>Se investigan y se resuelven oportunamente</t>
  </si>
  <si>
    <t>No se investigan, ni resuelven oportunamente</t>
  </si>
  <si>
    <t>BAJA - CATASTRÓFICO</t>
  </si>
  <si>
    <t>¿Se deja evidencia o rastro de la ejecución del control que permita a cualquier tercero con la evidencia llegar a la misma conclusión?</t>
  </si>
  <si>
    <t>Completa</t>
  </si>
  <si>
    <t>Incompleta</t>
  </si>
  <si>
    <t>No existe</t>
  </si>
  <si>
    <t>Opciones de Manejo</t>
  </si>
  <si>
    <t>MEDIA - MODERADO</t>
  </si>
  <si>
    <t>MEDIA - MAYOR</t>
  </si>
  <si>
    <t>REDUCIR EL RIESGO</t>
  </si>
  <si>
    <t>MEDIA - CATASTRÓFICO</t>
  </si>
  <si>
    <t>EVITAR EL RIESGO</t>
  </si>
  <si>
    <t>ALTA - MODERADO</t>
  </si>
  <si>
    <t>ALTA - MAYOR</t>
  </si>
  <si>
    <t>RANGO DE LA EJECUCION DE CADA CONTROL</t>
  </si>
  <si>
    <t>ALTA - CATASTRÓFICO</t>
  </si>
  <si>
    <r>
      <rPr>
        <b/>
        <sz val="11"/>
        <color theme="1"/>
        <rFont val="Calibri"/>
        <family val="2"/>
      </rPr>
      <t>FUERTE</t>
    </r>
    <r>
      <rPr>
        <sz val="11"/>
        <color theme="1"/>
        <rFont val="Calibri"/>
        <family val="2"/>
      </rPr>
      <t xml:space="preserve"> (Siempre se Ejecuta)</t>
    </r>
  </si>
  <si>
    <t>MUY ALTA - MODERADO</t>
  </si>
  <si>
    <r>
      <rPr>
        <b/>
        <sz val="11"/>
        <color theme="1"/>
        <rFont val="Calibri"/>
        <family val="2"/>
      </rPr>
      <t>MODERADO</t>
    </r>
    <r>
      <rPr>
        <sz val="11"/>
        <color theme="1"/>
        <rFont val="Calibri"/>
        <family val="2"/>
      </rPr>
      <t xml:space="preserve"> (Algunas Veces)</t>
    </r>
  </si>
  <si>
    <t>¿SE MATERIALIZO EL RIESGO DURANTE EL PERIODO?</t>
  </si>
  <si>
    <t>MUY ALTA - MAYOR</t>
  </si>
  <si>
    <r>
      <rPr>
        <b/>
        <sz val="11"/>
        <color theme="1"/>
        <rFont val="Calibri"/>
        <family val="2"/>
      </rPr>
      <t>DÉBIL</t>
    </r>
    <r>
      <rPr>
        <sz val="11"/>
        <color theme="1"/>
        <rFont val="Calibri"/>
        <family val="2"/>
      </rPr>
      <t xml:space="preserve"> (No se Ejecuta)</t>
    </r>
  </si>
  <si>
    <t>SI</t>
  </si>
  <si>
    <t>MUY ALTA - CATASTRÓFICO</t>
  </si>
  <si>
    <t>NO</t>
  </si>
  <si>
    <t>CONTROLES</t>
  </si>
  <si>
    <t>DIRECTAMENTE</t>
  </si>
  <si>
    <t>NO DISMINUYE</t>
  </si>
  <si>
    <t>DIRECCIONAMIENTO ESTRATÉGICO</t>
  </si>
  <si>
    <t>MAPA DE RIESGOS DE CORRUPCIÓN</t>
  </si>
  <si>
    <t>FECHA DE ACTUALIZACIÓN</t>
  </si>
  <si>
    <t>PROCESO</t>
  </si>
  <si>
    <t>Diseño y Adopción de Lineamientos para la Prestación de los Servicios Sociales en el Marco del Modelo 
Pedagógico Institucional</t>
  </si>
  <si>
    <t>OBJETIVO DEL PROCESO</t>
  </si>
  <si>
    <t>Definir, aprobar y adoptar los lineamientos necesarios para la prestación de los servicios sociales en el marco del modelo pedagógico del Instituto ;en articulación con las dependencias internas y/o entidades externas que sean necesarias.</t>
  </si>
  <si>
    <t>ALCANCE DEL PROCESO</t>
  </si>
  <si>
    <t>Desde la planeación de actividades para definir los lineamientos necesarios en la prestación de los servicios sociales hasta la socialización de los mismos</t>
  </si>
  <si>
    <t>IDENTIFICACIÓN DEL RIESGO</t>
  </si>
  <si>
    <t>VALORACIÓN DEL RIESGO</t>
  </si>
  <si>
    <t xml:space="preserve">MONITOREO </t>
  </si>
  <si>
    <t>SEGUIMIENTO Y EVALUACIÓN</t>
  </si>
  <si>
    <t>No. de Riesgo</t>
  </si>
  <si>
    <t>CAUSA</t>
  </si>
  <si>
    <t>RIESGO</t>
  </si>
  <si>
    <t>CONSECUENCIA</t>
  </si>
  <si>
    <t>ANÁLISIS DEL RIESGO</t>
  </si>
  <si>
    <t>EVALUACIÓN DEL RIESGO</t>
  </si>
  <si>
    <t>RIESGO RESIDUAL</t>
  </si>
  <si>
    <t>RIESGO INHERENTE</t>
  </si>
  <si>
    <t>RESPONSABLE DEL CONTROL
(Persona asignada para ejecutar el control. Debe tener la autoridad, competencias y conocimientos para ejecutar el control)</t>
  </si>
  <si>
    <t>PERIODICIDAD DEL CONTROL
(La periodicidad debe prevenir o detectar el riesgo de manera oportuna)</t>
  </si>
  <si>
    <t>PROPÓSITO DEL CONTROL
 (Validar, verificar, conciliar, comparar, revisar, cotejar…)
El control ayuda a mitigar las causas de los riesgos o detectar su materialización</t>
  </si>
  <si>
    <t>CÓMO SE REALIZA LA ACTIVIDAD DE CONTROL
(EL control debe indicar el cómo se realiza, de tal forma que se pueda evaluar si la fuente u origen de la información que sirve para ejecutar el control, es confiable para la mitigación del riesgo)</t>
  </si>
  <si>
    <t>CÓMO SE ACTÚA EN CASO DE OBSERVACIONES O DESVIACIONES 
(Qué se hace cuando se detectan observaciones o desviaciones como resultado de la ejecución de un control?)</t>
  </si>
  <si>
    <t>EVIDENCIA DE LA EJECUCIÓN DEL CONTROL
(El control debe dejar evidencia de su ejecución. Esta evidencia ayuda a que se pueda revisar la misma información por parte de un tercero y llegue a la misma conclusión de quien ejecutó el control)</t>
  </si>
  <si>
    <t xml:space="preserve">CARACTERISTICAS DEL CONTROL </t>
  </si>
  <si>
    <t>SÍ/NO</t>
  </si>
  <si>
    <t>Valor</t>
  </si>
  <si>
    <t>PESO DEL DISEÑO DE CADA CONTROL</t>
  </si>
  <si>
    <t>PESO DE LA EJECUCIÓN DE CADA CONTROL</t>
  </si>
  <si>
    <t>SOLIDEZ INDIVIDUAL DE CADA CONTROL</t>
  </si>
  <si>
    <t xml:space="preserve">DEBE ESTABLECER ACCIONES PARA FORTALECER EL CONTROL </t>
  </si>
  <si>
    <t>SOLIDEZ DEL CONJUNTO DE CONTROLES</t>
  </si>
  <si>
    <t>CONTROLES AYUDAN A DISMINUIR PROBABILIDAD</t>
  </si>
  <si>
    <t>PROBABILIDAD RESIDUAL</t>
  </si>
  <si>
    <t>ZONA DE RIESGO RESIDUAL</t>
  </si>
  <si>
    <t>OPCIÓN DE MANEJO</t>
  </si>
  <si>
    <t>ACCIONES DE CONTINGENCIA EN CASO DE MATERIALIZACIÓN DEL RIESGO</t>
  </si>
  <si>
    <t>ACCIONESPARA EL FORTALECIMIENTO DE LOS CONTROLES</t>
  </si>
  <si>
    <t>ZONA DE RIESGO INHERENTE</t>
  </si>
  <si>
    <t>ACCIONES A IMPLEMENTAR PARA EL FORTALECIMIENTO</t>
  </si>
  <si>
    <t>PERIODO DE EJECUCIÓN DE LAS ACCIONES A IMPLEMENTAR</t>
  </si>
  <si>
    <t>FECHA DEL MONITOREO</t>
  </si>
  <si>
    <t>REPORTE DE LA EJECUCIÓN DE LOS CONTROLES</t>
  </si>
  <si>
    <t>REPORTE DE LA EJECUCIÓN DE LAS ACCIONES PARA EL FORTALECIMENTO DEL RIESGO</t>
  </si>
  <si>
    <t>REPORTE DE LAS ACCIONES DESARROLLADAS EN CASO DE QUE SE HAYA MATERIALIZADO EL RIESGO</t>
  </si>
  <si>
    <t>OBSERVACIONES DEL MONITOREO</t>
  </si>
  <si>
    <t xml:space="preserve">OBSERVACIONES OFICINA ASESORA DE PLANEACIÓN </t>
  </si>
  <si>
    <t>OBSERVACIONES OFICINA DE 
 CONTROL INTERNO</t>
  </si>
  <si>
    <t>Incorrecta formulación de acciones o estrategias que no permitan establecer los lineamientos técnicos para el cumplimiento de la misionalidad.
Presiones indebidas por parte de terceros
Falta de claridad o falta de conocimiento de la misionalidad de la entidad, lo que impide una adecuada formulación de acciones o estrategias</t>
  </si>
  <si>
    <t>Posibilidad de formulación de acciones y/o estrategias por parte de la Subdirección que rige el proceso para beneficio propio y/o de terceros que no cumplan con los criterios de la misionalidad</t>
  </si>
  <si>
    <t>*Inversión inadecuada de los recursos
*Intervención de entes de Control</t>
  </si>
  <si>
    <t>Subdirector de lineamientos o quien este delegue en apoyo al proceso</t>
  </si>
  <si>
    <t>Ante la formulación de cada acción y/o estrategia</t>
  </si>
  <si>
    <t>Verificar que las acciones y/o estrategias planeadas se encuentran acorde con los lineamientos guía existentes para los procesos de planeación</t>
  </si>
  <si>
    <t xml:space="preserve">Se verifica que la acción planteada esté acorde con los proyectos de inversión, lineamientos de la OAP, del Acuerdo 009 de la entidad,  Función Pública y demás normativas guía de planeación
</t>
  </si>
  <si>
    <t xml:space="preserve">Se solicitan los ajustes correspondientes a través de correo electronico, soportado con el acta de reunión, al equipo de herramientas </t>
  </si>
  <si>
    <t>Actas de reunión de verificación de cumplimiento
Correo electrónico de ajustes ( Cuando aplique)</t>
  </si>
  <si>
    <t>FUERTE (Siempre se Ejecuta)</t>
  </si>
  <si>
    <t>Dar aviso internamente a la Subdirección para revisar la formulación de estrategias
Generar alertas a nivel directivo, control disciplinario interno y control interno</t>
  </si>
  <si>
    <t>Realizar capacitación al equipo involucrado en la formulación de estrategias y acciones sobre el Acuerdo 009 de la Entidad</t>
  </si>
  <si>
    <t>01/02/2026 al 30/04/2026</t>
  </si>
  <si>
    <r>
      <rPr>
        <b/>
        <u/>
        <sz val="12"/>
        <color rgb="FF000000"/>
        <rFont val="Times New Roman"/>
        <family val="1"/>
      </rPr>
      <t>Enero:</t>
    </r>
    <r>
      <rPr>
        <sz val="12"/>
        <color rgb="FF000000"/>
        <rFont val="Times New Roman"/>
        <family val="1"/>
      </rPr>
      <t xml:space="preserve"> 
Se verificó que lo planteado en las formulaciones de Plan de Mejoramiento se encontraran en cumplimiento con lo requerido en los proyectos de inversión, lineamientos de la OAP, del Acuerdo 009 de la entidad,  Función Pública y demás normativas guía de planeación, lo cual se constata en acta de reunión se seguimiento al equipo de herramientas de gestión de fecha 18 de marzo. 
</t>
    </r>
    <r>
      <rPr>
        <b/>
        <u/>
        <sz val="12"/>
        <color rgb="FF000000"/>
        <rFont val="Times New Roman"/>
        <family val="1"/>
      </rPr>
      <t xml:space="preserve">Febrero: 
</t>
    </r>
    <r>
      <rPr>
        <sz val="12"/>
        <color rgb="FF000000"/>
        <rFont val="Times New Roman"/>
        <family val="1"/>
      </rPr>
      <t xml:space="preserve">Se verificó que lo planteado en las formulaciones de Plan de Accción e Indicadores se encontraran en cumplimiento con lo requerido en los proyectos de inversión, lineamientos de la OAP, del Acuerdo 009 de la entidad,  Función Pública y demás normativas guía de planeación, lo cual se constata en acta de reunión se seguimiento al equipo de herramientas de gestión de fecha 18 de marzo.
</t>
    </r>
    <r>
      <rPr>
        <b/>
        <u/>
        <sz val="12"/>
        <color rgb="FF000000"/>
        <rFont val="Times New Roman"/>
        <family val="1"/>
      </rPr>
      <t xml:space="preserve">Marzo y Abril </t>
    </r>
    <r>
      <rPr>
        <sz val="12"/>
        <color rgb="FF000000"/>
        <rFont val="Times New Roman"/>
        <family val="1"/>
      </rPr>
      <t xml:space="preserve">      
Se realizó una formulación para el proceso de prestación de los servicios sociales a cargo de la Subdirección Poblacional/Territorio. Este correspondió al informe interno de peticiones en la plataforma Bogotá Te Escucha, donde se evidenció una PQRSD vencida en los términos de tiempo establecidos por la ley.
Para este hallazgo, se formuló la acción denominada “Diligenciamiento del tablero de control PQRSD”.
Se realiza la verificación de las acciones y actividades planteadas validando que se encuentren acorde con
los proyectos de inversión, lineamientos de la OAP, del Acuerdo 009 del Instituto, Función Pública y demás
normativa guía de planeación.</t>
    </r>
  </si>
  <si>
    <t xml:space="preserve">La capacitación en el Acuerdo 009 al equipo de herramientas de gestión se llevó acabo el 20 de febrero, con la asistencia de las delegadas para Plan de Mejoramiento, Indicadores, Mapas Riesgos y Documentación
</t>
  </si>
  <si>
    <t xml:space="preserve">No se materializó el riesgo en el periodo </t>
  </si>
  <si>
    <r>
      <rPr>
        <b/>
        <u/>
        <sz val="10"/>
        <color rgb="FF000000"/>
        <rFont val="Times New Roman"/>
        <family val="1"/>
      </rPr>
      <t>Control No. 1:</t>
    </r>
    <r>
      <rPr>
        <b/>
        <sz val="10"/>
        <color rgb="FF000000"/>
        <rFont val="Times New Roman"/>
        <family val="1"/>
      </rPr>
      <t xml:space="preserve"> </t>
    </r>
    <r>
      <rPr>
        <sz val="10"/>
        <color rgb="FF000000"/>
        <rFont val="Times New Roman"/>
        <family val="1"/>
      </rPr>
      <t xml:space="preserve">se verifican las acciones de seguimiento a herramientas de gestión mediante actas de reunión con fechas marzo 18 y mayo 5.
</t>
    </r>
    <r>
      <rPr>
        <b/>
        <sz val="10"/>
        <color rgb="FF000000"/>
        <rFont val="Times New Roman"/>
        <family val="1"/>
      </rPr>
      <t>Acción de fortalecimiento</t>
    </r>
    <r>
      <rPr>
        <sz val="10"/>
        <color rgb="FF000000"/>
        <rFont val="Times New Roman"/>
        <family val="1"/>
      </rPr>
      <t>: se verifica el ejercicio realizado al equipo de herramientas, en cuanto a la capacitación de las funciones de la Subdirección, en el marco del Acuerdo 009 de 2022. Se verifican las evidencias de la jornada.
&amp;</t>
    </r>
  </si>
  <si>
    <t>CONTROL 1: Se evidenció la ejecución de la actividad de control mediante la realización de reuniones de revisión al cumplimiento de acciones y estrategias de acuerdo con los lineamientos de la OAP. Se verificaron dos (2) actas de reunión del 18 de marzo y del 5 de mayo de 2026.
Recomendación: Presentar evidencias de la gestión efectuada en el periodo de seguimiento, esto dado que la segunda reunión fue realizada en el segundo cuatrimestre de 2026.
No se materializó el riesgo.
ACCIÓN DE FORTALECIMIENTO: Se verifica la ejecución de la acción mediante la realización de capacitación del Acuerdo 009 de 2022 del IDIPRON mediante Lista de Asistencia del 20 de febrero de 2026 y presentación de la capacitación.</t>
  </si>
  <si>
    <t>No. De columnas en la matriz de riesgo que se desplaza en el eje de la probabilidad.</t>
  </si>
  <si>
    <t>PRODUCTO O REGISTRO QUE QUEDA DE LA EJECUCIÓN DE LAS ACCIONES PARA FORTALECER EL RIESGO</t>
  </si>
  <si>
    <t>Presentación
Lista de asistencia</t>
  </si>
  <si>
    <t>Revisar los lineamientos establecidos para realizar la formulación de la planeación frente a la aplicación de los mismos con la formulación de la nueva plataforma estratégica y sise considera  necesario ajustar los documentos del proceso</t>
  </si>
  <si>
    <t>01/05/2024 al 30/07/2024</t>
  </si>
  <si>
    <t>ADECUADO</t>
  </si>
  <si>
    <t>Actas de reunión / Documentos ajustados</t>
  </si>
  <si>
    <t>COMPLETA</t>
  </si>
  <si>
    <t>Prestación de los Servicios Sociales en el marco del Modelo Pedagógico Institucional</t>
  </si>
  <si>
    <t>Prestar los servicios sociales desde un modelo pedagógico basado en los principios de afecto, alegría y libertad a los niños, niñas, adolescentes y jóvenes en habitabilidad en calle y en riesgo de habitarla, vulnerabilidad, fragilidad social, victimas y en riesgo de explotación sexual comercial o en conflicto con la ley en la Ciudad, implementando estrategias, programas y modelos orientados a desarrollo de capacidades y generación de oportunidades contribuyendo en la construcción de su proyecto y sentido de vida</t>
  </si>
  <si>
    <t>Inicia con las acciones territoriales que permitan la atención y vinculación de los NNAJ pertenecientes a los grupos etarios y poblacionales sujetos de la atención institucional y termina con su desvinculación o egreso</t>
  </si>
  <si>
    <t>OBSERVACIONES OFICINA DE          CONTROL INTERNO</t>
  </si>
  <si>
    <t>* Inobservancia por parte de los equipos que participan en los procedimientos y controles establecidos para la postulación de convenios, asi como los equipos involucrados en el comité evaluador
* Ausencia o debilidad en el seguimiento y controles que se realizan sobre las acciones desarrolladas y evidencias presentadas por los equipos.
*Deficiencia en la imparcialidad emocional por parte de los equipos que participan en los procedimientos y controles</t>
  </si>
  <si>
    <r>
      <rPr>
        <sz val="14"/>
        <color rgb="FF000000"/>
        <rFont val="Times New Roman"/>
        <family val="1"/>
      </rPr>
      <t xml:space="preserve">Posibilidad de manipulación y alteración de la información de los NNAJ por parte de los funcionarios y/o contratistas del proceso Prestación de los Servicios Sociales para beneficiar o priorizar en la prestación de los servicios a un beneficiario que no cumple con los criterios requeridos
</t>
    </r>
    <r>
      <rPr>
        <b/>
        <sz val="14"/>
        <color rgb="FFFF0000"/>
        <rFont val="Times New Roman"/>
        <family val="1"/>
      </rPr>
      <t xml:space="preserve">
</t>
    </r>
  </si>
  <si>
    <t xml:space="preserve">
* Favorecimiento por parte del equipo humano a cargo del proceso de postulación de jóvenes y verificación de cumplimiento de criterios, para vinculación a  actividades de corresponsabilidad.
* Limitación de posibilidades de ingresos a los convenios a otros beneficiarios
*No aprovechamiento óptimo del cupo
*Pérdida de recurso público</t>
  </si>
  <si>
    <t>1.1 El/la profesional desde la Secretaría Academica junto con el apoyo academico de la UPI  (Gerencia de capacidades - Educación )</t>
  </si>
  <si>
    <t>1.1 Cada semestre</t>
  </si>
  <si>
    <t>1.1 Verificar que las notas en la plataforma de infomación se encuentren acorde con los registros docentes</t>
  </si>
  <si>
    <t>1.1 El/la  profesional desde la Secretaría Académica descarga las notas de la plataforma de información y las remite al Apoyo Académico de la UPI quien verifica con los/as docentes las notas de los/as jóvenes, y remite reporte por correo electrónico a la Secretaría Académica</t>
  </si>
  <si>
    <t>1.1 Si se detecta novedad, desde la Secretaría Académica se determina la cantidad y se solicita apertura de la plataforma de información para ajustes</t>
  </si>
  <si>
    <t> 1.1 Resumen de evaluación consolidado por periodos
Correo electrónico de verificación</t>
  </si>
  <si>
    <t>* Observando el debido proceso, informar la situación al superior inmediato y a la Subdirección de Lineamientos y Politicas  acompañado de los documentos que soportan la manipulación o alteración, para que se tomen las acciones pertinentes y se ponga en conocimiento de las autoridades compententes.</t>
  </si>
  <si>
    <t>Realizar capacitación sobre el proceso para subir notas en las plataformas, así como el manejo e integridad en la información (Gerencia de CD- Componente Educación).</t>
  </si>
  <si>
    <t>01/01/2026 al 30/04/2026</t>
  </si>
  <si>
    <t>No aplica para el periodo de enero a abril</t>
  </si>
  <si>
    <t xml:space="preserve">Se realizó la programación y ejecución de la Capacitación para el manejo de la plataforma de COMPUCOL para los profesionales, contratistas del componente de educación - Estrategia de Formación Académica, quienes subirán la información académica de los NNAJ de IDIPRON matriculados en el SIMAT con el Colegio Gerardo Paredes IED en atención al MdE con SED el 10/04/2026. </t>
  </si>
  <si>
    <t xml:space="preserve">La carpeta donde reposa la evidencia se encuentra vacia, puesto que la periodicidad del control es semestral. </t>
  </si>
  <si>
    <r>
      <rPr>
        <b/>
        <sz val="10"/>
        <rFont val="Times New Roman"/>
        <family val="1"/>
      </rPr>
      <t>CONTROL 1:</t>
    </r>
    <r>
      <rPr>
        <sz val="10"/>
        <rFont val="Times New Roman"/>
        <family val="1"/>
      </rPr>
      <t xml:space="preserve"> La periodicidad definida para este control es </t>
    </r>
    <r>
      <rPr>
        <b/>
        <i/>
        <sz val="10"/>
        <rFont val="Times New Roman"/>
        <family val="1"/>
      </rPr>
      <t>"Semestral"</t>
    </r>
    <r>
      <rPr>
        <sz val="10"/>
        <rFont val="Times New Roman"/>
        <family val="1"/>
      </rPr>
      <t xml:space="preserve">. En consecuencia, al momento de la revisión no se cuenta con soportes de se ejecución, dado que el periodo aún no ha finalizado. La verificación se realizará una vez se cumpla el plazo establecido.
Se observa cumplimiento de la </t>
    </r>
    <r>
      <rPr>
        <b/>
        <i/>
        <sz val="10"/>
        <rFont val="Times New Roman"/>
        <family val="1"/>
      </rPr>
      <t>ACCIÓN DE FORTALECIMIENTO</t>
    </r>
    <r>
      <rPr>
        <sz val="10"/>
        <rFont val="Times New Roman"/>
        <family val="1"/>
      </rPr>
      <t xml:space="preserve"> a través de las Capacitaciones realizadas (con los respectivos listados de asistencia) el </t>
    </r>
    <r>
      <rPr>
        <b/>
        <sz val="10"/>
        <rFont val="Times New Roman"/>
        <family val="1"/>
      </rPr>
      <t>10 y 29 de Abril de 2026.</t>
    </r>
  </si>
  <si>
    <t>Listado de asistencia a la capacitación 
Acta de la jornada</t>
  </si>
  <si>
    <t>1.2 El profesional desde la Secretaría académica de educación  (Gerencia de capacidades - Educación )</t>
  </si>
  <si>
    <t>1.2 Semestral</t>
  </si>
  <si>
    <t xml:space="preserve">1.2 Verificar que los jovenes registrados en las plataformas de información como aprobados sí correspondan a los jovenes aprobados en la Comisión de evaluación y promoción </t>
  </si>
  <si>
    <t>1.2 A través del contraste entre el acta generada en la Comisión de evaluación y promoción, fremte a los reportes de las plataformas de información bajo el concepo de aprobados: el profesional de la Secretaría academica remite correo electronico con el resultado de la verificación al apoyo academico de la UPI</t>
  </si>
  <si>
    <t>1.2 Sí se detecta novedad la Secretaría Academica remite correo electronico al apoyo academico de la UPI correspondiente con las novedades y los cambios a realizarese.</t>
  </si>
  <si>
    <t>1.2  Acta de la Comisión de evaluación y promoción</t>
  </si>
  <si>
    <t>N/A</t>
  </si>
  <si>
    <r>
      <rPr>
        <b/>
        <sz val="10"/>
        <rFont val="Times New Roman"/>
        <family val="1"/>
      </rPr>
      <t>CONTROL 2:</t>
    </r>
    <r>
      <rPr>
        <sz val="10"/>
        <rFont val="Times New Roman"/>
        <family val="1"/>
      </rPr>
      <t xml:space="preserve"> La periodicidad definida para este control es </t>
    </r>
    <r>
      <rPr>
        <b/>
        <i/>
        <sz val="10"/>
        <rFont val="Times New Roman"/>
        <family val="1"/>
      </rPr>
      <t>"Semestral"</t>
    </r>
    <r>
      <rPr>
        <sz val="10"/>
        <rFont val="Times New Roman"/>
        <family val="1"/>
      </rPr>
      <t>. En consecuencia, al momento de la revisión no se cuenta con soportes de se ejecución, dado que el periodo aún no ha finalizado. La verificación se realizará una vez se cumpla el plazo establecido.</t>
    </r>
  </si>
  <si>
    <t> </t>
  </si>
  <si>
    <t xml:space="preserve"> Base de indicadores de SIMI con número de aprobados (promovidos) para el periodo</t>
  </si>
  <si>
    <t xml:space="preserve">Correo electronico con notificación de la verificación </t>
  </si>
  <si>
    <t>1.3 Lideres o Delegados/as articuladores componentes / , auxiliares administrativos/as (Subdirecion Tecnica Poblacional)</t>
  </si>
  <si>
    <t>1.3 Mensualmente</t>
  </si>
  <si>
    <t>1.3 Verificar la veracidad del registro de las actividades con los NNAJ en los formatos y cargue de la información en el SIMI, a fin de establecer el cumplimiento de las cláusulas de custodia y manejo de la información documentado en formato Acta M-GDO-FT-004.</t>
  </si>
  <si>
    <t>1.3 Se realiza  revisión de los formatos de talleres y/o acciones formativas, debidamente diligenciados y firmados. Además, se realiza el registro correspondiente en el SIMI de cada uno/a de los/as contratistas de los distintos componentes, con el objetivo de hacer un seguimiento adecuado a la custodia y manejo de la información.</t>
  </si>
  <si>
    <t>1.3 En caso de detectar desviaciones se reporta a travès de correo electronico solicitando claridad</t>
  </si>
  <si>
    <t>1.3 Acta A-GDH-FT-004 y registro de asistencia A-GDH-FT-010 donde del seguimiento tanto del diligenciamiento del formato en fiscio como del registro en SIMI. por medio de plantilla que propone STP para efecto de análisis.
En caso de que aplique, correo electronico con solicitud de claridad</t>
  </si>
  <si>
    <t>Realizar dos (2) capacitaciones durante el año 2026 sobre el diligenciamiento adecuado del formato de talleres y/o acciones formativas, que garantice la integridad de la información.
Responsable: Líder SIGID del proceso de Prestacion de los Servicios Sociales de la STP</t>
  </si>
  <si>
    <t>1. 01/05/2026
2. 01/10/2026</t>
  </si>
  <si>
    <t>Enero:
En cumplimiento del objetivo de verificar la veracidad del registro de las actividades desarrolladas para NNAJ correspondiente al cargue en el sistema SIMI, durante el mes de enero se realizó la revisión de los formatos de taller M-PSS-FT-079, asignados a las UPI, se contrastó la información consignada en el SIMI, verificando que los(as) participantes asociados se encontraran correctamente registrados en el sistema, en cumplimiento de las cláusulas de custodia y validación de participantes, evidenciando la consistencia entre los soportes físicos y el sistema de información. La cual se confirma que no hubo novedad.
Febrero:
Se realizó el seguimiento mensual al cargue de actividades en la plataforma SIMI, con el fin de verificar el diligenciamiento de las actividades desarrolladas con los NNAJ en los talleres registrados en el formato M-PSS-FT-079, este proceso permitió confirmar su ID, evidenciando coherencia entre los registros consignados en los formatos físicos y la información cargada en SIMI, se evidenció que se desarrolló actividades en las UPI Perdomo, La 27 y Santa Lucía, en las cuales se llevaron a cabo talleres relacionados con Praxis Vital y semilleros, dirigidos a los beneficiarios del programa.
Marzo:
El control que realiza el componente de espiritualidad en las UPI. Se basa en el seguimiento y la verificación de los talleres cargados por los/as contratistas, consignada en el formato M-PSS-FT-079 frente al sistema SIMI, asegurando la coherencia, veracidad y calidad de los datos, y contribuyendo así a mitigar riesgos y fortalecer la transparencia en la gestión de las actividades realizadas con los y las NNAJ del mes de marzo, con el propósito de validar, verificar, comparar y revisar la información, no se materializo este riesgo. 
Abril:                                                                                                                                                                                                                                                                                                                                                                                                  En cumplimiento con el propósito del Mapa de Riesgos, descrito como: “Validar y verificar la correspondencia entre los elementos entregados, registrados y almacenados, así como consolidar los inventarios físicos con el sistema”, se realizó un ejercicio de verificación aleatoria de inventarios físicos de algunos elementos de consumo ubicados en el espacio de almacenamiento del Área de Espiritualidad. Esta verificación se efectuó comparando la información física con los registros consignados en el DRIVE “Control de Espacios de Almacenamiento Temporal”, así como con el formato A-GIAE-FT-018 “Entrega de elementos de consumo a servidores”, correspondiente al mes de abril de 2026. Se realizó la revisión del formato A-GIAE-FT-018 “Entrega de elementos de consumo a servidores” correspondiente al mes de abril de 2026, sin evidenciarse entregas de elementos destinados a actividades lúdicas y pedagógicas durante dicho periodo.
Asimismo, al efectuar el inventario físico de los elementos seleccionados y compararlo con la información registrada en el DRIVE “Control de Espacios de Almacenamiento Temporal”, no se identificaron novedades ni inconsistencias. Lo anterior permite validar que se están acogiendo las recomendaciones establecidas para la mitigación del riesgo.</t>
  </si>
  <si>
    <t>Para el cumplimiento de la accion de fortalecimiento definidas para mitigar los riesgos asociados al inadecuado diligenciamiento del formato de talleres y/o acciones formativas M-PSS-FT-079, se llevó a cabo una jornada de capacitación el día 29 de abril de 2026, dirigida a los contratistas del componente de espiritualidad de la Subdirección Técnica Poblacional. Durante la ejecución de esta capacitación, se desarrolló una socialización orientada a unificar criterios técnicos y operativos frente al correcto diligenciamiento del formato, abordando de manera detallada su estructura, finalidad y los lineamientos establecidos para su adecuado uso.</t>
  </si>
  <si>
    <t>De acuerdo con la evidencia suministrada se encuentra acorde con lo que se especifica en el control y se detalla lo requerido en la acción de fortalecimiento.  
&amp;</t>
  </si>
  <si>
    <r>
      <rPr>
        <b/>
        <sz val="10"/>
        <rFont val="Times New Roman"/>
        <family val="1"/>
      </rPr>
      <t>CONTROL 3:</t>
    </r>
    <r>
      <rPr>
        <sz val="10"/>
        <rFont val="Times New Roman"/>
        <family val="1"/>
      </rPr>
      <t xml:space="preserve"> Se verificó la aplicación del control mediante la evidencia documental presentada, consistente en las actas de reunión de los meses de </t>
    </r>
    <r>
      <rPr>
        <b/>
        <sz val="10"/>
        <rFont val="Times New Roman"/>
        <family val="1"/>
      </rPr>
      <t>Enero, Febrero, Marzo y Abril de 2026</t>
    </r>
    <r>
      <rPr>
        <sz val="10"/>
        <rFont val="Times New Roman"/>
        <family val="1"/>
      </rPr>
      <t xml:space="preserve">; cuyo objetivo era realizar seguimiento al diligenciamiento de las actividades en los talleres educativos y su correcto registro en </t>
    </r>
    <r>
      <rPr>
        <b/>
        <sz val="10"/>
        <rFont val="Times New Roman"/>
        <family val="1"/>
      </rPr>
      <t>SIMI</t>
    </r>
    <r>
      <rPr>
        <sz val="10"/>
        <rFont val="Times New Roman"/>
        <family val="1"/>
      </rPr>
      <t>.</t>
    </r>
    <r>
      <rPr>
        <b/>
        <sz val="10"/>
        <rFont val="Times New Roman"/>
        <family val="1"/>
      </rPr>
      <t xml:space="preserve">
</t>
    </r>
    <r>
      <rPr>
        <sz val="10"/>
        <rFont val="Times New Roman"/>
        <family val="1"/>
      </rPr>
      <t xml:space="preserve">
</t>
    </r>
    <r>
      <rPr>
        <b/>
        <sz val="10"/>
        <rFont val="Times New Roman"/>
        <family val="1"/>
      </rPr>
      <t>No se ha presentado materialización del riesgo.</t>
    </r>
  </si>
  <si>
    <t>Acta A-GDH-FT-004
Registro de asistencia A-GDH-FT-010 de la capacitacion realizada</t>
  </si>
  <si>
    <t>1.4 Coordinadores/as de cada convenio  (Gerencia de Estratégia de Corresponsabilidad - Coordinadores de Convenios)</t>
  </si>
  <si>
    <t>1.4 Mensualmente</t>
  </si>
  <si>
    <t>1.4 Validar que la información reportada en el Informe Final para la Concesión de Estímulo de Corresponsabilidad M-PSS-FT-045 ECEC corresponda con las asistencias registradas en cada convenio.</t>
  </si>
  <si>
    <t>1.4 A través de la verificación del formato M-PSS-FT-045 Consolidado de Estimulos de Correspondencia contrastado con las planillas de asistencia en fisico, para determinar que coincidan las asistencias con el consolidado remitido</t>
  </si>
  <si>
    <t>1.4  En caso de detectar desviaciones se reporta a travès de correo electronico solicitando claridad</t>
  </si>
  <si>
    <t>1.4Acta  A-GDO-FT-004 con los resultados del seguimiento</t>
  </si>
  <si>
    <t>Durante el periodo evaluado, la Gerencia de Estrategias de Corresponsabilidad elaboró mensualmente el Acta (A-GDO-FT-004), en la cual se registraron los resultados del seguimiento a la ejecución de los convenios interadministrativos y de las estrategias asociadas a la concesión del Estímulo de Corresponsabilidad. La información allí consignada fue consolidada en el formato Informe Final para Concesión de Estímulo de Corresponsabilidad (M-PSS-FT-045), constituyéndose en soporte técnico para el proceso de reconocimiento del estímulo.
Como evidencia del control, se anexó el acta correspondiente al mes de enero, febrero, marzo y abril de 2026 con sus respectivos soportes documentales, insumo principal para la validación previa a la generación del pago. En dicha acta se registraron, cuando aplicó, las novedades por presunto incumplimiento, las cuales fueron verificadas por las Unidades de Protección Integral en el marco de los convenios y estrategias, como mecanismo de control preventivo orientado a evitar pagos indebidos y a mitigar riesgos de corrupción asociados al reconocimiento del estímulo.
Dentro de los soportes revisados se incluyeron los correos de respuesta de los coordinadores de cada convenio y estrategia y las bases de datos  los seguimientos semanales al cargue de asistencias en el aplicativo SIMI, así como la verificación cruzada entre las planillas digitalizadas y las planillas físicas, con el fin de validar la consistencia, integridad y veracidad de la información reportada. Estas acciones fortalecieron la trazabilidad del proceso, la transparencia en la administración de los recursos públicos y la prevención de posibles irregularidades.</t>
  </si>
  <si>
    <t>De acuerdo con la evidencia cargada, se puede determinar que cumple con lo requerido en el control.
&amp;</t>
  </si>
  <si>
    <r>
      <rPr>
        <b/>
        <sz val="10"/>
        <rFont val="Times New Roman"/>
        <family val="1"/>
      </rPr>
      <t>CONTROL 4:</t>
    </r>
    <r>
      <rPr>
        <sz val="10"/>
        <rFont val="Times New Roman"/>
        <family val="1"/>
      </rPr>
      <t xml:space="preserve"> Se verificó la aplicación del control mediante la evidencia documental presentada, consistente en el </t>
    </r>
    <r>
      <rPr>
        <b/>
        <i/>
        <sz val="10"/>
        <rFont val="Times New Roman"/>
        <family val="1"/>
      </rPr>
      <t>Formato Acta A-GDH-FT-004</t>
    </r>
    <r>
      <rPr>
        <sz val="10"/>
        <rFont val="Times New Roman"/>
        <family val="1"/>
      </rPr>
      <t xml:space="preserve"> con la información de las reuniones celebradas, cuyo objetivo era revisar el informe final para proceder a la concesión de estímulo de corresponsabilidad de los jóvenes vinculados a las diferentes Convenios y Estrategias, para los meses de </t>
    </r>
    <r>
      <rPr>
        <b/>
        <sz val="10"/>
        <rFont val="Times New Roman"/>
        <family val="1"/>
      </rPr>
      <t>Enero, Febrero, Marzo y Abril 2026</t>
    </r>
    <r>
      <rPr>
        <sz val="10"/>
        <rFont val="Times New Roman"/>
        <family val="1"/>
      </rPr>
      <t>; respectivamente.</t>
    </r>
    <r>
      <rPr>
        <b/>
        <sz val="10"/>
        <rFont val="Times New Roman"/>
        <family val="1"/>
      </rPr>
      <t xml:space="preserve">
</t>
    </r>
    <r>
      <rPr>
        <sz val="10"/>
        <rFont val="Times New Roman"/>
        <family val="1"/>
      </rPr>
      <t xml:space="preserve">
</t>
    </r>
    <r>
      <rPr>
        <b/>
        <sz val="10"/>
        <rFont val="Times New Roman"/>
        <family val="1"/>
      </rPr>
      <t>No se ha presentado materialización del riesgo.</t>
    </r>
  </si>
  <si>
    <t>* Omisión por parte de las Upis en la verificación  de las cantidades especificadas en las remisiones hechas por el proveedor contra la programación enviada desde el Economato. 
* En algunos productos las porciones entregadas pueden superar lo programado debido a cortes y presentaciones específicas, que no pueden ser menores a las requeridas.
* El no cumplimiento de la minuta al reducir las porciones a los NNAJ.
* Desactualización del cargue de asistencias en el Sistema de Información Misional SIMI, por parte de las Upi. 
* Incumplimiento del lineamiento establecido respecto al personal autorizado para el suministro de alimentación, con fundamento en su acompañamiento pedagógico a los NNAJ.
* Posibles debilidades en el control realizado sobre los bienes y recursos de transporte, destinados para el goce efectivo de los derechos de los NNAJ.
* Posible manipulación de las Terminales de Carga Asistida -TCA de las tarjetas tullave, por parte de los AJ y/o personal no autorizado para ello.
* Recarga de tarjetas TuLlave no personalizadas de los AJ o de personal no vinculado al Modelo Pedagógico, por parte de la persona encargada de las  Terminales de Carga Asistida -TCA.</t>
  </si>
  <si>
    <t>Posibilidad de desvío de los recursos de alimentación y de transporte destinados para los NNAJ por parte de los funcionarios y/o contratistas del proceso misional para beneficio propio o de un tercero</t>
  </si>
  <si>
    <t xml:space="preserve">Pérdida de recursos de la entidad.
Hallazgos por parte de entes de control internos y externos.
Ejecución anticipada de recursos que generan un posible déficit y la necesidad de adiciones o nueva contratación  de los mismos.
Incumplimiento de las metas establecidas en el Proyecto.
Sanciones disciplinarias para la entidad.
Procesos penales, disciplinarios y fiscales.
</t>
  </si>
  <si>
    <t>2.1 Apoyo a la supervisión convenio SITP  (Subdirección Técnica Poblacional)</t>
  </si>
  <si>
    <t>2.1 Semanalmente</t>
  </si>
  <si>
    <t>2.1 Verificar que la entrega de recargas si hayan sido realizadas a usuarios del IDIRPON de contexto externado</t>
  </si>
  <si>
    <t xml:space="preserve">2.1 Se verifican las planillas de control SITP de las UPI, el reporte de Recaudo Bogotá con código M-PSS-FT-075, y las asistencias en SIMI, lo cual se documenta en un base Excel Seguimiento Recargas Tullave </t>
  </si>
  <si>
    <t xml:space="preserve">2.1 El coordinador/a remite correo electrónico con la solicitud de ajuste de la inconsistencia al profesional de apoyo en UPI, quienes deben indicar por el mismo medio las acciones realizadas.   </t>
  </si>
  <si>
    <t xml:space="preserve">2.1Informe de cruce de información entre planillas de control de SITP con código  M-PSS-FT-075, recaudo Bogotá y asistencias SIMI.
En caso de que aplique: Correos electrónicos con solicitudes de claridad de novedades, así como respuestas a los mismos.  </t>
  </si>
  <si>
    <t>FUERTE</t>
  </si>
  <si>
    <t>* Observando el debido proceso, informar la situación al superior inmediato y a la Subdirección de Métodos Educativos, acompañado de los documentos que soportan la manipulación o alteración, para que se tomen las acciones pertinentes y se ponga en conocimiento de las autoridades competentes.</t>
  </si>
  <si>
    <t xml:space="preserve">Dos (2) capacitaciones en el año 2026 sobre el diligeamiento adecuado de las planillas de control de SITP con código  M-PSS-FT-075,dirigido a los/as profesionales de apoyo en UPI.
Responsable:
Apoyo a la supervisión convenio SITP  (Subdirección Poblacional)
</t>
  </si>
  <si>
    <t>1. 30/06/2026
2. 30/11/2026</t>
  </si>
  <si>
    <t>Enero:
En cumplimiento del objetivo de verificar que la entrega de recargas de transporte se haya realizado a usuarios(as) del IDIPRON en contexto externado, durante el periodo evaluado se efectuó el cruce de información entre las planillas de control SITP de las UPI, el reporte de Recaudo Bogotá registrado en el formato M-PSS-FT-075 y las asistencias consignadas en el sistema SIMI. El resultado de esta verificación se consolidó en la base de datos en Excel denominada “Seguimiento Recargas Tullave”, en la cual se evidencian las recargas efectuadas y su correspondencia con la asistencia de los(as) NNAJ beneficiarios(as). Asimismo, se dispone de correos electrónicos relacionados con la gestión y aclaración de novedades identificadas durante el proceso, así como las respectivas respuestas, lo que garantiza la trazabilidad y el cumplimiento en la entrega de las recargas.
Febrero:
Durante el mes de febrero se realizó la verificación del cumplimiento del control, el cual tiene como objetivo validar que la entrega de recargas de transporte haya sido realizada efectivamente a los usuarios de IDIPRON y se efectuó el cruce de información entre las planillas de control de SITP (formato M-PSS-FT-075), el sistema de recaudo Bogotá y los registros de asistencia en la plataforma SIMI, con el fin de confirmar la coherencia entre los datos reportados y los beneficiarios que recibieron el apoyo de transporte, como soporte, se adjunta el informe del cruce de datos correspondiente al mes de febrero, así como los correos electrónicos de seguimiento.
Marzo:
El apoyo a la supervisión del convenio SITP realizó la verificación de las recargas de las tarjetas Tullave de los/las AJ, comparando la información enviada por Recaudo Bogotá (base de recargas), las planillas físicas “PLANILLA DE CONTROL SITP M-MEX-FT-003” diligenciadas en las UPI’s y los registros de asistencia en SIMI, encontrando un total de 8 observaciones.
Posteriormente, se enviaron solicitudes vía correo electrónico a las UPI’s para realizar los ajustes correspondientes a las inconsistencias identificadas en las planillas de control SITP y en el cruce de información con las asistencias y las recargas de las tarjetas Tullave. No se materializo el riesgo.
Abril:                                                                                                                                                                                                                                                                                                                                                                                                  En cumplimiento con el propósito del Mapa de Riesgos, descrito como: “Validar y verificar la correspondencia entre los elementos entregados, registrados y almacenados, así como consolidar los inventarios físicos con el sistema”, se realizó un ejercicio de verificación aleatoria de inventarios físicos de algunos elementos de consumo ubicados en el espacio de almacenamiento del Área de Espiritualidad. Esta verificación se efectuó comparando la información física con los registros consignados en el DRIVE “Control de Espacios de Almacenamiento Temporal”, así como con el formato A-GIAE-FT-018 “Entrega de elementos de consumo a servidores”, correspondiente al mes de abril de 2026. Se realizó la revisión del formato A-GIAE-FT-018 “Entrega de elementos de consumo a servidores” correspondiente al mes de abril de 2026, sin evidenciarse entregas de elementos destinados a actividades lúdicas y pedagógicas durante dicho periodo. Asimismo, al efectuar el inventario físico de los elementos seleccionados y compararlo con la información registrada en el DRIVE “Control de Espacios de Almacenamiento Temporal”, no se identificaron novedades ni inconsistencias. Lo anterior permite validar que se están acogiendo las recomendaciones establecidas para la mitigación del riesgo.</t>
  </si>
  <si>
    <t>De acuerdo a la evidencia sumistrada por el proceso, se puede determinar que se remite los correos electronicos con las solicitudes para dar claridad de novedades y hacer seguimiento a la asistencia SITP/SIMI junto con la base de batos de convenio SITP, pero dev acuerdo a lo requerido por este control no se aporta el formato M-PSS-FT-075 recaudo Bogotá y asistencias SIMI.
&amp;</t>
  </si>
  <si>
    <r>
      <rPr>
        <b/>
        <sz val="10"/>
        <rFont val="Times New Roman"/>
        <family val="1"/>
      </rPr>
      <t>CONTROL 1:</t>
    </r>
    <r>
      <rPr>
        <sz val="10"/>
        <rFont val="Times New Roman"/>
        <family val="1"/>
      </rPr>
      <t xml:space="preserve"> Se verificó que, respecto a la aplicación del Control, se allegó como soporte los correos electronicos con las solicitudes para dar claridad a las novedades identificadas y realizar seguimiento a la asistencia SITP/SIMI; para los meses de </t>
    </r>
    <r>
      <rPr>
        <b/>
        <sz val="10"/>
        <rFont val="Times New Roman"/>
        <family val="1"/>
      </rPr>
      <t>Enero, Febrero, Marzo y Abril 2026</t>
    </r>
    <r>
      <rPr>
        <sz val="10"/>
        <rFont val="Times New Roman"/>
        <family val="1"/>
      </rPr>
      <t>.</t>
    </r>
    <r>
      <rPr>
        <b/>
        <sz val="10"/>
        <rFont val="Times New Roman"/>
        <family val="1"/>
      </rPr>
      <t xml:space="preserve">
</t>
    </r>
    <r>
      <rPr>
        <sz val="10"/>
        <rFont val="Times New Roman"/>
        <family val="1"/>
      </rPr>
      <t xml:space="preserve">
No obstante, dentro de los soportes presentados por el proceso, no se observa el </t>
    </r>
    <r>
      <rPr>
        <b/>
        <i/>
        <sz val="10"/>
        <rFont val="Times New Roman"/>
        <family val="1"/>
      </rPr>
      <t xml:space="preserve"> Informe de cruce de información entre planillas de control de SITP M-MEX-FT-003, recaudo Bogotá y asistencias SIMI</t>
    </r>
    <r>
      <rPr>
        <sz val="10"/>
        <rFont val="Times New Roman"/>
        <family val="1"/>
      </rPr>
      <t xml:space="preserve">; por lo que no es posible identificar la ejecución a completitud del Control definido.
</t>
    </r>
    <r>
      <rPr>
        <b/>
        <sz val="10"/>
        <rFont val="Times New Roman"/>
        <family val="1"/>
      </rPr>
      <t>No se ha presentado materialización del riesgo.</t>
    </r>
  </si>
  <si>
    <t>Acta A-GDH-FT-004  
Registro de asistencia A-GDH-FT-010 
Presentación de la capacitación</t>
  </si>
  <si>
    <t>2.2 El Subdirector Poblacional o quien este delegue</t>
  </si>
  <si>
    <t xml:space="preserve">2.2 Mensual
</t>
  </si>
  <si>
    <t>2.2 Validar que el uso del recurso de transporte sea para fines de atención a los usuarios del IDIPRON contexto interno, así como, de los funcionarios y/o contratistas de territorio para realizar contacto a domicilio, acorde con presupuestos</t>
  </si>
  <si>
    <t xml:space="preserve">2.2 Se realiza la verificación del  informe de solicitudes de transporte generado en las Unidades de Protección integral, así como por  de la gerencia de territorio, los cuales son contrastados con los correos electronicios recibidos de  parte de la gerencia operativa y la gerencia,  se adelanta verificación  de  acuerdo al procedimiento establecido. </t>
  </si>
  <si>
    <t xml:space="preserve">2.2 Se reporta al jefe inmendiato con el debido proceso </t>
  </si>
  <si>
    <t xml:space="preserve">2.2 Acta de revisión 
En caso de que aplique: Correo con reporte de novedades, y respuesta de las mismas. </t>
  </si>
  <si>
    <t>Enero:
Como resultado del informe de transportes, se evidenció que el componente de Salud fue el mayor solicitante del servicio (33 solicitudes), destinadas principalmente al traslado y acompañamiento de los(as) NNAJ a servicios médicos (controles, citas de psicología, terapias y oftalmología). Asimismo, se registraron 25 servicios para traslados de NNAJ por cambios de UPI, 6 salidas pedagógicas, 3 servicios para traslado de insumos y 2 vehículos puestos a disposición institucional. La revisión permitió confirmar que las solicitudes se encuentran debidamente justificadas, autorizadas y alineadas con las funciones misionales, sin evidenciar usos indebidos del recurso de transporte.
Febrero:
Durante el mes de febrero se realizó la verificación del uso del recurso de transporte del mes de febrero, se identificó que el componente de Salud fue el que realizó el mayor número de solicitudes, con 29 requerimientos, principalmente para el traslado y acompañamiento de los NNAJ a servicios médicos, incluyendo controles médicos, citas de psicología, terapias y oftalmología. Asimismo, se registraron 24 salidas gestionadas por la Gerencia Operativa, destinadas principalmente al traslado de NNAJ entre diferentes UPI debido a cambios de ubicación, en total, Psicosocial: 4, Sociolegal: 5, Educación: 1, Deportes: 2, durante el periodo se registraron 75 solicitudes de transporte, distribuidas entre los diferentes componentes institucionales, evidenciando que el uso del recurso se orienta al cumplimiento de las actividades misionales y a la atención de los beneficiarios.
Marzo: 
Durante el mes de marzo se realizó la verificación del uso del  recursos de transportes del mes de marzo se indenfitico que la gerencia operativa fue el que realizó el mayor numero de solicitudes, con 66 requerimientos, principalmente para el traslado y acompañamiento de los NNAJ a servicio medico, incluyendo constroles medicos y salidas para un total de 67 solicitudes de transporte, distribuidas entre los diferentes componentes institucionales. evidenciando que el usos de recurso se orienta al cumplimiento de las actividades misionales y a la atencion de los beneficiarios. No se materializa este riesgo.
Abril: 
Durante el mes de abril se realizo la verificación del uso de recursos de transporte del mes de abril se identifica que gerencia operativa fue el que realizó el mayor numero de solicitudes , con 55 requerimientos principales para el traslados  de los NNAJ a servicio medicos y salidas para un total de 96 solicitudes de tranpostes. distribuidas entre los diferentes componentes institucionales, evidenciando que el uso de recursos se orienta al cumplimiento de las actividades misionales y a la atención de los beneficiaron . No se materializa este riesgo</t>
  </si>
  <si>
    <t>De acuerdo con la evidencia cargada, se puede determinar que cumple con lo establecido con lo requerido en el control. 
&amp;</t>
  </si>
  <si>
    <r>
      <rPr>
        <b/>
        <sz val="10"/>
        <rFont val="Times New Roman"/>
        <family val="1"/>
      </rPr>
      <t>CONTROL 2:</t>
    </r>
    <r>
      <rPr>
        <sz val="10"/>
        <rFont val="Times New Roman"/>
        <family val="1"/>
      </rPr>
      <t xml:space="preserve"> Se verificó la aplicación del control mediante la evidencia documental presentada, consistente en el </t>
    </r>
    <r>
      <rPr>
        <b/>
        <i/>
        <sz val="10"/>
        <rFont val="Times New Roman"/>
        <family val="1"/>
      </rPr>
      <t>Formato Acta A-GDH-FT-004</t>
    </r>
    <r>
      <rPr>
        <sz val="10"/>
        <rFont val="Times New Roman"/>
        <family val="1"/>
      </rPr>
      <t xml:space="preserve"> con la información de las reuniones celebradas, cuyo objetivo era validar que el uso del recurso de transporte sea para fines de atención a los usuarios del IDIPRON, así como, de los funcionarios y/o contratistas de territorio para realizar contacto a domicilio; para los meses de </t>
    </r>
    <r>
      <rPr>
        <b/>
        <sz val="10"/>
        <rFont val="Times New Roman"/>
        <family val="1"/>
      </rPr>
      <t>Enero, Febrero, Marzo y Abril 2026</t>
    </r>
    <r>
      <rPr>
        <sz val="10"/>
        <rFont val="Times New Roman"/>
        <family val="1"/>
      </rPr>
      <t>; respectivamente.</t>
    </r>
    <r>
      <rPr>
        <b/>
        <sz val="10"/>
        <rFont val="Times New Roman"/>
        <family val="1"/>
      </rPr>
      <t xml:space="preserve">
</t>
    </r>
    <r>
      <rPr>
        <sz val="10"/>
        <rFont val="Times New Roman"/>
        <family val="1"/>
      </rPr>
      <t xml:space="preserve">
</t>
    </r>
    <r>
      <rPr>
        <b/>
        <sz val="10"/>
        <rFont val="Times New Roman"/>
        <family val="1"/>
      </rPr>
      <t>No se ha presentado materialización del riesgo.</t>
    </r>
  </si>
  <si>
    <t>2.3 Profesional de apoyo en UPI (Subdirección Poblacional)</t>
  </si>
  <si>
    <t>2.3 Diariamente</t>
  </si>
  <si>
    <t xml:space="preserve">2.3 Verificar y controlar la adecuada entrega y registro de las raciones alimentarias brindadas a las/los beneficiarios/as de las modalidades de Internado y Externado del IDIPRON. </t>
  </si>
  <si>
    <t>2.3 Durante cada jornada de servicio (desayuno, bebida caliente, merienda AM, almuerzo, merienda PM, cena o refrigerio industrializado), el Profesional de Apoyo de la UPI  verifica la adecuada entrega y registro de las raciones alimentarias  registradas en el formato PSS-FT-035,  consignando el número de raciones servidas y el tipo de alimento entregado.  Este formato debe ser firmado por  el delegado del operador logístico y  el Profesional de Apoyo, quien verifica posibles dobles raciones y quien realiza el cargue al sistema SIMI. El control se ejecuta en el momento de la entrega.</t>
  </si>
  <si>
    <t xml:space="preserve">2.3 Si se detectan inconsistencias (duplicidad, ausencia de firma o falta de trazabilidad), el profesional de apoyo informa de inmediato a la Subdirección Poblacional y a la Gerencia Operativa mediante correo electrónico con copia de los formatos PSS-FT-035 diligenciados. </t>
  </si>
  <si>
    <t>•Formato escaneado PSS-FT-035, diligenciado y firmado diariamente.
En caso de que aplique: Correo elecrónico a la Subdirección Poblacional y a la Gerencia Operativa en caso de desviaciones.(Cuando Aplique</t>
  </si>
  <si>
    <t>Enero:
En cumplimiento del objetivo de verificar y controlar la adecuada entrega y registro de las raciones alimentarias suministradas a los(as) beneficiarios(as) de las modalidades de internado y externado del IDIPRON, durante el mes de enero el Profesional de Apoyo de cada UPI realizó la verificación diaria de las raciones entregadas en cada jornada de servicio (desayuno, bebida caliente, merienda AM, almuerzo, merienda PM, cena o refrigerio industrializado), registrando la información en el formato PSS-FT-035. Dichos formatos fueron diligenciados y firmados por el delegado del operador logístico y el Profesional de Apoyo, quien validó la cantidad de raciones servidas, el tipo de alimento entregado y se cuenta con los formatos PSS-FT-035 escaneados, un PDF por cada UPI y donde se observa un formato por cada día, como evidencia de la ejecución del control. No se identificaron desviaciones, ni inconsistencias en la entrega y registro de raciones alimentarias; por lo tanto, no se generaron correos electrónicos de reporte o aclaración.
Febrero:
Se realizó la verificación y control de la adecuada entrega y registro de las raciones alimentarias brindadas a las y los beneficiarios de las modalidades de Internado y Externado. Este control se ejecuta durante cada jornada de servicio (desayuno, bebida caliente, merienda AM, almuerzo, merienda PM, cena o refrigerio industrializado), en donde el Profesional de Apoyo de cada UPI verifica la correcta entrega de las raciones alimentarias y su respectivo registro en el formato PSS-FT-035, en dicho formato se consigna el número de raciones servidas y el tipo de alimento entregado, el cual es firmado por el delegado del operador logístico y el Profesional de Apoyo, quien además verifica posibles dobles raciones y realiza el cargue de la información en el sistema SIMI. Este control se ejecuta en el momento de la entrega de los alimentos y se implementa en las 9 UPI que cuentan con modalidad de internado y externado, garantizando la trazabilidad y el adecuado registro de las raciones alimentarias suministradas a los beneficiarios.
Marzo
Se llevó a cabo el proceso de verificación y control sobre la correcta entrega y registro de las raciones alimentarias suministradas a las y los beneficiarios de las modalidades de Internado y Externado. Este seguimiento se realiza en cada una de las jornadas de servicio (desayuno, bebida caliente, merienda AM, almuerzo, merienda PM, cena o refrigerio industrializado), donde el Profesional de Apoyo de cada UPI valida la adecuada distribución de los alimentos y su correspondiente registro en el formato PSS-FT-035. En dicho formato se registra la cantidad de raciones entregadas y el tipo de alimento suministrado, el cual es suscrito por el delegado del operador logístico y el Profesional de Apoyo, quien adicionalmente verifica la existencia de posibles dobles raciones y realiza el cargue de la información en el sistema SIMI. Este control se ejecuta de manera simultánea a la entrega de los alimentos y se implementa en todas las unidades donde se presta este servicio, garantizando la trazabilidad y el registro adecuado de las raciones alimentarias entregadas a los beneficiarios.
Abril
Durante el mes de abril se llevó a cabo el proceso de verificación y control sobre la adecuada entrega y registro de las raciones alimentarias suministradas a las y los beneficiarios de las modalidades de Internado y Externado. Este seguimiento se realizó en cada una de las jornadas del servicio de alimentación: desayuno, bebida caliente, merienda AM, almuerzo, merienda PM, cena o refrigerio industrializado. En este proceso, el profesional de apoyo de cada UPI validó la correcta distribución de los alimentos y su correspondiente registro en el formato PSS-FT-035. Asimismo, durante el mes de abril se prestó el servicio de entrega de alimentos en las modalidades de Internado y Externado. Como novedad para este periodo, se incluyó a las Unidades de Protección Integral La Victoria y El Castillo, de acuerdo con el memorando del 17 de abril, con asunto “Lineamiento provisional para la oferta de cupos por Unidad de Protección Integral vigencia 2026”, CORDIS 2026IE1707, mediante el cual estas unidades se integran a la modalidad de Externado de la Gerencia Operativa. Para el caso de la Unidad El Castillo, se aclara que las meriendas recibidas y entregadas por la Gerencia de Territorio son las que se relacionan en los productos anexos. Las demás raciones son entregadas por ESCNNA, instancia encargada de su cargue y custodia; por tal razón, dichas raciones no son reportadas desde esta Gerencia.</t>
  </si>
  <si>
    <t>De acuerdo con la evidencia reportada, se puede determinar que se cumple con lo ejecución del control de acuerdo a lo establecido.
Este riesgo no cuenta con acciones de fortalecimiento. 
&amp;</t>
  </si>
  <si>
    <r>
      <rPr>
        <b/>
        <sz val="10"/>
        <rFont val="Times New Roman"/>
        <family val="1"/>
      </rPr>
      <t>CONTROL 3:</t>
    </r>
    <r>
      <rPr>
        <sz val="10"/>
        <rFont val="Times New Roman"/>
        <family val="1"/>
      </rPr>
      <t xml:space="preserve"> Se verificó la aplicación del control mediante la evidencia documental presentada, consistente en el </t>
    </r>
    <r>
      <rPr>
        <b/>
        <i/>
        <sz val="10"/>
        <rFont val="Times New Roman"/>
        <family val="1"/>
      </rPr>
      <t>Formato escaneado PSS-FT-035</t>
    </r>
    <r>
      <rPr>
        <sz val="10"/>
        <rFont val="Times New Roman"/>
        <family val="1"/>
      </rPr>
      <t xml:space="preserve"> (escaneado), diligenciado y firmado por el delegado del operador logístico y el Profesional de Apoyo.
</t>
    </r>
    <r>
      <rPr>
        <b/>
        <sz val="10"/>
        <rFont val="Times New Roman"/>
        <family val="1"/>
      </rPr>
      <t>No se ha presentado materialización del riesgo.</t>
    </r>
  </si>
  <si>
    <t>* Proyección de insumos y equipamientos que no se ajustan a las necesidades presentadas 
* Tiempos de entrega de materiales e insumos que no coinciden con la programación. 
* Influencia en la distribución de los insumos y/o elementos por profesionales o personal  a cargo de los mismos.
* Falencias en el registro y control de herramientas,  elementos, materiales, equipamentos e insumos entregados para el  desarrollo de las actividades
* Alteración de la información registrada para el control de entradas y salidas de insumos.
* Baja apropiación de los NNAJ sobre el cuidado y uso adecuado de los insumos entregados.
* Ausencia o debilidad en el seguimiento y controles que se realizan sobre las acciones desarrolladas y evidencias presentadas por los equipos, donde se verifique el uso de los recursos.
* Debilidades en el control del uso de las instalaciones de las  UPI  en actividades que no responden la misionalidad del Instituto.</t>
  </si>
  <si>
    <t>Posibilidad de sustracción o desvío, de elementos, materiales, herramientas, insumos, recursos, bienes y equipamentos destinados al proceso de atención integral de los NNAJ, por parte de los funcionarios y/o contratistas de los procesos misionales, para beneficio propio o de personas no vinculadas al Instituto.</t>
  </si>
  <si>
    <t>* Deficiencia en la existencia de insumos para el cumplimiento de la atención que se requiere.
* Hallazgos de los entes de control.
 * Desmotivación de las y los NNAJ en la realización las actividades por falta de recursos adecuados.
* Impacto negativo a la imagen institucional.
*Necesidad de presupuestos adicionales para adquirir los elementos</t>
  </si>
  <si>
    <t>3.1 Delegado/a articulador/a y/o auxiliar enfermería UPI, Subdirección Técnica Poblacional</t>
  </si>
  <si>
    <t>3.1 Mensual.</t>
  </si>
  <si>
    <t>3.1 Validar los insumos de enfermería entregados correspondan de manera oportuna con los servicios de atención integral  prestados a los niños, niñas, adolescentes y jóvenes (NNAJ), con el fin de prevenir la sustracción y/o desvío indebido de elementos, materiales, insumos, recursos, bienes y equipos institucionales por parte de los/as contratistas, garantizando su utilización exclusiva para los fines misionales del Instituto.</t>
  </si>
  <si>
    <t>3.1 Se realiza la verificación en las áreas de enfermería, contrastando los insumos utilizados que se registran en las planillas físicas y en SIMI, con el fin de validar la coherencia entre los servicios de atención prestados y los registros reportados.</t>
  </si>
  <si>
    <t>3.1 El funcionario o contratista encargado de la validación informa a través de correo electrónico la situación a la gerencia de recursos físicos, junto con los documentos soportes de manipulación o alteración</t>
  </si>
  <si>
    <t xml:space="preserve">3.1  Acta de reunión Acta A-GDH-FT-004  
Registro de asistencia A-GDH-FT-010 
En caso de que aplique: Correo electronico de reporte de novedad </t>
  </si>
  <si>
    <t>* Observando el debido proceso, informar la situación al superior inmediato y a la Gerencia de recursos Físicos, acompañado de los documentos que soportan la manipulación o alteración, para que se tomen las acciones pertinentes y se ponga en conocimiento de las autoridades competentes.</t>
  </si>
  <si>
    <t xml:space="preserve">Dos (2) capacitaciones en el año 2026 basadas en evitar el desvio de elementos, materiales, herramientas y equipamentos destinados al proceso de atencion integral de los NNAJ
Responsable:
Delegado por  la Subdirección Poblacional
</t>
  </si>
  <si>
    <t>30/06/2026
15/11/2026</t>
  </si>
  <si>
    <t>07/052/2026</t>
  </si>
  <si>
    <t>Enero:
En cumplimiento del objetivo de validar que los insumos de enfermería entregados correspondan de manera oportuna con los servicios de atención integral prestados a los(as) NNAJ y prevenir su uso indebido, durante el periodo evaluado se realizó verificación en las áreas de enfermería de las UPI, contrastando los insumos utilizados y registrados en las planillas físicas con los registros consignados en el sistema SIMI. Como resultado, se evidenció coherencia entre los insumos reportados como consumidos y las atenciones brindadas a los(as) NNAJ en cada unidad. La verificación quedó documentada mediante acta A-GDH-FT-004 y listado de asistencia A-GDH-FT-010, en la cual se relaciona el consumo de elementos de enfermería entregados y utilizados en las UPI. No se identificaron inconsistencias, faltantes ni novedades asociadas al manejo de insumos; por lo tanto, no fue necesario generar correos electrónicos de reporte.
Febrero:
En el acta de consumo de Insumos de enfermería tiene el objetivo de revisar los Kardex y el consolidado de insumos en la atención de los (NNAJ). Durante la jornada se verificaron los registros de entrada, salida y consumo de insumos en las unidades Florida, Oasis, Bosa, Conservatorio, Perdomo, Santa Lucía, La Victoria, La 32, La 27 y Servitá. Se evidenció que los insumos con mayor uso fueron acetaminofén, ibuprofeno, gasas estériles, curas, guantes médicos y suero oral, así como elementos de bioseguridad como alcohol, gel antimaterial, jabón quirúrgico y tapabocas. La revisión permitió confirmar que el consumo corresponde a las necesidades de atención en salud de los NNAJ y fortalece el control y seguimiento de insumos estos insumos.
Marzo:
En cumplimiento del propósito de validar los insumos de enfermería prestados a los niños, (NNAJ), se llevó a cabo la verificación en las áreas de enfermería de las (UPI), con el fin de prevenir la sustracción y/o uso indebido de elementos, materiales, insumos, recursos y equipos institucionales, la ejecución del control se desarrolló mediante la revisión sistemática de los registros físicos (Kardex) y su contraste con la información reportada en el sistema SIMI, permitiendo validar la coherencia entre los insumos utilizados y los servicios de atención efectivamente prestados durante el mes de marzo, como resultado de este ejercicio, se consolidó la información de los insumos consumidos por cada unidad, evidenciando que los elementos de mayor uso corresponden a medicamentos de manejo básico (como acetaminofén, ibuprofeno e hioscina), así como insumos de curación (gasas, curas, esparadrapo) y elementos de bioseguridad (guantes, tapabocas, desinfectantes), los cuales guardan relación con las atenciones realizadas.
Abril:
Desde el componente de salud, se reporta un incremento en el consumo de insumos médicos, particularmente aquellos destinados a la realización de curaciones. este comportamiento responde a la atención oportuna de las necesidades de salud de los NNAJ, quienes también han requerido una mayor dispensación de analgésicos para el manejo efectivo de cuadros de odontalgia, asimismo, con el fin de garantizar la continuidad en la prestación del servicio y optimizar los recursos disponibles, se están realizando traslados estratégicos de insumos entre unidades para cubrir los desabastecimientos puntuales en sedes específicas, ee llevó a cabo mediante la verificación ordenada de los registros físicos (Kardex) y su comparación con la información consignada en el sistema SIMI, lo que permitió corroborar la correspondencia entre los insumos utilizados y las atenciones efectivamente brindadas durante el mes de abril.</t>
  </si>
  <si>
    <t>De acuerdo con la evidencia cargada, se determina que cumple con la ejecución del control.
&amp;</t>
  </si>
  <si>
    <r>
      <rPr>
        <b/>
        <sz val="10"/>
        <rFont val="Times New Roman"/>
        <family val="1"/>
      </rPr>
      <t>CONTROL 1:</t>
    </r>
    <r>
      <rPr>
        <sz val="10"/>
        <rFont val="Times New Roman"/>
        <family val="1"/>
      </rPr>
      <t xml:space="preserve"> Se verificó la aplicación del control mediante la evidencia documental presentada, consistente en el </t>
    </r>
    <r>
      <rPr>
        <b/>
        <i/>
        <sz val="10"/>
        <rFont val="Times New Roman"/>
        <family val="1"/>
      </rPr>
      <t>Formato Acta A-GDH-FT-004</t>
    </r>
    <r>
      <rPr>
        <sz val="10"/>
        <rFont val="Times New Roman"/>
        <family val="1"/>
      </rPr>
      <t xml:space="preserve"> -y el respectivo </t>
    </r>
    <r>
      <rPr>
        <b/>
        <i/>
        <sz val="10"/>
        <rFont val="Times New Roman"/>
        <family val="1"/>
      </rPr>
      <t xml:space="preserve">Formato Registro de asistencia A-GDH-FT-010 </t>
    </r>
    <r>
      <rPr>
        <sz val="10"/>
        <rFont val="Times New Roman"/>
        <family val="1"/>
      </rPr>
      <t xml:space="preserve">- con la información de las reuniones celebradas, cuyo objetivo era revisar los Kardex y consolidados de los insumos gastados durante los meses de </t>
    </r>
    <r>
      <rPr>
        <b/>
        <sz val="10"/>
        <rFont val="Times New Roman"/>
        <family val="1"/>
      </rPr>
      <t>Enero, Febrero, Marzo y Abril 2026</t>
    </r>
    <r>
      <rPr>
        <sz val="10"/>
        <rFont val="Times New Roman"/>
        <family val="1"/>
      </rPr>
      <t>; respectivamente.</t>
    </r>
    <r>
      <rPr>
        <b/>
        <sz val="10"/>
        <rFont val="Times New Roman"/>
        <family val="1"/>
      </rPr>
      <t xml:space="preserve">
</t>
    </r>
    <r>
      <rPr>
        <sz val="10"/>
        <rFont val="Times New Roman"/>
        <family val="1"/>
      </rPr>
      <t xml:space="preserve">
</t>
    </r>
    <r>
      <rPr>
        <b/>
        <sz val="10"/>
        <rFont val="Times New Roman"/>
        <family val="1"/>
      </rPr>
      <t>No se ha presentado materialización del riesgo.</t>
    </r>
  </si>
  <si>
    <t>3.2 Funcionario o contratista de la dimensión de espiritualidad (Subdirección Poblacional)</t>
  </si>
  <si>
    <t>3.2 Mensualmente</t>
  </si>
  <si>
    <t>3.2 Validar el uso efectivo de los recursos usados en los talleres</t>
  </si>
  <si>
    <t>3.2 Se verifica los recursos entregados mediante la revisión de los formatos A-GIA-FT-018, frente a los recursos usados descritos en los talleres realizados</t>
  </si>
  <si>
    <t>3.2  El funcionario o contratista encargado de la validación informa a través de correo electrónico la situación a la gerencia de recursos físicos, junto con los documentos soportes de manipulación o alteración</t>
  </si>
  <si>
    <t>3.2   Acta de reunión con la verificación formato A-GO-FT-004 con las observaciones, inconsistencias y resultados
En caso de que aplique: Correo electronico de reporte de novedad</t>
  </si>
  <si>
    <t xml:space="preserve">Enero:
En cumplimiento del objetivo de validar el uso efectivo de los recursos destinados al desarrollo de talleres con NNAJ, durante el mes de enero de 2026 se realizó la verificación de los elementos entregados al componente de Espiritualidad mediante la revisión del formato A-GIAE-FT-018 “Entrega de elementos de consumo a servidores”, donde se efectuó inventario físico aleatorio de algunos elementos de consumo en el espacio de almacenamiento del componente, evidenciando entre las existencias físicas y los saldos registrados. La verificación quedó documentada en acta de reunión A-GDO-FT-004, en la cual no se identificaron inconsistencias, faltantes ni uso inadecuado de los recursos; por lo tanto, no fue necesario generar correos electrónicos de reporte de novedades.
Febrero:
Se realizó acta y asistencia para verificar el inventario de los saldos de material, con el fin de revisar el estado, disponibilidad y uso de los elementos utilizados en los talleres desarrollados en las diferentes UPI, con el propósito de fortalecer el control y seguimiento de los recursos asignados al componente y garantizar su adecuado uso en las actividades.
Marzo:
Para cumplir con el propósito de validar y verificar el uso adecuado de los elementos entregados, registrados y almacenados; se realiza el inventario físico aleatorios de algunos elementos de consumo en el espacio de almacenamiento del componente de espiritualidad y su verificación con el dato de saldos que aparece en DRIVE “Control de espacios de almacenamiento Temporal”, así como la verificación del formato A- GIAE-FT-018 “Entrega de elementos de consumo a servidores”, del mes de Marzo 2026, donde se encontraron novedades en las existencias físicas y los saldos registrados en el DRIVE, dada la verificación quedó documentada en acta de reunión A-GDO-FT-004, en la cual se relacionan  6 elementos que presentan diferencias en las cantidades, por lo tanto, fue necesario gestionar el envío del correo electrónico solicitando la justificación de las diferencias al responsable del espacio de almacenamiento del componente de Espiritualidad, donde se evidencia el compromiso de revisar los ajustes necesarios para fortalecer el control y seguimiento del inventario en la unidad, y no se materializo el riesgo.
Abril:                                                                                                                                                                                                                                                                                                                                                                                                  En cumplimiento con el propósito del Mapa de Riesgos, descrito como: “Validar y verificar la correspondencia entre los elementos entregados, registrados y almacenados, así como consolidar los inventarios físicos con el sistema”, se realizó un ejercicio de verificación aleatoria de inventarios físicos de algunos elementos de consumo ubicados en el espacio de almacenamiento del Área de Espiritualidad. Esta verificación se efectuó comparando la información física con los registros consignados en el DRIVE “Control de Espacios de Almacenamiento Temporal”, así como con el formato A-GIAE-FT-018 “Entrega de elementos de consumo a servidores”, correspondiente al mes de abril de 2026. Se realizó la revisión del formato A-GIAE-FT-018 “Entrega de elementos de consumo a servidores” correspondiente al mes de abril de 2026, sin evidenciarse entregas de elementos destinados a actividades lúdicas y pedagógicas durante dicho periodo.
Asimismo, al efectuar el inventario físico de los elementos seleccionados y compararlo con la información registrada en el DRIVE “Control de Espacios de Almacenamiento Temporal”, no se identificaron novedades ni inconsistencias. Lo anterior permite validar que se están acogiendo las recomendaciones establecidas para la mitigación del riesgo.
</t>
  </si>
  <si>
    <t>De acuerdo con la evidencia cargada, se puede establecer que cumple con lo requerido en el control.
Este riesgo no cuenta acciones de fortalecimiento.
&amp;</t>
  </si>
  <si>
    <r>
      <rPr>
        <b/>
        <sz val="10"/>
        <rFont val="Times New Roman"/>
        <family val="1"/>
      </rPr>
      <t>CONTROL 2:</t>
    </r>
    <r>
      <rPr>
        <sz val="10"/>
        <rFont val="Times New Roman"/>
        <family val="1"/>
      </rPr>
      <t xml:space="preserve"> Se verificó la aplicación del control mediante la evidencia documental presentada, consistente en el </t>
    </r>
    <r>
      <rPr>
        <b/>
        <i/>
        <sz val="10"/>
        <rFont val="Times New Roman"/>
        <family val="1"/>
      </rPr>
      <t>Formato Acta A-GDH-FT-004</t>
    </r>
    <r>
      <rPr>
        <sz val="10"/>
        <rFont val="Times New Roman"/>
        <family val="1"/>
      </rPr>
      <t xml:space="preserve"> con la información de las reuniones celebradas, cuyo objetivo era validar y verificar la correspondencia entre los elementos entregados, registrados y almacenados; durante los meses de </t>
    </r>
    <r>
      <rPr>
        <b/>
        <sz val="10"/>
        <rFont val="Times New Roman"/>
        <family val="1"/>
      </rPr>
      <t>Enero, Febrero, Marzo y Abril 2026</t>
    </r>
    <r>
      <rPr>
        <sz val="10"/>
        <rFont val="Times New Roman"/>
        <family val="1"/>
      </rPr>
      <t>; respectivamente.</t>
    </r>
    <r>
      <rPr>
        <b/>
        <sz val="10"/>
        <rFont val="Times New Roman"/>
        <family val="1"/>
      </rPr>
      <t xml:space="preserve">
</t>
    </r>
    <r>
      <rPr>
        <sz val="10"/>
        <rFont val="Times New Roman"/>
        <family val="1"/>
      </rPr>
      <t xml:space="preserve">
</t>
    </r>
    <r>
      <rPr>
        <b/>
        <sz val="10"/>
        <rFont val="Times New Roman"/>
        <family val="1"/>
      </rPr>
      <t>No se ha presentado materialización del riesgo.</t>
    </r>
  </si>
  <si>
    <t>No revisión periodica de la gestión de  los operadores de los baños públicos 
Falta de controles a los  recaudadores
Falta de capacitaciones para el uso de los formatos establecidos
Falta de mantenimiento de las máquinas registradoras</t>
  </si>
  <si>
    <t>Posibilidad de sustracción o desvío, de los dineros recaudados en el convenio de Baños Públicos, por parte de los beneficiarios, funcionarios y/o contratistas que participan en el recaudo,  para beneficio propio o de personas no vinculadas al Instituto.</t>
  </si>
  <si>
    <t>* Deficiencia en la existencia de insumos para el cumplimiento de la atención que se requiere.
* Hallazgos de los entes de control.
* Impacto negativo a la imagen institucional.</t>
  </si>
  <si>
    <t>4.1 Coordinador del convenio de baños publicos (Gerencia estrategica de corresponsabilidad)</t>
  </si>
  <si>
    <t>4.1 Diariamente</t>
  </si>
  <si>
    <t xml:space="preserve">4.1 Verificar que los valores registrados en el consolidado de recaudo formato M-PSS-FT-063, esten acorde con el recibo de consignación de la entidad financiera.  </t>
  </si>
  <si>
    <t xml:space="preserve">4.1 Se verifica que los valores del Consolidado de Recaudo Diario Baños Públicos M-PSS-FT-063 coincidan con los registrados por el operador de cada punto en el formato Planilla control de consignación - recaudo baños públicos M-PSS-FT 060,  en el formato Planilla Control de Consignación Recaudo - M-PSS-FT 061 y  en el Recibo de Consignación de la  Entidad Financiera. </t>
  </si>
  <si>
    <t xml:space="preserve">4.1 En caso de que se presenten variaciones en los valores recaudados y consignados el coordinador del convenio de baños públicos cita al recaudador a fin de establecer la causa de la inconsistencia. </t>
  </si>
  <si>
    <t>4.1 Formato Consolidado de Recaudo Diario Baños Públicos M-PSS-FT-063 
Planilla control de consignación - recaudo baños públicos M-PSS-FT 060 
Planilla Control de Consignación Recaudo - M-PSS-FT 061
Copia del oficio de remisión de los originales de las consignaciones al área de tesorería</t>
  </si>
  <si>
    <t>Observando el debido proceso, informar la situación a la Gerencia de Estrategias de Corresponsabilidad acompañado de los documentos que soportan la materialización del riesgo, para que se tomen las acciones pertinentes y se ponga en conocimiento de las autoridades competentes.</t>
  </si>
  <si>
    <t xml:space="preserve">Capacitación en uso del recurso del proceso 
Capacitación en integridad en el cumplimiento de las funciones </t>
  </si>
  <si>
    <t>01/03/2026
31/12/2026</t>
  </si>
  <si>
    <t>Durante el periodo de Seguimiento: Enero, febrero, marzo, y abril. La Coordinación de Baños Públicos verificó diariamente que los valores consignados en el formato Consolidado de Recaudo Diario Baños Públicos (M-PSS-FT-063) coincidieran con los registrados por el operador de cada punto en la Planilla Control de Consignación – Recaudo Baños Públicos (M-PSS-FT-060), en la Planilla Control de Consignación Recaudo (M-PSS-FT-061) y con los soportes correspondientes al recibo de consignación expedido por la entidad financiera.
Asimismo, se adelantó el debido diligenciamiento de las planillas M-PSS-FT-060 (operadores) y M-PSS-FT-061 (recaudadores), con el fin de garantizar la trazabilidad, integridad y consistencia de la información, la cual fue posteriormente consolidada en el formato M-PSS-FT-063. Estas acciones constituyeron un mecanismo de control preventivo orientado a mitigar riesgos de errores, inconsistencias o posibles actos de corrupción asociados al manejo de recursos.
Adicionalmente, la Coordinación remitió mediante oficio los originales de las consignaciones al área de Tesorería para su respectiva validación, control y archivo, fortaleciendo la transparencia y la verificación independiente del proceso de recaudo.</t>
  </si>
  <si>
    <t>Para el día 25 de febrero 2026 se procedio a capacitar el personal del convenio de baños publicos referente a uso del recurso del proceso, tema 4 y temas 3 y 7 en integridad en el cumplimiento de las funciones, entre otrso temas presentados como se describre a continuación : 
3.  Desde la Coordinación del Convenio: Inducción Obligaciones Contractuales operadores de punto con enfasis en etica y responsabilidad
4. Enfasis en el cumplimiento del procedimiento de recaudo especificamente en el diligenciamiento de planilla M-PSS-FT-060
d de los perfiles
7. Enfasis en Integridad y Transparecia (Honestidad, Respeto, Compromiso, Justicia, Diligencia, Corresponsabilidad, Solidaridad)</t>
  </si>
  <si>
    <t>Dec acuerdo con la evidencia cargada, se verifico que se encontraran los formatos requeridos para la ejecucuón del control. 
ACCION DE FORTALECIMIENTO.
Se evidencia la capacitación realizada en el mes de febrero en la cual se abordan temas del funcionamiento y las condiciones basicas en la ejecución del convenio. 
&amp;</t>
  </si>
  <si>
    <r>
      <rPr>
        <b/>
        <sz val="10"/>
        <rFont val="Times New Roman"/>
        <family val="1"/>
      </rPr>
      <t>CONTROL 1:</t>
    </r>
    <r>
      <rPr>
        <sz val="10"/>
        <rFont val="Times New Roman"/>
        <family val="1"/>
      </rPr>
      <t xml:space="preserve"> Se verificó la aplicación del control mediante la evidencia documental presentada, consistente en: Copia del oficio de remisión con el consolidado y consignación del recaudo diario de baños públicos (Enero, Febrero, Marzo y Abril 2026); en el que se anexaba ademas, el </t>
    </r>
    <r>
      <rPr>
        <b/>
        <i/>
        <sz val="10"/>
        <rFont val="Times New Roman"/>
        <family val="1"/>
      </rPr>
      <t xml:space="preserve">Formato Consolidado de Recaudo Diario Baños Públicos M-PSS-FT-063; </t>
    </r>
    <r>
      <rPr>
        <sz val="10"/>
        <rFont val="Times New Roman"/>
        <family val="1"/>
      </rPr>
      <t xml:space="preserve">la </t>
    </r>
    <r>
      <rPr>
        <b/>
        <i/>
        <sz val="10"/>
        <rFont val="Times New Roman"/>
        <family val="1"/>
      </rPr>
      <t>Planilla control de consignación - recaudo baños públicos M-PSS-FT 060</t>
    </r>
    <r>
      <rPr>
        <sz val="10"/>
        <rFont val="Times New Roman"/>
        <family val="1"/>
      </rPr>
      <t xml:space="preserve">, y la </t>
    </r>
    <r>
      <rPr>
        <b/>
        <i/>
        <sz val="10"/>
        <rFont val="Times New Roman"/>
        <family val="1"/>
      </rPr>
      <t xml:space="preserve">Planilla Control de Consignación Recaudo - M-PSS-FT 061.
</t>
    </r>
    <r>
      <rPr>
        <sz val="10"/>
        <rFont val="Times New Roman"/>
        <family val="1"/>
      </rPr>
      <t xml:space="preserve">
Se observa cumplimiento de la </t>
    </r>
    <r>
      <rPr>
        <b/>
        <i/>
        <sz val="10"/>
        <rFont val="Times New Roman"/>
        <family val="1"/>
      </rPr>
      <t>ACCIÓN DE FORTALECIMIENTO</t>
    </r>
    <r>
      <rPr>
        <sz val="10"/>
        <rFont val="Times New Roman"/>
        <family val="1"/>
      </rPr>
      <t xml:space="preserve"> a través de la Capacitación realizada (con el respectivo listado de asistencia y presentación) el 25 de Febrero de 2026.</t>
    </r>
    <r>
      <rPr>
        <b/>
        <sz val="10"/>
        <rFont val="Times New Roman"/>
        <family val="1"/>
      </rPr>
      <t xml:space="preserve">
</t>
    </r>
    <r>
      <rPr>
        <sz val="10"/>
        <rFont val="Times New Roman"/>
        <family val="1"/>
      </rPr>
      <t xml:space="preserve">
</t>
    </r>
    <r>
      <rPr>
        <b/>
        <sz val="10"/>
        <rFont val="Times New Roman"/>
        <family val="1"/>
      </rPr>
      <t>No se ha presentado materialización del riesgo.</t>
    </r>
  </si>
  <si>
    <t xml:space="preserve">Listado de asistencia / presentación </t>
  </si>
  <si>
    <t>Mejoramiento de los servicios sociales en el marco del Modelo pedagógico Institucional</t>
  </si>
  <si>
    <t>Promover la calidad en la gestion misional, mediante el monitoreo y verificacion del cumplimiento de los lineamientos establecidos para el mejoramiento de los servicios sociales y la satisfacción de los/as NNAJ en el instituto.</t>
  </si>
  <si>
    <t>Inicia con la proyección de las actividades para la mejora de la calidad e innovación para la prestación de los servicios sociales y finaliza con la evaluación de la calidad de los servicios sociales</t>
  </si>
  <si>
    <r>
      <rPr>
        <sz val="14"/>
        <color theme="1"/>
        <rFont val="Times New Roman"/>
        <family val="1"/>
      </rPr>
      <t xml:space="preserve">Deficiencia en la ejecuciòn de los procesos que no permitan contar con la información adecuada para los reportes
Incumplimiento en las gestiones administrativas y/o de articulación para la obtención de la información
Existencia de intereses personales, políticos, entre otros, que puedan incidir en la entrega y manipulación de la información.     </t>
    </r>
    <r>
      <rPr>
        <sz val="14"/>
        <color rgb="FFFF0000"/>
        <rFont val="Times New Roman"/>
        <family val="1"/>
      </rPr>
      <t xml:space="preserve"> </t>
    </r>
  </si>
  <si>
    <t>Posibilidad de manipulación de la información de los Informes de Gestión por parte de la Subdirección, gerencias o equipo de herramientas que pertenecen al proceso para demostrar resultados específicos en beneficio propio o de un tercero</t>
  </si>
  <si>
    <t>Incumplimiento normativo
Toma de decisiones incorrectas
Intervención de entes de Control
Afectación de la imagen institucional y del cumplimiento de la misión.</t>
  </si>
  <si>
    <t xml:space="preserve">Cada vez que se genere un informe de gestión final </t>
  </si>
  <si>
    <t xml:space="preserve">Validar que la información aprobada para el informe final se encuentre acorde con el lider del proceso </t>
  </si>
  <si>
    <t xml:space="preserve">Se verifica que la informacion aprobada para ser registrada en el formato del informe de gestion  final, se encuentre validada por el lider del proceso, para lo cual  se elabora acta de reunion. </t>
  </si>
  <si>
    <t xml:space="preserve">Si la información no corresponde se solicita ajuste a través de correo electrónico </t>
  </si>
  <si>
    <t xml:space="preserve">Acta de validación  de la información.
Cuando se requiera: Correo electrónico solicitando ajustes </t>
  </si>
  <si>
    <t>Dar aviso internamente a la Subdirección y/o gerencia (dependiendo del caso) para revisión
Generar alertas a la Oficina Asesora de Planeación nivel directivo, control disciplinario interno y control interno</t>
  </si>
  <si>
    <t xml:space="preserve">Realizar una jornada con el lider del proceso de verificacion del progreso de los parametros del informe de gestion final </t>
  </si>
  <si>
    <t>No aplica en el periodo correspondiente al cuatrimestre comprendido entre enero y abril</t>
  </si>
  <si>
    <r>
      <rPr>
        <b/>
        <u/>
        <sz val="10"/>
        <color rgb="FF000000"/>
        <rFont val="Times New Roman"/>
        <family val="1"/>
      </rPr>
      <t xml:space="preserve">CONTROL 1
</t>
    </r>
    <r>
      <rPr>
        <sz val="10"/>
        <color rgb="FF000000"/>
        <rFont val="Times New Roman"/>
        <family val="1"/>
      </rPr>
      <t xml:space="preserve">El proceso informa que el control no se aplica en este primer seguimiento
ACCIONES PARA EL FORTALECIMIENTO DEL CONTROL
No se evidencia soportes que validen la ejecución de las acciones para el fortalecimiento del control
NO SE HA MATERIALIZADO EL RIESGO
</t>
    </r>
  </si>
  <si>
    <r>
      <rPr>
        <b/>
        <sz val="10"/>
        <color rgb="FF000000"/>
        <rFont val="Times New Roman"/>
        <family val="1"/>
      </rPr>
      <t xml:space="preserve">CONTROL 1
</t>
    </r>
    <r>
      <rPr>
        <sz val="10"/>
        <color rgb="FF000000"/>
        <rFont val="Times New Roman"/>
        <family val="1"/>
      </rPr>
      <t xml:space="preserve">Se reportó que durante este periodo no se dio aplicación a la actividad de control. La periodicidad del control está condicionada a la generación del informe de gestión final; toda vez que dicho informe no fue elaborado en el periodo comprendido entre enero y abril de 2026, la ejecución del control no era procedente en el presente seguimiento.
</t>
    </r>
    <r>
      <rPr>
        <b/>
        <sz val="10"/>
        <color rgb="FF000000"/>
        <rFont val="Times New Roman"/>
        <family val="1"/>
      </rPr>
      <t xml:space="preserve">ACCIONES PARA EL FORTALECIMIENTO DEL CONTROL
</t>
    </r>
    <r>
      <rPr>
        <sz val="10"/>
        <color rgb="FF000000"/>
        <rFont val="Times New Roman"/>
        <family val="1"/>
      </rPr>
      <t xml:space="preserve">No se aportó evidencia que dé cuenta de la ejecución de las acciones para el fortalecimiento del control. El proceso reportó que la acción no aplica para este periodo. Se observa que el plazo establecido para su ejecución (30/08/2026) aún se encuentra vigente, por lo que se recomienda adelantar oportunamente la jornada de verificación del progreso de los parámetros del informe de gestión final con el líder del proceso, de manera que se garantice su cumplimiento dentro del término establecido.
</t>
    </r>
    <r>
      <rPr>
        <b/>
        <sz val="10"/>
        <color rgb="FF000000"/>
        <rFont val="Times New Roman"/>
        <family val="1"/>
      </rPr>
      <t xml:space="preserve">NO SE HA MATERIALIZADO EL RIESGO
</t>
    </r>
    <r>
      <rPr>
        <sz val="10"/>
        <color rgb="FF000000"/>
        <rFont val="Times New Roman"/>
        <family val="1"/>
      </rPr>
      <t xml:space="preserve">No se reportó materialización del riesgo durante el periodo evaluado.
</t>
    </r>
    <r>
      <rPr>
        <b/>
        <sz val="10"/>
        <color rgb="FF000000"/>
        <rFont val="Times New Roman"/>
        <family val="1"/>
      </rPr>
      <t xml:space="preserve">RECOMENDACIONES
</t>
    </r>
    <r>
      <rPr>
        <sz val="10"/>
        <color rgb="FF000000"/>
        <rFont val="Times New Roman"/>
        <family val="1"/>
      </rPr>
      <t xml:space="preserve">Se recomienda al proceso programar y ejecutar la acción de fortalecimiento jornada de verificación con el líder del proceso antes del 30 de agosto de 2026, dejando la evidencia correspondiente (acta de reunión y/o lista de asistencia) para el siguiente seguimiento.
</t>
    </r>
  </si>
  <si>
    <t>Acta de reunión / Listado de asistencia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</si>
</sst>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scheme val="minor"/>
    </font>
    <font>
      <sz val="11"/>
      <color theme="1"/>
      <name val="Calibri"/>
      <family val="2"/>
    </font>
    <font>
      <sz val="12"/>
      <color theme="1"/>
      <name val="Times New Roman"/>
      <family val="1"/>
    </font>
    <font>
      <sz val="11"/>
      <name val="Calibri"/>
      <family val="2"/>
    </font>
    <font>
      <b/>
      <sz val="11"/>
      <color theme="1"/>
      <name val="Calibri"/>
      <family val="2"/>
    </font>
    <font>
      <b/>
      <sz val="10"/>
      <color theme="1"/>
      <name val="Times New Roman"/>
      <family val="1"/>
    </font>
    <font>
      <b/>
      <sz val="14"/>
      <color theme="1"/>
      <name val="Times New Roman"/>
      <family val="1"/>
    </font>
    <font>
      <b/>
      <sz val="12"/>
      <color theme="1"/>
      <name val="Times New Roman"/>
      <family val="1"/>
    </font>
    <font>
      <sz val="10"/>
      <color theme="1"/>
      <name val="Times New Roman"/>
      <family val="1"/>
    </font>
    <font>
      <b/>
      <sz val="20"/>
      <color theme="1"/>
      <name val="Times New Roman"/>
      <family val="1"/>
    </font>
    <font>
      <sz val="14"/>
      <color rgb="FFFF0000"/>
      <name val="Times New Roman"/>
      <family val="1"/>
    </font>
    <font>
      <b/>
      <sz val="16"/>
      <color theme="1"/>
      <name val="Times New Roman"/>
      <family val="1"/>
    </font>
    <font>
      <b/>
      <sz val="11"/>
      <color theme="1"/>
      <name val="Times New Roman"/>
      <family val="1"/>
    </font>
    <font>
      <sz val="14"/>
      <color theme="1"/>
      <name val="Times New Roman"/>
      <family val="1"/>
    </font>
    <font>
      <sz val="11"/>
      <color rgb="FFFF0000"/>
      <name val="Calibri"/>
      <family val="2"/>
    </font>
    <font>
      <b/>
      <sz val="10"/>
      <name val="Times New Roman"/>
      <family val="1"/>
    </font>
    <font>
      <sz val="14"/>
      <name val="Times New Roman"/>
      <family val="1"/>
    </font>
    <font>
      <sz val="14"/>
      <color theme="3"/>
      <name val="Times New Roman"/>
      <family val="1"/>
    </font>
    <font>
      <sz val="11"/>
      <color theme="3"/>
      <name val="Calibri"/>
      <family val="2"/>
    </font>
    <font>
      <sz val="10"/>
      <color rgb="FF000000"/>
      <name val="Times New Roman"/>
      <family val="1"/>
    </font>
    <font>
      <sz val="12"/>
      <name val="Calibri"/>
      <family val="2"/>
    </font>
    <font>
      <b/>
      <u/>
      <sz val="10"/>
      <color rgb="FF000000"/>
      <name val="Times New Roman"/>
      <family val="1"/>
    </font>
    <font>
      <sz val="10"/>
      <color rgb="FF000000"/>
      <name val="Times New Roman"/>
      <family val="1"/>
    </font>
    <font>
      <b/>
      <u/>
      <sz val="12"/>
      <color rgb="FF000000"/>
      <name val="Times New Roman"/>
      <family val="1"/>
    </font>
    <font>
      <sz val="12"/>
      <color rgb="FF000000"/>
      <name val="Times New Roman"/>
      <family val="1"/>
    </font>
    <font>
      <b/>
      <sz val="10"/>
      <color rgb="FF000000"/>
      <name val="Times New Roman"/>
      <family val="1"/>
    </font>
    <font>
      <sz val="11"/>
      <color theme="1"/>
      <name val="Calibri"/>
      <family val="2"/>
      <scheme val="minor"/>
    </font>
    <font>
      <sz val="14"/>
      <name val="Times New Roman"/>
      <family val="1"/>
    </font>
    <font>
      <sz val="14"/>
      <color rgb="FF000000"/>
      <name val="Times New Roman"/>
      <family val="1"/>
    </font>
    <font>
      <b/>
      <sz val="14"/>
      <color rgb="FFFF0000"/>
      <name val="Times New Roman"/>
      <family val="1"/>
    </font>
    <font>
      <sz val="14"/>
      <color rgb="FF000000"/>
      <name val="Times New Roman"/>
      <family val="1"/>
    </font>
    <font>
      <sz val="12"/>
      <color rgb="FF000000"/>
      <name val="Times New Roman"/>
      <family val="1"/>
    </font>
    <font>
      <sz val="10"/>
      <name val="Times New Roman"/>
      <family val="1"/>
    </font>
    <font>
      <b/>
      <i/>
      <sz val="10"/>
      <name val="Times New Roman"/>
      <family val="1"/>
    </font>
    <font>
      <sz val="11"/>
      <color rgb="FF000000"/>
      <name val="Calibri"/>
      <family val="2"/>
    </font>
  </fonts>
  <fills count="12">
    <fill>
      <patternFill patternType="none"/>
    </fill>
    <fill>
      <patternFill patternType="gray125"/>
    </fill>
    <fill>
      <patternFill patternType="solid">
        <fgColor theme="0"/>
        <bgColor theme="0"/>
      </patternFill>
    </fill>
    <fill>
      <patternFill patternType="solid">
        <fgColor rgb="FFF7CAAC"/>
        <bgColor rgb="FFF7CAAC"/>
      </patternFill>
    </fill>
    <fill>
      <patternFill patternType="solid">
        <fgColor rgb="FFECECEC"/>
        <bgColor rgb="FFECECEC"/>
      </patternFill>
    </fill>
    <fill>
      <patternFill patternType="solid">
        <fgColor rgb="FFDEEAF6"/>
        <bgColor rgb="FFDEEAF6"/>
      </patternFill>
    </fill>
    <fill>
      <patternFill patternType="solid">
        <fgColor rgb="FFD8D8D8"/>
        <bgColor rgb="FFD8D8D8"/>
      </patternFill>
    </fill>
    <fill>
      <patternFill patternType="solid">
        <fgColor theme="0"/>
        <bgColor indexed="64"/>
      </patternFill>
    </fill>
    <fill>
      <patternFill patternType="solid">
        <fgColor theme="5" tint="0.59999389629810485"/>
        <bgColor rgb="FFBFBFBF"/>
      </patternFill>
    </fill>
    <fill>
      <patternFill patternType="solid">
        <fgColor theme="5" tint="0.59999389629810485"/>
        <bgColor indexed="64"/>
      </patternFill>
    </fill>
    <fill>
      <patternFill patternType="solid">
        <fgColor theme="5" tint="0.59999389629810485"/>
        <bgColor rgb="FFF4CCCC"/>
      </patternFill>
    </fill>
    <fill>
      <patternFill patternType="solid">
        <fgColor theme="2"/>
        <bgColor indexed="64"/>
      </patternFill>
    </fill>
  </fills>
  <borders count="84">
    <border>
      <left/>
      <right/>
      <top/>
      <bottom/>
      <diagonal/>
    </border>
    <border>
      <left/>
      <right/>
      <top/>
      <bottom style="hair">
        <color rgb="FF000000"/>
      </bottom>
      <diagonal/>
    </border>
    <border>
      <left/>
      <right/>
      <top style="hair">
        <color rgb="FF000000"/>
      </top>
      <bottom style="hair">
        <color rgb="FF000000"/>
      </bottom>
      <diagonal/>
    </border>
    <border>
      <left/>
      <right/>
      <top style="hair">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top style="medium">
        <color rgb="FF000000"/>
      </top>
      <bottom/>
      <diagonal/>
    </border>
    <border>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top/>
      <bottom/>
      <diagonal/>
    </border>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top/>
      <bottom style="thin">
        <color rgb="FF000000"/>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top/>
      <bottom/>
      <diagonal/>
    </border>
    <border>
      <left style="medium">
        <color indexed="64"/>
      </left>
      <right/>
      <top/>
      <bottom style="medium">
        <color rgb="FF000000"/>
      </bottom>
      <diagonal/>
    </border>
    <border>
      <left/>
      <right style="medium">
        <color indexed="64"/>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medium">
        <color rgb="FF000000"/>
      </left>
      <right/>
      <top style="thin">
        <color rgb="FF000000"/>
      </top>
      <bottom/>
      <diagonal/>
    </border>
    <border>
      <left style="medium">
        <color indexed="64"/>
      </left>
      <right style="thin">
        <color rgb="FF000000"/>
      </right>
      <top style="medium">
        <color indexed="64"/>
      </top>
      <bottom/>
      <diagonal/>
    </border>
    <border>
      <left style="thin">
        <color rgb="FF000000"/>
      </left>
      <right style="medium">
        <color indexed="64"/>
      </right>
      <top style="medium">
        <color indexed="64"/>
      </top>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hair">
        <color rgb="FF000000"/>
      </left>
      <right style="thin">
        <color rgb="FF000000"/>
      </right>
      <top style="hair">
        <color rgb="FF000000"/>
      </top>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medium">
        <color indexed="64"/>
      </left>
      <right style="thin">
        <color rgb="FF000000"/>
      </right>
      <top/>
      <bottom style="medium">
        <color indexed="64"/>
      </bottom>
      <diagonal/>
    </border>
    <border>
      <left style="thin">
        <color rgb="FF000000"/>
      </left>
      <right style="medium">
        <color indexed="64"/>
      </right>
      <top/>
      <bottom style="medium">
        <color indexed="64"/>
      </bottom>
      <diagonal/>
    </border>
    <border>
      <left/>
      <right style="thin">
        <color rgb="FF000000"/>
      </right>
      <top style="thin">
        <color rgb="FF000000"/>
      </top>
      <bottom/>
      <diagonal/>
    </border>
    <border>
      <left style="hair">
        <color rgb="FF000000"/>
      </left>
      <right style="thin">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thin">
        <color rgb="FF000000"/>
      </right>
      <top/>
      <bottom/>
      <diagonal/>
    </border>
    <border>
      <left style="hair">
        <color rgb="FF000000"/>
      </left>
      <right style="thin">
        <color rgb="FF000000"/>
      </right>
      <top/>
      <bottom style="hair">
        <color rgb="FF000000"/>
      </bottom>
      <diagonal/>
    </border>
    <border>
      <left style="medium">
        <color rgb="FF000000"/>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medium">
        <color rgb="FF000000"/>
      </right>
      <top/>
      <bottom style="thin">
        <color indexed="64"/>
      </bottom>
      <diagonal/>
    </border>
    <border>
      <left style="medium">
        <color rgb="FF000000"/>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right/>
      <top style="hair">
        <color rgb="FF000000"/>
      </top>
      <bottom style="thin">
        <color indexed="64"/>
      </bottom>
      <diagonal/>
    </border>
    <border>
      <left style="hair">
        <color rgb="FF000000"/>
      </left>
      <right style="hair">
        <color rgb="FF000000"/>
      </right>
      <top style="hair">
        <color rgb="FF000000"/>
      </top>
      <bottom style="thin">
        <color indexed="64"/>
      </bottom>
      <diagonal/>
    </border>
    <border>
      <left style="hair">
        <color rgb="FF000000"/>
      </left>
      <right style="thin">
        <color rgb="FF000000"/>
      </right>
      <top/>
      <bottom style="thin">
        <color indexed="64"/>
      </bottom>
      <diagonal/>
    </border>
    <border>
      <left style="medium">
        <color rgb="FF000000"/>
      </left>
      <right/>
      <top/>
      <bottom style="thin">
        <color indexed="64"/>
      </bottom>
      <diagonal/>
    </border>
    <border>
      <left/>
      <right/>
      <top/>
      <bottom style="thin">
        <color indexed="64"/>
      </bottom>
      <diagonal/>
    </border>
    <border>
      <left style="medium">
        <color indexed="64"/>
      </left>
      <right style="thin">
        <color rgb="FF000000"/>
      </right>
      <top/>
      <bottom style="thin">
        <color indexed="64"/>
      </bottom>
      <diagonal/>
    </border>
    <border>
      <left style="thin">
        <color rgb="FF000000"/>
      </left>
      <right style="medium">
        <color indexed="64"/>
      </right>
      <top/>
      <bottom style="thin">
        <color indexed="64"/>
      </bottom>
      <diagonal/>
    </border>
  </borders>
  <cellStyleXfs count="2">
    <xf numFmtId="0" fontId="0" fillId="0" borderId="0"/>
    <xf numFmtId="0" fontId="26" fillId="0" borderId="15"/>
  </cellStyleXfs>
  <cellXfs count="391">
    <xf numFmtId="0" fontId="0" fillId="0" borderId="0" xfId="0"/>
    <xf numFmtId="0" fontId="1" fillId="0" borderId="0" xfId="0" applyFont="1"/>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0" xfId="0" applyFont="1" applyAlignment="1">
      <alignment vertical="top" wrapText="1"/>
    </xf>
    <xf numFmtId="0" fontId="1" fillId="0" borderId="0" xfId="0" applyFont="1" applyAlignment="1">
      <alignment wrapText="1"/>
    </xf>
    <xf numFmtId="0" fontId="2" fillId="0" borderId="3" xfId="0" applyFont="1" applyBorder="1" applyAlignment="1">
      <alignment horizontal="left" vertical="top" wrapText="1"/>
    </xf>
    <xf numFmtId="0" fontId="8" fillId="0" borderId="0" xfId="0" applyFont="1"/>
    <xf numFmtId="0" fontId="5" fillId="2" borderId="14" xfId="0" applyFont="1" applyFill="1" applyBorder="1" applyAlignment="1">
      <alignment horizontal="left" vertical="center"/>
    </xf>
    <xf numFmtId="0" fontId="5" fillId="2" borderId="15" xfId="0" applyFont="1" applyFill="1" applyBorder="1" applyAlignment="1">
      <alignment horizontal="center" vertical="center"/>
    </xf>
    <xf numFmtId="14" fontId="2" fillId="2" borderId="17" xfId="0" applyNumberFormat="1" applyFont="1" applyFill="1" applyBorder="1" applyAlignment="1">
      <alignment vertical="center"/>
    </xf>
    <xf numFmtId="0" fontId="5" fillId="2" borderId="15" xfId="0" applyFont="1" applyFill="1" applyBorder="1" applyAlignment="1">
      <alignment vertical="center"/>
    </xf>
    <xf numFmtId="0" fontId="5" fillId="2" borderId="15" xfId="0" applyFont="1" applyFill="1" applyBorder="1" applyAlignment="1">
      <alignment horizontal="left" vertical="center"/>
    </xf>
    <xf numFmtId="0" fontId="8" fillId="0" borderId="0" xfId="0" applyFont="1" applyAlignment="1">
      <alignment horizontal="left" vertical="center"/>
    </xf>
    <xf numFmtId="0" fontId="5" fillId="0" borderId="0" xfId="0" applyFont="1" applyAlignment="1">
      <alignment horizontal="center" vertical="center"/>
    </xf>
    <xf numFmtId="0" fontId="2" fillId="2" borderId="15" xfId="0" applyFont="1" applyFill="1" applyBorder="1" applyAlignment="1">
      <alignment horizontal="left" vertical="center" wrapText="1"/>
    </xf>
    <xf numFmtId="0" fontId="5" fillId="2" borderId="14" xfId="0" applyFont="1" applyFill="1" applyBorder="1" applyAlignment="1">
      <alignment horizontal="center" vertical="center"/>
    </xf>
    <xf numFmtId="0" fontId="5" fillId="0" borderId="0" xfId="0" applyFont="1" applyAlignment="1">
      <alignment horizontal="center"/>
    </xf>
    <xf numFmtId="0" fontId="5" fillId="0" borderId="0" xfId="0" applyFont="1"/>
    <xf numFmtId="0" fontId="5" fillId="0" borderId="0" xfId="0" applyFont="1" applyAlignment="1">
      <alignment horizontal="center" vertical="center" wrapText="1"/>
    </xf>
    <xf numFmtId="0" fontId="8" fillId="0" borderId="0" xfId="0" applyFont="1" applyAlignment="1">
      <alignment horizontal="center"/>
    </xf>
    <xf numFmtId="0" fontId="5" fillId="0" borderId="0" xfId="0" applyFont="1" applyAlignment="1">
      <alignment horizontal="left" vertical="center" wrapText="1"/>
    </xf>
    <xf numFmtId="0" fontId="5" fillId="8" borderId="27" xfId="0" applyFont="1" applyFill="1" applyBorder="1" applyAlignment="1">
      <alignment horizontal="center"/>
    </xf>
    <xf numFmtId="0" fontId="5" fillId="8" borderId="30" xfId="0" applyFont="1" applyFill="1" applyBorder="1" applyAlignment="1">
      <alignment horizontal="center" vertical="center" wrapText="1"/>
    </xf>
    <xf numFmtId="0" fontId="5" fillId="8" borderId="32" xfId="0" applyFont="1" applyFill="1" applyBorder="1" applyAlignment="1">
      <alignment horizontal="center" vertical="center" wrapText="1"/>
    </xf>
    <xf numFmtId="0" fontId="5" fillId="8" borderId="30" xfId="0" applyFont="1" applyFill="1" applyBorder="1" applyAlignment="1">
      <alignment horizontal="center" vertical="center"/>
    </xf>
    <xf numFmtId="0" fontId="2" fillId="5" borderId="38" xfId="0" applyFont="1" applyFill="1" applyBorder="1" applyAlignment="1">
      <alignment horizontal="center" vertical="center" wrapText="1"/>
    </xf>
    <xf numFmtId="0" fontId="7" fillId="8" borderId="30" xfId="0" applyFont="1" applyFill="1" applyBorder="1" applyAlignment="1">
      <alignment horizontal="center" vertical="center" wrapText="1"/>
    </xf>
    <xf numFmtId="0" fontId="2" fillId="0" borderId="38" xfId="0" applyFont="1" applyBorder="1" applyAlignment="1">
      <alignment horizontal="left" vertical="center" wrapText="1"/>
    </xf>
    <xf numFmtId="0" fontId="5" fillId="0" borderId="38" xfId="0" applyFont="1" applyBorder="1" applyAlignment="1">
      <alignment horizontal="center" vertical="center" wrapText="1"/>
    </xf>
    <xf numFmtId="1" fontId="2" fillId="0" borderId="38" xfId="0" applyNumberFormat="1" applyFont="1" applyBorder="1" applyAlignment="1">
      <alignment horizontal="center" vertical="center"/>
    </xf>
    <xf numFmtId="0" fontId="13" fillId="0" borderId="38" xfId="0" applyFont="1" applyBorder="1" applyAlignment="1">
      <alignment horizontal="center" vertical="top" wrapText="1"/>
    </xf>
    <xf numFmtId="0" fontId="5" fillId="8" borderId="33" xfId="0" applyFont="1" applyFill="1" applyBorder="1" applyAlignment="1">
      <alignment horizontal="center" vertical="center" wrapText="1"/>
    </xf>
    <xf numFmtId="0" fontId="5" fillId="8" borderId="24" xfId="0" applyFont="1" applyFill="1" applyBorder="1" applyAlignment="1">
      <alignment horizontal="center" vertical="center" wrapText="1"/>
    </xf>
    <xf numFmtId="0" fontId="5" fillId="10" borderId="32" xfId="0" applyFont="1" applyFill="1" applyBorder="1" applyAlignment="1">
      <alignment horizontal="center" vertical="center" wrapText="1"/>
    </xf>
    <xf numFmtId="0" fontId="5" fillId="10" borderId="39" xfId="0" applyFont="1" applyFill="1" applyBorder="1" applyAlignment="1">
      <alignment horizontal="center" vertical="center" wrapText="1"/>
    </xf>
    <xf numFmtId="0" fontId="5" fillId="10" borderId="40" xfId="0" applyFont="1" applyFill="1" applyBorder="1" applyAlignment="1">
      <alignment horizontal="center" vertical="center" wrapText="1"/>
    </xf>
    <xf numFmtId="0" fontId="26" fillId="0" borderId="15" xfId="1"/>
    <xf numFmtId="0" fontId="5" fillId="2" borderId="14" xfId="1" applyFont="1" applyFill="1" applyBorder="1" applyAlignment="1">
      <alignment horizontal="left" vertical="center"/>
    </xf>
    <xf numFmtId="0" fontId="5" fillId="2" borderId="15" xfId="1" applyFont="1" applyFill="1" applyAlignment="1">
      <alignment horizontal="center" vertical="center"/>
    </xf>
    <xf numFmtId="14" fontId="2" fillId="2" borderId="17" xfId="1" applyNumberFormat="1" applyFont="1" applyFill="1" applyBorder="1" applyAlignment="1">
      <alignment vertical="center"/>
    </xf>
    <xf numFmtId="0" fontId="5" fillId="2" borderId="15" xfId="1" applyFont="1" applyFill="1" applyAlignment="1">
      <alignment vertical="center"/>
    </xf>
    <xf numFmtId="0" fontId="5" fillId="2" borderId="15" xfId="1" applyFont="1" applyFill="1" applyAlignment="1">
      <alignment horizontal="left" vertical="center"/>
    </xf>
    <xf numFmtId="0" fontId="8" fillId="0" borderId="15" xfId="1" applyFont="1" applyAlignment="1">
      <alignment horizontal="left" vertical="center"/>
    </xf>
    <xf numFmtId="0" fontId="5" fillId="0" borderId="15" xfId="1" applyFont="1" applyAlignment="1">
      <alignment horizontal="center" vertical="center"/>
    </xf>
    <xf numFmtId="0" fontId="2" fillId="2" borderId="15" xfId="1" applyFont="1" applyFill="1" applyAlignment="1">
      <alignment horizontal="left" vertical="center" wrapText="1"/>
    </xf>
    <xf numFmtId="0" fontId="5" fillId="2" borderId="14" xfId="1" applyFont="1" applyFill="1" applyBorder="1" applyAlignment="1">
      <alignment horizontal="center" vertical="center"/>
    </xf>
    <xf numFmtId="0" fontId="5" fillId="0" borderId="15" xfId="1" applyFont="1" applyAlignment="1">
      <alignment horizontal="center"/>
    </xf>
    <xf numFmtId="0" fontId="8" fillId="0" borderId="15" xfId="1" applyFont="1"/>
    <xf numFmtId="0" fontId="5" fillId="8" borderId="27" xfId="1" applyFont="1" applyFill="1" applyBorder="1" applyAlignment="1">
      <alignment horizontal="center"/>
    </xf>
    <xf numFmtId="0" fontId="5" fillId="8" borderId="30" xfId="1" applyFont="1" applyFill="1" applyBorder="1" applyAlignment="1">
      <alignment horizontal="center" vertical="center" wrapText="1"/>
    </xf>
    <xf numFmtId="0" fontId="5" fillId="0" borderId="15" xfId="1" applyFont="1" applyAlignment="1">
      <alignment horizontal="center" vertical="center" wrapText="1"/>
    </xf>
    <xf numFmtId="0" fontId="5" fillId="0" borderId="15" xfId="1" applyFont="1"/>
    <xf numFmtId="0" fontId="5" fillId="8" borderId="32" xfId="1" applyFont="1" applyFill="1" applyBorder="1" applyAlignment="1">
      <alignment horizontal="center" vertical="center" wrapText="1"/>
    </xf>
    <xf numFmtId="0" fontId="5" fillId="8" borderId="30" xfId="1" applyFont="1" applyFill="1" applyBorder="1" applyAlignment="1">
      <alignment horizontal="center" vertical="center"/>
    </xf>
    <xf numFmtId="0" fontId="7" fillId="8" borderId="39" xfId="1" applyFont="1" applyFill="1" applyBorder="1" applyAlignment="1">
      <alignment horizontal="center" vertical="center" wrapText="1"/>
    </xf>
    <xf numFmtId="0" fontId="5" fillId="8" borderId="39" xfId="1" applyFont="1" applyFill="1" applyBorder="1" applyAlignment="1">
      <alignment horizontal="center" vertical="center" wrapText="1"/>
    </xf>
    <xf numFmtId="0" fontId="5" fillId="8" borderId="47" xfId="1" applyFont="1" applyFill="1" applyBorder="1" applyAlignment="1">
      <alignment horizontal="center" vertical="center" wrapText="1"/>
    </xf>
    <xf numFmtId="0" fontId="5" fillId="8" borderId="48" xfId="1" applyFont="1" applyFill="1" applyBorder="1" applyAlignment="1">
      <alignment horizontal="center" vertical="center" wrapText="1"/>
    </xf>
    <xf numFmtId="0" fontId="5" fillId="10" borderId="32" xfId="1" applyFont="1" applyFill="1" applyBorder="1" applyAlignment="1">
      <alignment horizontal="center" vertical="center" wrapText="1"/>
    </xf>
    <xf numFmtId="0" fontId="5" fillId="10" borderId="39" xfId="1" applyFont="1" applyFill="1" applyBorder="1" applyAlignment="1">
      <alignment horizontal="center" vertical="center" wrapText="1"/>
    </xf>
    <xf numFmtId="0" fontId="5" fillId="10" borderId="40" xfId="1" applyFont="1" applyFill="1" applyBorder="1" applyAlignment="1">
      <alignment horizontal="center" vertical="center" wrapText="1"/>
    </xf>
    <xf numFmtId="0" fontId="5" fillId="10" borderId="49" xfId="1" applyFont="1" applyFill="1" applyBorder="1" applyAlignment="1">
      <alignment horizontal="center" vertical="center" wrapText="1"/>
    </xf>
    <xf numFmtId="0" fontId="5" fillId="10" borderId="50" xfId="1" applyFont="1" applyFill="1" applyBorder="1" applyAlignment="1">
      <alignment horizontal="center" vertical="center" wrapText="1"/>
    </xf>
    <xf numFmtId="0" fontId="2" fillId="0" borderId="1" xfId="1" applyFont="1" applyBorder="1" applyAlignment="1">
      <alignment horizontal="left" vertical="center" wrapText="1"/>
    </xf>
    <xf numFmtId="0" fontId="5" fillId="0" borderId="51" xfId="1" applyFont="1" applyBorder="1" applyAlignment="1">
      <alignment horizontal="center" vertical="center" wrapText="1"/>
    </xf>
    <xf numFmtId="1" fontId="2" fillId="0" borderId="51" xfId="1" applyNumberFormat="1" applyFont="1" applyBorder="1" applyAlignment="1">
      <alignment horizontal="center" vertical="center"/>
    </xf>
    <xf numFmtId="0" fontId="8" fillId="0" borderId="15" xfId="1" applyFont="1" applyAlignment="1">
      <alignment horizontal="center"/>
    </xf>
    <xf numFmtId="0" fontId="2" fillId="0" borderId="2" xfId="1" applyFont="1" applyBorder="1" applyAlignment="1">
      <alignment horizontal="left" vertical="center" wrapText="1"/>
    </xf>
    <xf numFmtId="0" fontId="5" fillId="0" borderId="57" xfId="1" applyFont="1" applyBorder="1" applyAlignment="1">
      <alignment horizontal="center" vertical="center" wrapText="1"/>
    </xf>
    <xf numFmtId="1" fontId="2" fillId="0" borderId="57" xfId="1" applyNumberFormat="1" applyFont="1" applyBorder="1" applyAlignment="1">
      <alignment horizontal="center" vertical="center"/>
    </xf>
    <xf numFmtId="0" fontId="2" fillId="0" borderId="15" xfId="1" applyFont="1" applyAlignment="1">
      <alignment horizontal="left" vertical="center" wrapText="1"/>
    </xf>
    <xf numFmtId="0" fontId="2" fillId="5" borderId="47" xfId="1" applyFont="1" applyFill="1" applyBorder="1" applyAlignment="1">
      <alignment horizontal="center" vertical="center" wrapText="1"/>
    </xf>
    <xf numFmtId="0" fontId="5" fillId="0" borderId="15" xfId="1" applyFont="1" applyAlignment="1">
      <alignment horizontal="left" vertical="center" wrapText="1"/>
    </xf>
    <xf numFmtId="0" fontId="2" fillId="0" borderId="60" xfId="1" applyFont="1" applyBorder="1" applyAlignment="1">
      <alignment horizontal="left" vertical="center" wrapText="1"/>
    </xf>
    <xf numFmtId="0" fontId="5" fillId="0" borderId="61" xfId="1" applyFont="1" applyBorder="1" applyAlignment="1">
      <alignment horizontal="center" vertical="center" wrapText="1"/>
    </xf>
    <xf numFmtId="1" fontId="2" fillId="0" borderId="61" xfId="1" applyNumberFormat="1" applyFont="1" applyBorder="1" applyAlignment="1">
      <alignment horizontal="center" vertical="center"/>
    </xf>
    <xf numFmtId="0" fontId="30" fillId="0" borderId="65" xfId="1" applyFont="1" applyBorder="1" applyAlignment="1">
      <alignment vertical="center" wrapText="1"/>
    </xf>
    <xf numFmtId="0" fontId="34" fillId="0" borderId="69" xfId="1" applyFont="1" applyBorder="1" applyAlignment="1">
      <alignment vertical="center" wrapText="1"/>
    </xf>
    <xf numFmtId="0" fontId="30" fillId="0" borderId="69" xfId="1" applyFont="1" applyBorder="1" applyAlignment="1">
      <alignment vertical="center" wrapText="1"/>
    </xf>
    <xf numFmtId="0" fontId="13" fillId="0" borderId="33" xfId="1" applyFont="1" applyBorder="1" applyAlignment="1">
      <alignment horizontal="center" vertical="top" wrapText="1"/>
    </xf>
    <xf numFmtId="0" fontId="13" fillId="0" borderId="30" xfId="1" applyFont="1" applyBorder="1" applyAlignment="1">
      <alignment horizontal="center" vertical="top" wrapText="1"/>
    </xf>
    <xf numFmtId="0" fontId="13" fillId="0" borderId="39" xfId="1" applyFont="1" applyBorder="1" applyAlignment="1">
      <alignment horizontal="center" vertical="top" wrapText="1"/>
    </xf>
    <xf numFmtId="0" fontId="2" fillId="0" borderId="77" xfId="1" applyFont="1" applyBorder="1" applyAlignment="1">
      <alignment horizontal="left" vertical="center" wrapText="1"/>
    </xf>
    <xf numFmtId="0" fontId="5" fillId="0" borderId="78" xfId="1" applyFont="1" applyBorder="1" applyAlignment="1">
      <alignment horizontal="center" vertical="center" wrapText="1"/>
    </xf>
    <xf numFmtId="1" fontId="2" fillId="0" borderId="78" xfId="1" applyNumberFormat="1" applyFont="1" applyBorder="1" applyAlignment="1">
      <alignment horizontal="center" vertical="center"/>
    </xf>
    <xf numFmtId="0" fontId="8" fillId="0" borderId="81" xfId="1" applyFont="1" applyBorder="1" applyAlignment="1">
      <alignment horizontal="center"/>
    </xf>
    <xf numFmtId="0" fontId="8" fillId="0" borderId="81" xfId="1" applyFont="1" applyBorder="1"/>
    <xf numFmtId="0" fontId="26" fillId="0" borderId="81" xfId="1" applyBorder="1"/>
    <xf numFmtId="0" fontId="19" fillId="0" borderId="33" xfId="0" applyFont="1" applyBorder="1" applyAlignment="1">
      <alignment horizontal="center" vertical="center" wrapText="1"/>
    </xf>
    <xf numFmtId="0" fontId="3" fillId="0" borderId="30" xfId="0" applyFont="1" applyBorder="1"/>
    <xf numFmtId="0" fontId="3" fillId="0" borderId="42" xfId="0" applyFont="1" applyBorder="1"/>
    <xf numFmtId="0" fontId="8" fillId="0" borderId="24" xfId="0" applyFont="1" applyBorder="1" applyAlignment="1">
      <alignment horizontal="center" vertical="center" wrapText="1"/>
    </xf>
    <xf numFmtId="0" fontId="3" fillId="0" borderId="31" xfId="0" applyFont="1" applyBorder="1"/>
    <xf numFmtId="0" fontId="3" fillId="0" borderId="43" xfId="0" applyFont="1" applyBorder="1"/>
    <xf numFmtId="0" fontId="21" fillId="0" borderId="23" xfId="0" applyFont="1" applyBorder="1" applyAlignment="1">
      <alignment horizontal="center" vertical="center" wrapText="1"/>
    </xf>
    <xf numFmtId="0" fontId="3" fillId="0" borderId="32" xfId="0" applyFont="1" applyBorder="1"/>
    <xf numFmtId="0" fontId="3" fillId="0" borderId="41" xfId="0" applyFont="1" applyBorder="1"/>
    <xf numFmtId="49" fontId="19" fillId="0" borderId="24" xfId="0" applyNumberFormat="1" applyFont="1" applyBorder="1" applyAlignment="1">
      <alignment horizontal="center" vertical="center" wrapText="1"/>
    </xf>
    <xf numFmtId="0" fontId="3" fillId="0" borderId="40" xfId="0" applyFont="1" applyBorder="1"/>
    <xf numFmtId="0" fontId="5" fillId="8" borderId="30" xfId="0" applyFont="1" applyFill="1" applyBorder="1" applyAlignment="1">
      <alignment horizontal="center" vertical="center" wrapText="1"/>
    </xf>
    <xf numFmtId="0" fontId="3" fillId="9" borderId="30" xfId="0" applyFont="1" applyFill="1" applyBorder="1"/>
    <xf numFmtId="0" fontId="5" fillId="8" borderId="33" xfId="0" applyFont="1" applyFill="1" applyBorder="1" applyAlignment="1">
      <alignment horizontal="center" vertical="center" wrapText="1"/>
    </xf>
    <xf numFmtId="0" fontId="15" fillId="8" borderId="33" xfId="0" applyFont="1" applyFill="1" applyBorder="1" applyAlignment="1">
      <alignment horizontal="center" vertical="center" wrapText="1"/>
    </xf>
    <xf numFmtId="0" fontId="15" fillId="8" borderId="30" xfId="0" applyFont="1" applyFill="1" applyBorder="1" applyAlignment="1">
      <alignment horizontal="center" vertical="center" wrapText="1"/>
    </xf>
    <xf numFmtId="0" fontId="17" fillId="0" borderId="38" xfId="0" applyFont="1" applyBorder="1" applyAlignment="1">
      <alignment horizontal="center" vertical="center" wrapText="1"/>
    </xf>
    <xf numFmtId="0" fontId="18" fillId="0" borderId="38" xfId="0" applyFont="1" applyBorder="1"/>
    <xf numFmtId="0" fontId="8" fillId="0" borderId="38" xfId="0" applyFont="1" applyBorder="1" applyAlignment="1">
      <alignment horizontal="center" vertical="top"/>
    </xf>
    <xf numFmtId="0" fontId="17" fillId="7" borderId="38" xfId="0" applyFont="1" applyFill="1" applyBorder="1" applyAlignment="1">
      <alignment horizontal="left" vertical="center" wrapText="1"/>
    </xf>
    <xf numFmtId="0" fontId="18" fillId="7" borderId="38" xfId="0" applyFont="1" applyFill="1" applyBorder="1"/>
    <xf numFmtId="0" fontId="10" fillId="0" borderId="38" xfId="0" applyFont="1" applyBorder="1" applyAlignment="1">
      <alignment horizontal="left" vertical="center" wrapText="1"/>
    </xf>
    <xf numFmtId="0" fontId="14" fillId="0" borderId="38" xfId="0" applyFont="1" applyBorder="1"/>
    <xf numFmtId="0" fontId="13" fillId="0" borderId="38" xfId="0" applyFont="1" applyBorder="1" applyAlignment="1">
      <alignment horizontal="left" vertical="center" wrapText="1"/>
    </xf>
    <xf numFmtId="0" fontId="3" fillId="0" borderId="38" xfId="0" applyFont="1" applyBorder="1"/>
    <xf numFmtId="0" fontId="13" fillId="0" borderId="38" xfId="0" applyFont="1" applyBorder="1" applyAlignment="1">
      <alignment horizontal="center" vertical="center" wrapText="1"/>
    </xf>
    <xf numFmtId="0" fontId="5" fillId="10" borderId="4" xfId="0" applyFont="1" applyFill="1" applyBorder="1" applyAlignment="1">
      <alignment horizontal="center" vertical="center"/>
    </xf>
    <xf numFmtId="0" fontId="3" fillId="9" borderId="8" xfId="0" applyFont="1" applyFill="1" applyBorder="1"/>
    <xf numFmtId="0" fontId="3" fillId="9" borderId="5" xfId="0" applyFont="1" applyFill="1" applyBorder="1"/>
    <xf numFmtId="0" fontId="3" fillId="9" borderId="10" xfId="0" applyFont="1" applyFill="1" applyBorder="1"/>
    <xf numFmtId="0" fontId="0" fillId="9" borderId="0" xfId="0" applyFill="1"/>
    <xf numFmtId="0" fontId="3" fillId="9" borderId="11" xfId="0" applyFont="1" applyFill="1" applyBorder="1"/>
    <xf numFmtId="0" fontId="3" fillId="9" borderId="12" xfId="0" applyFont="1" applyFill="1" applyBorder="1"/>
    <xf numFmtId="0" fontId="3" fillId="9" borderId="20" xfId="0" applyFont="1" applyFill="1" applyBorder="1"/>
    <xf numFmtId="0" fontId="3" fillId="9" borderId="13" xfId="0" applyFont="1" applyFill="1" applyBorder="1"/>
    <xf numFmtId="0" fontId="13" fillId="0" borderId="38" xfId="0" applyFont="1" applyBorder="1" applyAlignment="1">
      <alignment horizontal="center" vertical="top" wrapText="1"/>
    </xf>
    <xf numFmtId="0" fontId="3" fillId="0" borderId="38" xfId="0" applyFont="1" applyBorder="1" applyAlignment="1">
      <alignment vertical="top"/>
    </xf>
    <xf numFmtId="1" fontId="11" fillId="0" borderId="38" xfId="0" applyNumberFormat="1" applyFont="1" applyBorder="1" applyAlignment="1">
      <alignment horizontal="center" vertical="center" wrapText="1"/>
    </xf>
    <xf numFmtId="0" fontId="7" fillId="3" borderId="16" xfId="0" applyFont="1" applyFill="1" applyBorder="1" applyAlignment="1">
      <alignment horizontal="center" vertical="center"/>
    </xf>
    <xf numFmtId="0" fontId="3" fillId="0" borderId="18" xfId="0" applyFont="1" applyBorder="1"/>
    <xf numFmtId="0" fontId="2" fillId="2" borderId="16" xfId="0" applyFont="1" applyFill="1" applyBorder="1" applyAlignment="1">
      <alignment horizontal="left" vertical="center" wrapText="1"/>
    </xf>
    <xf numFmtId="0" fontId="3" fillId="0" borderId="19" xfId="0" applyFont="1" applyBorder="1"/>
    <xf numFmtId="0" fontId="5" fillId="9" borderId="26" xfId="0" applyFont="1" applyFill="1" applyBorder="1" applyAlignment="1">
      <alignment horizontal="center"/>
    </xf>
    <xf numFmtId="0" fontId="3" fillId="9" borderId="27" xfId="0" applyFont="1" applyFill="1" applyBorder="1"/>
    <xf numFmtId="0" fontId="3" fillId="9" borderId="7" xfId="0" applyFont="1" applyFill="1" applyBorder="1"/>
    <xf numFmtId="0" fontId="5" fillId="8" borderId="28" xfId="0" applyFont="1" applyFill="1" applyBorder="1" applyAlignment="1">
      <alignment horizontal="center"/>
    </xf>
    <xf numFmtId="0" fontId="3" fillId="9" borderId="34" xfId="0" applyFont="1" applyFill="1" applyBorder="1"/>
    <xf numFmtId="0" fontId="3" fillId="9" borderId="29" xfId="0" applyFont="1" applyFill="1" applyBorder="1"/>
    <xf numFmtId="0" fontId="5" fillId="8" borderId="26" xfId="0" applyFont="1" applyFill="1" applyBorder="1" applyAlignment="1">
      <alignment horizontal="center" vertical="center" wrapText="1"/>
    </xf>
    <xf numFmtId="0" fontId="10" fillId="0" borderId="38" xfId="0" applyFont="1" applyBorder="1" applyAlignment="1">
      <alignment horizontal="center" vertical="top" wrapText="1"/>
    </xf>
    <xf numFmtId="0" fontId="14" fillId="0" borderId="38" xfId="0" applyFont="1" applyBorder="1" applyAlignment="1">
      <alignment vertical="top"/>
    </xf>
    <xf numFmtId="0" fontId="10" fillId="0" borderId="38" xfId="0" applyFont="1" applyBorder="1" applyAlignment="1">
      <alignment horizontal="left" vertical="top" wrapText="1"/>
    </xf>
    <xf numFmtId="14" fontId="8" fillId="0" borderId="23" xfId="0" applyNumberFormat="1" applyFont="1" applyBorder="1" applyAlignment="1">
      <alignment horizontal="center" vertical="center"/>
    </xf>
    <xf numFmtId="0" fontId="24" fillId="0" borderId="33" xfId="0" applyFont="1" applyBorder="1" applyAlignment="1">
      <alignment horizontal="center" vertical="top" wrapText="1"/>
    </xf>
    <xf numFmtId="0" fontId="20" fillId="0" borderId="30" xfId="0" applyFont="1" applyBorder="1" applyAlignment="1">
      <alignment vertical="top"/>
    </xf>
    <xf numFmtId="0" fontId="20" fillId="0" borderId="42" xfId="0" applyFont="1" applyBorder="1" applyAlignment="1">
      <alignment vertical="top"/>
    </xf>
    <xf numFmtId="0" fontId="5" fillId="2" borderId="4" xfId="0" applyFont="1" applyFill="1" applyBorder="1" applyAlignment="1">
      <alignment horizontal="center" vertical="center"/>
    </xf>
    <xf numFmtId="0" fontId="3" fillId="0" borderId="5" xfId="0" applyFont="1" applyBorder="1"/>
    <xf numFmtId="0" fontId="3" fillId="0" borderId="10" xfId="0" applyFont="1" applyBorder="1"/>
    <xf numFmtId="0" fontId="3" fillId="0" borderId="11" xfId="0" applyFont="1" applyBorder="1"/>
    <xf numFmtId="0" fontId="3" fillId="0" borderId="12" xfId="0" applyFont="1" applyBorder="1"/>
    <xf numFmtId="0" fontId="3" fillId="0" borderId="13" xfId="0" applyFont="1" applyBorder="1"/>
    <xf numFmtId="0" fontId="6" fillId="2" borderId="4" xfId="0" applyFont="1" applyFill="1" applyBorder="1" applyAlignment="1">
      <alignment horizontal="center" vertical="center"/>
    </xf>
    <xf numFmtId="0" fontId="3" fillId="0" borderId="8" xfId="0" applyFont="1" applyBorder="1"/>
    <xf numFmtId="0" fontId="3" fillId="0" borderId="20" xfId="0" applyFont="1" applyBorder="1"/>
    <xf numFmtId="0" fontId="5" fillId="8" borderId="21" xfId="0" applyFont="1" applyFill="1" applyBorder="1" applyAlignment="1">
      <alignment horizontal="center"/>
    </xf>
    <xf numFmtId="0" fontId="3" fillId="9" borderId="22" xfId="0" applyFont="1" applyFill="1" applyBorder="1"/>
    <xf numFmtId="0" fontId="3" fillId="9" borderId="6" xfId="0" applyFont="1" applyFill="1" applyBorder="1"/>
    <xf numFmtId="0" fontId="7" fillId="3" borderId="16"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13" fillId="0" borderId="38" xfId="0" applyFont="1" applyBorder="1" applyAlignment="1">
      <alignment horizontal="left" vertical="top" wrapText="1"/>
    </xf>
    <xf numFmtId="0" fontId="5" fillId="8" borderId="23" xfId="0" applyFont="1" applyFill="1" applyBorder="1" applyAlignment="1">
      <alignment horizontal="center" vertical="center" wrapText="1"/>
    </xf>
    <xf numFmtId="0" fontId="3" fillId="9" borderId="32" xfId="0" applyFont="1" applyFill="1" applyBorder="1"/>
    <xf numFmtId="0" fontId="5" fillId="8" borderId="24" xfId="0" applyFont="1" applyFill="1" applyBorder="1" applyAlignment="1">
      <alignment horizontal="center" vertical="center" wrapText="1"/>
    </xf>
    <xf numFmtId="0" fontId="3" fillId="9" borderId="31" xfId="0" applyFont="1" applyFill="1" applyBorder="1"/>
    <xf numFmtId="0" fontId="5" fillId="9" borderId="25" xfId="0" applyFont="1" applyFill="1" applyBorder="1" applyAlignment="1">
      <alignment horizontal="center"/>
    </xf>
    <xf numFmtId="0" fontId="3" fillId="9" borderId="9" xfId="0" applyFont="1" applyFill="1" applyBorder="1"/>
    <xf numFmtId="0" fontId="1" fillId="0" borderId="38" xfId="0" applyFont="1" applyBorder="1" applyAlignment="1">
      <alignment vertical="top"/>
    </xf>
    <xf numFmtId="0" fontId="11" fillId="5" borderId="38" xfId="0" applyFont="1" applyFill="1" applyBorder="1" applyAlignment="1">
      <alignment horizontal="center" vertical="center" wrapText="1"/>
    </xf>
    <xf numFmtId="0" fontId="5" fillId="0" borderId="38" xfId="0" applyFont="1" applyBorder="1" applyAlignment="1">
      <alignment horizontal="center" vertical="top" wrapText="1"/>
    </xf>
    <xf numFmtId="0" fontId="16" fillId="0" borderId="38" xfId="0" applyFont="1" applyBorder="1" applyAlignment="1">
      <alignment horizontal="center" vertical="top" wrapText="1"/>
    </xf>
    <xf numFmtId="0" fontId="7" fillId="0" borderId="38" xfId="0" applyFont="1" applyBorder="1" applyAlignment="1">
      <alignment horizontal="center" vertical="center" wrapText="1"/>
    </xf>
    <xf numFmtId="0" fontId="6" fillId="0" borderId="38" xfId="0" applyFont="1" applyBorder="1" applyAlignment="1">
      <alignment horizontal="center" vertical="center" wrapText="1"/>
    </xf>
    <xf numFmtId="0" fontId="6" fillId="4" borderId="38" xfId="0" applyFont="1" applyFill="1" applyBorder="1" applyAlignment="1">
      <alignment horizontal="center" vertical="center" wrapText="1"/>
    </xf>
    <xf numFmtId="0" fontId="11" fillId="4" borderId="38" xfId="0" applyFont="1" applyFill="1" applyBorder="1" applyAlignment="1">
      <alignment horizontal="center" vertical="center"/>
    </xf>
    <xf numFmtId="0" fontId="9" fillId="0" borderId="38" xfId="0" applyFont="1" applyBorder="1" applyAlignment="1">
      <alignment horizontal="center" vertical="top" wrapText="1"/>
    </xf>
    <xf numFmtId="0" fontId="1" fillId="0" borderId="38" xfId="0" applyFont="1" applyBorder="1"/>
    <xf numFmtId="0" fontId="5" fillId="0" borderId="38" xfId="0" applyFont="1" applyBorder="1" applyAlignment="1">
      <alignment horizontal="center" vertical="center" wrapText="1"/>
    </xf>
    <xf numFmtId="0" fontId="7" fillId="2" borderId="38" xfId="0" applyFont="1" applyFill="1" applyBorder="1" applyAlignment="1">
      <alignment horizontal="center" vertical="top"/>
    </xf>
    <xf numFmtId="0" fontId="10" fillId="0" borderId="38" xfId="0" applyFont="1" applyBorder="1" applyAlignment="1">
      <alignment horizontal="center" vertical="center" wrapText="1"/>
    </xf>
    <xf numFmtId="0" fontId="11" fillId="0" borderId="38" xfId="0" applyFont="1" applyBorder="1" applyAlignment="1">
      <alignment horizontal="center" vertical="center" wrapText="1"/>
    </xf>
    <xf numFmtId="0" fontId="5" fillId="6" borderId="38" xfId="0" applyFont="1" applyFill="1" applyBorder="1" applyAlignment="1">
      <alignment horizontal="left" vertical="center" wrapText="1"/>
    </xf>
    <xf numFmtId="0" fontId="12" fillId="0" borderId="38" xfId="0" applyFont="1" applyBorder="1" applyAlignment="1">
      <alignment horizontal="center" vertical="top" wrapText="1"/>
    </xf>
    <xf numFmtId="0" fontId="12" fillId="0" borderId="38" xfId="0" applyFont="1" applyBorder="1" applyAlignment="1">
      <alignment horizontal="center" vertical="center" wrapText="1"/>
    </xf>
    <xf numFmtId="1" fontId="11" fillId="0" borderId="66" xfId="1" applyNumberFormat="1" applyFont="1" applyBorder="1" applyAlignment="1">
      <alignment horizontal="center" vertical="center" wrapText="1"/>
    </xf>
    <xf numFmtId="0" fontId="3" fillId="0" borderId="58" xfId="1" applyFont="1" applyBorder="1"/>
    <xf numFmtId="0" fontId="3" fillId="0" borderId="70" xfId="1" applyFont="1" applyBorder="1"/>
    <xf numFmtId="0" fontId="7" fillId="0" borderId="53" xfId="1" applyFont="1" applyBorder="1" applyAlignment="1">
      <alignment horizontal="center" vertical="center" wrapText="1"/>
    </xf>
    <xf numFmtId="0" fontId="3" fillId="0" borderId="30" xfId="1" applyFont="1" applyBorder="1"/>
    <xf numFmtId="0" fontId="3" fillId="0" borderId="72" xfId="1" applyFont="1" applyBorder="1"/>
    <xf numFmtId="0" fontId="11" fillId="4" borderId="53" xfId="1" applyFont="1" applyFill="1" applyBorder="1" applyAlignment="1">
      <alignment horizontal="center" vertical="center"/>
    </xf>
    <xf numFmtId="0" fontId="3" fillId="0" borderId="39" xfId="1" applyFont="1" applyBorder="1"/>
    <xf numFmtId="0" fontId="11" fillId="0" borderId="53" xfId="1" applyFont="1" applyBorder="1" applyAlignment="1">
      <alignment horizontal="center" vertical="center" wrapText="1"/>
    </xf>
    <xf numFmtId="0" fontId="13" fillId="0" borderId="67" xfId="1" applyFont="1" applyBorder="1" applyAlignment="1">
      <alignment horizontal="left" vertical="center" wrapText="1"/>
    </xf>
    <xf numFmtId="0" fontId="3" fillId="0" borderId="32" xfId="1" applyFont="1" applyBorder="1"/>
    <xf numFmtId="0" fontId="3" fillId="0" borderId="71" xfId="1" applyFont="1" applyBorder="1"/>
    <xf numFmtId="0" fontId="13" fillId="0" borderId="68" xfId="1" applyFont="1" applyBorder="1" applyAlignment="1">
      <alignment horizontal="center" vertical="center" wrapText="1"/>
    </xf>
    <xf numFmtId="0" fontId="3" fillId="0" borderId="31" xfId="1" applyFont="1" applyBorder="1"/>
    <xf numFmtId="0" fontId="3" fillId="0" borderId="40" xfId="1" applyFont="1" applyBorder="1"/>
    <xf numFmtId="0" fontId="6" fillId="0" borderId="59" xfId="1" applyFont="1" applyBorder="1" applyAlignment="1">
      <alignment horizontal="center" vertical="center" wrapText="1"/>
    </xf>
    <xf numFmtId="0" fontId="3" fillId="0" borderId="79" xfId="1" applyFont="1" applyBorder="1"/>
    <xf numFmtId="0" fontId="6" fillId="4" borderId="33" xfId="1" applyFont="1" applyFill="1" applyBorder="1" applyAlignment="1">
      <alignment horizontal="center" vertical="center" wrapText="1"/>
    </xf>
    <xf numFmtId="0" fontId="5" fillId="6" borderId="24" xfId="1" applyFont="1" applyFill="1" applyBorder="1" applyAlignment="1">
      <alignment horizontal="left" vertical="center" wrapText="1"/>
    </xf>
    <xf numFmtId="0" fontId="13" fillId="0" borderId="24" xfId="1" applyFont="1" applyBorder="1" applyAlignment="1">
      <alignment horizontal="center" vertical="center" wrapText="1"/>
    </xf>
    <xf numFmtId="0" fontId="3" fillId="0" borderId="73" xfId="1" applyFont="1" applyBorder="1"/>
    <xf numFmtId="0" fontId="13" fillId="0" borderId="33" xfId="1" applyFont="1" applyBorder="1" applyAlignment="1">
      <alignment horizontal="left" vertical="top" wrapText="1"/>
    </xf>
    <xf numFmtId="0" fontId="3" fillId="0" borderId="30" xfId="1" applyFont="1" applyBorder="1" applyAlignment="1">
      <alignment vertical="top"/>
    </xf>
    <xf numFmtId="0" fontId="3" fillId="0" borderId="72" xfId="1" applyFont="1" applyBorder="1" applyAlignment="1">
      <alignment vertical="top"/>
    </xf>
    <xf numFmtId="0" fontId="13" fillId="0" borderId="33" xfId="1" applyFont="1" applyBorder="1" applyAlignment="1">
      <alignment horizontal="center" vertical="top" wrapText="1"/>
    </xf>
    <xf numFmtId="0" fontId="11" fillId="4" borderId="30" xfId="1" applyFont="1" applyFill="1" applyBorder="1" applyAlignment="1">
      <alignment horizontal="center" vertical="center"/>
    </xf>
    <xf numFmtId="0" fontId="11" fillId="4" borderId="39" xfId="1" applyFont="1" applyFill="1" applyBorder="1" applyAlignment="1">
      <alignment horizontal="center" vertical="center"/>
    </xf>
    <xf numFmtId="0" fontId="3" fillId="0" borderId="42" xfId="1" applyFont="1" applyBorder="1"/>
    <xf numFmtId="0" fontId="3" fillId="0" borderId="41" xfId="1" applyFont="1" applyBorder="1"/>
    <xf numFmtId="0" fontId="6" fillId="0" borderId="58" xfId="1" applyFont="1" applyBorder="1" applyAlignment="1">
      <alignment horizontal="center" vertical="center" wrapText="1"/>
    </xf>
    <xf numFmtId="0" fontId="6" fillId="0" borderId="62" xfId="1" applyFont="1" applyBorder="1" applyAlignment="1">
      <alignment horizontal="center" vertical="center" wrapText="1"/>
    </xf>
    <xf numFmtId="0" fontId="3" fillId="0" borderId="43" xfId="1" applyFont="1" applyBorder="1"/>
    <xf numFmtId="0" fontId="3" fillId="0" borderId="39" xfId="1" applyFont="1" applyBorder="1" applyAlignment="1">
      <alignment vertical="top"/>
    </xf>
    <xf numFmtId="0" fontId="3" fillId="0" borderId="62" xfId="1" applyFont="1" applyBorder="1"/>
    <xf numFmtId="0" fontId="10" fillId="0" borderId="33" xfId="1" applyFont="1" applyBorder="1" applyAlignment="1">
      <alignment horizontal="center" vertical="top" wrapText="1"/>
    </xf>
    <xf numFmtId="0" fontId="14" fillId="0" borderId="30" xfId="1" applyFont="1" applyBorder="1" applyAlignment="1">
      <alignment vertical="top"/>
    </xf>
    <xf numFmtId="0" fontId="14" fillId="0" borderId="39" xfId="1" applyFont="1" applyBorder="1" applyAlignment="1">
      <alignment vertical="top"/>
    </xf>
    <xf numFmtId="0" fontId="10" fillId="0" borderId="33" xfId="1" applyFont="1" applyBorder="1" applyAlignment="1">
      <alignment horizontal="left" vertical="top" wrapText="1"/>
    </xf>
    <xf numFmtId="0" fontId="31" fillId="0" borderId="33" xfId="1" applyFont="1" applyBorder="1" applyAlignment="1">
      <alignment horizontal="center" vertical="center" wrapText="1"/>
    </xf>
    <xf numFmtId="0" fontId="20" fillId="0" borderId="30" xfId="1" applyFont="1" applyBorder="1"/>
    <xf numFmtId="0" fontId="20" fillId="0" borderId="42" xfId="1" applyFont="1" applyBorder="1"/>
    <xf numFmtId="0" fontId="19" fillId="0" borderId="33" xfId="1" applyFont="1" applyBorder="1" applyAlignment="1">
      <alignment horizontal="center" vertical="center" wrapText="1"/>
    </xf>
    <xf numFmtId="0" fontId="8" fillId="0" borderId="24" xfId="1" applyFont="1" applyBorder="1" applyAlignment="1">
      <alignment horizontal="center" vertical="center" wrapText="1"/>
    </xf>
    <xf numFmtId="0" fontId="19" fillId="0" borderId="55" xfId="1" applyFont="1" applyBorder="1" applyAlignment="1">
      <alignment horizontal="center" vertical="center" wrapText="1"/>
    </xf>
    <xf numFmtId="0" fontId="3" fillId="0" borderId="49" xfId="1" applyFont="1" applyBorder="1"/>
    <xf numFmtId="0" fontId="3" fillId="0" borderId="63" xfId="1" applyFont="1" applyBorder="1"/>
    <xf numFmtId="0" fontId="32" fillId="0" borderId="56" xfId="1" applyFont="1" applyBorder="1" applyAlignment="1">
      <alignment horizontal="justify" vertical="center" wrapText="1"/>
    </xf>
    <xf numFmtId="0" fontId="32" fillId="0" borderId="50" xfId="1" applyFont="1" applyBorder="1" applyAlignment="1">
      <alignment horizontal="justify" vertical="center" wrapText="1"/>
    </xf>
    <xf numFmtId="0" fontId="32" fillId="0" borderId="64" xfId="1" applyFont="1" applyBorder="1" applyAlignment="1">
      <alignment horizontal="justify" vertical="center" wrapText="1"/>
    </xf>
    <xf numFmtId="0" fontId="5" fillId="0" borderId="33" xfId="1" applyFont="1" applyBorder="1" applyAlignment="1">
      <alignment horizontal="center" vertical="top" wrapText="1"/>
    </xf>
    <xf numFmtId="0" fontId="5" fillId="0" borderId="30" xfId="1" applyFont="1" applyBorder="1" applyAlignment="1">
      <alignment horizontal="center" vertical="top" wrapText="1"/>
    </xf>
    <xf numFmtId="0" fontId="5" fillId="0" borderId="72" xfId="1" applyFont="1" applyBorder="1" applyAlignment="1">
      <alignment horizontal="center" vertical="top" wrapText="1"/>
    </xf>
    <xf numFmtId="0" fontId="16" fillId="0" borderId="24" xfId="1" applyFont="1" applyBorder="1" applyAlignment="1">
      <alignment horizontal="center" vertical="top" wrapText="1"/>
    </xf>
    <xf numFmtId="0" fontId="16" fillId="0" borderId="31" xfId="1" applyFont="1" applyBorder="1" applyAlignment="1">
      <alignment horizontal="center" vertical="top" wrapText="1"/>
    </xf>
    <xf numFmtId="0" fontId="16" fillId="0" borderId="73" xfId="1" applyFont="1" applyBorder="1" applyAlignment="1">
      <alignment horizontal="center" vertical="top" wrapText="1"/>
    </xf>
    <xf numFmtId="0" fontId="8" fillId="0" borderId="54" xfId="1" applyFont="1" applyBorder="1" applyAlignment="1">
      <alignment horizontal="center" vertical="top"/>
    </xf>
    <xf numFmtId="0" fontId="8" fillId="0" borderId="10" xfId="1" applyFont="1" applyBorder="1" applyAlignment="1">
      <alignment horizontal="center" vertical="top"/>
    </xf>
    <xf numFmtId="0" fontId="8" fillId="0" borderId="80" xfId="1" applyFont="1" applyBorder="1" applyAlignment="1">
      <alignment horizontal="center" vertical="top"/>
    </xf>
    <xf numFmtId="0" fontId="17" fillId="0" borderId="33" xfId="1" applyFont="1" applyBorder="1" applyAlignment="1">
      <alignment horizontal="left" vertical="center" wrapText="1"/>
    </xf>
    <xf numFmtId="0" fontId="18" fillId="0" borderId="30" xfId="1" applyFont="1" applyBorder="1"/>
    <xf numFmtId="0" fontId="18" fillId="0" borderId="42" xfId="1" applyFont="1" applyBorder="1"/>
    <xf numFmtId="0" fontId="17" fillId="0" borderId="24" xfId="1" applyFont="1" applyBorder="1" applyAlignment="1">
      <alignment horizontal="center" vertical="center" wrapText="1"/>
    </xf>
    <xf numFmtId="0" fontId="18" fillId="0" borderId="31" xfId="1" applyFont="1" applyBorder="1"/>
    <xf numFmtId="14" fontId="8" fillId="0" borderId="23" xfId="1" applyNumberFormat="1" applyFont="1" applyBorder="1" applyAlignment="1">
      <alignment horizontal="center" vertical="center"/>
    </xf>
    <xf numFmtId="0" fontId="18" fillId="0" borderId="43" xfId="1" applyFont="1" applyBorder="1"/>
    <xf numFmtId="0" fontId="10" fillId="0" borderId="67" xfId="1" applyFont="1" applyBorder="1" applyAlignment="1">
      <alignment horizontal="left" vertical="center" wrapText="1"/>
    </xf>
    <xf numFmtId="0" fontId="14" fillId="0" borderId="32" xfId="1" applyFont="1" applyBorder="1"/>
    <xf numFmtId="0" fontId="14" fillId="0" borderId="41" xfId="1" applyFont="1" applyBorder="1"/>
    <xf numFmtId="0" fontId="10" fillId="0" borderId="68" xfId="1" applyFont="1" applyBorder="1" applyAlignment="1">
      <alignment horizontal="center" vertical="center" wrapText="1"/>
    </xf>
    <xf numFmtId="0" fontId="14" fillId="0" borderId="31" xfId="1" applyFont="1" applyBorder="1"/>
    <xf numFmtId="0" fontId="14" fillId="0" borderId="40" xfId="1" applyFont="1" applyBorder="1"/>
    <xf numFmtId="0" fontId="12" fillId="0" borderId="33" xfId="1" applyFont="1" applyBorder="1" applyAlignment="1">
      <alignment horizontal="center" vertical="top" wrapText="1"/>
    </xf>
    <xf numFmtId="0" fontId="12" fillId="0" borderId="30" xfId="1" applyFont="1" applyBorder="1" applyAlignment="1">
      <alignment horizontal="center" vertical="top" wrapText="1"/>
    </xf>
    <xf numFmtId="0" fontId="12" fillId="0" borderId="72" xfId="1" applyFont="1" applyBorder="1" applyAlignment="1">
      <alignment horizontal="center" vertical="top" wrapText="1"/>
    </xf>
    <xf numFmtId="0" fontId="12" fillId="0" borderId="33" xfId="1" applyFont="1" applyBorder="1" applyAlignment="1">
      <alignment horizontal="center" vertical="center" wrapText="1"/>
    </xf>
    <xf numFmtId="0" fontId="5" fillId="0" borderId="33" xfId="1" applyFont="1" applyBorder="1" applyAlignment="1">
      <alignment horizontal="center" vertical="center" wrapText="1"/>
    </xf>
    <xf numFmtId="0" fontId="5" fillId="0" borderId="30" xfId="1" applyFont="1" applyBorder="1" applyAlignment="1">
      <alignment horizontal="center" vertical="center" wrapText="1"/>
    </xf>
    <xf numFmtId="0" fontId="5" fillId="0" borderId="72" xfId="1" applyFont="1" applyBorder="1" applyAlignment="1">
      <alignment horizontal="center" vertical="center" wrapText="1"/>
    </xf>
    <xf numFmtId="0" fontId="7" fillId="2" borderId="33" xfId="1" applyFont="1" applyFill="1" applyBorder="1" applyAlignment="1">
      <alignment horizontal="center" vertical="top"/>
    </xf>
    <xf numFmtId="0" fontId="7" fillId="2" borderId="30" xfId="1" applyFont="1" applyFill="1" applyBorder="1" applyAlignment="1">
      <alignment horizontal="center" vertical="top"/>
    </xf>
    <xf numFmtId="0" fontId="7" fillId="2" borderId="72" xfId="1" applyFont="1" applyFill="1" applyBorder="1" applyAlignment="1">
      <alignment horizontal="center" vertical="top"/>
    </xf>
    <xf numFmtId="0" fontId="11" fillId="5" borderId="33" xfId="1" applyFont="1" applyFill="1" applyBorder="1" applyAlignment="1">
      <alignment horizontal="center" vertical="center" wrapText="1"/>
    </xf>
    <xf numFmtId="0" fontId="11" fillId="5" borderId="30" xfId="1" applyFont="1" applyFill="1" applyBorder="1" applyAlignment="1">
      <alignment horizontal="center" vertical="center" wrapText="1"/>
    </xf>
    <xf numFmtId="0" fontId="11" fillId="5" borderId="72" xfId="1" applyFont="1" applyFill="1" applyBorder="1" applyAlignment="1">
      <alignment horizontal="center" vertical="center" wrapText="1"/>
    </xf>
    <xf numFmtId="0" fontId="17" fillId="0" borderId="33" xfId="1" applyFont="1" applyBorder="1" applyAlignment="1">
      <alignment horizontal="left" vertical="top" wrapText="1"/>
    </xf>
    <xf numFmtId="0" fontId="18" fillId="0" borderId="30" xfId="1" applyFont="1" applyBorder="1" applyAlignment="1">
      <alignment vertical="top"/>
    </xf>
    <xf numFmtId="0" fontId="18" fillId="0" borderId="39" xfId="1" applyFont="1" applyBorder="1" applyAlignment="1">
      <alignment vertical="top"/>
    </xf>
    <xf numFmtId="1" fontId="11" fillId="0" borderId="52" xfId="1" applyNumberFormat="1" applyFont="1" applyBorder="1" applyAlignment="1">
      <alignment horizontal="center" vertical="center" wrapText="1"/>
    </xf>
    <xf numFmtId="0" fontId="7" fillId="0" borderId="33" xfId="1" applyFont="1" applyBorder="1" applyAlignment="1">
      <alignment horizontal="center" vertical="center" wrapText="1"/>
    </xf>
    <xf numFmtId="0" fontId="5" fillId="0" borderId="75" xfId="1" applyFont="1" applyBorder="1" applyAlignment="1">
      <alignment horizontal="center" vertical="top" wrapText="1"/>
    </xf>
    <xf numFmtId="0" fontId="5" fillId="0" borderId="75" xfId="1" applyFont="1" applyBorder="1" applyAlignment="1">
      <alignment horizontal="center" vertical="center" wrapText="1"/>
    </xf>
    <xf numFmtId="0" fontId="7" fillId="2" borderId="75" xfId="1" applyFont="1" applyFill="1" applyBorder="1" applyAlignment="1">
      <alignment horizontal="center" vertical="top"/>
    </xf>
    <xf numFmtId="0" fontId="17" fillId="0" borderId="75" xfId="1" applyFont="1" applyBorder="1" applyAlignment="1">
      <alignment horizontal="left" vertical="top" wrapText="1"/>
    </xf>
    <xf numFmtId="0" fontId="32" fillId="0" borderId="83" xfId="1" applyFont="1" applyBorder="1" applyAlignment="1">
      <alignment horizontal="justify" vertical="center" wrapText="1"/>
    </xf>
    <xf numFmtId="0" fontId="9" fillId="0" borderId="74" xfId="1" applyFont="1" applyBorder="1" applyAlignment="1">
      <alignment horizontal="center" vertical="top" wrapText="1"/>
    </xf>
    <xf numFmtId="0" fontId="17" fillId="0" borderId="75" xfId="1" applyFont="1" applyBorder="1" applyAlignment="1">
      <alignment horizontal="center" vertical="top" wrapText="1"/>
    </xf>
    <xf numFmtId="0" fontId="18" fillId="0" borderId="72" xfId="1" applyFont="1" applyBorder="1"/>
    <xf numFmtId="0" fontId="17" fillId="0" borderId="76" xfId="1" applyFont="1" applyBorder="1" applyAlignment="1">
      <alignment horizontal="center" vertical="top" wrapText="1"/>
    </xf>
    <xf numFmtId="0" fontId="18" fillId="0" borderId="73" xfId="1" applyFont="1" applyBorder="1"/>
    <xf numFmtId="0" fontId="5" fillId="0" borderId="74" xfId="1" applyFont="1" applyBorder="1" applyAlignment="1">
      <alignment horizontal="center" vertical="top" wrapText="1"/>
    </xf>
    <xf numFmtId="0" fontId="20" fillId="0" borderId="72" xfId="1" applyFont="1" applyBorder="1"/>
    <xf numFmtId="0" fontId="3" fillId="0" borderId="82" xfId="1" applyFont="1" applyBorder="1"/>
    <xf numFmtId="0" fontId="17" fillId="0" borderId="33" xfId="1" applyFont="1" applyBorder="1" applyAlignment="1">
      <alignment horizontal="center" vertical="top" wrapText="1"/>
    </xf>
    <xf numFmtId="0" fontId="18" fillId="0" borderId="72" xfId="1" applyFont="1" applyBorder="1" applyAlignment="1">
      <alignment vertical="top"/>
    </xf>
    <xf numFmtId="0" fontId="14" fillId="0" borderId="71" xfId="1" applyFont="1" applyBorder="1"/>
    <xf numFmtId="0" fontId="1" fillId="0" borderId="30" xfId="1" applyFont="1" applyBorder="1" applyAlignment="1">
      <alignment vertical="top"/>
    </xf>
    <xf numFmtId="0" fontId="1" fillId="0" borderId="39" xfId="1" applyFont="1" applyBorder="1" applyAlignment="1">
      <alignment vertical="top"/>
    </xf>
    <xf numFmtId="0" fontId="9" fillId="0" borderId="23" xfId="1" applyFont="1" applyBorder="1" applyAlignment="1">
      <alignment horizontal="center" vertical="top" wrapText="1"/>
    </xf>
    <xf numFmtId="0" fontId="9" fillId="0" borderId="32" xfId="1" applyFont="1" applyBorder="1" applyAlignment="1">
      <alignment horizontal="center" vertical="top" wrapText="1"/>
    </xf>
    <xf numFmtId="0" fontId="9" fillId="0" borderId="71" xfId="1" applyFont="1" applyBorder="1" applyAlignment="1">
      <alignment horizontal="center" vertical="top" wrapText="1"/>
    </xf>
    <xf numFmtId="0" fontId="17" fillId="0" borderId="30" xfId="1" applyFont="1" applyBorder="1" applyAlignment="1">
      <alignment horizontal="center" vertical="top" wrapText="1"/>
    </xf>
    <xf numFmtId="0" fontId="17" fillId="0" borderId="72" xfId="1" applyFont="1" applyBorder="1" applyAlignment="1">
      <alignment horizontal="center" vertical="top" wrapText="1"/>
    </xf>
    <xf numFmtId="0" fontId="17" fillId="0" borderId="24" xfId="1" applyFont="1" applyBorder="1" applyAlignment="1">
      <alignment horizontal="center" vertical="top" wrapText="1"/>
    </xf>
    <xf numFmtId="0" fontId="17" fillId="0" borderId="31" xfId="1" applyFont="1" applyBorder="1" applyAlignment="1">
      <alignment horizontal="center" vertical="top" wrapText="1"/>
    </xf>
    <xf numFmtId="0" fontId="17" fillId="0" borderId="73" xfId="1" applyFont="1" applyBorder="1" applyAlignment="1">
      <alignment horizontal="center" vertical="top" wrapText="1"/>
    </xf>
    <xf numFmtId="0" fontId="5" fillId="0" borderId="23" xfId="1" applyFont="1" applyBorder="1" applyAlignment="1">
      <alignment horizontal="center" vertical="top" wrapText="1"/>
    </xf>
    <xf numFmtId="0" fontId="5" fillId="0" borderId="32" xfId="1" applyFont="1" applyBorder="1" applyAlignment="1">
      <alignment horizontal="center" vertical="top" wrapText="1"/>
    </xf>
    <xf numFmtId="0" fontId="5" fillId="0" borderId="71" xfId="1" applyFont="1" applyBorder="1" applyAlignment="1">
      <alignment horizontal="center" vertical="top" wrapText="1"/>
    </xf>
    <xf numFmtId="0" fontId="19" fillId="0" borderId="49" xfId="1" applyFont="1" applyBorder="1" applyAlignment="1">
      <alignment horizontal="center" vertical="center" wrapText="1"/>
    </xf>
    <xf numFmtId="0" fontId="16" fillId="0" borderId="68" xfId="1" applyFont="1" applyBorder="1" applyAlignment="1">
      <alignment horizontal="center" vertical="top" wrapText="1"/>
    </xf>
    <xf numFmtId="0" fontId="8" fillId="0" borderId="4" xfId="1" applyFont="1" applyBorder="1" applyAlignment="1">
      <alignment horizontal="center" vertical="top"/>
    </xf>
    <xf numFmtId="0" fontId="13" fillId="0" borderId="33" xfId="1" applyFont="1" applyBorder="1" applyAlignment="1">
      <alignment horizontal="left" vertical="center" wrapText="1"/>
    </xf>
    <xf numFmtId="0" fontId="1" fillId="0" borderId="30" xfId="1" applyFont="1" applyBorder="1"/>
    <xf numFmtId="0" fontId="1" fillId="0" borderId="42" xfId="1" applyFont="1" applyBorder="1"/>
    <xf numFmtId="0" fontId="12" fillId="0" borderId="53" xfId="1" applyFont="1" applyBorder="1" applyAlignment="1">
      <alignment horizontal="center" vertical="top" wrapText="1"/>
    </xf>
    <xf numFmtId="0" fontId="5" fillId="0" borderId="53" xfId="1" applyFont="1" applyBorder="1" applyAlignment="1">
      <alignment horizontal="center" vertical="center" wrapText="1"/>
    </xf>
    <xf numFmtId="0" fontId="7" fillId="2" borderId="53" xfId="1" applyFont="1" applyFill="1" applyBorder="1" applyAlignment="1">
      <alignment horizontal="center" vertical="top"/>
    </xf>
    <xf numFmtId="0" fontId="5" fillId="0" borderId="53" xfId="1" applyFont="1" applyBorder="1" applyAlignment="1">
      <alignment horizontal="center" vertical="top" wrapText="1"/>
    </xf>
    <xf numFmtId="0" fontId="30" fillId="0" borderId="33" xfId="1" applyFont="1" applyBorder="1" applyAlignment="1">
      <alignment vertical="center" wrapText="1"/>
    </xf>
    <xf numFmtId="0" fontId="30" fillId="0" borderId="30" xfId="1" applyFont="1" applyBorder="1" applyAlignment="1">
      <alignment vertical="center" wrapText="1"/>
    </xf>
    <xf numFmtId="0" fontId="30" fillId="0" borderId="39" xfId="1" applyFont="1" applyBorder="1" applyAlignment="1">
      <alignment vertical="center" wrapText="1"/>
    </xf>
    <xf numFmtId="0" fontId="1" fillId="0" borderId="32" xfId="1" applyFont="1" applyBorder="1"/>
    <xf numFmtId="0" fontId="1" fillId="0" borderId="41" xfId="1" applyFont="1" applyBorder="1"/>
    <xf numFmtId="0" fontId="11" fillId="5" borderId="42" xfId="1" applyFont="1" applyFill="1" applyBorder="1" applyAlignment="1">
      <alignment horizontal="center" vertical="center" wrapText="1"/>
    </xf>
    <xf numFmtId="0" fontId="8" fillId="0" borderId="12" xfId="1" applyFont="1" applyBorder="1" applyAlignment="1">
      <alignment horizontal="center" vertical="top"/>
    </xf>
    <xf numFmtId="0" fontId="12" fillId="0" borderId="42" xfId="1" applyFont="1" applyBorder="1" applyAlignment="1">
      <alignment horizontal="center" vertical="top" wrapText="1"/>
    </xf>
    <xf numFmtId="0" fontId="5" fillId="0" borderId="42" xfId="1" applyFont="1" applyBorder="1" applyAlignment="1">
      <alignment horizontal="center" vertical="center" wrapText="1"/>
    </xf>
    <xf numFmtId="0" fontId="7" fillId="2" borderId="42" xfId="1" applyFont="1" applyFill="1" applyBorder="1" applyAlignment="1">
      <alignment horizontal="center" vertical="top"/>
    </xf>
    <xf numFmtId="0" fontId="5" fillId="0" borderId="42" xfId="1" applyFont="1" applyBorder="1" applyAlignment="1">
      <alignment horizontal="center" vertical="top" wrapText="1"/>
    </xf>
    <xf numFmtId="0" fontId="16" fillId="0" borderId="43" xfId="1" applyFont="1" applyBorder="1" applyAlignment="1">
      <alignment horizontal="center" vertical="top" wrapText="1"/>
    </xf>
    <xf numFmtId="0" fontId="30" fillId="0" borderId="33" xfId="1" applyFont="1" applyBorder="1" applyAlignment="1">
      <alignment vertical="top" wrapText="1"/>
    </xf>
    <xf numFmtId="0" fontId="30" fillId="0" borderId="30" xfId="1" applyFont="1" applyBorder="1" applyAlignment="1">
      <alignment vertical="top" wrapText="1"/>
    </xf>
    <xf numFmtId="0" fontId="30" fillId="0" borderId="39" xfId="1" applyFont="1" applyBorder="1" applyAlignment="1">
      <alignment vertical="top" wrapText="1"/>
    </xf>
    <xf numFmtId="0" fontId="15" fillId="8" borderId="33" xfId="1" applyFont="1" applyFill="1" applyBorder="1" applyAlignment="1">
      <alignment horizontal="center" vertical="center" wrapText="1"/>
    </xf>
    <xf numFmtId="0" fontId="3" fillId="9" borderId="39" xfId="1" applyFont="1" applyFill="1" applyBorder="1"/>
    <xf numFmtId="0" fontId="15" fillId="8" borderId="39"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3" fillId="9" borderId="7" xfId="1" applyFont="1" applyFill="1" applyBorder="1"/>
    <xf numFmtId="0" fontId="16" fillId="0" borderId="33" xfId="1" applyFont="1" applyBorder="1" applyAlignment="1">
      <alignment horizontal="center" vertical="top" wrapText="1"/>
    </xf>
    <xf numFmtId="0" fontId="27" fillId="0" borderId="33" xfId="1" applyFont="1" applyBorder="1" applyAlignment="1">
      <alignment horizontal="center" vertical="top" wrapText="1"/>
    </xf>
    <xf numFmtId="0" fontId="5" fillId="8" borderId="33" xfId="1" applyFont="1" applyFill="1" applyBorder="1" applyAlignment="1">
      <alignment horizontal="center" vertical="center" wrapText="1"/>
    </xf>
    <xf numFmtId="0" fontId="5" fillId="8" borderId="30" xfId="1" applyFont="1" applyFill="1" applyBorder="1" applyAlignment="1">
      <alignment horizontal="center" vertical="center" wrapText="1"/>
    </xf>
    <xf numFmtId="0" fontId="5" fillId="8" borderId="33" xfId="1" applyFont="1" applyFill="1" applyBorder="1" applyAlignment="1">
      <alignment horizontal="center" vertical="center"/>
    </xf>
    <xf numFmtId="0" fontId="5" fillId="10" borderId="4" xfId="1" applyFont="1" applyFill="1" applyBorder="1" applyAlignment="1">
      <alignment horizontal="center" vertical="center"/>
    </xf>
    <xf numFmtId="0" fontId="3" fillId="9" borderId="8" xfId="1" applyFont="1" applyFill="1" applyBorder="1"/>
    <xf numFmtId="0" fontId="3" fillId="9" borderId="5" xfId="1" applyFont="1" applyFill="1" applyBorder="1"/>
    <xf numFmtId="0" fontId="3" fillId="9" borderId="10" xfId="1" applyFont="1" applyFill="1" applyBorder="1"/>
    <xf numFmtId="0" fontId="26" fillId="9" borderId="15" xfId="1" applyFill="1"/>
    <xf numFmtId="0" fontId="3" fillId="9" borderId="11" xfId="1" applyFont="1" applyFill="1" applyBorder="1"/>
    <xf numFmtId="0" fontId="3" fillId="9" borderId="12" xfId="1" applyFont="1" applyFill="1" applyBorder="1"/>
    <xf numFmtId="0" fontId="3" fillId="9" borderId="20" xfId="1" applyFont="1" applyFill="1" applyBorder="1"/>
    <xf numFmtId="0" fontId="3" fillId="9" borderId="13" xfId="1" applyFont="1" applyFill="1" applyBorder="1"/>
    <xf numFmtId="0" fontId="5" fillId="10" borderId="36" xfId="1" applyFont="1" applyFill="1" applyBorder="1" applyAlignment="1">
      <alignment horizontal="center" vertical="center"/>
    </xf>
    <xf numFmtId="0" fontId="3" fillId="9" borderId="37" xfId="1" applyFont="1" applyFill="1" applyBorder="1"/>
    <xf numFmtId="0" fontId="3" fillId="9" borderId="44" xfId="1" applyFont="1" applyFill="1" applyBorder="1"/>
    <xf numFmtId="0" fontId="3" fillId="9" borderId="35" xfId="1" applyFont="1" applyFill="1" applyBorder="1"/>
    <xf numFmtId="0" fontId="3" fillId="9" borderId="45" xfId="1" applyFont="1" applyFill="1" applyBorder="1"/>
    <xf numFmtId="0" fontId="3" fillId="9" borderId="46" xfId="1" applyFont="1" applyFill="1" applyBorder="1"/>
    <xf numFmtId="0" fontId="5" fillId="8" borderId="23" xfId="1" applyFont="1" applyFill="1" applyBorder="1" applyAlignment="1">
      <alignment horizontal="center" vertical="center" wrapText="1"/>
    </xf>
    <xf numFmtId="0" fontId="3" fillId="9" borderId="32" xfId="1" applyFont="1" applyFill="1" applyBorder="1"/>
    <xf numFmtId="0" fontId="3" fillId="9" borderId="30" xfId="1" applyFont="1" applyFill="1" applyBorder="1"/>
    <xf numFmtId="0" fontId="5" fillId="8" borderId="24" xfId="1" applyFont="1" applyFill="1" applyBorder="1" applyAlignment="1">
      <alignment horizontal="center" vertical="center" wrapText="1"/>
    </xf>
    <xf numFmtId="0" fontId="3" fillId="9" borderId="31" xfId="1" applyFont="1" applyFill="1" applyBorder="1"/>
    <xf numFmtId="0" fontId="5" fillId="9" borderId="25" xfId="1" applyFont="1" applyFill="1" applyBorder="1" applyAlignment="1">
      <alignment horizontal="center"/>
    </xf>
    <xf numFmtId="0" fontId="3" fillId="9" borderId="27" xfId="1" applyFont="1" applyFill="1" applyBorder="1"/>
    <xf numFmtId="0" fontId="3" fillId="9" borderId="9" xfId="1" applyFont="1" applyFill="1" applyBorder="1"/>
    <xf numFmtId="0" fontId="5" fillId="9" borderId="26" xfId="1" applyFont="1" applyFill="1" applyBorder="1" applyAlignment="1">
      <alignment horizontal="center"/>
    </xf>
    <xf numFmtId="0" fontId="5" fillId="8" borderId="28" xfId="1" applyFont="1" applyFill="1" applyBorder="1" applyAlignment="1">
      <alignment horizontal="center"/>
    </xf>
    <xf numFmtId="0" fontId="3" fillId="9" borderId="34" xfId="1" applyFont="1" applyFill="1" applyBorder="1"/>
    <xf numFmtId="0" fontId="3" fillId="9" borderId="29" xfId="1" applyFont="1" applyFill="1" applyBorder="1"/>
    <xf numFmtId="0" fontId="7" fillId="3" borderId="16" xfId="1" applyFont="1" applyFill="1" applyBorder="1" applyAlignment="1">
      <alignment horizontal="center" vertical="center"/>
    </xf>
    <xf numFmtId="0" fontId="3" fillId="0" borderId="18" xfId="1" applyFont="1" applyBorder="1"/>
    <xf numFmtId="0" fontId="2" fillId="2" borderId="16" xfId="1" applyFont="1" applyFill="1" applyBorder="1" applyAlignment="1">
      <alignment horizontal="left" vertical="center" wrapText="1"/>
    </xf>
    <xf numFmtId="0" fontId="3" fillId="0" borderId="19" xfId="1" applyFont="1" applyBorder="1"/>
    <xf numFmtId="0" fontId="5" fillId="8" borderId="21" xfId="1" applyFont="1" applyFill="1" applyBorder="1" applyAlignment="1">
      <alignment horizontal="center"/>
    </xf>
    <xf numFmtId="0" fontId="3" fillId="9" borderId="22" xfId="1" applyFont="1" applyFill="1" applyBorder="1"/>
    <xf numFmtId="0" fontId="3" fillId="9" borderId="6" xfId="1" applyFont="1" applyFill="1" applyBorder="1"/>
    <xf numFmtId="0" fontId="5" fillId="2" borderId="4" xfId="1" applyFont="1" applyFill="1" applyBorder="1" applyAlignment="1">
      <alignment horizontal="center" vertical="center"/>
    </xf>
    <xf numFmtId="0" fontId="3" fillId="0" borderId="5" xfId="1" applyFont="1" applyBorder="1"/>
    <xf numFmtId="0" fontId="3" fillId="0" borderId="10" xfId="1" applyFont="1" applyBorder="1"/>
    <xf numFmtId="0" fontId="3" fillId="0" borderId="11" xfId="1" applyFont="1" applyBorder="1"/>
    <xf numFmtId="0" fontId="3" fillId="0" borderId="12" xfId="1" applyFont="1" applyBorder="1"/>
    <xf numFmtId="0" fontId="3" fillId="0" borderId="13" xfId="1" applyFont="1" applyBorder="1"/>
    <xf numFmtId="0" fontId="6" fillId="2" borderId="4" xfId="1" applyFont="1" applyFill="1" applyBorder="1" applyAlignment="1">
      <alignment horizontal="center" vertical="center"/>
    </xf>
    <xf numFmtId="0" fontId="3" fillId="0" borderId="8" xfId="1" applyFont="1" applyBorder="1"/>
    <xf numFmtId="0" fontId="3" fillId="0" borderId="20" xfId="1" applyFont="1" applyBorder="1"/>
    <xf numFmtId="0" fontId="7" fillId="3" borderId="16" xfId="1" applyFont="1" applyFill="1" applyBorder="1" applyAlignment="1">
      <alignment horizontal="center" vertical="center" wrapText="1"/>
    </xf>
    <xf numFmtId="0" fontId="7" fillId="2" borderId="16" xfId="1" applyFont="1" applyFill="1" applyBorder="1" applyAlignment="1">
      <alignment horizontal="center" vertical="center"/>
    </xf>
    <xf numFmtId="0" fontId="21" fillId="0" borderId="23" xfId="1" applyFont="1" applyBorder="1" applyAlignment="1">
      <alignment horizontal="center" vertical="center" wrapText="1"/>
    </xf>
    <xf numFmtId="49" fontId="22" fillId="0" borderId="24" xfId="1" applyNumberFormat="1" applyFont="1" applyBorder="1" applyAlignment="1">
      <alignment horizontal="center" vertical="center" wrapText="1"/>
    </xf>
    <xf numFmtId="0" fontId="13" fillId="11" borderId="33" xfId="1" applyFont="1" applyFill="1" applyBorder="1" applyAlignment="1">
      <alignment horizontal="left" vertical="center" wrapText="1"/>
    </xf>
    <xf numFmtId="0" fontId="1" fillId="11" borderId="30" xfId="1" applyFont="1" applyFill="1" applyBorder="1" applyAlignment="1">
      <alignment vertical="center"/>
    </xf>
    <xf numFmtId="0" fontId="1" fillId="11" borderId="42" xfId="1" applyFont="1" applyFill="1" applyBorder="1" applyAlignment="1">
      <alignment vertical="center"/>
    </xf>
    <xf numFmtId="14" fontId="17" fillId="0" borderId="24" xfId="1" applyNumberFormat="1" applyFont="1" applyBorder="1" applyAlignment="1">
      <alignment horizontal="center" vertical="center" wrapText="1"/>
    </xf>
    <xf numFmtId="0" fontId="1" fillId="0" borderId="72" xfId="1" applyFont="1" applyBorder="1"/>
    <xf numFmtId="0" fontId="13" fillId="0" borderId="24" xfId="1" applyFont="1" applyBorder="1" applyAlignment="1">
      <alignment horizontal="center" vertical="top" wrapText="1"/>
    </xf>
    <xf numFmtId="0" fontId="1" fillId="0" borderId="31" xfId="1" applyFont="1" applyBorder="1"/>
    <xf numFmtId="0" fontId="1" fillId="0" borderId="73" xfId="1" applyFont="1" applyBorder="1"/>
  </cellXfs>
  <cellStyles count="2">
    <cellStyle name="Normal" xfId="0" builtinId="0"/>
    <cellStyle name="Normal 2" xfId="1" xr:uid="{4FB920DC-1C36-4249-86E8-53E5B0DFD197}"/>
  </cellStyles>
  <dxfs count="36">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5" Type="http://customschemas.google.com/relationships/workbookmetadata" Target="metadata"/><Relationship Id="rId23" Type="http://schemas.openxmlformats.org/officeDocument/2006/relationships/customXml" Target="../customXml/item3.xml"/><Relationship Id="rId19" Type="http://schemas.openxmlformats.org/officeDocument/2006/relationships/sheetMetadata" Target="metadata.xml"/><Relationship Id="rId4" Type="http://schemas.openxmlformats.org/officeDocument/2006/relationships/worksheet" Target="worksheets/sheet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id="{6C66CEE2-F1E3-4E16-BEEA-0A7E3A6FC20A}"/>
            </a:ext>
          </a:extLst>
        </xdr:cNvPr>
        <xdr:cNvPicPr preferRelativeResize="0"/>
      </xdr:nvPicPr>
      <xdr:blipFill>
        <a:blip xmlns:r="http://schemas.openxmlformats.org/officeDocument/2006/relationships" r:embed="rId1" cstate="print"/>
        <a:stretch>
          <a:fillRect/>
        </a:stretch>
      </xdr:blipFill>
      <xdr:spPr>
        <a:xfrm>
          <a:off x="923925" y="57150"/>
          <a:ext cx="1057275" cy="12001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id="{309427C3-FBC0-4051-893D-0110CE0084D4}"/>
            </a:ext>
          </a:extLst>
        </xdr:cNvPr>
        <xdr:cNvPicPr preferRelativeResize="0"/>
      </xdr:nvPicPr>
      <xdr:blipFill>
        <a:blip xmlns:r="http://schemas.openxmlformats.org/officeDocument/2006/relationships" r:embed="rId1" cstate="print"/>
        <a:stretch>
          <a:fillRect/>
        </a:stretch>
      </xdr:blipFill>
      <xdr:spPr>
        <a:xfrm>
          <a:off x="942975" y="57150"/>
          <a:ext cx="1057275" cy="12001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id="{4AB82AEA-784C-42E5-A42D-7861DEF8EDFC}"/>
            </a:ext>
          </a:extLst>
        </xdr:cNvPr>
        <xdr:cNvPicPr preferRelativeResize="0"/>
      </xdr:nvPicPr>
      <xdr:blipFill>
        <a:blip xmlns:r="http://schemas.openxmlformats.org/officeDocument/2006/relationships" r:embed="rId1" cstate="print"/>
        <a:stretch>
          <a:fillRect/>
        </a:stretch>
      </xdr:blipFill>
      <xdr:spPr>
        <a:xfrm>
          <a:off x="942975" y="57150"/>
          <a:ext cx="1057275" cy="120015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ownloads\Mapa%20de%20Riesgos%20de%20Corrupci&#243;n%202026%20-%20PS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er\Downloads\Mapa%20de%20Riesgos%20de%20Corrupci&#243;n%202026%20-%20MS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Riesgo 1"/>
    </sheetNames>
    <sheetDataSet>
      <sheetData sheetId="0">
        <row r="3">
          <cell r="D3" t="str">
            <v>MUY BAJA - MODERADO</v>
          </cell>
          <cell r="E3" t="str">
            <v>MODERADO</v>
          </cell>
        </row>
        <row r="4">
          <cell r="D4" t="str">
            <v>MUY BAJA - MAYOR</v>
          </cell>
          <cell r="E4" t="str">
            <v>ALTO</v>
          </cell>
        </row>
        <row r="5">
          <cell r="D5" t="str">
            <v>MUY BAJA - CATASTRÓFICO</v>
          </cell>
          <cell r="E5" t="str">
            <v>EXTREMO</v>
          </cell>
        </row>
        <row r="6">
          <cell r="D6" t="str">
            <v>BAJA - MODERADO</v>
          </cell>
          <cell r="E6" t="str">
            <v>MODERADO</v>
          </cell>
        </row>
        <row r="7">
          <cell r="D7" t="str">
            <v>BAJA - MAYOR</v>
          </cell>
          <cell r="E7" t="str">
            <v>ALTO</v>
          </cell>
        </row>
        <row r="8">
          <cell r="D8" t="str">
            <v>BAJA - CATASTRÓFICO</v>
          </cell>
          <cell r="E8" t="str">
            <v>EXTREMO</v>
          </cell>
        </row>
        <row r="9">
          <cell r="D9" t="str">
            <v>MEDIA - MODERADO</v>
          </cell>
          <cell r="E9" t="str">
            <v>MODERADO</v>
          </cell>
        </row>
        <row r="10">
          <cell r="D10" t="str">
            <v>MEDIA - MAYOR</v>
          </cell>
          <cell r="E10" t="str">
            <v>ALTO</v>
          </cell>
        </row>
        <row r="11">
          <cell r="D11" t="str">
            <v>MEDIA - CATASTRÓFICO</v>
          </cell>
          <cell r="E11" t="str">
            <v>EXTREMO</v>
          </cell>
        </row>
        <row r="12">
          <cell r="D12" t="str">
            <v>ALTA - MODERADO</v>
          </cell>
          <cell r="E12" t="str">
            <v>ALTO</v>
          </cell>
        </row>
        <row r="13">
          <cell r="D13" t="str">
            <v>ALTA - MAYOR</v>
          </cell>
          <cell r="E13" t="str">
            <v>ALTO</v>
          </cell>
        </row>
        <row r="14">
          <cell r="D14" t="str">
            <v>ALTA - CATASTRÓFICO</v>
          </cell>
          <cell r="E14" t="str">
            <v>EXTREMO</v>
          </cell>
        </row>
        <row r="15">
          <cell r="D15" t="str">
            <v>MUY ALTA - MODERADO</v>
          </cell>
          <cell r="E15" t="str">
            <v>ALTO</v>
          </cell>
        </row>
        <row r="16">
          <cell r="D16" t="str">
            <v>MUY ALTA - MAYOR</v>
          </cell>
          <cell r="E16" t="str">
            <v>ALTO</v>
          </cell>
        </row>
        <row r="17">
          <cell r="D17" t="str">
            <v>MUY ALTA - CATASTRÓFICO</v>
          </cell>
          <cell r="E17" t="str">
            <v>EXTREMO</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NTROL DE CAMBIOS"/>
      <sheetName val="Riesgo 1"/>
      <sheetName val="ENCUESTA DE IMPACTO "/>
      <sheetName val="Instructivo"/>
    </sheetNames>
    <sheetDataSet>
      <sheetData sheetId="0">
        <row r="3">
          <cell r="D3" t="str">
            <v>MUY BAJA - MODERADO</v>
          </cell>
          <cell r="E3" t="str">
            <v>MODERADO</v>
          </cell>
        </row>
        <row r="4">
          <cell r="D4" t="str">
            <v>MUY BAJA - MAYOR</v>
          </cell>
          <cell r="E4" t="str">
            <v>ALTO</v>
          </cell>
        </row>
        <row r="5">
          <cell r="D5" t="str">
            <v>MUY BAJA - CATASTRÓFICO</v>
          </cell>
          <cell r="E5" t="str">
            <v>EXTREMO</v>
          </cell>
        </row>
        <row r="6">
          <cell r="D6" t="str">
            <v>BAJA - MODERADO</v>
          </cell>
          <cell r="E6" t="str">
            <v>MODERADO</v>
          </cell>
        </row>
        <row r="7">
          <cell r="D7" t="str">
            <v>BAJA - MAYOR</v>
          </cell>
          <cell r="E7" t="str">
            <v>ALTO</v>
          </cell>
        </row>
        <row r="8">
          <cell r="D8" t="str">
            <v>BAJA - CATASTRÓFICO</v>
          </cell>
          <cell r="E8" t="str">
            <v>EXTREMO</v>
          </cell>
        </row>
        <row r="9">
          <cell r="D9" t="str">
            <v>MEDIA - MODERADO</v>
          </cell>
          <cell r="E9" t="str">
            <v>MODERADO</v>
          </cell>
        </row>
        <row r="10">
          <cell r="D10" t="str">
            <v>MEDIA - MAYOR</v>
          </cell>
          <cell r="E10" t="str">
            <v>ALTO</v>
          </cell>
        </row>
        <row r="11">
          <cell r="D11" t="str">
            <v>MEDIA - CATASTRÓFICO</v>
          </cell>
          <cell r="E11" t="str">
            <v>EXTREMO</v>
          </cell>
        </row>
        <row r="12">
          <cell r="D12" t="str">
            <v>ALTA - MODERADO</v>
          </cell>
          <cell r="E12" t="str">
            <v>ALTO</v>
          </cell>
        </row>
        <row r="13">
          <cell r="D13" t="str">
            <v>ALTA - MAYOR</v>
          </cell>
          <cell r="E13" t="str">
            <v>ALTO</v>
          </cell>
        </row>
        <row r="14">
          <cell r="D14" t="str">
            <v>ALTA - CATASTRÓFICO</v>
          </cell>
          <cell r="E14" t="str">
            <v>EXTREMO</v>
          </cell>
        </row>
        <row r="15">
          <cell r="D15" t="str">
            <v>MUY ALTA - MODERADO</v>
          </cell>
          <cell r="E15" t="str">
            <v>ALTO</v>
          </cell>
        </row>
        <row r="16">
          <cell r="D16" t="str">
            <v>MUY ALTA - MAYOR</v>
          </cell>
          <cell r="E16" t="str">
            <v>ALTO</v>
          </cell>
        </row>
        <row r="17">
          <cell r="D17" t="str">
            <v>MUY ALTA - CATASTRÓFICO</v>
          </cell>
          <cell r="E17" t="str">
            <v>EXTREMO</v>
          </cell>
        </row>
      </sheetData>
      <sheetData sheetId="1"/>
      <sheetData sheetId="2"/>
      <sheetData sheetId="3"/>
      <sheetData sheetId="4"/>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1000"/>
  <sheetViews>
    <sheetView workbookViewId="0">
      <selection activeCell="E4" sqref="E4"/>
    </sheetView>
  </sheetViews>
  <sheetFormatPr baseColWidth="10" defaultColWidth="14.42578125" defaultRowHeight="15" customHeight="1" x14ac:dyDescent="0.25"/>
  <cols>
    <col min="1" max="1" width="30.7109375" customWidth="1"/>
    <col min="2" max="2" width="23" customWidth="1"/>
    <col min="3" max="3" width="11.42578125" customWidth="1"/>
    <col min="4" max="4" width="31" customWidth="1"/>
    <col min="5" max="8" width="11.42578125" customWidth="1"/>
    <col min="9" max="9" width="68.5703125" customWidth="1"/>
    <col min="10" max="12" width="17.140625" customWidth="1"/>
    <col min="13" max="26" width="11.42578125" customWidth="1"/>
  </cols>
  <sheetData>
    <row r="2" spans="1:12" ht="15.75" x14ac:dyDescent="0.25">
      <c r="A2" s="1" t="s">
        <v>0</v>
      </c>
      <c r="B2" s="1" t="s">
        <v>1</v>
      </c>
      <c r="D2" s="1" t="s">
        <v>2</v>
      </c>
      <c r="I2" s="2" t="s">
        <v>3</v>
      </c>
      <c r="J2" s="1" t="s">
        <v>4</v>
      </c>
      <c r="K2" s="1" t="s">
        <v>5</v>
      </c>
    </row>
    <row r="3" spans="1:12" ht="31.5" x14ac:dyDescent="0.25">
      <c r="A3" s="1" t="s">
        <v>6</v>
      </c>
      <c r="B3" s="1" t="s">
        <v>7</v>
      </c>
      <c r="D3" s="1" t="s">
        <v>8</v>
      </c>
      <c r="E3" s="1" t="s">
        <v>7</v>
      </c>
      <c r="I3" s="3" t="s">
        <v>9</v>
      </c>
      <c r="J3" s="1" t="s">
        <v>10</v>
      </c>
      <c r="K3" s="1" t="s">
        <v>11</v>
      </c>
    </row>
    <row r="4" spans="1:12" ht="31.5" x14ac:dyDescent="0.25">
      <c r="A4" s="1" t="s">
        <v>12</v>
      </c>
      <c r="B4" s="1" t="s">
        <v>13</v>
      </c>
      <c r="D4" s="1" t="s">
        <v>14</v>
      </c>
      <c r="E4" s="1" t="s">
        <v>15</v>
      </c>
      <c r="I4" s="4" t="s">
        <v>16</v>
      </c>
      <c r="J4" s="1" t="s">
        <v>17</v>
      </c>
      <c r="K4" s="1" t="s">
        <v>18</v>
      </c>
    </row>
    <row r="5" spans="1:12" ht="63" x14ac:dyDescent="0.25">
      <c r="A5" s="1" t="s">
        <v>19</v>
      </c>
      <c r="B5" s="1" t="s">
        <v>20</v>
      </c>
      <c r="D5" s="1" t="s">
        <v>21</v>
      </c>
      <c r="E5" s="1" t="s">
        <v>22</v>
      </c>
      <c r="I5" s="3" t="s">
        <v>23</v>
      </c>
      <c r="J5" s="1" t="s">
        <v>24</v>
      </c>
      <c r="K5" s="1" t="s">
        <v>25</v>
      </c>
      <c r="L5" s="1" t="s">
        <v>26</v>
      </c>
    </row>
    <row r="6" spans="1:12" ht="31.5" x14ac:dyDescent="0.25">
      <c r="A6" s="1" t="s">
        <v>27</v>
      </c>
      <c r="D6" s="1" t="s">
        <v>28</v>
      </c>
      <c r="E6" s="1" t="s">
        <v>7</v>
      </c>
      <c r="I6" s="3" t="s">
        <v>29</v>
      </c>
      <c r="J6" s="1" t="s">
        <v>30</v>
      </c>
      <c r="K6" s="1" t="s">
        <v>31</v>
      </c>
    </row>
    <row r="7" spans="1:12" ht="47.25" x14ac:dyDescent="0.25">
      <c r="A7" s="1" t="s">
        <v>32</v>
      </c>
      <c r="D7" s="1" t="s">
        <v>33</v>
      </c>
      <c r="E7" s="1" t="s">
        <v>15</v>
      </c>
      <c r="I7" s="3" t="s">
        <v>34</v>
      </c>
      <c r="J7" s="5" t="s">
        <v>35</v>
      </c>
      <c r="K7" s="5" t="s">
        <v>36</v>
      </c>
    </row>
    <row r="8" spans="1:12" ht="31.5" x14ac:dyDescent="0.25">
      <c r="D8" s="1" t="s">
        <v>37</v>
      </c>
      <c r="E8" s="1" t="s">
        <v>22</v>
      </c>
      <c r="I8" s="6" t="s">
        <v>38</v>
      </c>
      <c r="J8" s="1" t="s">
        <v>39</v>
      </c>
      <c r="K8" s="1" t="s">
        <v>40</v>
      </c>
      <c r="L8" s="1" t="s">
        <v>41</v>
      </c>
    </row>
    <row r="9" spans="1:12" x14ac:dyDescent="0.25">
      <c r="A9" s="1" t="s">
        <v>42</v>
      </c>
      <c r="D9" s="1" t="s">
        <v>43</v>
      </c>
      <c r="E9" s="1" t="s">
        <v>7</v>
      </c>
    </row>
    <row r="10" spans="1:12" x14ac:dyDescent="0.25">
      <c r="D10" s="1" t="s">
        <v>44</v>
      </c>
      <c r="E10" s="1" t="s">
        <v>15</v>
      </c>
    </row>
    <row r="11" spans="1:12" x14ac:dyDescent="0.25">
      <c r="A11" s="1" t="s">
        <v>45</v>
      </c>
      <c r="D11" s="1" t="s">
        <v>46</v>
      </c>
      <c r="E11" s="1" t="s">
        <v>22</v>
      </c>
    </row>
    <row r="12" spans="1:12" x14ac:dyDescent="0.25">
      <c r="A12" s="1" t="s">
        <v>47</v>
      </c>
      <c r="D12" s="1" t="s">
        <v>48</v>
      </c>
      <c r="E12" s="1" t="s">
        <v>15</v>
      </c>
    </row>
    <row r="13" spans="1:12" x14ac:dyDescent="0.25">
      <c r="D13" s="1" t="s">
        <v>49</v>
      </c>
      <c r="E13" s="1" t="s">
        <v>15</v>
      </c>
      <c r="I13" s="1" t="s">
        <v>50</v>
      </c>
    </row>
    <row r="14" spans="1:12" x14ac:dyDescent="0.25">
      <c r="D14" s="1" t="s">
        <v>51</v>
      </c>
      <c r="E14" s="1" t="s">
        <v>22</v>
      </c>
      <c r="I14" s="1" t="s">
        <v>52</v>
      </c>
    </row>
    <row r="15" spans="1:12" x14ac:dyDescent="0.25">
      <c r="D15" s="1" t="s">
        <v>53</v>
      </c>
      <c r="E15" s="1" t="s">
        <v>15</v>
      </c>
      <c r="I15" s="1" t="s">
        <v>54</v>
      </c>
    </row>
    <row r="16" spans="1:12" x14ac:dyDescent="0.25">
      <c r="A16" s="1" t="s">
        <v>55</v>
      </c>
      <c r="D16" s="1" t="s">
        <v>56</v>
      </c>
      <c r="E16" s="1" t="s">
        <v>15</v>
      </c>
      <c r="I16" s="1" t="s">
        <v>57</v>
      </c>
    </row>
    <row r="17" spans="1:9" x14ac:dyDescent="0.25">
      <c r="A17" s="1" t="s">
        <v>58</v>
      </c>
      <c r="D17" s="1" t="s">
        <v>59</v>
      </c>
      <c r="E17" s="1" t="s">
        <v>22</v>
      </c>
    </row>
    <row r="18" spans="1:9" x14ac:dyDescent="0.25">
      <c r="A18" s="1" t="s">
        <v>60</v>
      </c>
      <c r="I18" s="1" t="s">
        <v>61</v>
      </c>
    </row>
    <row r="19" spans="1:9" x14ac:dyDescent="0.25">
      <c r="I19" s="1" t="s">
        <v>62</v>
      </c>
    </row>
    <row r="20" spans="1:9" x14ac:dyDescent="0.25">
      <c r="I20" s="1" t="s">
        <v>63</v>
      </c>
    </row>
    <row r="21" spans="1:9" ht="15.75" customHeight="1" x14ac:dyDescent="0.25"/>
    <row r="22" spans="1:9" ht="15.75" customHeight="1" x14ac:dyDescent="0.25"/>
    <row r="23" spans="1:9" ht="15.75" customHeight="1" x14ac:dyDescent="0.25"/>
    <row r="24" spans="1:9" ht="15.75" customHeight="1" x14ac:dyDescent="0.25"/>
    <row r="25" spans="1:9" ht="15.75" customHeight="1" x14ac:dyDescent="0.25"/>
    <row r="26" spans="1:9" ht="15.75" customHeight="1" x14ac:dyDescent="0.25"/>
    <row r="27" spans="1:9" ht="15.75" customHeight="1" x14ac:dyDescent="0.25"/>
    <row r="28" spans="1:9" ht="15.75" customHeight="1" x14ac:dyDescent="0.25"/>
    <row r="29" spans="1:9" ht="15.75" customHeight="1" x14ac:dyDescent="0.25"/>
    <row r="30" spans="1:9" ht="15.75" customHeight="1" x14ac:dyDescent="0.25"/>
    <row r="31" spans="1:9" ht="15.75" customHeight="1" x14ac:dyDescent="0.25"/>
    <row r="32" spans="1:9"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08351-9A1E-4BF2-808D-E3512C1146A2}">
  <dimension ref="A1:AN995"/>
  <sheetViews>
    <sheetView showGridLines="0" view="pageBreakPreview" topLeftCell="AI24" zoomScaleNormal="100" zoomScaleSheetLayoutView="100" workbookViewId="0">
      <selection activeCell="AJ18" sqref="AJ18:AJ24"/>
    </sheetView>
  </sheetViews>
  <sheetFormatPr baseColWidth="10" defaultColWidth="14.42578125" defaultRowHeight="15" customHeight="1" x14ac:dyDescent="0.25"/>
  <cols>
    <col min="1" max="1" width="9.42578125" customWidth="1"/>
    <col min="2" max="4" width="32.5703125" customWidth="1"/>
    <col min="5" max="6" width="20.85546875" customWidth="1"/>
    <col min="7" max="7" width="20.85546875" hidden="1" customWidth="1"/>
    <col min="8" max="8" width="25.42578125" customWidth="1"/>
    <col min="9" max="9" width="34.42578125" customWidth="1"/>
    <col min="10" max="10" width="30.42578125" customWidth="1"/>
    <col min="11" max="11" width="40.42578125" customWidth="1"/>
    <col min="12" max="12" width="41.5703125" customWidth="1"/>
    <col min="13" max="13" width="35.28515625" customWidth="1"/>
    <col min="14" max="14" width="38.42578125" customWidth="1"/>
    <col min="15" max="15" width="53.7109375" customWidth="1"/>
    <col min="16" max="16" width="24.5703125" customWidth="1"/>
    <col min="17" max="17" width="11.42578125" customWidth="1"/>
    <col min="18" max="20" width="24.5703125" customWidth="1"/>
    <col min="21" max="21" width="19.7109375" customWidth="1"/>
    <col min="22" max="24" width="25.140625" customWidth="1"/>
    <col min="25" max="25" width="25.140625" hidden="1" customWidth="1"/>
    <col min="26" max="26" width="25.140625" customWidth="1"/>
    <col min="27" max="27" width="16.5703125" customWidth="1"/>
    <col min="28" max="29" width="33.42578125" customWidth="1"/>
    <col min="30" max="30" width="38.5703125" customWidth="1"/>
    <col min="31" max="31" width="25.42578125" customWidth="1"/>
    <col min="32" max="32" width="1.7109375" customWidth="1"/>
    <col min="33" max="37" width="34.5703125" customWidth="1"/>
    <col min="38" max="38" width="2.5703125" customWidth="1"/>
    <col min="39" max="40" width="44.7109375" customWidth="1"/>
  </cols>
  <sheetData>
    <row r="1" spans="1:40" ht="27" customHeight="1" x14ac:dyDescent="0.25">
      <c r="A1" s="145"/>
      <c r="B1" s="146"/>
      <c r="C1" s="151" t="s">
        <v>64</v>
      </c>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7"/>
      <c r="AH1" s="7"/>
      <c r="AI1" s="7"/>
    </row>
    <row r="2" spans="1:40" ht="27" customHeight="1" thickBot="1" x14ac:dyDescent="0.3">
      <c r="A2" s="147"/>
      <c r="B2" s="148"/>
      <c r="C2" s="149"/>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7"/>
      <c r="AH2" s="7"/>
      <c r="AI2" s="7"/>
    </row>
    <row r="3" spans="1:40" ht="27" customHeight="1" x14ac:dyDescent="0.25">
      <c r="A3" s="147"/>
      <c r="B3" s="148"/>
      <c r="C3" s="151" t="s">
        <v>65</v>
      </c>
      <c r="D3" s="152"/>
      <c r="E3" s="152"/>
      <c r="F3" s="152"/>
      <c r="G3" s="152"/>
      <c r="H3" s="152"/>
      <c r="I3" s="152"/>
      <c r="J3" s="152"/>
      <c r="K3" s="152"/>
      <c r="L3" s="152"/>
      <c r="M3" s="152"/>
      <c r="N3" s="152"/>
      <c r="O3" s="152"/>
      <c r="P3" s="152"/>
      <c r="Q3" s="152"/>
      <c r="R3" s="152"/>
      <c r="S3" s="152"/>
      <c r="T3" s="152"/>
      <c r="U3" s="152"/>
      <c r="V3" s="152"/>
      <c r="W3" s="152"/>
      <c r="X3" s="152"/>
      <c r="Y3" s="152"/>
      <c r="Z3" s="152"/>
      <c r="AA3" s="152"/>
      <c r="AB3" s="152"/>
      <c r="AC3" s="152"/>
      <c r="AD3" s="152"/>
      <c r="AE3" s="152"/>
      <c r="AF3" s="152"/>
      <c r="AG3" s="7"/>
      <c r="AH3" s="7"/>
      <c r="AI3" s="7"/>
    </row>
    <row r="4" spans="1:40" ht="27" customHeight="1" thickBot="1" x14ac:dyDescent="0.3">
      <c r="A4" s="149"/>
      <c r="B4" s="150"/>
      <c r="C4" s="149"/>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7"/>
      <c r="AH4" s="7"/>
      <c r="AI4" s="7"/>
    </row>
    <row r="5" spans="1:40" ht="27" customHeight="1" thickBot="1" x14ac:dyDescent="0.3">
      <c r="A5" s="8"/>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7"/>
      <c r="AH5" s="7"/>
      <c r="AI5" s="7"/>
    </row>
    <row r="6" spans="1:40" ht="36" customHeight="1" thickBot="1" x14ac:dyDescent="0.3">
      <c r="A6" s="157" t="s">
        <v>66</v>
      </c>
      <c r="B6" s="128"/>
      <c r="C6" s="10">
        <v>46054</v>
      </c>
      <c r="D6" s="11"/>
      <c r="E6" s="9"/>
      <c r="F6" s="9"/>
      <c r="G6" s="9"/>
      <c r="H6" s="9"/>
      <c r="I6" s="9"/>
      <c r="J6" s="9"/>
      <c r="K6" s="9"/>
      <c r="L6" s="9"/>
      <c r="M6" s="9"/>
      <c r="N6" s="9"/>
      <c r="O6" s="9"/>
      <c r="P6" s="9"/>
      <c r="Q6" s="9"/>
      <c r="R6" s="9"/>
      <c r="S6" s="9"/>
      <c r="T6" s="9"/>
      <c r="U6" s="9"/>
      <c r="V6" s="9"/>
      <c r="W6" s="9"/>
      <c r="X6" s="9"/>
      <c r="Y6" s="9"/>
      <c r="Z6" s="9"/>
      <c r="AA6" s="9"/>
      <c r="AB6" s="9"/>
      <c r="AC6" s="9"/>
      <c r="AD6" s="9"/>
      <c r="AE6" s="9"/>
      <c r="AF6" s="9"/>
      <c r="AG6" s="7"/>
      <c r="AH6" s="7"/>
      <c r="AI6" s="7"/>
    </row>
    <row r="7" spans="1:40" ht="17.25" customHeight="1" thickBot="1" x14ac:dyDescent="0.3">
      <c r="A7" s="12"/>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7"/>
      <c r="AH7" s="7"/>
      <c r="AI7" s="7"/>
    </row>
    <row r="8" spans="1:40" ht="59.25" customHeight="1" thickBot="1" x14ac:dyDescent="0.3">
      <c r="A8" s="127" t="s">
        <v>67</v>
      </c>
      <c r="B8" s="128"/>
      <c r="C8" s="158" t="s">
        <v>68</v>
      </c>
      <c r="D8" s="128"/>
      <c r="E8" s="128"/>
      <c r="F8" s="128"/>
      <c r="G8" s="128"/>
      <c r="H8" s="130"/>
      <c r="I8" s="9"/>
      <c r="J8" s="9"/>
      <c r="K8" s="9"/>
      <c r="L8" s="9"/>
      <c r="T8" s="9"/>
      <c r="U8" s="9"/>
      <c r="V8" s="9"/>
      <c r="W8" s="9"/>
      <c r="X8" s="9"/>
      <c r="Y8" s="9"/>
      <c r="Z8" s="9"/>
      <c r="AA8" s="9"/>
      <c r="AB8" s="9"/>
      <c r="AC8" s="9"/>
      <c r="AD8" s="9"/>
      <c r="AE8" s="9"/>
      <c r="AF8" s="9"/>
      <c r="AG8" s="7"/>
      <c r="AH8" s="7"/>
      <c r="AI8" s="7"/>
    </row>
    <row r="9" spans="1:40" ht="13.5" customHeight="1" thickBot="1" x14ac:dyDescent="0.3">
      <c r="A9" s="13"/>
      <c r="B9" s="14"/>
      <c r="C9" s="14"/>
      <c r="D9" s="14"/>
      <c r="E9" s="14"/>
      <c r="F9" s="14"/>
      <c r="G9" s="14"/>
      <c r="H9" s="14"/>
      <c r="I9" s="14"/>
      <c r="J9" s="14"/>
      <c r="K9" s="14"/>
      <c r="L9" s="14"/>
      <c r="M9" s="14"/>
      <c r="N9" s="14"/>
      <c r="O9" s="14"/>
      <c r="P9" s="14"/>
      <c r="Q9" s="14"/>
      <c r="R9" s="14"/>
      <c r="S9" s="14"/>
      <c r="T9" s="9"/>
      <c r="U9" s="9"/>
      <c r="V9" s="9"/>
      <c r="W9" s="9"/>
      <c r="X9" s="9"/>
      <c r="Y9" s="9"/>
      <c r="Z9" s="9"/>
      <c r="AA9" s="9"/>
      <c r="AB9" s="9"/>
      <c r="AC9" s="9"/>
      <c r="AD9" s="9"/>
      <c r="AE9" s="9"/>
      <c r="AF9" s="9"/>
      <c r="AG9" s="7"/>
      <c r="AH9" s="7"/>
      <c r="AI9" s="7"/>
    </row>
    <row r="10" spans="1:40" ht="59.25" customHeight="1" thickBot="1" x14ac:dyDescent="0.3">
      <c r="A10" s="127" t="s">
        <v>69</v>
      </c>
      <c r="B10" s="128"/>
      <c r="C10" s="129" t="s">
        <v>70</v>
      </c>
      <c r="D10" s="128"/>
      <c r="E10" s="128"/>
      <c r="F10" s="128"/>
      <c r="G10" s="128"/>
      <c r="H10" s="128"/>
      <c r="I10" s="130"/>
      <c r="J10" s="15"/>
      <c r="K10" s="15"/>
      <c r="L10" s="15"/>
      <c r="M10" s="15"/>
      <c r="N10" s="15"/>
      <c r="O10" s="9"/>
      <c r="P10" s="9"/>
      <c r="Q10" s="9"/>
      <c r="R10" s="9"/>
      <c r="S10" s="9"/>
      <c r="T10" s="9"/>
      <c r="U10" s="9"/>
      <c r="V10" s="9"/>
      <c r="W10" s="9"/>
      <c r="X10" s="9"/>
      <c r="Y10" s="9"/>
      <c r="Z10" s="9"/>
      <c r="AA10" s="9"/>
      <c r="AB10" s="9"/>
      <c r="AC10" s="9"/>
      <c r="AD10" s="9"/>
      <c r="AE10" s="9"/>
      <c r="AF10" s="9"/>
      <c r="AG10" s="7"/>
      <c r="AH10" s="7"/>
      <c r="AI10" s="7"/>
    </row>
    <row r="11" spans="1:40" ht="59.25" customHeight="1" thickBot="1" x14ac:dyDescent="0.3">
      <c r="A11" s="127" t="s">
        <v>71</v>
      </c>
      <c r="B11" s="128"/>
      <c r="C11" s="129" t="s">
        <v>72</v>
      </c>
      <c r="D11" s="128"/>
      <c r="E11" s="128"/>
      <c r="F11" s="128"/>
      <c r="G11" s="128"/>
      <c r="H11" s="128"/>
      <c r="I11" s="130"/>
      <c r="J11" s="15"/>
      <c r="K11" s="15"/>
      <c r="L11" s="15"/>
      <c r="M11" s="15"/>
      <c r="N11" s="15"/>
      <c r="O11" s="9"/>
      <c r="P11" s="9"/>
      <c r="Q11" s="9"/>
      <c r="R11" s="9"/>
      <c r="S11" s="9"/>
      <c r="T11" s="9"/>
      <c r="U11" s="9"/>
      <c r="V11" s="9"/>
      <c r="W11" s="9"/>
      <c r="X11" s="9"/>
      <c r="Y11" s="9"/>
      <c r="Z11" s="9"/>
      <c r="AA11" s="9"/>
      <c r="AB11" s="9"/>
      <c r="AC11" s="9"/>
      <c r="AD11" s="9"/>
      <c r="AE11" s="9"/>
      <c r="AF11" s="9"/>
      <c r="AG11" s="7"/>
      <c r="AH11" s="7"/>
      <c r="AI11" s="7"/>
    </row>
    <row r="12" spans="1:40" ht="15.75" customHeight="1" x14ac:dyDescent="0.25">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7"/>
      <c r="AH12" s="7"/>
      <c r="AI12" s="7"/>
    </row>
    <row r="13" spans="1:40" ht="15.75" customHeight="1" thickBot="1" x14ac:dyDescent="0.3">
      <c r="A13" s="16"/>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7"/>
      <c r="AH13" s="7"/>
      <c r="AI13" s="7"/>
    </row>
    <row r="14" spans="1:40" x14ac:dyDescent="0.25">
      <c r="A14" s="154" t="s">
        <v>73</v>
      </c>
      <c r="B14" s="155"/>
      <c r="C14" s="155"/>
      <c r="D14" s="156"/>
      <c r="E14" s="154" t="s">
        <v>74</v>
      </c>
      <c r="F14" s="155"/>
      <c r="G14" s="155"/>
      <c r="H14" s="155"/>
      <c r="I14" s="155"/>
      <c r="J14" s="155"/>
      <c r="K14" s="155"/>
      <c r="L14" s="155"/>
      <c r="M14" s="155"/>
      <c r="N14" s="155"/>
      <c r="O14" s="155"/>
      <c r="P14" s="155"/>
      <c r="Q14" s="155"/>
      <c r="R14" s="155"/>
      <c r="S14" s="155"/>
      <c r="T14" s="155"/>
      <c r="U14" s="155"/>
      <c r="V14" s="155"/>
      <c r="W14" s="155"/>
      <c r="X14" s="155"/>
      <c r="Y14" s="155"/>
      <c r="Z14" s="155"/>
      <c r="AA14" s="155"/>
      <c r="AB14" s="155"/>
      <c r="AC14" s="155"/>
      <c r="AD14" s="155"/>
      <c r="AE14" s="156"/>
      <c r="AF14" s="17"/>
      <c r="AG14" s="115" t="s">
        <v>75</v>
      </c>
      <c r="AH14" s="116"/>
      <c r="AI14" s="116"/>
      <c r="AJ14" s="116"/>
      <c r="AK14" s="117"/>
      <c r="AL14" s="7"/>
      <c r="AM14" s="115" t="s">
        <v>76</v>
      </c>
      <c r="AN14" s="117"/>
    </row>
    <row r="15" spans="1:40" x14ac:dyDescent="0.25">
      <c r="A15" s="160" t="s">
        <v>77</v>
      </c>
      <c r="B15" s="102" t="s">
        <v>78</v>
      </c>
      <c r="C15" s="102" t="s">
        <v>79</v>
      </c>
      <c r="D15" s="162" t="s">
        <v>80</v>
      </c>
      <c r="E15" s="164" t="s">
        <v>81</v>
      </c>
      <c r="F15" s="132"/>
      <c r="G15" s="132"/>
      <c r="H15" s="165"/>
      <c r="I15" s="131" t="s">
        <v>82</v>
      </c>
      <c r="J15" s="132"/>
      <c r="K15" s="132"/>
      <c r="L15" s="132"/>
      <c r="M15" s="132"/>
      <c r="N15" s="132"/>
      <c r="O15" s="132"/>
      <c r="P15" s="132"/>
      <c r="Q15" s="132"/>
      <c r="R15" s="132"/>
      <c r="S15" s="132"/>
      <c r="T15" s="132"/>
      <c r="U15" s="132"/>
      <c r="V15" s="132"/>
      <c r="W15" s="132"/>
      <c r="X15" s="22"/>
      <c r="Y15" s="22"/>
      <c r="Z15" s="131" t="s">
        <v>83</v>
      </c>
      <c r="AA15" s="132"/>
      <c r="AB15" s="132"/>
      <c r="AC15" s="132"/>
      <c r="AD15" s="132"/>
      <c r="AE15" s="133"/>
      <c r="AF15" s="17"/>
      <c r="AG15" s="118"/>
      <c r="AH15" s="119"/>
      <c r="AI15" s="119"/>
      <c r="AJ15" s="119"/>
      <c r="AK15" s="120"/>
      <c r="AL15" s="7"/>
      <c r="AM15" s="118"/>
      <c r="AN15" s="120"/>
    </row>
    <row r="16" spans="1:40" ht="32.25" customHeight="1" thickBot="1" x14ac:dyDescent="0.3">
      <c r="A16" s="161"/>
      <c r="B16" s="101"/>
      <c r="C16" s="101"/>
      <c r="D16" s="163"/>
      <c r="E16" s="134" t="s">
        <v>84</v>
      </c>
      <c r="F16" s="135"/>
      <c r="G16" s="135"/>
      <c r="H16" s="136"/>
      <c r="I16" s="102" t="s">
        <v>85</v>
      </c>
      <c r="J16" s="102" t="s">
        <v>86</v>
      </c>
      <c r="K16" s="102" t="s">
        <v>87</v>
      </c>
      <c r="L16" s="102" t="s">
        <v>88</v>
      </c>
      <c r="M16" s="102" t="s">
        <v>89</v>
      </c>
      <c r="N16" s="102" t="s">
        <v>90</v>
      </c>
      <c r="O16" s="102" t="s">
        <v>91</v>
      </c>
      <c r="P16" s="102" t="s">
        <v>92</v>
      </c>
      <c r="Q16" s="102" t="s">
        <v>93</v>
      </c>
      <c r="R16" s="102" t="s">
        <v>94</v>
      </c>
      <c r="S16" s="100" t="s">
        <v>95</v>
      </c>
      <c r="T16" s="102" t="s">
        <v>96</v>
      </c>
      <c r="U16" s="102" t="s">
        <v>97</v>
      </c>
      <c r="V16" s="102" t="s">
        <v>98</v>
      </c>
      <c r="W16" s="102" t="s">
        <v>99</v>
      </c>
      <c r="X16" s="102" t="s">
        <v>100</v>
      </c>
      <c r="Y16" s="23"/>
      <c r="Z16" s="100" t="s">
        <v>101</v>
      </c>
      <c r="AA16" s="102" t="s">
        <v>102</v>
      </c>
      <c r="AB16" s="103" t="s">
        <v>103</v>
      </c>
      <c r="AC16" s="103" t="s">
        <v>55</v>
      </c>
      <c r="AD16" s="137" t="s">
        <v>104</v>
      </c>
      <c r="AE16" s="133"/>
      <c r="AF16" s="19"/>
      <c r="AG16" s="121"/>
      <c r="AH16" s="122"/>
      <c r="AI16" s="122"/>
      <c r="AJ16" s="122"/>
      <c r="AK16" s="123"/>
      <c r="AL16" s="18"/>
      <c r="AM16" s="121"/>
      <c r="AN16" s="123"/>
    </row>
    <row r="17" spans="1:40" ht="102" customHeight="1" x14ac:dyDescent="0.25">
      <c r="A17" s="161"/>
      <c r="B17" s="101"/>
      <c r="C17" s="101"/>
      <c r="D17" s="163"/>
      <c r="E17" s="24" t="s">
        <v>0</v>
      </c>
      <c r="F17" s="23" t="s">
        <v>1</v>
      </c>
      <c r="G17" s="25"/>
      <c r="H17" s="27" t="s">
        <v>105</v>
      </c>
      <c r="I17" s="101"/>
      <c r="J17" s="101"/>
      <c r="K17" s="101"/>
      <c r="L17" s="101"/>
      <c r="M17" s="101"/>
      <c r="N17" s="101"/>
      <c r="O17" s="100"/>
      <c r="P17" s="100"/>
      <c r="Q17" s="100"/>
      <c r="R17" s="101"/>
      <c r="S17" s="101"/>
      <c r="T17" s="101"/>
      <c r="U17" s="101"/>
      <c r="V17" s="101"/>
      <c r="W17" s="101"/>
      <c r="X17" s="101"/>
      <c r="Y17" s="23"/>
      <c r="Z17" s="101"/>
      <c r="AA17" s="101"/>
      <c r="AB17" s="101"/>
      <c r="AC17" s="104"/>
      <c r="AD17" s="32" t="s">
        <v>106</v>
      </c>
      <c r="AE17" s="33" t="s">
        <v>107</v>
      </c>
      <c r="AF17" s="19"/>
      <c r="AG17" s="34" t="s">
        <v>108</v>
      </c>
      <c r="AH17" s="35" t="s">
        <v>109</v>
      </c>
      <c r="AI17" s="35" t="s">
        <v>110</v>
      </c>
      <c r="AJ17" s="35" t="s">
        <v>111</v>
      </c>
      <c r="AK17" s="36" t="s">
        <v>112</v>
      </c>
      <c r="AL17" s="18"/>
      <c r="AM17" s="34" t="s">
        <v>113</v>
      </c>
      <c r="AN17" s="36" t="s">
        <v>114</v>
      </c>
    </row>
    <row r="18" spans="1:40" ht="51" customHeight="1" x14ac:dyDescent="0.25">
      <c r="A18" s="174">
        <v>1</v>
      </c>
      <c r="B18" s="124" t="s">
        <v>115</v>
      </c>
      <c r="C18" s="124" t="s">
        <v>116</v>
      </c>
      <c r="D18" s="124" t="s">
        <v>117</v>
      </c>
      <c r="E18" s="168" t="s">
        <v>6</v>
      </c>
      <c r="F18" s="168" t="s">
        <v>13</v>
      </c>
      <c r="G18" s="176" t="str">
        <f>+CONCATENATE(E18," - ",F18)</f>
        <v>MUY BAJA - MAYOR</v>
      </c>
      <c r="H18" s="177" t="str">
        <f>+VLOOKUP(G18,Datos!D3:E17,2,FALSE)</f>
        <v>ALTO</v>
      </c>
      <c r="I18" s="159" t="s">
        <v>118</v>
      </c>
      <c r="J18" s="159" t="s">
        <v>119</v>
      </c>
      <c r="K18" s="159" t="s">
        <v>120</v>
      </c>
      <c r="L18" s="159" t="s">
        <v>121</v>
      </c>
      <c r="M18" s="159" t="s">
        <v>122</v>
      </c>
      <c r="N18" s="159" t="s">
        <v>123</v>
      </c>
      <c r="O18" s="28" t="s">
        <v>3</v>
      </c>
      <c r="P18" s="29" t="s">
        <v>4</v>
      </c>
      <c r="Q18" s="30">
        <f>IF(P18="ASIGNADO",15,IF(P18="NO ASIGNADO",0,"0"))</f>
        <v>15</v>
      </c>
      <c r="R18" s="126">
        <f>SUM(Q18:Q24)</f>
        <v>100</v>
      </c>
      <c r="S18" s="170" t="s">
        <v>124</v>
      </c>
      <c r="T18" s="173">
        <f>IF(T21="DÉBIL",0,IF(T21="MODERADO",50,IF(T21="FUERTE",100,"")))</f>
        <v>100</v>
      </c>
      <c r="U18" s="179" t="str">
        <f>IF(AND(R21="FUERTE",S18="FUERTE (SIEMPRE SE EJECUTA)"),"NO","SÍ")</f>
        <v>NO</v>
      </c>
      <c r="V18" s="181" t="str" cm="1">
        <f t="array" ref="V18">_xlfn.IFS(AVERAGE(T18,T25,T32,T39,T46,T53)=100,"FUERTE",AVERAGE(T18,T25,T32,T39,T46,T53)&lt;50,"DÉBIL",AVERAGE(T18,T25,T32,T39,T46,T53)&gt;=50,"MODERADO")</f>
        <v>FUERTE</v>
      </c>
      <c r="W18" s="182" t="s">
        <v>62</v>
      </c>
      <c r="X18" s="181" t="str">
        <f>IF(AND(E18="MUY BAJA",W21=2),"MUY BAJA",IF(AND(E18="BAJA",W21=2),"MUY BAJA",IF(AND(E18="MEDIA",W21=2),"MUY BAJA",IF(AND(E18="ALTA",W21=2),"BAJA",IF(AND(E18="MUY ALTA",W21=2),"MEDIA",IF(AND(E18="MUY BAJA",W21=1),"MUY BAJA",IF(AND(E18="BAJA",W21=1),"MUY BAJA",IF(AND(E18="MEDIA",W21=1),"BAJA",IF(AND(E18="ALTA",W21=1),"MEDIA",IF(AND(E18="MUY ALTA",W21=1),"ALTA",E18))))))))))</f>
        <v>MUY BAJA</v>
      </c>
      <c r="Y18" s="176" t="str">
        <f>+CONCATENATE(X18," - ",F18)</f>
        <v>MUY BAJA - MAYOR</v>
      </c>
      <c r="Z18" s="177" t="str">
        <f>+VLOOKUP(Y18,Datos!$D$3:$E$17,2,FALSE)</f>
        <v>ALTO</v>
      </c>
      <c r="AA18" s="168" t="s">
        <v>45</v>
      </c>
      <c r="AB18" s="169" t="s">
        <v>125</v>
      </c>
      <c r="AC18" s="107"/>
      <c r="AD18" s="108" t="s">
        <v>126</v>
      </c>
      <c r="AE18" s="105" t="s">
        <v>127</v>
      </c>
      <c r="AF18" s="20"/>
      <c r="AG18" s="141">
        <v>46149</v>
      </c>
      <c r="AH18" s="142" t="s">
        <v>128</v>
      </c>
      <c r="AI18" s="89" t="s">
        <v>129</v>
      </c>
      <c r="AJ18" s="89" t="s">
        <v>130</v>
      </c>
      <c r="AK18" s="92"/>
      <c r="AL18" s="7"/>
      <c r="AM18" s="95" t="s">
        <v>131</v>
      </c>
      <c r="AN18" s="98" t="s">
        <v>132</v>
      </c>
    </row>
    <row r="19" spans="1:40" ht="62.25" customHeight="1" x14ac:dyDescent="0.25">
      <c r="A19" s="113"/>
      <c r="B19" s="113"/>
      <c r="C19" s="175"/>
      <c r="D19" s="175"/>
      <c r="E19" s="113"/>
      <c r="F19" s="113"/>
      <c r="G19" s="113"/>
      <c r="H19" s="113"/>
      <c r="I19" s="166"/>
      <c r="J19" s="166"/>
      <c r="K19" s="166"/>
      <c r="L19" s="166"/>
      <c r="M19" s="166"/>
      <c r="N19" s="166"/>
      <c r="O19" s="28" t="s">
        <v>9</v>
      </c>
      <c r="P19" s="29" t="s">
        <v>10</v>
      </c>
      <c r="Q19" s="30">
        <f>IF(P19="ADECUADO",15,IF(P19="INADECUADO",0,"0"))</f>
        <v>15</v>
      </c>
      <c r="R19" s="113"/>
      <c r="S19" s="113"/>
      <c r="T19" s="113"/>
      <c r="U19" s="113"/>
      <c r="V19" s="181"/>
      <c r="W19" s="113"/>
      <c r="X19" s="181"/>
      <c r="Y19" s="176"/>
      <c r="Z19" s="177"/>
      <c r="AA19" s="168"/>
      <c r="AB19" s="169"/>
      <c r="AC19" s="107"/>
      <c r="AD19" s="109"/>
      <c r="AE19" s="106"/>
      <c r="AF19" s="20"/>
      <c r="AG19" s="96"/>
      <c r="AH19" s="143"/>
      <c r="AI19" s="90"/>
      <c r="AJ19" s="90"/>
      <c r="AK19" s="93"/>
      <c r="AL19" s="7"/>
      <c r="AM19" s="96"/>
      <c r="AN19" s="93"/>
    </row>
    <row r="20" spans="1:40" ht="75.75" customHeight="1" x14ac:dyDescent="0.25">
      <c r="A20" s="113"/>
      <c r="B20" s="113"/>
      <c r="C20" s="175"/>
      <c r="D20" s="175"/>
      <c r="E20" s="113"/>
      <c r="F20" s="113"/>
      <c r="G20" s="113"/>
      <c r="H20" s="113"/>
      <c r="I20" s="166"/>
      <c r="J20" s="166"/>
      <c r="K20" s="166"/>
      <c r="L20" s="166"/>
      <c r="M20" s="166"/>
      <c r="N20" s="166"/>
      <c r="O20" s="28" t="s">
        <v>16</v>
      </c>
      <c r="P20" s="29" t="s">
        <v>17</v>
      </c>
      <c r="Q20" s="30">
        <f>IF(P20="OPORTUNA",15,IF(P20="INOPORTUNA",0,"0"))</f>
        <v>15</v>
      </c>
      <c r="R20" s="113"/>
      <c r="S20" s="113"/>
      <c r="T20" s="113"/>
      <c r="U20" s="113"/>
      <c r="V20" s="181"/>
      <c r="W20" s="26" t="s">
        <v>133</v>
      </c>
      <c r="X20" s="181"/>
      <c r="Y20" s="176"/>
      <c r="Z20" s="177"/>
      <c r="AA20" s="168"/>
      <c r="AB20" s="169"/>
      <c r="AC20" s="107"/>
      <c r="AD20" s="109"/>
      <c r="AE20" s="106"/>
      <c r="AF20" s="20"/>
      <c r="AG20" s="96"/>
      <c r="AH20" s="143"/>
      <c r="AI20" s="90"/>
      <c r="AJ20" s="90"/>
      <c r="AK20" s="93"/>
      <c r="AL20" s="7"/>
      <c r="AM20" s="96"/>
      <c r="AN20" s="93"/>
    </row>
    <row r="21" spans="1:40" ht="90.75" customHeight="1" x14ac:dyDescent="0.25">
      <c r="A21" s="113"/>
      <c r="B21" s="113"/>
      <c r="C21" s="175"/>
      <c r="D21" s="175"/>
      <c r="E21" s="113"/>
      <c r="F21" s="113"/>
      <c r="G21" s="113"/>
      <c r="H21" s="113"/>
      <c r="I21" s="166"/>
      <c r="J21" s="166"/>
      <c r="K21" s="166"/>
      <c r="L21" s="166"/>
      <c r="M21" s="166"/>
      <c r="N21" s="166"/>
      <c r="O21" s="28" t="s">
        <v>23</v>
      </c>
      <c r="P21" s="29" t="s">
        <v>24</v>
      </c>
      <c r="Q21" s="30">
        <f>IF(P21="PREVENIR",15,IF(P21="DETECTAR",10,IF(P21="NO ES UN CONTROL",0,"0")))</f>
        <v>15</v>
      </c>
      <c r="R21" s="171" t="str">
        <f>IF(R18&lt;86,"DÉBIL",IF(R18&lt;96,"MODERADO",IF(R18&lt;101,"FUERTE","")))</f>
        <v>FUERTE</v>
      </c>
      <c r="S21" s="113"/>
      <c r="T21" s="172" t="str">
        <f>IF(AND(R21="FUERTE",S18="FUERTE (SIEMPRE SE EJECUTA)"),"FUERTE",IF(OR(R21="DÉBIL",S18="DÉBIL (NO SE EJECUTA)"),"DÉBIL",IF(OR(R21="MODERADO",S18="MODERADO (ALGUNAS VECES)"),"MODERADO")))</f>
        <v>FUERTE</v>
      </c>
      <c r="U21" s="113"/>
      <c r="V21" s="181"/>
      <c r="W21" s="167">
        <f>IF(AND($V$18="FUERTE",$W$18="DIRECTAMENTE"),2,IF(AND($V$18="FUERTE",$W$18="DIRECTAMENTE"),2,IF(AND($V$18="FUERTE",$W$18="DIRECTAMENTE"),2,IF(AND($V$18="FUERTE",$W$18="NO DISMINUYE"),0,IF(AND($V$18="MODERADO",$W$18="DIRECTAMENTE"),1,IF(AND($V$18="MODERADO",$W$18="DIRECTAMENTE"),1,IF(AND($V$18="MODERADO",$W$18="DIRECTAMENTE"),1,IF(AND($V$18="MODERADO",$W$18="NO DISMINUYE"),0,"N/A"))))))))</f>
        <v>2</v>
      </c>
      <c r="X21" s="181"/>
      <c r="Y21" s="176"/>
      <c r="Z21" s="177"/>
      <c r="AA21" s="168"/>
      <c r="AB21" s="169"/>
      <c r="AC21" s="107"/>
      <c r="AD21" s="109"/>
      <c r="AE21" s="180" t="s">
        <v>134</v>
      </c>
      <c r="AF21" s="21"/>
      <c r="AG21" s="96"/>
      <c r="AH21" s="143"/>
      <c r="AI21" s="90"/>
      <c r="AJ21" s="90"/>
      <c r="AK21" s="93"/>
      <c r="AL21" s="7"/>
      <c r="AM21" s="96"/>
      <c r="AN21" s="93"/>
    </row>
    <row r="22" spans="1:40" ht="111" customHeight="1" x14ac:dyDescent="0.25">
      <c r="A22" s="113"/>
      <c r="B22" s="113"/>
      <c r="C22" s="175"/>
      <c r="D22" s="175"/>
      <c r="E22" s="113"/>
      <c r="F22" s="113"/>
      <c r="G22" s="113"/>
      <c r="H22" s="113"/>
      <c r="I22" s="166"/>
      <c r="J22" s="166"/>
      <c r="K22" s="166"/>
      <c r="L22" s="166"/>
      <c r="M22" s="166"/>
      <c r="N22" s="166"/>
      <c r="O22" s="28" t="s">
        <v>29</v>
      </c>
      <c r="P22" s="29" t="s">
        <v>30</v>
      </c>
      <c r="Q22" s="30">
        <f>IF(P22="CONFIABLE",15,IF(P22="NO CONFIABLE",0,"0"))</f>
        <v>15</v>
      </c>
      <c r="R22" s="113"/>
      <c r="S22" s="113"/>
      <c r="T22" s="113"/>
      <c r="U22" s="113"/>
      <c r="V22" s="181"/>
      <c r="W22" s="167"/>
      <c r="X22" s="181"/>
      <c r="Y22" s="176"/>
      <c r="Z22" s="177"/>
      <c r="AA22" s="168"/>
      <c r="AB22" s="169"/>
      <c r="AC22" s="107"/>
      <c r="AD22" s="109"/>
      <c r="AE22" s="113"/>
      <c r="AF22" s="21"/>
      <c r="AG22" s="96"/>
      <c r="AH22" s="143"/>
      <c r="AI22" s="90"/>
      <c r="AJ22" s="90"/>
      <c r="AK22" s="93"/>
      <c r="AL22" s="7"/>
      <c r="AM22" s="96"/>
      <c r="AN22" s="93"/>
    </row>
    <row r="23" spans="1:40" ht="84" customHeight="1" x14ac:dyDescent="0.25">
      <c r="A23" s="113"/>
      <c r="B23" s="113"/>
      <c r="C23" s="175"/>
      <c r="D23" s="175"/>
      <c r="E23" s="113"/>
      <c r="F23" s="113"/>
      <c r="G23" s="113"/>
      <c r="H23" s="113"/>
      <c r="I23" s="166"/>
      <c r="J23" s="166"/>
      <c r="K23" s="166"/>
      <c r="L23" s="166"/>
      <c r="M23" s="166"/>
      <c r="N23" s="166"/>
      <c r="O23" s="28" t="s">
        <v>34</v>
      </c>
      <c r="P23" s="29" t="s">
        <v>35</v>
      </c>
      <c r="Q23" s="30">
        <f>IF(P23="SE INVESTIGAN Y SE RESUELVEN OPORTUNAMENTE",15,IF(P23="NO SE INVESTIGAN Y SE RESUELVEN OPORTUNAMENTE",0,"0"))</f>
        <v>15</v>
      </c>
      <c r="R23" s="113"/>
      <c r="S23" s="113"/>
      <c r="T23" s="113"/>
      <c r="U23" s="113"/>
      <c r="V23" s="181"/>
      <c r="W23" s="167"/>
      <c r="X23" s="181"/>
      <c r="Y23" s="176"/>
      <c r="Z23" s="177"/>
      <c r="AA23" s="168"/>
      <c r="AB23" s="169"/>
      <c r="AC23" s="107"/>
      <c r="AD23" s="109"/>
      <c r="AE23" s="105" t="s">
        <v>135</v>
      </c>
      <c r="AF23" s="20"/>
      <c r="AG23" s="96"/>
      <c r="AH23" s="143"/>
      <c r="AI23" s="90"/>
      <c r="AJ23" s="90"/>
      <c r="AK23" s="93"/>
      <c r="AL23" s="7"/>
      <c r="AM23" s="96"/>
      <c r="AN23" s="93"/>
    </row>
    <row r="24" spans="1:40" ht="185.25" customHeight="1" thickBot="1" x14ac:dyDescent="0.3">
      <c r="A24" s="113"/>
      <c r="B24" s="113"/>
      <c r="C24" s="175"/>
      <c r="D24" s="175"/>
      <c r="E24" s="113"/>
      <c r="F24" s="113"/>
      <c r="G24" s="113"/>
      <c r="H24" s="113"/>
      <c r="I24" s="166"/>
      <c r="J24" s="166"/>
      <c r="K24" s="166"/>
      <c r="L24" s="166"/>
      <c r="M24" s="166"/>
      <c r="N24" s="166"/>
      <c r="O24" s="28" t="s">
        <v>38</v>
      </c>
      <c r="P24" s="29" t="s">
        <v>39</v>
      </c>
      <c r="Q24" s="30">
        <f>IF(P24="COMPLETA",10,IF(P24="INCOMPLETA",5,IF(P24="NO EXISTE",0,"0")))</f>
        <v>10</v>
      </c>
      <c r="R24" s="113"/>
      <c r="S24" s="113"/>
      <c r="T24" s="113"/>
      <c r="U24" s="113"/>
      <c r="V24" s="181"/>
      <c r="W24" s="167"/>
      <c r="X24" s="181"/>
      <c r="Y24" s="176"/>
      <c r="Z24" s="177"/>
      <c r="AA24" s="168"/>
      <c r="AB24" s="169"/>
      <c r="AC24" s="107"/>
      <c r="AD24" s="109"/>
      <c r="AE24" s="106"/>
      <c r="AF24" s="20"/>
      <c r="AG24" s="97"/>
      <c r="AH24" s="144"/>
      <c r="AI24" s="91"/>
      <c r="AJ24" s="91"/>
      <c r="AK24" s="94"/>
      <c r="AL24" s="7"/>
      <c r="AM24" s="97"/>
      <c r="AN24" s="99"/>
    </row>
    <row r="25" spans="1:40" ht="38.25" hidden="1" customHeight="1" thickBot="1" x14ac:dyDescent="0.3">
      <c r="A25" s="113"/>
      <c r="B25" s="113"/>
      <c r="C25" s="175"/>
      <c r="D25" s="175"/>
      <c r="E25" s="113"/>
      <c r="F25" s="113"/>
      <c r="G25" s="113"/>
      <c r="H25" s="113"/>
      <c r="I25" s="138"/>
      <c r="J25" s="138"/>
      <c r="K25" s="138"/>
      <c r="L25" s="138"/>
      <c r="M25" s="138"/>
      <c r="N25" s="138"/>
      <c r="O25" s="28" t="s">
        <v>3</v>
      </c>
      <c r="P25" s="29" t="s">
        <v>4</v>
      </c>
      <c r="Q25" s="30">
        <f>IF(P25="ASIGNADO",15,IF(P25="NO ASIGNADO",0,"0"))</f>
        <v>15</v>
      </c>
      <c r="R25" s="126">
        <f>SUM(Q25:Q31)</f>
        <v>100</v>
      </c>
      <c r="S25" s="170" t="s">
        <v>124</v>
      </c>
      <c r="T25" s="173">
        <f>IF(T28="DÉBIL",0,IF(T28="MODERADO",50,IF(T28="FUERTE",100,"")))</f>
        <v>100</v>
      </c>
      <c r="U25" s="179" t="str">
        <f>IF(AND(R28="FUERTE",S25="FUERTE (SIEMPRE SE EJECUTA)"),"NO","SÍ")</f>
        <v>NO</v>
      </c>
      <c r="V25" s="181"/>
      <c r="W25" s="167"/>
      <c r="X25" s="181"/>
      <c r="Y25" s="176"/>
      <c r="Z25" s="177"/>
      <c r="AA25" s="168"/>
      <c r="AB25" s="169"/>
      <c r="AC25" s="107"/>
      <c r="AD25" s="110" t="s">
        <v>136</v>
      </c>
      <c r="AE25" s="178" t="s">
        <v>137</v>
      </c>
      <c r="AF25" s="20"/>
      <c r="AG25" s="7"/>
      <c r="AH25" s="7"/>
      <c r="AI25" s="7"/>
    </row>
    <row r="26" spans="1:40" ht="55.5" hidden="1" customHeight="1" x14ac:dyDescent="0.25">
      <c r="A26" s="113"/>
      <c r="B26" s="113"/>
      <c r="C26" s="175"/>
      <c r="D26" s="175"/>
      <c r="E26" s="113"/>
      <c r="F26" s="113"/>
      <c r="G26" s="113"/>
      <c r="H26" s="113"/>
      <c r="I26" s="139"/>
      <c r="J26" s="139"/>
      <c r="K26" s="139"/>
      <c r="L26" s="139"/>
      <c r="M26" s="139"/>
      <c r="N26" s="139"/>
      <c r="O26" s="28" t="s">
        <v>9</v>
      </c>
      <c r="P26" s="29" t="s">
        <v>138</v>
      </c>
      <c r="Q26" s="30">
        <f>IF(P26="ADECUADO",15,IF(P26="INADECUADO",0,"0"))</f>
        <v>15</v>
      </c>
      <c r="R26" s="113"/>
      <c r="S26" s="113"/>
      <c r="T26" s="113"/>
      <c r="U26" s="113"/>
      <c r="V26" s="181"/>
      <c r="W26" s="167"/>
      <c r="X26" s="181"/>
      <c r="Y26" s="176"/>
      <c r="Z26" s="177"/>
      <c r="AA26" s="168"/>
      <c r="AB26" s="169"/>
      <c r="AC26" s="107"/>
      <c r="AD26" s="111"/>
      <c r="AE26" s="111"/>
      <c r="AF26" s="20"/>
      <c r="AG26" s="7"/>
      <c r="AH26" s="7"/>
      <c r="AI26" s="7"/>
    </row>
    <row r="27" spans="1:40" ht="85.5" hidden="1" customHeight="1" x14ac:dyDescent="0.25">
      <c r="A27" s="113"/>
      <c r="B27" s="113"/>
      <c r="C27" s="175"/>
      <c r="D27" s="175"/>
      <c r="E27" s="113"/>
      <c r="F27" s="113"/>
      <c r="G27" s="113"/>
      <c r="H27" s="113"/>
      <c r="I27" s="139"/>
      <c r="J27" s="139"/>
      <c r="K27" s="139"/>
      <c r="L27" s="139"/>
      <c r="M27" s="139"/>
      <c r="N27" s="139"/>
      <c r="O27" s="28" t="s">
        <v>16</v>
      </c>
      <c r="P27" s="29" t="s">
        <v>17</v>
      </c>
      <c r="Q27" s="30">
        <f>IF(P27="OPORTUNA",15,IF(P27="INOPORTUNA",0,"0"))</f>
        <v>15</v>
      </c>
      <c r="R27" s="113"/>
      <c r="S27" s="113"/>
      <c r="T27" s="113"/>
      <c r="U27" s="113"/>
      <c r="V27" s="181"/>
      <c r="W27" s="167"/>
      <c r="X27" s="181"/>
      <c r="Y27" s="176"/>
      <c r="Z27" s="177"/>
      <c r="AA27" s="168"/>
      <c r="AB27" s="169"/>
      <c r="AC27" s="107"/>
      <c r="AD27" s="111"/>
      <c r="AE27" s="111"/>
      <c r="AF27" s="20"/>
      <c r="AG27" s="7"/>
      <c r="AH27" s="7"/>
      <c r="AI27" s="7"/>
    </row>
    <row r="28" spans="1:40" ht="96.75" hidden="1" customHeight="1" x14ac:dyDescent="0.25">
      <c r="A28" s="113"/>
      <c r="B28" s="113"/>
      <c r="C28" s="175"/>
      <c r="D28" s="175"/>
      <c r="E28" s="113"/>
      <c r="F28" s="113"/>
      <c r="G28" s="113"/>
      <c r="H28" s="113"/>
      <c r="I28" s="139"/>
      <c r="J28" s="139"/>
      <c r="K28" s="139"/>
      <c r="L28" s="139"/>
      <c r="M28" s="139"/>
      <c r="N28" s="139"/>
      <c r="O28" s="28" t="s">
        <v>23</v>
      </c>
      <c r="P28" s="29" t="s">
        <v>24</v>
      </c>
      <c r="Q28" s="30">
        <f>IF(P28="PREVENIR",15,IF(P28="DETECTAR",10,IF(P28="NO ES UN CONTROL",0,"0")))</f>
        <v>15</v>
      </c>
      <c r="R28" s="171" t="str">
        <f>IF(R25&lt;86,"DÉBIL",IF(R25&lt;96,"MODERADO",IF(R25&lt;101,"FUERTE","")))</f>
        <v>FUERTE</v>
      </c>
      <c r="S28" s="113"/>
      <c r="T28" s="172" t="str">
        <f>IF(AND(R28="FUERTE",S25="FUERTE (SIEMPRE SE EJECUTA)"),"FUERTE",IF(OR(R28="DÉBIL",S25="DÉBIL (NO SE EJECUTA)"),"DÉBIL",IF(OR(R28="MODERADO",S25="MODERADO (ALGUNAS VECES)"),"MODERADO")))</f>
        <v>FUERTE</v>
      </c>
      <c r="U28" s="113"/>
      <c r="V28" s="181"/>
      <c r="W28" s="167"/>
      <c r="X28" s="181"/>
      <c r="Y28" s="176"/>
      <c r="Z28" s="177"/>
      <c r="AA28" s="168"/>
      <c r="AB28" s="169"/>
      <c r="AC28" s="107"/>
      <c r="AD28" s="111"/>
      <c r="AE28" s="180" t="s">
        <v>134</v>
      </c>
      <c r="AF28" s="21"/>
      <c r="AG28" s="7"/>
      <c r="AH28" s="7"/>
      <c r="AI28" s="7"/>
    </row>
    <row r="29" spans="1:40" ht="69.75" hidden="1" customHeight="1" x14ac:dyDescent="0.25">
      <c r="A29" s="113"/>
      <c r="B29" s="113"/>
      <c r="C29" s="175"/>
      <c r="D29" s="175"/>
      <c r="E29" s="113"/>
      <c r="F29" s="113"/>
      <c r="G29" s="113"/>
      <c r="H29" s="113"/>
      <c r="I29" s="139"/>
      <c r="J29" s="139"/>
      <c r="K29" s="139"/>
      <c r="L29" s="139"/>
      <c r="M29" s="139"/>
      <c r="N29" s="139"/>
      <c r="O29" s="28" t="s">
        <v>29</v>
      </c>
      <c r="P29" s="29" t="s">
        <v>30</v>
      </c>
      <c r="Q29" s="30">
        <f>IF(P29="CONFIABLE",15,IF(P29="NO CONFIABLE",0,"0"))</f>
        <v>15</v>
      </c>
      <c r="R29" s="113"/>
      <c r="S29" s="113"/>
      <c r="T29" s="113"/>
      <c r="U29" s="113"/>
      <c r="V29" s="181"/>
      <c r="W29" s="167"/>
      <c r="X29" s="181"/>
      <c r="Y29" s="176"/>
      <c r="Z29" s="177"/>
      <c r="AA29" s="168"/>
      <c r="AB29" s="169"/>
      <c r="AC29" s="107"/>
      <c r="AD29" s="111"/>
      <c r="AE29" s="113"/>
      <c r="AF29" s="21"/>
      <c r="AG29" s="7"/>
      <c r="AH29" s="7"/>
      <c r="AI29" s="7"/>
    </row>
    <row r="30" spans="1:40" ht="86.25" hidden="1" customHeight="1" x14ac:dyDescent="0.25">
      <c r="A30" s="113"/>
      <c r="B30" s="113"/>
      <c r="C30" s="175"/>
      <c r="D30" s="175"/>
      <c r="E30" s="113"/>
      <c r="F30" s="113"/>
      <c r="G30" s="113"/>
      <c r="H30" s="113"/>
      <c r="I30" s="139"/>
      <c r="J30" s="139"/>
      <c r="K30" s="139"/>
      <c r="L30" s="139"/>
      <c r="M30" s="139"/>
      <c r="N30" s="139"/>
      <c r="O30" s="28" t="s">
        <v>34</v>
      </c>
      <c r="P30" s="29" t="s">
        <v>35</v>
      </c>
      <c r="Q30" s="30">
        <f>IF(P30="SE INVESTIGAN Y SE RESUELVEN OPORTUNAMENTE",15,IF(P30="NO SE INVESTIGAN Y SE RESUELVEN OPORTUNAMENTE",0,"0"))</f>
        <v>15</v>
      </c>
      <c r="R30" s="113"/>
      <c r="S30" s="113"/>
      <c r="T30" s="113"/>
      <c r="U30" s="113"/>
      <c r="V30" s="181"/>
      <c r="W30" s="167"/>
      <c r="X30" s="181"/>
      <c r="Y30" s="176"/>
      <c r="Z30" s="177"/>
      <c r="AA30" s="168"/>
      <c r="AB30" s="169"/>
      <c r="AC30" s="107"/>
      <c r="AD30" s="111"/>
      <c r="AE30" s="114" t="s">
        <v>139</v>
      </c>
      <c r="AF30" s="20"/>
      <c r="AG30" s="7"/>
      <c r="AH30" s="7"/>
      <c r="AI30" s="7"/>
    </row>
    <row r="31" spans="1:40" ht="69.75" hidden="1" customHeight="1" x14ac:dyDescent="0.25">
      <c r="A31" s="113"/>
      <c r="B31" s="113"/>
      <c r="C31" s="175"/>
      <c r="D31" s="175"/>
      <c r="E31" s="113"/>
      <c r="F31" s="113"/>
      <c r="G31" s="113"/>
      <c r="H31" s="113"/>
      <c r="I31" s="139"/>
      <c r="J31" s="139"/>
      <c r="K31" s="139"/>
      <c r="L31" s="139"/>
      <c r="M31" s="139"/>
      <c r="N31" s="139"/>
      <c r="O31" s="28" t="s">
        <v>38</v>
      </c>
      <c r="P31" s="29" t="s">
        <v>140</v>
      </c>
      <c r="Q31" s="30">
        <f>IF(P31="COMPLETA",10,IF(P31="INCOMPLETA",5,IF(P31="NO EXISTE",0,"0")))</f>
        <v>10</v>
      </c>
      <c r="R31" s="113"/>
      <c r="S31" s="113"/>
      <c r="T31" s="113"/>
      <c r="U31" s="113"/>
      <c r="V31" s="181"/>
      <c r="W31" s="167"/>
      <c r="X31" s="181"/>
      <c r="Y31" s="176"/>
      <c r="Z31" s="177"/>
      <c r="AA31" s="168"/>
      <c r="AB31" s="169"/>
      <c r="AC31" s="107"/>
      <c r="AD31" s="111"/>
      <c r="AE31" s="113"/>
      <c r="AF31" s="20"/>
      <c r="AG31" s="7"/>
      <c r="AH31" s="7"/>
      <c r="AI31" s="7"/>
    </row>
    <row r="32" spans="1:40" ht="38.25" hidden="1" customHeight="1" x14ac:dyDescent="0.25">
      <c r="A32" s="113"/>
      <c r="B32" s="113"/>
      <c r="C32" s="175"/>
      <c r="D32" s="175"/>
      <c r="E32" s="113"/>
      <c r="F32" s="113"/>
      <c r="G32" s="113"/>
      <c r="H32" s="113"/>
      <c r="I32" s="140"/>
      <c r="J32" s="140"/>
      <c r="K32" s="140"/>
      <c r="L32" s="140"/>
      <c r="M32" s="124"/>
      <c r="N32" s="138"/>
      <c r="O32" s="28" t="s">
        <v>3</v>
      </c>
      <c r="P32" s="29" t="s">
        <v>4</v>
      </c>
      <c r="Q32" s="30">
        <f>IF(P32="ASIGNADO",15,IF(P32="NO ASIGNADO",0,"0"))</f>
        <v>15</v>
      </c>
      <c r="R32" s="126">
        <f>SUM(Q32:Q38)</f>
        <v>100</v>
      </c>
      <c r="S32" s="170" t="s">
        <v>124</v>
      </c>
      <c r="T32" s="173">
        <f>IF(T35="DÉBIL",0,IF(T35="MODERADO",50,IF(T35="FUERTE",100,"")))</f>
        <v>100</v>
      </c>
      <c r="U32" s="179" t="str">
        <f>IF(AND(R35="FUERTE",S32="FUERTE (SIEMPRE SE EJECUTA)"),"NO","SÍ")</f>
        <v>NO</v>
      </c>
      <c r="V32" s="181"/>
      <c r="W32" s="167"/>
      <c r="X32" s="181"/>
      <c r="Y32" s="176"/>
      <c r="Z32" s="177"/>
      <c r="AA32" s="168"/>
      <c r="AB32" s="169"/>
      <c r="AC32" s="107"/>
      <c r="AD32" s="112" t="s">
        <v>136</v>
      </c>
      <c r="AE32" s="114" t="s">
        <v>137</v>
      </c>
      <c r="AF32" s="20"/>
      <c r="AG32" s="7"/>
      <c r="AH32" s="7"/>
      <c r="AI32" s="7"/>
    </row>
    <row r="33" spans="1:35" ht="38.25" hidden="1" customHeight="1" x14ac:dyDescent="0.25">
      <c r="A33" s="113"/>
      <c r="B33" s="113"/>
      <c r="C33" s="175"/>
      <c r="D33" s="175"/>
      <c r="E33" s="113"/>
      <c r="F33" s="113"/>
      <c r="G33" s="113"/>
      <c r="H33" s="113"/>
      <c r="I33" s="125"/>
      <c r="J33" s="125"/>
      <c r="K33" s="125"/>
      <c r="L33" s="125"/>
      <c r="M33" s="125"/>
      <c r="N33" s="139"/>
      <c r="O33" s="28" t="s">
        <v>9</v>
      </c>
      <c r="P33" s="29" t="s">
        <v>138</v>
      </c>
      <c r="Q33" s="30">
        <f>IF(P33="ADECUADO",15,IF(P33="INADECUADO",0,"0"))</f>
        <v>15</v>
      </c>
      <c r="R33" s="113"/>
      <c r="S33" s="113"/>
      <c r="T33" s="113"/>
      <c r="U33" s="113"/>
      <c r="V33" s="181"/>
      <c r="W33" s="167"/>
      <c r="X33" s="181"/>
      <c r="Y33" s="176"/>
      <c r="Z33" s="177"/>
      <c r="AA33" s="168"/>
      <c r="AB33" s="169"/>
      <c r="AC33" s="107"/>
      <c r="AD33" s="113"/>
      <c r="AE33" s="113"/>
      <c r="AF33" s="20"/>
      <c r="AG33" s="7"/>
      <c r="AH33" s="7"/>
      <c r="AI33" s="7"/>
    </row>
    <row r="34" spans="1:35" ht="38.25" hidden="1" customHeight="1" x14ac:dyDescent="0.25">
      <c r="A34" s="113"/>
      <c r="B34" s="113"/>
      <c r="C34" s="175"/>
      <c r="D34" s="175"/>
      <c r="E34" s="113"/>
      <c r="F34" s="113"/>
      <c r="G34" s="113"/>
      <c r="H34" s="113"/>
      <c r="I34" s="125"/>
      <c r="J34" s="125"/>
      <c r="K34" s="125"/>
      <c r="L34" s="125"/>
      <c r="M34" s="125"/>
      <c r="N34" s="139"/>
      <c r="O34" s="28" t="s">
        <v>16</v>
      </c>
      <c r="P34" s="29" t="s">
        <v>17</v>
      </c>
      <c r="Q34" s="30">
        <f>IF(P34="OPORTUNA",15,IF(P34="INOPORTUNA",0,"0"))</f>
        <v>15</v>
      </c>
      <c r="R34" s="113"/>
      <c r="S34" s="113"/>
      <c r="T34" s="113"/>
      <c r="U34" s="113"/>
      <c r="V34" s="181"/>
      <c r="W34" s="167"/>
      <c r="X34" s="181"/>
      <c r="Y34" s="176"/>
      <c r="Z34" s="177"/>
      <c r="AA34" s="168"/>
      <c r="AB34" s="169"/>
      <c r="AC34" s="107"/>
      <c r="AD34" s="113"/>
      <c r="AE34" s="113"/>
      <c r="AF34" s="20"/>
      <c r="AG34" s="7"/>
      <c r="AH34" s="7"/>
      <c r="AI34" s="7"/>
    </row>
    <row r="35" spans="1:35" ht="38.25" hidden="1" customHeight="1" x14ac:dyDescent="0.25">
      <c r="A35" s="113"/>
      <c r="B35" s="113"/>
      <c r="C35" s="175"/>
      <c r="D35" s="175"/>
      <c r="E35" s="113"/>
      <c r="F35" s="113"/>
      <c r="G35" s="113"/>
      <c r="H35" s="113"/>
      <c r="I35" s="125"/>
      <c r="J35" s="125"/>
      <c r="K35" s="125"/>
      <c r="L35" s="125"/>
      <c r="M35" s="125"/>
      <c r="N35" s="139"/>
      <c r="O35" s="28" t="s">
        <v>23</v>
      </c>
      <c r="P35" s="29" t="s">
        <v>24</v>
      </c>
      <c r="Q35" s="30">
        <f>IF(P35="PREVENIR",15,IF(P35="DETECTAR",10,IF(P35="NO ES UN CONTROL",0,"0")))</f>
        <v>15</v>
      </c>
      <c r="R35" s="171" t="str">
        <f>IF(R32&lt;86,"DÉBIL",IF(R32&lt;96,"MODERADO",IF(R32&lt;101,"FUERTE","")))</f>
        <v>FUERTE</v>
      </c>
      <c r="S35" s="113"/>
      <c r="T35" s="172" t="str">
        <f>IF(AND(R35="FUERTE",S32="FUERTE (SIEMPRE SE EJECUTA)"),"FUERTE",IF(OR(R35="DÉBIL",S32="DÉBIL (NO SE EJECUTA)"),"DÉBIL",IF(OR(R35="MODERADO",S32="MODERADO (ALGUNAS VECES)"),"MODERADO")))</f>
        <v>FUERTE</v>
      </c>
      <c r="U35" s="113"/>
      <c r="V35" s="181"/>
      <c r="W35" s="167"/>
      <c r="X35" s="181"/>
      <c r="Y35" s="176"/>
      <c r="Z35" s="177"/>
      <c r="AA35" s="168"/>
      <c r="AB35" s="169"/>
      <c r="AC35" s="107"/>
      <c r="AD35" s="113"/>
      <c r="AE35" s="180" t="s">
        <v>134</v>
      </c>
      <c r="AF35" s="21"/>
      <c r="AG35" s="7"/>
      <c r="AH35" s="7"/>
      <c r="AI35" s="7"/>
    </row>
    <row r="36" spans="1:35" ht="38.25" hidden="1" customHeight="1" x14ac:dyDescent="0.25">
      <c r="A36" s="113"/>
      <c r="B36" s="113"/>
      <c r="C36" s="175"/>
      <c r="D36" s="175"/>
      <c r="E36" s="113"/>
      <c r="F36" s="113"/>
      <c r="G36" s="113"/>
      <c r="H36" s="113"/>
      <c r="I36" s="125"/>
      <c r="J36" s="125"/>
      <c r="K36" s="125"/>
      <c r="L36" s="125"/>
      <c r="M36" s="125"/>
      <c r="N36" s="139"/>
      <c r="O36" s="28" t="s">
        <v>29</v>
      </c>
      <c r="P36" s="29" t="s">
        <v>30</v>
      </c>
      <c r="Q36" s="30">
        <f>IF(P36="CONFIABLE",15,IF(P36="NO CONFIABLE",0,"0"))</f>
        <v>15</v>
      </c>
      <c r="R36" s="113"/>
      <c r="S36" s="113"/>
      <c r="T36" s="113"/>
      <c r="U36" s="113"/>
      <c r="V36" s="181"/>
      <c r="W36" s="167"/>
      <c r="X36" s="181"/>
      <c r="Y36" s="176"/>
      <c r="Z36" s="177"/>
      <c r="AA36" s="168"/>
      <c r="AB36" s="169"/>
      <c r="AC36" s="107"/>
      <c r="AD36" s="113"/>
      <c r="AE36" s="113"/>
      <c r="AF36" s="21"/>
      <c r="AG36" s="7"/>
      <c r="AH36" s="7"/>
      <c r="AI36" s="7"/>
    </row>
    <row r="37" spans="1:35" ht="38.25" hidden="1" customHeight="1" x14ac:dyDescent="0.25">
      <c r="A37" s="113"/>
      <c r="B37" s="113"/>
      <c r="C37" s="175"/>
      <c r="D37" s="175"/>
      <c r="E37" s="113"/>
      <c r="F37" s="113"/>
      <c r="G37" s="113"/>
      <c r="H37" s="113"/>
      <c r="I37" s="125"/>
      <c r="J37" s="125"/>
      <c r="K37" s="125"/>
      <c r="L37" s="125"/>
      <c r="M37" s="125"/>
      <c r="N37" s="139"/>
      <c r="O37" s="28" t="s">
        <v>34</v>
      </c>
      <c r="P37" s="29" t="s">
        <v>35</v>
      </c>
      <c r="Q37" s="30">
        <f>IF(P37="SE INVESTIGAN Y SE RESUELVEN OPORTUNAMENTE",15,IF(P37="NO SE INVESTIGAN Y SE RESUELVEN OPORTUNAMENTE",0,"0"))</f>
        <v>15</v>
      </c>
      <c r="R37" s="113"/>
      <c r="S37" s="113"/>
      <c r="T37" s="113"/>
      <c r="U37" s="113"/>
      <c r="V37" s="181"/>
      <c r="W37" s="167"/>
      <c r="X37" s="181"/>
      <c r="Y37" s="176"/>
      <c r="Z37" s="177"/>
      <c r="AA37" s="168"/>
      <c r="AB37" s="169"/>
      <c r="AC37" s="107"/>
      <c r="AD37" s="113"/>
      <c r="AE37" s="114" t="s">
        <v>139</v>
      </c>
      <c r="AF37" s="20"/>
      <c r="AG37" s="7"/>
      <c r="AH37" s="7"/>
      <c r="AI37" s="7"/>
    </row>
    <row r="38" spans="1:35" ht="38.25" hidden="1" customHeight="1" x14ac:dyDescent="0.25">
      <c r="A38" s="113"/>
      <c r="B38" s="113"/>
      <c r="C38" s="175"/>
      <c r="D38" s="175"/>
      <c r="E38" s="113"/>
      <c r="F38" s="113"/>
      <c r="G38" s="113"/>
      <c r="H38" s="113"/>
      <c r="I38" s="125"/>
      <c r="J38" s="125"/>
      <c r="K38" s="125"/>
      <c r="L38" s="125"/>
      <c r="M38" s="125"/>
      <c r="N38" s="139"/>
      <c r="O38" s="28" t="s">
        <v>38</v>
      </c>
      <c r="P38" s="29" t="s">
        <v>140</v>
      </c>
      <c r="Q38" s="30">
        <f>IF(P38="COMPLETA",10,IF(P38="INCOMPLETA",5,IF(P38="NO EXISTE",0,"0")))</f>
        <v>10</v>
      </c>
      <c r="R38" s="113"/>
      <c r="S38" s="113"/>
      <c r="T38" s="113"/>
      <c r="U38" s="113"/>
      <c r="V38" s="181"/>
      <c r="W38" s="167"/>
      <c r="X38" s="181"/>
      <c r="Y38" s="176"/>
      <c r="Z38" s="177"/>
      <c r="AA38" s="168"/>
      <c r="AB38" s="169"/>
      <c r="AC38" s="107"/>
      <c r="AD38" s="113"/>
      <c r="AE38" s="113"/>
      <c r="AF38" s="20"/>
      <c r="AG38" s="7"/>
      <c r="AH38" s="7"/>
      <c r="AI38" s="7"/>
    </row>
    <row r="39" spans="1:35" ht="38.25" hidden="1" customHeight="1" x14ac:dyDescent="0.25">
      <c r="A39" s="113"/>
      <c r="B39" s="113"/>
      <c r="C39" s="175"/>
      <c r="D39" s="175"/>
      <c r="E39" s="113"/>
      <c r="F39" s="113"/>
      <c r="G39" s="113"/>
      <c r="H39" s="113"/>
      <c r="I39" s="140"/>
      <c r="J39" s="138"/>
      <c r="K39" s="138"/>
      <c r="L39" s="138"/>
      <c r="M39" s="138"/>
      <c r="N39" s="138"/>
      <c r="O39" s="28" t="s">
        <v>3</v>
      </c>
      <c r="P39" s="29" t="s">
        <v>4</v>
      </c>
      <c r="Q39" s="30">
        <f>IF(P39="ASIGNADO",15,IF(P39="NO ASIGNADO",0,"0"))</f>
        <v>15</v>
      </c>
      <c r="R39" s="126">
        <f>SUM(Q39:Q45)</f>
        <v>100</v>
      </c>
      <c r="S39" s="170" t="s">
        <v>124</v>
      </c>
      <c r="T39" s="173">
        <f>IF(T42="DÉBIL",0,IF(T42="MODERADO",50,IF(T42="FUERTE",100,"")))</f>
        <v>100</v>
      </c>
      <c r="U39" s="179" t="str">
        <f>IF(AND(R42="FUERTE",S39="FUERTE (SIEMPRE SE EJECUTA)"),"NO","SÍ")</f>
        <v>NO</v>
      </c>
      <c r="V39" s="181"/>
      <c r="W39" s="167"/>
      <c r="X39" s="181"/>
      <c r="Y39" s="176"/>
      <c r="Z39" s="177"/>
      <c r="AA39" s="168"/>
      <c r="AB39" s="169"/>
      <c r="AC39" s="107"/>
      <c r="AD39" s="112" t="s">
        <v>136</v>
      </c>
      <c r="AE39" s="114" t="s">
        <v>137</v>
      </c>
      <c r="AF39" s="20"/>
      <c r="AG39" s="7"/>
      <c r="AH39" s="7"/>
      <c r="AI39" s="7"/>
    </row>
    <row r="40" spans="1:35" ht="38.25" hidden="1" customHeight="1" x14ac:dyDescent="0.25">
      <c r="A40" s="113"/>
      <c r="B40" s="113"/>
      <c r="C40" s="175"/>
      <c r="D40" s="175"/>
      <c r="E40" s="113"/>
      <c r="F40" s="113"/>
      <c r="G40" s="113"/>
      <c r="H40" s="113"/>
      <c r="I40" s="139"/>
      <c r="J40" s="139"/>
      <c r="K40" s="139"/>
      <c r="L40" s="139"/>
      <c r="M40" s="139"/>
      <c r="N40" s="139"/>
      <c r="O40" s="28" t="s">
        <v>9</v>
      </c>
      <c r="P40" s="29" t="s">
        <v>138</v>
      </c>
      <c r="Q40" s="30">
        <f>IF(P40="ADECUADO",15,IF(P40="INADECUADO",0,"0"))</f>
        <v>15</v>
      </c>
      <c r="R40" s="113"/>
      <c r="S40" s="113"/>
      <c r="T40" s="113"/>
      <c r="U40" s="113"/>
      <c r="V40" s="181"/>
      <c r="W40" s="167"/>
      <c r="X40" s="181"/>
      <c r="Y40" s="176"/>
      <c r="Z40" s="177"/>
      <c r="AA40" s="168"/>
      <c r="AB40" s="169"/>
      <c r="AC40" s="107"/>
      <c r="AD40" s="113"/>
      <c r="AE40" s="113"/>
      <c r="AF40" s="20"/>
      <c r="AG40" s="7"/>
      <c r="AH40" s="7"/>
      <c r="AI40" s="7"/>
    </row>
    <row r="41" spans="1:35" ht="38.25" hidden="1" customHeight="1" x14ac:dyDescent="0.25">
      <c r="A41" s="113"/>
      <c r="B41" s="113"/>
      <c r="C41" s="175"/>
      <c r="D41" s="175"/>
      <c r="E41" s="113"/>
      <c r="F41" s="113"/>
      <c r="G41" s="113"/>
      <c r="H41" s="113"/>
      <c r="I41" s="139"/>
      <c r="J41" s="139"/>
      <c r="K41" s="139"/>
      <c r="L41" s="139"/>
      <c r="M41" s="139"/>
      <c r="N41" s="139"/>
      <c r="O41" s="28" t="s">
        <v>16</v>
      </c>
      <c r="P41" s="29" t="s">
        <v>17</v>
      </c>
      <c r="Q41" s="30">
        <f>IF(P41="OPORTUNA",15,IF(P41="INOPORTUNA",0,"0"))</f>
        <v>15</v>
      </c>
      <c r="R41" s="113"/>
      <c r="S41" s="113"/>
      <c r="T41" s="113"/>
      <c r="U41" s="113"/>
      <c r="V41" s="181"/>
      <c r="W41" s="167"/>
      <c r="X41" s="181"/>
      <c r="Y41" s="176"/>
      <c r="Z41" s="177"/>
      <c r="AA41" s="168"/>
      <c r="AB41" s="169"/>
      <c r="AC41" s="107"/>
      <c r="AD41" s="113"/>
      <c r="AE41" s="113"/>
      <c r="AF41" s="20"/>
      <c r="AG41" s="7"/>
      <c r="AH41" s="7"/>
      <c r="AI41" s="7"/>
    </row>
    <row r="42" spans="1:35" ht="38.25" hidden="1" customHeight="1" x14ac:dyDescent="0.25">
      <c r="A42" s="113"/>
      <c r="B42" s="113"/>
      <c r="C42" s="175"/>
      <c r="D42" s="175"/>
      <c r="E42" s="113"/>
      <c r="F42" s="113"/>
      <c r="G42" s="113"/>
      <c r="H42" s="113"/>
      <c r="I42" s="139"/>
      <c r="J42" s="139"/>
      <c r="K42" s="139"/>
      <c r="L42" s="139"/>
      <c r="M42" s="139"/>
      <c r="N42" s="139"/>
      <c r="O42" s="28" t="s">
        <v>23</v>
      </c>
      <c r="P42" s="29" t="s">
        <v>24</v>
      </c>
      <c r="Q42" s="30">
        <f>IF(P42="PREVENIR",15,IF(P42="DETECTAR",10,IF(P42="NO ES UN CONTROL",0,"0")))</f>
        <v>15</v>
      </c>
      <c r="R42" s="171" t="str">
        <f>IF(R39&lt;86,"DÉBIL",IF(R39&lt;96,"MODERADO",IF(R39&lt;101,"FUERTE","")))</f>
        <v>FUERTE</v>
      </c>
      <c r="S42" s="113"/>
      <c r="T42" s="172" t="str">
        <f>IF(AND(R42="FUERTE",S39="FUERTE (SIEMPRE SE EJECUTA)"),"FUERTE",IF(OR(R42="DÉBIL",S39="DÉBIL (NO SE EJECUTA)"),"DÉBIL",IF(OR(R42="MODERADO",S39="MODERADO (ALGUNAS VECES)"),"MODERADO")))</f>
        <v>FUERTE</v>
      </c>
      <c r="U42" s="113"/>
      <c r="V42" s="181"/>
      <c r="W42" s="167"/>
      <c r="X42" s="181"/>
      <c r="Y42" s="176"/>
      <c r="Z42" s="177"/>
      <c r="AA42" s="168"/>
      <c r="AB42" s="169"/>
      <c r="AC42" s="107"/>
      <c r="AD42" s="113"/>
      <c r="AE42" s="180" t="s">
        <v>134</v>
      </c>
      <c r="AF42" s="21"/>
      <c r="AG42" s="7"/>
      <c r="AH42" s="7"/>
      <c r="AI42" s="7"/>
    </row>
    <row r="43" spans="1:35" ht="38.25" hidden="1" customHeight="1" x14ac:dyDescent="0.25">
      <c r="A43" s="113"/>
      <c r="B43" s="113"/>
      <c r="C43" s="175"/>
      <c r="D43" s="175"/>
      <c r="E43" s="113"/>
      <c r="F43" s="113"/>
      <c r="G43" s="113"/>
      <c r="H43" s="113"/>
      <c r="I43" s="139"/>
      <c r="J43" s="139"/>
      <c r="K43" s="139"/>
      <c r="L43" s="139"/>
      <c r="M43" s="139"/>
      <c r="N43" s="139"/>
      <c r="O43" s="28" t="s">
        <v>29</v>
      </c>
      <c r="P43" s="29" t="s">
        <v>30</v>
      </c>
      <c r="Q43" s="30">
        <f>IF(P43="CONFIABLE",15,IF(P43="NO CONFIABLE",0,"0"))</f>
        <v>15</v>
      </c>
      <c r="R43" s="113"/>
      <c r="S43" s="113"/>
      <c r="T43" s="113"/>
      <c r="U43" s="113"/>
      <c r="V43" s="181"/>
      <c r="W43" s="167"/>
      <c r="X43" s="181"/>
      <c r="Y43" s="176"/>
      <c r="Z43" s="177"/>
      <c r="AA43" s="168"/>
      <c r="AB43" s="169"/>
      <c r="AC43" s="107"/>
      <c r="AD43" s="113"/>
      <c r="AE43" s="113"/>
      <c r="AF43" s="21"/>
      <c r="AG43" s="7"/>
      <c r="AH43" s="7"/>
      <c r="AI43" s="7"/>
    </row>
    <row r="44" spans="1:35" ht="38.25" hidden="1" customHeight="1" x14ac:dyDescent="0.25">
      <c r="A44" s="113"/>
      <c r="B44" s="113"/>
      <c r="C44" s="175"/>
      <c r="D44" s="175"/>
      <c r="E44" s="113"/>
      <c r="F44" s="113"/>
      <c r="G44" s="113"/>
      <c r="H44" s="113"/>
      <c r="I44" s="139"/>
      <c r="J44" s="139"/>
      <c r="K44" s="139"/>
      <c r="L44" s="139"/>
      <c r="M44" s="139"/>
      <c r="N44" s="139"/>
      <c r="O44" s="28" t="s">
        <v>34</v>
      </c>
      <c r="P44" s="29" t="s">
        <v>35</v>
      </c>
      <c r="Q44" s="30">
        <f>IF(P44="SE INVESTIGAN Y SE RESUELVEN OPORTUNAMENTE",15,IF(P44="NO SE INVESTIGAN Y SE RESUELVEN OPORTUNAMENTE",0,"0"))</f>
        <v>15</v>
      </c>
      <c r="R44" s="113"/>
      <c r="S44" s="113"/>
      <c r="T44" s="113"/>
      <c r="U44" s="113"/>
      <c r="V44" s="181"/>
      <c r="W44" s="167"/>
      <c r="X44" s="181"/>
      <c r="Y44" s="176"/>
      <c r="Z44" s="177"/>
      <c r="AA44" s="168"/>
      <c r="AB44" s="169"/>
      <c r="AC44" s="107"/>
      <c r="AD44" s="113"/>
      <c r="AE44" s="114" t="s">
        <v>139</v>
      </c>
      <c r="AF44" s="20"/>
      <c r="AG44" s="7"/>
      <c r="AH44" s="7"/>
      <c r="AI44" s="7"/>
    </row>
    <row r="45" spans="1:35" ht="38.25" hidden="1" customHeight="1" x14ac:dyDescent="0.25">
      <c r="A45" s="113"/>
      <c r="B45" s="113"/>
      <c r="C45" s="175"/>
      <c r="D45" s="175"/>
      <c r="E45" s="113"/>
      <c r="F45" s="113"/>
      <c r="G45" s="113"/>
      <c r="H45" s="113"/>
      <c r="I45" s="139"/>
      <c r="J45" s="139"/>
      <c r="K45" s="139"/>
      <c r="L45" s="139"/>
      <c r="M45" s="139"/>
      <c r="N45" s="139"/>
      <c r="O45" s="28" t="s">
        <v>38</v>
      </c>
      <c r="P45" s="29" t="s">
        <v>140</v>
      </c>
      <c r="Q45" s="30">
        <f>IF(P45="COMPLETA",10,IF(P45="INCOMPLETA",5,IF(P45="NO EXISTE",0,"0")))</f>
        <v>10</v>
      </c>
      <c r="R45" s="113"/>
      <c r="S45" s="113"/>
      <c r="T45" s="113"/>
      <c r="U45" s="113"/>
      <c r="V45" s="181"/>
      <c r="W45" s="167"/>
      <c r="X45" s="181"/>
      <c r="Y45" s="176"/>
      <c r="Z45" s="177"/>
      <c r="AA45" s="168"/>
      <c r="AB45" s="169"/>
      <c r="AC45" s="107"/>
      <c r="AD45" s="113"/>
      <c r="AE45" s="113"/>
      <c r="AF45" s="20"/>
      <c r="AG45" s="7"/>
      <c r="AH45" s="7"/>
      <c r="AI45" s="7"/>
    </row>
    <row r="46" spans="1:35" ht="38.25" hidden="1" customHeight="1" x14ac:dyDescent="0.25">
      <c r="A46" s="113"/>
      <c r="B46" s="113"/>
      <c r="C46" s="175"/>
      <c r="D46" s="175"/>
      <c r="E46" s="113"/>
      <c r="F46" s="113"/>
      <c r="G46" s="113"/>
      <c r="H46" s="113"/>
      <c r="I46" s="159"/>
      <c r="J46" s="124"/>
      <c r="K46" s="124"/>
      <c r="L46" s="31"/>
      <c r="M46" s="31"/>
      <c r="N46" s="124"/>
      <c r="O46" s="28" t="s">
        <v>3</v>
      </c>
      <c r="P46" s="29" t="s">
        <v>4</v>
      </c>
      <c r="Q46" s="30">
        <f>IF(P46="ASIGNADO",15,IF(P46="NO ASIGNADO",0,"0"))</f>
        <v>15</v>
      </c>
      <c r="R46" s="126">
        <f>SUM(Q46:Q52)</f>
        <v>100</v>
      </c>
      <c r="S46" s="170" t="s">
        <v>124</v>
      </c>
      <c r="T46" s="173">
        <f>IF(T49="DÉBIL",0,IF(T49="MODERADO",50,IF(T49="FUERTE",100,"")))</f>
        <v>100</v>
      </c>
      <c r="U46" s="179" t="str">
        <f>IF(AND(R49="FUERTE",S46="FUERTE (SIEMPRE SE EJECUTA)"),"NO","SÍ")</f>
        <v>NO</v>
      </c>
      <c r="V46" s="181"/>
      <c r="W46" s="167"/>
      <c r="X46" s="181"/>
      <c r="Y46" s="176"/>
      <c r="Z46" s="177"/>
      <c r="AA46" s="168"/>
      <c r="AB46" s="169"/>
      <c r="AC46" s="107"/>
      <c r="AD46" s="112" t="s">
        <v>136</v>
      </c>
      <c r="AE46" s="114" t="s">
        <v>137</v>
      </c>
      <c r="AF46" s="20"/>
      <c r="AG46" s="7"/>
      <c r="AH46" s="7"/>
      <c r="AI46" s="7"/>
    </row>
    <row r="47" spans="1:35" ht="38.25" hidden="1" customHeight="1" x14ac:dyDescent="0.25">
      <c r="A47" s="113"/>
      <c r="B47" s="113"/>
      <c r="C47" s="175"/>
      <c r="D47" s="175"/>
      <c r="E47" s="113"/>
      <c r="F47" s="113"/>
      <c r="G47" s="113"/>
      <c r="H47" s="113"/>
      <c r="I47" s="125"/>
      <c r="J47" s="125"/>
      <c r="K47" s="125"/>
      <c r="L47" s="31"/>
      <c r="M47" s="31"/>
      <c r="N47" s="125"/>
      <c r="O47" s="28" t="s">
        <v>9</v>
      </c>
      <c r="P47" s="29" t="s">
        <v>138</v>
      </c>
      <c r="Q47" s="30">
        <f>IF(P47="ADECUADO",15,IF(P47="INADECUADO",0,"0"))</f>
        <v>15</v>
      </c>
      <c r="R47" s="113"/>
      <c r="S47" s="113"/>
      <c r="T47" s="173"/>
      <c r="U47" s="113"/>
      <c r="V47" s="181"/>
      <c r="W47" s="167"/>
      <c r="X47" s="181"/>
      <c r="Y47" s="176"/>
      <c r="Z47" s="177"/>
      <c r="AA47" s="168"/>
      <c r="AB47" s="169"/>
      <c r="AC47" s="107"/>
      <c r="AD47" s="113"/>
      <c r="AE47" s="113"/>
      <c r="AF47" s="20"/>
      <c r="AG47" s="7"/>
      <c r="AH47" s="7"/>
      <c r="AI47" s="7"/>
    </row>
    <row r="48" spans="1:35" ht="38.25" hidden="1" customHeight="1" x14ac:dyDescent="0.25">
      <c r="A48" s="113"/>
      <c r="B48" s="113"/>
      <c r="C48" s="175"/>
      <c r="D48" s="175"/>
      <c r="E48" s="113"/>
      <c r="F48" s="113"/>
      <c r="G48" s="113"/>
      <c r="H48" s="113"/>
      <c r="I48" s="125"/>
      <c r="J48" s="125"/>
      <c r="K48" s="125"/>
      <c r="L48" s="31"/>
      <c r="M48" s="31"/>
      <c r="N48" s="125"/>
      <c r="O48" s="28" t="s">
        <v>16</v>
      </c>
      <c r="P48" s="29" t="s">
        <v>17</v>
      </c>
      <c r="Q48" s="30">
        <f>IF(P48="OPORTUNA",15,IF(P48="INOPORTUNA",0,"0"))</f>
        <v>15</v>
      </c>
      <c r="R48" s="113"/>
      <c r="S48" s="113"/>
      <c r="T48" s="173"/>
      <c r="U48" s="113"/>
      <c r="V48" s="181"/>
      <c r="W48" s="167"/>
      <c r="X48" s="181"/>
      <c r="Y48" s="176"/>
      <c r="Z48" s="177"/>
      <c r="AA48" s="168"/>
      <c r="AB48" s="169"/>
      <c r="AC48" s="107"/>
      <c r="AD48" s="113"/>
      <c r="AE48" s="113"/>
      <c r="AF48" s="20"/>
      <c r="AG48" s="7"/>
      <c r="AH48" s="7"/>
      <c r="AI48" s="7"/>
    </row>
    <row r="49" spans="1:35" ht="38.25" hidden="1" customHeight="1" x14ac:dyDescent="0.25">
      <c r="A49" s="113"/>
      <c r="B49" s="113"/>
      <c r="C49" s="175"/>
      <c r="D49" s="175"/>
      <c r="E49" s="113"/>
      <c r="F49" s="113"/>
      <c r="G49" s="113"/>
      <c r="H49" s="113"/>
      <c r="I49" s="125"/>
      <c r="J49" s="125"/>
      <c r="K49" s="125"/>
      <c r="L49" s="31"/>
      <c r="M49" s="31"/>
      <c r="N49" s="125"/>
      <c r="O49" s="28" t="s">
        <v>23</v>
      </c>
      <c r="P49" s="29" t="s">
        <v>24</v>
      </c>
      <c r="Q49" s="30">
        <f>IF(P49="PREVENIR",15,IF(P49="DETECTAR",10,IF(P49="NO ES UN CONTROL",0,"0")))</f>
        <v>15</v>
      </c>
      <c r="R49" s="171" t="str">
        <f>IF(R46&lt;86,"DÉBIL",IF(R46&lt;96,"MODERADO",IF(R46&lt;101,"FUERTE","")))</f>
        <v>FUERTE</v>
      </c>
      <c r="S49" s="113"/>
      <c r="T49" s="172" t="str">
        <f>IF(AND(R49="FUERTE",S46="FUERTE (SIEMPRE SE EJECUTA)"),"FUERTE",IF(OR(R49="DÉBIL",S46="DÉBIL (NO SE EJECUTA)"),"DÉBIL",IF(OR(R49="MODERADO",S46="MODERADO (ALGUNAS VECES)"),"MODERADO")))</f>
        <v>FUERTE</v>
      </c>
      <c r="U49" s="113"/>
      <c r="V49" s="181"/>
      <c r="W49" s="167"/>
      <c r="X49" s="181"/>
      <c r="Y49" s="176"/>
      <c r="Z49" s="177"/>
      <c r="AA49" s="168"/>
      <c r="AB49" s="169"/>
      <c r="AC49" s="107"/>
      <c r="AD49" s="113"/>
      <c r="AE49" s="180" t="s">
        <v>134</v>
      </c>
      <c r="AF49" s="21"/>
      <c r="AG49" s="7"/>
      <c r="AH49" s="7"/>
      <c r="AI49" s="7"/>
    </row>
    <row r="50" spans="1:35" ht="38.25" hidden="1" customHeight="1" x14ac:dyDescent="0.25">
      <c r="A50" s="113"/>
      <c r="B50" s="113"/>
      <c r="C50" s="175"/>
      <c r="D50" s="175"/>
      <c r="E50" s="113"/>
      <c r="F50" s="113"/>
      <c r="G50" s="113"/>
      <c r="H50" s="113"/>
      <c r="I50" s="125"/>
      <c r="J50" s="125"/>
      <c r="K50" s="125"/>
      <c r="L50" s="31"/>
      <c r="M50" s="31"/>
      <c r="N50" s="125"/>
      <c r="O50" s="28" t="s">
        <v>29</v>
      </c>
      <c r="P50" s="29" t="s">
        <v>30</v>
      </c>
      <c r="Q50" s="30">
        <f>IF(P50="CONFIABLE",15,IF(P50="NO CONFIABLE",0,"0"))</f>
        <v>15</v>
      </c>
      <c r="R50" s="171"/>
      <c r="S50" s="113"/>
      <c r="T50" s="113"/>
      <c r="U50" s="113"/>
      <c r="V50" s="181"/>
      <c r="W50" s="167"/>
      <c r="X50" s="181"/>
      <c r="Y50" s="176"/>
      <c r="Z50" s="177"/>
      <c r="AA50" s="168"/>
      <c r="AB50" s="169"/>
      <c r="AC50" s="107"/>
      <c r="AD50" s="113"/>
      <c r="AE50" s="113"/>
      <c r="AF50" s="21"/>
      <c r="AG50" s="7"/>
      <c r="AH50" s="7"/>
      <c r="AI50" s="7"/>
    </row>
    <row r="51" spans="1:35" ht="38.25" hidden="1" customHeight="1" x14ac:dyDescent="0.25">
      <c r="A51" s="113"/>
      <c r="B51" s="113"/>
      <c r="C51" s="175"/>
      <c r="D51" s="175"/>
      <c r="E51" s="113"/>
      <c r="F51" s="113"/>
      <c r="G51" s="113"/>
      <c r="H51" s="113"/>
      <c r="I51" s="125"/>
      <c r="J51" s="125"/>
      <c r="K51" s="125"/>
      <c r="L51" s="31"/>
      <c r="M51" s="31"/>
      <c r="N51" s="125"/>
      <c r="O51" s="28" t="s">
        <v>34</v>
      </c>
      <c r="P51" s="29" t="s">
        <v>35</v>
      </c>
      <c r="Q51" s="30">
        <f>IF(P51="SE INVESTIGAN Y SE RESUELVEN OPORTUNAMENTE",15,IF(P51="NO SE INVESTIGAN Y SE RESUELVEN OPORTUNAMENTE",0,"0"))</f>
        <v>15</v>
      </c>
      <c r="R51" s="171"/>
      <c r="S51" s="113"/>
      <c r="T51" s="113"/>
      <c r="U51" s="113"/>
      <c r="V51" s="181"/>
      <c r="W51" s="167"/>
      <c r="X51" s="181"/>
      <c r="Y51" s="176"/>
      <c r="Z51" s="177"/>
      <c r="AA51" s="168"/>
      <c r="AB51" s="169"/>
      <c r="AC51" s="107"/>
      <c r="AD51" s="113"/>
      <c r="AE51" s="114" t="s">
        <v>139</v>
      </c>
      <c r="AF51" s="20"/>
      <c r="AG51" s="7"/>
      <c r="AH51" s="7"/>
      <c r="AI51" s="7"/>
    </row>
    <row r="52" spans="1:35" ht="38.25" hidden="1" customHeight="1" x14ac:dyDescent="0.25">
      <c r="A52" s="113"/>
      <c r="B52" s="113"/>
      <c r="C52" s="175"/>
      <c r="D52" s="175"/>
      <c r="E52" s="113"/>
      <c r="F52" s="113"/>
      <c r="G52" s="113"/>
      <c r="H52" s="113"/>
      <c r="I52" s="125"/>
      <c r="J52" s="125"/>
      <c r="K52" s="125"/>
      <c r="L52" s="31"/>
      <c r="M52" s="31"/>
      <c r="N52" s="125"/>
      <c r="O52" s="28" t="s">
        <v>38</v>
      </c>
      <c r="P52" s="29" t="s">
        <v>39</v>
      </c>
      <c r="Q52" s="30">
        <f>IF(P52="COMPLETA",10,IF(P52="INCOMPLETA",5,IF(P52="NO EXISTE",0,"0")))</f>
        <v>10</v>
      </c>
      <c r="R52" s="171"/>
      <c r="S52" s="113"/>
      <c r="T52" s="113"/>
      <c r="U52" s="113"/>
      <c r="V52" s="181"/>
      <c r="W52" s="167"/>
      <c r="X52" s="181"/>
      <c r="Y52" s="176"/>
      <c r="Z52" s="177"/>
      <c r="AA52" s="168"/>
      <c r="AB52" s="169"/>
      <c r="AC52" s="107"/>
      <c r="AD52" s="113"/>
      <c r="AE52" s="113"/>
      <c r="AF52" s="20"/>
      <c r="AG52" s="7"/>
      <c r="AH52" s="7"/>
      <c r="AI52" s="7"/>
    </row>
    <row r="53" spans="1:35" ht="15.75" hidden="1" customHeight="1" x14ac:dyDescent="0.25">
      <c r="A53" s="113"/>
      <c r="B53" s="113"/>
      <c r="C53" s="175"/>
      <c r="D53" s="175"/>
      <c r="E53" s="113"/>
      <c r="F53" s="113"/>
      <c r="G53" s="113"/>
      <c r="H53" s="113"/>
      <c r="I53" s="159"/>
      <c r="J53" s="124"/>
      <c r="K53" s="124"/>
      <c r="L53" s="124"/>
      <c r="M53" s="124"/>
      <c r="N53" s="124"/>
      <c r="O53" s="28" t="s">
        <v>3</v>
      </c>
      <c r="P53" s="29" t="s">
        <v>4</v>
      </c>
      <c r="Q53" s="30">
        <f>IF(P53="ASIGNADO",15,IF(P53="NO ASIGNADO",0,"0"))</f>
        <v>15</v>
      </c>
      <c r="R53" s="126">
        <f>SUM(Q53:Q59)</f>
        <v>100</v>
      </c>
      <c r="S53" s="170" t="s">
        <v>124</v>
      </c>
      <c r="T53" s="173">
        <f>IF(T56="DÉBIL",0,IF(T56="MODERADO",50,IF(T56="FUERTE",100,"")))</f>
        <v>100</v>
      </c>
      <c r="U53" s="179" t="str">
        <f>IF(AND(R56="FUERTE",S53="FUERTE (SIEMPRE SE EJECUTA)"),"NO","SÍ")</f>
        <v>NO</v>
      </c>
      <c r="V53" s="181"/>
      <c r="W53" s="167"/>
      <c r="X53" s="181"/>
      <c r="Y53" s="176"/>
      <c r="Z53" s="177"/>
      <c r="AA53" s="168"/>
      <c r="AB53" s="169"/>
      <c r="AC53" s="107"/>
      <c r="AD53" s="112" t="s">
        <v>136</v>
      </c>
      <c r="AE53" s="114" t="s">
        <v>137</v>
      </c>
      <c r="AF53" s="20"/>
    </row>
    <row r="54" spans="1:35" ht="31.5" hidden="1" x14ac:dyDescent="0.25">
      <c r="A54" s="113"/>
      <c r="B54" s="113"/>
      <c r="C54" s="175"/>
      <c r="D54" s="175"/>
      <c r="E54" s="113"/>
      <c r="F54" s="113"/>
      <c r="G54" s="113"/>
      <c r="H54" s="113"/>
      <c r="I54" s="125"/>
      <c r="J54" s="125"/>
      <c r="K54" s="125"/>
      <c r="L54" s="125"/>
      <c r="M54" s="125"/>
      <c r="N54" s="125"/>
      <c r="O54" s="28" t="s">
        <v>9</v>
      </c>
      <c r="P54" s="29" t="s">
        <v>10</v>
      </c>
      <c r="Q54" s="30">
        <f>IF(P54="ADECUADO",15,IF(P54="INADECUADO",0,"0"))</f>
        <v>15</v>
      </c>
      <c r="R54" s="113"/>
      <c r="S54" s="113"/>
      <c r="T54" s="113"/>
      <c r="U54" s="113"/>
      <c r="V54" s="181"/>
      <c r="W54" s="167"/>
      <c r="X54" s="181"/>
      <c r="Y54" s="176"/>
      <c r="Z54" s="177"/>
      <c r="AA54" s="168"/>
      <c r="AB54" s="169"/>
      <c r="AC54" s="107"/>
      <c r="AD54" s="113"/>
      <c r="AE54" s="113"/>
      <c r="AF54" s="20"/>
    </row>
    <row r="55" spans="1:35" ht="47.25" hidden="1" x14ac:dyDescent="0.25">
      <c r="A55" s="113"/>
      <c r="B55" s="113"/>
      <c r="C55" s="175"/>
      <c r="D55" s="175"/>
      <c r="E55" s="113"/>
      <c r="F55" s="113"/>
      <c r="G55" s="113"/>
      <c r="H55" s="113"/>
      <c r="I55" s="125"/>
      <c r="J55" s="125"/>
      <c r="K55" s="125"/>
      <c r="L55" s="125"/>
      <c r="M55" s="125"/>
      <c r="N55" s="125"/>
      <c r="O55" s="28" t="s">
        <v>16</v>
      </c>
      <c r="P55" s="29" t="s">
        <v>17</v>
      </c>
      <c r="Q55" s="30">
        <f>IF(P55="OPORTUNA",15,IF(P55="INOPORTUNA",0,"0"))</f>
        <v>15</v>
      </c>
      <c r="R55" s="113"/>
      <c r="S55" s="113"/>
      <c r="T55" s="113"/>
      <c r="U55" s="113"/>
      <c r="V55" s="181"/>
      <c r="W55" s="167"/>
      <c r="X55" s="181"/>
      <c r="Y55" s="176"/>
      <c r="Z55" s="177"/>
      <c r="AA55" s="168"/>
      <c r="AB55" s="169"/>
      <c r="AC55" s="107"/>
      <c r="AD55" s="113"/>
      <c r="AE55" s="113"/>
      <c r="AF55" s="20"/>
    </row>
    <row r="56" spans="1:35" ht="63" hidden="1" x14ac:dyDescent="0.25">
      <c r="A56" s="113"/>
      <c r="B56" s="113"/>
      <c r="C56" s="175"/>
      <c r="D56" s="175"/>
      <c r="E56" s="113"/>
      <c r="F56" s="113"/>
      <c r="G56" s="113"/>
      <c r="H56" s="113"/>
      <c r="I56" s="125"/>
      <c r="J56" s="125"/>
      <c r="K56" s="125"/>
      <c r="L56" s="125"/>
      <c r="M56" s="125"/>
      <c r="N56" s="125"/>
      <c r="O56" s="28" t="s">
        <v>23</v>
      </c>
      <c r="P56" s="29" t="s">
        <v>24</v>
      </c>
      <c r="Q56" s="30">
        <f>IF(P56="PREVENIR",15,IF(P56="DETECTAR",10,IF(P56="NO ES UN CONTROL",0,"0")))</f>
        <v>15</v>
      </c>
      <c r="R56" s="171" t="str">
        <f>IF(R53&lt;86,"DÉBIL",IF(R53&lt;96,"MODERADO",IF(R53&lt;101,"FUERTE","")))</f>
        <v>FUERTE</v>
      </c>
      <c r="S56" s="113"/>
      <c r="T56" s="172" t="str">
        <f>IF(AND(R56="FUERTE",S53="FUERTE (SIEMPRE SE EJECUTA)"),"FUERTE",IF(OR(R56="DÉBIL",S53="DÉBIL (NO SE EJECUTA)"),"DÉBIL",IF(OR(R56="MODERADO",S53="MODERADO (ALGUNAS VECES)"),"MODERADO")))</f>
        <v>FUERTE</v>
      </c>
      <c r="U56" s="113"/>
      <c r="V56" s="181"/>
      <c r="W56" s="167"/>
      <c r="X56" s="181"/>
      <c r="Y56" s="176"/>
      <c r="Z56" s="177"/>
      <c r="AA56" s="168"/>
      <c r="AB56" s="169"/>
      <c r="AC56" s="107"/>
      <c r="AD56" s="113"/>
      <c r="AE56" s="180" t="s">
        <v>134</v>
      </c>
      <c r="AF56" s="21"/>
    </row>
    <row r="57" spans="1:35" ht="47.25" hidden="1" x14ac:dyDescent="0.25">
      <c r="A57" s="113"/>
      <c r="B57" s="113"/>
      <c r="C57" s="175"/>
      <c r="D57" s="175"/>
      <c r="E57" s="113"/>
      <c r="F57" s="113"/>
      <c r="G57" s="113"/>
      <c r="H57" s="113"/>
      <c r="I57" s="125"/>
      <c r="J57" s="125"/>
      <c r="K57" s="125"/>
      <c r="L57" s="125"/>
      <c r="M57" s="125"/>
      <c r="N57" s="125"/>
      <c r="O57" s="28" t="s">
        <v>29</v>
      </c>
      <c r="P57" s="29" t="s">
        <v>30</v>
      </c>
      <c r="Q57" s="30">
        <f>IF(P57="CONFIABLE",15,IF(P57="NO CONFIABLE",0,"0"))</f>
        <v>15</v>
      </c>
      <c r="R57" s="113"/>
      <c r="S57" s="113"/>
      <c r="T57" s="113"/>
      <c r="U57" s="113"/>
      <c r="V57" s="181"/>
      <c r="W57" s="167"/>
      <c r="X57" s="181"/>
      <c r="Y57" s="176"/>
      <c r="Z57" s="177"/>
      <c r="AA57" s="168"/>
      <c r="AB57" s="169"/>
      <c r="AC57" s="107"/>
      <c r="AD57" s="113"/>
      <c r="AE57" s="113"/>
      <c r="AF57" s="21"/>
    </row>
    <row r="58" spans="1:35" ht="47.25" hidden="1" customHeight="1" x14ac:dyDescent="0.25">
      <c r="A58" s="113"/>
      <c r="B58" s="113"/>
      <c r="C58" s="175"/>
      <c r="D58" s="175"/>
      <c r="E58" s="113"/>
      <c r="F58" s="113"/>
      <c r="G58" s="113"/>
      <c r="H58" s="113"/>
      <c r="I58" s="125"/>
      <c r="J58" s="125"/>
      <c r="K58" s="125"/>
      <c r="L58" s="125"/>
      <c r="M58" s="125"/>
      <c r="N58" s="125"/>
      <c r="O58" s="28" t="s">
        <v>34</v>
      </c>
      <c r="P58" s="29" t="s">
        <v>35</v>
      </c>
      <c r="Q58" s="30">
        <f>IF(P58="SE INVESTIGAN Y SE RESUELVEN OPORTUNAMENTE",15,IF(P58="NO SE INVESTIGAN Y SE RESUELVEN OPORTUNAMENTE",0,"0"))</f>
        <v>15</v>
      </c>
      <c r="R58" s="113"/>
      <c r="S58" s="113"/>
      <c r="T58" s="113"/>
      <c r="U58" s="113"/>
      <c r="V58" s="181"/>
      <c r="W58" s="167"/>
      <c r="X58" s="181"/>
      <c r="Y58" s="176"/>
      <c r="Z58" s="177"/>
      <c r="AA58" s="168"/>
      <c r="AB58" s="169"/>
      <c r="AC58" s="107"/>
      <c r="AD58" s="113"/>
      <c r="AE58" s="114" t="s">
        <v>139</v>
      </c>
      <c r="AF58" s="20"/>
    </row>
    <row r="59" spans="1:35" ht="47.25" hidden="1" x14ac:dyDescent="0.25">
      <c r="A59" s="113"/>
      <c r="B59" s="113"/>
      <c r="C59" s="175"/>
      <c r="D59" s="175"/>
      <c r="E59" s="113"/>
      <c r="F59" s="113"/>
      <c r="G59" s="113"/>
      <c r="H59" s="113"/>
      <c r="I59" s="125"/>
      <c r="J59" s="125"/>
      <c r="K59" s="125"/>
      <c r="L59" s="125"/>
      <c r="M59" s="125"/>
      <c r="N59" s="125"/>
      <c r="O59" s="28" t="s">
        <v>38</v>
      </c>
      <c r="P59" s="29" t="s">
        <v>39</v>
      </c>
      <c r="Q59" s="30">
        <f>IF(P59="COMPLETA",10,IF(P59="INCOMPLETA",5,IF(P59="NO EXISTE",0,"0")))</f>
        <v>10</v>
      </c>
      <c r="R59" s="113"/>
      <c r="S59" s="113"/>
      <c r="T59" s="113"/>
      <c r="U59" s="113"/>
      <c r="V59" s="181"/>
      <c r="W59" s="167"/>
      <c r="X59" s="181"/>
      <c r="Y59" s="176"/>
      <c r="Z59" s="177"/>
      <c r="AA59" s="168"/>
      <c r="AB59" s="169"/>
      <c r="AC59" s="107"/>
      <c r="AD59" s="113"/>
      <c r="AE59" s="113"/>
      <c r="AF59" s="20"/>
    </row>
    <row r="60" spans="1:35" ht="15.75" customHeight="1" x14ac:dyDescent="0.25"/>
    <row r="61" spans="1:35" ht="15.75" customHeight="1" x14ac:dyDescent="0.25"/>
    <row r="62" spans="1:35" ht="15.75" customHeight="1" x14ac:dyDescent="0.25"/>
    <row r="63" spans="1:35" ht="15.75" customHeight="1" x14ac:dyDescent="0.25"/>
    <row r="64" spans="1:35"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sheetData>
  <mergeCells count="161">
    <mergeCell ref="AE49:AE50"/>
    <mergeCell ref="AE51:AE52"/>
    <mergeCell ref="V18:V59"/>
    <mergeCell ref="W18:W19"/>
    <mergeCell ref="X18:X59"/>
    <mergeCell ref="AE56:AE57"/>
    <mergeCell ref="AE58:AE59"/>
    <mergeCell ref="AE53:AE55"/>
    <mergeCell ref="AE18:AE20"/>
    <mergeCell ref="AE35:AE36"/>
    <mergeCell ref="AE32:AE34"/>
    <mergeCell ref="AE37:AE38"/>
    <mergeCell ref="T42:T45"/>
    <mergeCell ref="AE42:AE43"/>
    <mergeCell ref="Y18:Y59"/>
    <mergeCell ref="Z18:Z59"/>
    <mergeCell ref="AE21:AE22"/>
    <mergeCell ref="AE28:AE29"/>
    <mergeCell ref="AE30:AE31"/>
    <mergeCell ref="T18:T20"/>
    <mergeCell ref="U18:U24"/>
    <mergeCell ref="T21:T24"/>
    <mergeCell ref="U32:U38"/>
    <mergeCell ref="T25:T27"/>
    <mergeCell ref="T53:T55"/>
    <mergeCell ref="U53:U59"/>
    <mergeCell ref="AD53:AD59"/>
    <mergeCell ref="U46:U52"/>
    <mergeCell ref="T49:T52"/>
    <mergeCell ref="J53:J59"/>
    <mergeCell ref="K53:K59"/>
    <mergeCell ref="L53:L59"/>
    <mergeCell ref="M53:M59"/>
    <mergeCell ref="N32:N38"/>
    <mergeCell ref="N39:N45"/>
    <mergeCell ref="R42:R45"/>
    <mergeCell ref="R25:R27"/>
    <mergeCell ref="J25:J31"/>
    <mergeCell ref="A18:A59"/>
    <mergeCell ref="B18:B59"/>
    <mergeCell ref="C18:C59"/>
    <mergeCell ref="D18:D59"/>
    <mergeCell ref="E18:E59"/>
    <mergeCell ref="F18:F59"/>
    <mergeCell ref="G18:G59"/>
    <mergeCell ref="H18:H59"/>
    <mergeCell ref="I18:I24"/>
    <mergeCell ref="I25:I31"/>
    <mergeCell ref="I39:I45"/>
    <mergeCell ref="I32:I38"/>
    <mergeCell ref="I53:I59"/>
    <mergeCell ref="K32:K38"/>
    <mergeCell ref="L32:L38"/>
    <mergeCell ref="R28:R31"/>
    <mergeCell ref="T28:T31"/>
    <mergeCell ref="R35:R38"/>
    <mergeCell ref="T35:T38"/>
    <mergeCell ref="R32:R34"/>
    <mergeCell ref="S32:S38"/>
    <mergeCell ref="T32:T34"/>
    <mergeCell ref="M32:M38"/>
    <mergeCell ref="S25:S31"/>
    <mergeCell ref="W21:W59"/>
    <mergeCell ref="AA18:AA59"/>
    <mergeCell ref="AB18:AB59"/>
    <mergeCell ref="R39:R41"/>
    <mergeCell ref="S39:S45"/>
    <mergeCell ref="S53:S59"/>
    <mergeCell ref="R49:R52"/>
    <mergeCell ref="R56:R59"/>
    <mergeCell ref="T56:T59"/>
    <mergeCell ref="R46:R48"/>
    <mergeCell ref="S46:S52"/>
    <mergeCell ref="U25:U31"/>
    <mergeCell ref="T46:T48"/>
    <mergeCell ref="T39:T41"/>
    <mergeCell ref="U39:U45"/>
    <mergeCell ref="R21:R24"/>
    <mergeCell ref="R18:R20"/>
    <mergeCell ref="S18:S24"/>
    <mergeCell ref="J18:J24"/>
    <mergeCell ref="K18:K24"/>
    <mergeCell ref="L18:L24"/>
    <mergeCell ref="M18:M24"/>
    <mergeCell ref="N18:N24"/>
    <mergeCell ref="Q16:Q17"/>
    <mergeCell ref="R16:R17"/>
    <mergeCell ref="S16:S17"/>
    <mergeCell ref="K25:K31"/>
    <mergeCell ref="L25:L31"/>
    <mergeCell ref="M25:M31"/>
    <mergeCell ref="N25:N31"/>
    <mergeCell ref="C15:C17"/>
    <mergeCell ref="D15:D17"/>
    <mergeCell ref="E15:H15"/>
    <mergeCell ref="I15:W15"/>
    <mergeCell ref="M16:M17"/>
    <mergeCell ref="N16:N17"/>
    <mergeCell ref="O16:O17"/>
    <mergeCell ref="P16:P17"/>
    <mergeCell ref="T16:T17"/>
    <mergeCell ref="U16:U17"/>
    <mergeCell ref="V16:V17"/>
    <mergeCell ref="A1:B4"/>
    <mergeCell ref="C1:AF2"/>
    <mergeCell ref="A14:D14"/>
    <mergeCell ref="E14:AE14"/>
    <mergeCell ref="C3:AF4"/>
    <mergeCell ref="A6:B6"/>
    <mergeCell ref="A8:B8"/>
    <mergeCell ref="C8:H8"/>
    <mergeCell ref="A10:B10"/>
    <mergeCell ref="C10:I10"/>
    <mergeCell ref="N46:N52"/>
    <mergeCell ref="N53:N59"/>
    <mergeCell ref="R53:R55"/>
    <mergeCell ref="A11:B11"/>
    <mergeCell ref="C11:I11"/>
    <mergeCell ref="Z15:AE15"/>
    <mergeCell ref="E16:H16"/>
    <mergeCell ref="I16:I17"/>
    <mergeCell ref="J16:J17"/>
    <mergeCell ref="K16:K17"/>
    <mergeCell ref="L16:L17"/>
    <mergeCell ref="AD16:AE16"/>
    <mergeCell ref="W16:W17"/>
    <mergeCell ref="X16:X17"/>
    <mergeCell ref="J39:J45"/>
    <mergeCell ref="K39:K45"/>
    <mergeCell ref="L39:L45"/>
    <mergeCell ref="M39:M45"/>
    <mergeCell ref="J32:J38"/>
    <mergeCell ref="I46:I52"/>
    <mergeCell ref="J46:J52"/>
    <mergeCell ref="K46:K52"/>
    <mergeCell ref="A15:A17"/>
    <mergeCell ref="B15:B17"/>
    <mergeCell ref="AJ18:AJ24"/>
    <mergeCell ref="AK18:AK24"/>
    <mergeCell ref="AM18:AM24"/>
    <mergeCell ref="AN18:AN24"/>
    <mergeCell ref="Z16:Z17"/>
    <mergeCell ref="AA16:AA17"/>
    <mergeCell ref="AB16:AB17"/>
    <mergeCell ref="AC16:AC17"/>
    <mergeCell ref="AE23:AE24"/>
    <mergeCell ref="AC18:AC59"/>
    <mergeCell ref="AD18:AD24"/>
    <mergeCell ref="AD25:AD31"/>
    <mergeCell ref="AD46:AD52"/>
    <mergeCell ref="AD39:AD45"/>
    <mergeCell ref="AD32:AD38"/>
    <mergeCell ref="AE46:AE48"/>
    <mergeCell ref="AE44:AE45"/>
    <mergeCell ref="AE39:AE41"/>
    <mergeCell ref="AG14:AK16"/>
    <mergeCell ref="AM14:AN16"/>
    <mergeCell ref="AG18:AG24"/>
    <mergeCell ref="AH18:AH24"/>
    <mergeCell ref="AI18:AI24"/>
    <mergeCell ref="AE25:AE27"/>
  </mergeCells>
  <conditionalFormatting sqref="H18">
    <cfRule type="containsText" dxfId="35" priority="1" operator="containsText" text="EXTREMO">
      <formula>NOT(ISERROR(SEARCH(("EXTREMO"),(H18))))</formula>
    </cfRule>
    <cfRule type="containsText" dxfId="34" priority="2" operator="containsText" text="ALTO">
      <formula>NOT(ISERROR(SEARCH(("ALTO"),(H18))))</formula>
    </cfRule>
    <cfRule type="containsText" dxfId="33" priority="3" operator="containsText" text="MODERADO">
      <formula>NOT(ISERROR(SEARCH(("MODERADO"),(H18))))</formula>
    </cfRule>
  </conditionalFormatting>
  <conditionalFormatting sqref="Z18">
    <cfRule type="containsText" dxfId="32" priority="4" operator="containsText" text="EXTREMO">
      <formula>NOT(ISERROR(SEARCH(("EXTREMO"),(Z18))))</formula>
    </cfRule>
    <cfRule type="containsText" dxfId="31" priority="5" operator="containsText" text="ALTO">
      <formula>NOT(ISERROR(SEARCH(("ALTO"),(Z18))))</formula>
    </cfRule>
    <cfRule type="containsText" dxfId="30" priority="6" operator="containsText" text="MODERADO">
      <formula>NOT(ISERROR(SEARCH(("MODERADO"),(Z18))))</formula>
    </cfRule>
  </conditionalFormatting>
  <pageMargins left="0.70866141732283472" right="0.70866141732283472" top="0.74803149606299213" bottom="0.74803149606299213" header="0" footer="0"/>
  <pageSetup scale="14" orientation="landscape" r:id="rId1"/>
  <drawing r:id="rId2"/>
  <extLst>
    <ext xmlns:x14="http://schemas.microsoft.com/office/spreadsheetml/2009/9/main" uri="{CCE6A557-97BC-4b89-ADB6-D9C93CAAB3DF}">
      <x14:dataValidations xmlns:xm="http://schemas.microsoft.com/office/excel/2006/main" count="13">
        <x14:dataValidation type="list" allowBlank="1" showErrorMessage="1" xr:uid="{66F0F1C7-EF4F-45C8-B856-1EA477C7C944}">
          <x14:formula1>
            <xm:f>Datos!$J$2:$K$2</xm:f>
          </x14:formula1>
          <xm:sqref>P18 P25 P32 P39 P46 P53</xm:sqref>
        </x14:dataValidation>
        <x14:dataValidation type="list" allowBlank="1" showErrorMessage="1" xr:uid="{AFE51707-5888-4A8A-96FD-2ED7480E0F77}">
          <x14:formula1>
            <xm:f>Datos!$B$3:$B$5</xm:f>
          </x14:formula1>
          <xm:sqref>F18</xm:sqref>
        </x14:dataValidation>
        <x14:dataValidation type="list" allowBlank="1" showErrorMessage="1" xr:uid="{85596B5D-8587-48E1-8482-AE2FFE522B4F}">
          <x14:formula1>
            <xm:f>Datos!$A$11:$A$13</xm:f>
          </x14:formula1>
          <xm:sqref>AA18</xm:sqref>
        </x14:dataValidation>
        <x14:dataValidation type="list" allowBlank="1" showErrorMessage="1" xr:uid="{4917293D-0B8A-4857-8F42-DA5833822366}">
          <x14:formula1>
            <xm:f>Datos!$J$4:$K$4</xm:f>
          </x14:formula1>
          <xm:sqref>P20 P27 P34 P41 P48 P55</xm:sqref>
        </x14:dataValidation>
        <x14:dataValidation type="list" allowBlank="1" showErrorMessage="1" xr:uid="{D344B3F2-FE0C-41DD-A72B-9944FD0FA03C}">
          <x14:formula1>
            <xm:f>Datos!$J$5:$L$5</xm:f>
          </x14:formula1>
          <xm:sqref>P56 P28 P35 P42 P49 P21</xm:sqref>
        </x14:dataValidation>
        <x14:dataValidation type="list" allowBlank="1" showErrorMessage="1" xr:uid="{4DD799A5-60DE-4AF5-9129-D57681674D44}">
          <x14:formula1>
            <xm:f>Datos!$A$3:$A$7</xm:f>
          </x14:formula1>
          <xm:sqref>E18</xm:sqref>
        </x14:dataValidation>
        <x14:dataValidation type="list" allowBlank="1" showErrorMessage="1" xr:uid="{BAF6500B-6058-4EDC-AFFA-DD83118AE1BB}">
          <x14:formula1>
            <xm:f>Datos!$J$3:$K$3</xm:f>
          </x14:formula1>
          <xm:sqref>P19 P26 P33 P40 P47 P54</xm:sqref>
        </x14:dataValidation>
        <x14:dataValidation type="list" allowBlank="1" showErrorMessage="1" xr:uid="{4C278F01-1A55-4969-B1D9-47E1ACD4AE8F}">
          <x14:formula1>
            <xm:f>Datos!$J$7:$K$7</xm:f>
          </x14:formula1>
          <xm:sqref>P23 P30 P37 P44 P51 P58</xm:sqref>
        </x14:dataValidation>
        <x14:dataValidation type="list" allowBlank="1" showErrorMessage="1" xr:uid="{022DD5EE-BEF4-4507-86A2-07C596ABC2B0}">
          <x14:formula1>
            <xm:f>Datos!$A$17:$A$18</xm:f>
          </x14:formula1>
          <xm:sqref>AC18</xm:sqref>
        </x14:dataValidation>
        <x14:dataValidation type="list" allowBlank="1" showErrorMessage="1" xr:uid="{CEB583EB-6C7C-4C82-9A0B-636038B52E94}">
          <x14:formula1>
            <xm:f>Datos!$I$19:$I$20</xm:f>
          </x14:formula1>
          <xm:sqref>W18</xm:sqref>
        </x14:dataValidation>
        <x14:dataValidation type="list" allowBlank="1" showErrorMessage="1" xr:uid="{A2088CEE-14B8-49D4-A7E5-B8C728F25808}">
          <x14:formula1>
            <xm:f>Datos!$I$14:$I$16</xm:f>
          </x14:formula1>
          <xm:sqref>S18 S25 S32 S39 S53 S46</xm:sqref>
        </x14:dataValidation>
        <x14:dataValidation type="list" allowBlank="1" showErrorMessage="1" xr:uid="{39C5B114-D00F-4CE3-B1F1-39DC48050832}">
          <x14:formula1>
            <xm:f>Datos!$J$8:$L$8</xm:f>
          </x14:formula1>
          <xm:sqref>P24 P31 P38 P45 P52 P59</xm:sqref>
        </x14:dataValidation>
        <x14:dataValidation type="list" allowBlank="1" showErrorMessage="1" xr:uid="{F2E41AAA-3BB4-41F8-BFDE-4E9F5EF4A872}">
          <x14:formula1>
            <xm:f>Datos!$J$6:$K$6</xm:f>
          </x14:formula1>
          <xm:sqref>P22 P57 P29 P43 P50 P36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9EC5F-8E06-4427-A3B9-DB5D2BA401E7}">
  <sheetPr>
    <tabColor theme="0"/>
  </sheetPr>
  <dimension ref="A1:AN958"/>
  <sheetViews>
    <sheetView showGridLines="0" tabSelected="1" topLeftCell="AJ78" zoomScale="80" zoomScaleNormal="80" workbookViewId="0">
      <selection activeCell="AQ84" sqref="AQ84"/>
    </sheetView>
  </sheetViews>
  <sheetFormatPr baseColWidth="10" defaultColWidth="14.42578125" defaultRowHeight="15" customHeight="1" x14ac:dyDescent="0.25"/>
  <cols>
    <col min="1" max="1" width="9.42578125" style="37" customWidth="1"/>
    <col min="2" max="4" width="32.5703125" style="37" customWidth="1"/>
    <col min="5" max="7" width="20.85546875" style="37" customWidth="1"/>
    <col min="8" max="8" width="25.42578125" style="37" customWidth="1"/>
    <col min="9" max="9" width="34.42578125" style="37" customWidth="1"/>
    <col min="10" max="10" width="30.42578125" style="37" customWidth="1"/>
    <col min="11" max="11" width="40.42578125" style="37" customWidth="1"/>
    <col min="12" max="12" width="41.5703125" style="37" customWidth="1"/>
    <col min="13" max="13" width="35.28515625" style="37" customWidth="1"/>
    <col min="14" max="14" width="38.42578125" style="37" customWidth="1"/>
    <col min="15" max="15" width="53.7109375" style="37" customWidth="1"/>
    <col min="16" max="16" width="24.5703125" style="37" customWidth="1"/>
    <col min="17" max="17" width="11.42578125" style="37" customWidth="1"/>
    <col min="18" max="20" width="24.5703125" style="37" customWidth="1"/>
    <col min="21" max="21" width="19.7109375" style="37" customWidth="1"/>
    <col min="22" max="26" width="25.140625" style="37" customWidth="1"/>
    <col min="27" max="27" width="16.5703125" style="37" customWidth="1"/>
    <col min="28" max="29" width="33.42578125" style="37" customWidth="1"/>
    <col min="30" max="30" width="38.5703125" style="37" customWidth="1"/>
    <col min="31" max="31" width="25.42578125" style="37" customWidth="1"/>
    <col min="32" max="32" width="1.7109375" style="37" customWidth="1"/>
    <col min="33" max="33" width="37.140625" style="37" customWidth="1"/>
    <col min="34" max="34" width="44.140625" style="37" customWidth="1"/>
    <col min="35" max="35" width="32.5703125" style="37" customWidth="1"/>
    <col min="36" max="37" width="37.140625" style="37" customWidth="1"/>
    <col min="38" max="38" width="2" style="37" customWidth="1"/>
    <col min="39" max="39" width="34.7109375" style="37" customWidth="1"/>
    <col min="40" max="40" width="40.7109375" style="37" customWidth="1"/>
    <col min="41" max="16384" width="14.42578125" style="37"/>
  </cols>
  <sheetData>
    <row r="1" spans="1:40" ht="27" customHeight="1" x14ac:dyDescent="0.25">
      <c r="A1" s="370"/>
      <c r="B1" s="371"/>
      <c r="C1" s="376" t="s">
        <v>64</v>
      </c>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row>
    <row r="2" spans="1:40" ht="27" customHeight="1" thickBot="1" x14ac:dyDescent="0.3">
      <c r="A2" s="372"/>
      <c r="B2" s="373"/>
      <c r="C2" s="374"/>
      <c r="D2" s="378"/>
      <c r="E2" s="378"/>
      <c r="F2" s="378"/>
      <c r="G2" s="378"/>
      <c r="H2" s="378"/>
      <c r="I2" s="378"/>
      <c r="J2" s="378"/>
      <c r="K2" s="378"/>
      <c r="L2" s="378"/>
      <c r="M2" s="378"/>
      <c r="N2" s="378"/>
      <c r="O2" s="378"/>
      <c r="P2" s="378"/>
      <c r="Q2" s="378"/>
      <c r="R2" s="378"/>
      <c r="S2" s="378"/>
      <c r="T2" s="378"/>
      <c r="U2" s="378"/>
      <c r="V2" s="378"/>
      <c r="W2" s="378"/>
      <c r="X2" s="378"/>
      <c r="Y2" s="378"/>
      <c r="Z2" s="378"/>
      <c r="AA2" s="378"/>
      <c r="AB2" s="378"/>
      <c r="AC2" s="378"/>
      <c r="AD2" s="378"/>
      <c r="AE2" s="378"/>
      <c r="AF2" s="378"/>
    </row>
    <row r="3" spans="1:40" ht="27" customHeight="1" x14ac:dyDescent="0.25">
      <c r="A3" s="372"/>
      <c r="B3" s="373"/>
      <c r="C3" s="376" t="s">
        <v>65</v>
      </c>
      <c r="D3" s="377"/>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row>
    <row r="4" spans="1:40" ht="27" customHeight="1" thickBot="1" x14ac:dyDescent="0.3">
      <c r="A4" s="374"/>
      <c r="B4" s="375"/>
      <c r="C4" s="374"/>
      <c r="D4" s="378"/>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row>
    <row r="5" spans="1:40" ht="27" customHeight="1" thickBot="1" x14ac:dyDescent="0.3">
      <c r="A5" s="38"/>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row>
    <row r="6" spans="1:40" ht="36" customHeight="1" thickBot="1" x14ac:dyDescent="0.3">
      <c r="A6" s="379" t="s">
        <v>66</v>
      </c>
      <c r="B6" s="364"/>
      <c r="C6" s="40">
        <v>46054</v>
      </c>
      <c r="D6" s="41"/>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40" ht="17.25" customHeight="1" thickBot="1" x14ac:dyDescent="0.3">
      <c r="A7" s="42"/>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40" ht="59.25" customHeight="1" thickBot="1" x14ac:dyDescent="0.3">
      <c r="A8" s="363" t="s">
        <v>67</v>
      </c>
      <c r="B8" s="364"/>
      <c r="C8" s="380" t="s">
        <v>141</v>
      </c>
      <c r="D8" s="364"/>
      <c r="E8" s="364"/>
      <c r="F8" s="364"/>
      <c r="G8" s="364"/>
      <c r="H8" s="366"/>
      <c r="I8" s="39"/>
      <c r="J8" s="39"/>
      <c r="K8" s="39"/>
      <c r="L8" s="39"/>
      <c r="T8" s="39"/>
      <c r="U8" s="39"/>
      <c r="V8" s="39"/>
      <c r="W8" s="39"/>
      <c r="X8" s="39"/>
      <c r="Y8" s="39"/>
      <c r="Z8" s="39"/>
      <c r="AA8" s="39"/>
      <c r="AB8" s="39"/>
      <c r="AC8" s="39"/>
      <c r="AD8" s="39"/>
      <c r="AE8" s="39"/>
      <c r="AF8" s="39"/>
    </row>
    <row r="9" spans="1:40" ht="13.5" customHeight="1" thickBot="1" x14ac:dyDescent="0.3">
      <c r="A9" s="43"/>
      <c r="B9" s="44"/>
      <c r="C9" s="44"/>
      <c r="D9" s="44"/>
      <c r="E9" s="44"/>
      <c r="F9" s="44"/>
      <c r="G9" s="44"/>
      <c r="H9" s="44"/>
      <c r="I9" s="44"/>
      <c r="J9" s="44"/>
      <c r="K9" s="44"/>
      <c r="L9" s="44"/>
      <c r="M9" s="44"/>
      <c r="N9" s="44"/>
      <c r="O9" s="44"/>
      <c r="P9" s="44"/>
      <c r="Q9" s="44"/>
      <c r="R9" s="44"/>
      <c r="S9" s="44"/>
      <c r="T9" s="39"/>
      <c r="U9" s="39"/>
      <c r="V9" s="39"/>
      <c r="W9" s="39"/>
      <c r="X9" s="39"/>
      <c r="Y9" s="39"/>
      <c r="Z9" s="39"/>
      <c r="AA9" s="39"/>
      <c r="AB9" s="39"/>
      <c r="AC9" s="39"/>
      <c r="AD9" s="39"/>
      <c r="AE9" s="39"/>
      <c r="AF9" s="39"/>
    </row>
    <row r="10" spans="1:40" ht="59.25" customHeight="1" thickBot="1" x14ac:dyDescent="0.3">
      <c r="A10" s="363" t="s">
        <v>69</v>
      </c>
      <c r="B10" s="364"/>
      <c r="C10" s="365" t="s">
        <v>142</v>
      </c>
      <c r="D10" s="364"/>
      <c r="E10" s="364"/>
      <c r="F10" s="364"/>
      <c r="G10" s="364"/>
      <c r="H10" s="364"/>
      <c r="I10" s="366"/>
      <c r="J10" s="45"/>
      <c r="K10" s="45"/>
      <c r="L10" s="45"/>
      <c r="M10" s="45"/>
      <c r="N10" s="45"/>
      <c r="O10" s="39"/>
      <c r="P10" s="39"/>
      <c r="Q10" s="39"/>
      <c r="R10" s="39"/>
      <c r="S10" s="39"/>
      <c r="T10" s="39"/>
      <c r="U10" s="39"/>
      <c r="V10" s="39"/>
      <c r="W10" s="39"/>
      <c r="X10" s="39"/>
      <c r="Y10" s="39"/>
      <c r="Z10" s="39"/>
      <c r="AA10" s="39"/>
      <c r="AB10" s="39"/>
      <c r="AC10" s="39"/>
      <c r="AD10" s="39"/>
      <c r="AE10" s="39"/>
      <c r="AF10" s="39"/>
    </row>
    <row r="11" spans="1:40" ht="59.25" customHeight="1" thickBot="1" x14ac:dyDescent="0.3">
      <c r="A11" s="363" t="s">
        <v>71</v>
      </c>
      <c r="B11" s="364"/>
      <c r="C11" s="365" t="s">
        <v>143</v>
      </c>
      <c r="D11" s="364"/>
      <c r="E11" s="364"/>
      <c r="F11" s="364"/>
      <c r="G11" s="364"/>
      <c r="H11" s="364"/>
      <c r="I11" s="366"/>
      <c r="J11" s="45"/>
      <c r="K11" s="45"/>
      <c r="L11" s="45"/>
      <c r="M11" s="45"/>
      <c r="N11" s="45"/>
      <c r="O11" s="39"/>
      <c r="P11" s="39"/>
      <c r="Q11" s="39"/>
      <c r="R11" s="39"/>
      <c r="S11" s="39"/>
      <c r="T11" s="39"/>
      <c r="U11" s="39"/>
      <c r="V11" s="39"/>
      <c r="W11" s="39"/>
      <c r="X11" s="39"/>
      <c r="Y11" s="39"/>
      <c r="Z11" s="39"/>
      <c r="AA11" s="39"/>
      <c r="AB11" s="39"/>
      <c r="AC11" s="39"/>
      <c r="AD11" s="39"/>
      <c r="AE11" s="39"/>
      <c r="AF11" s="39"/>
    </row>
    <row r="12" spans="1:40" ht="15.75" customHeight="1" x14ac:dyDescent="0.25">
      <c r="A12" s="39"/>
      <c r="B12" s="39"/>
      <c r="C12" s="3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row>
    <row r="13" spans="1:40" ht="15.75" customHeight="1" thickBot="1" x14ac:dyDescent="0.3">
      <c r="A13" s="46"/>
      <c r="B13" s="39"/>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row>
    <row r="14" spans="1:40" x14ac:dyDescent="0.25">
      <c r="A14" s="367" t="s">
        <v>73</v>
      </c>
      <c r="B14" s="368"/>
      <c r="C14" s="368"/>
      <c r="D14" s="369"/>
      <c r="E14" s="367" t="s">
        <v>74</v>
      </c>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9"/>
      <c r="AF14" s="47"/>
      <c r="AG14" s="336" t="s">
        <v>75</v>
      </c>
      <c r="AH14" s="337"/>
      <c r="AI14" s="337"/>
      <c r="AJ14" s="337"/>
      <c r="AK14" s="338"/>
      <c r="AL14" s="48"/>
      <c r="AM14" s="345" t="s">
        <v>76</v>
      </c>
      <c r="AN14" s="346"/>
    </row>
    <row r="15" spans="1:40" x14ac:dyDescent="0.25">
      <c r="A15" s="351" t="s">
        <v>77</v>
      </c>
      <c r="B15" s="333" t="s">
        <v>78</v>
      </c>
      <c r="C15" s="333" t="s">
        <v>79</v>
      </c>
      <c r="D15" s="354" t="s">
        <v>80</v>
      </c>
      <c r="E15" s="356" t="s">
        <v>81</v>
      </c>
      <c r="F15" s="357"/>
      <c r="G15" s="357"/>
      <c r="H15" s="358"/>
      <c r="I15" s="359" t="s">
        <v>82</v>
      </c>
      <c r="J15" s="357"/>
      <c r="K15" s="357"/>
      <c r="L15" s="357"/>
      <c r="M15" s="357"/>
      <c r="N15" s="357"/>
      <c r="O15" s="357"/>
      <c r="P15" s="357"/>
      <c r="Q15" s="357"/>
      <c r="R15" s="357"/>
      <c r="S15" s="357"/>
      <c r="T15" s="357"/>
      <c r="U15" s="357"/>
      <c r="V15" s="357"/>
      <c r="W15" s="357"/>
      <c r="X15" s="49"/>
      <c r="Y15" s="49"/>
      <c r="Z15" s="359" t="s">
        <v>83</v>
      </c>
      <c r="AA15" s="357"/>
      <c r="AB15" s="357"/>
      <c r="AC15" s="357"/>
      <c r="AD15" s="357"/>
      <c r="AE15" s="330"/>
      <c r="AF15" s="47"/>
      <c r="AG15" s="339"/>
      <c r="AH15" s="340"/>
      <c r="AI15" s="340"/>
      <c r="AJ15" s="340"/>
      <c r="AK15" s="341"/>
      <c r="AL15" s="48"/>
      <c r="AM15" s="347"/>
      <c r="AN15" s="348"/>
    </row>
    <row r="16" spans="1:40" ht="32.25" customHeight="1" thickBot="1" x14ac:dyDescent="0.3">
      <c r="A16" s="352"/>
      <c r="B16" s="353"/>
      <c r="C16" s="353"/>
      <c r="D16" s="355"/>
      <c r="E16" s="360" t="s">
        <v>84</v>
      </c>
      <c r="F16" s="361"/>
      <c r="G16" s="361"/>
      <c r="H16" s="362"/>
      <c r="I16" s="333" t="s">
        <v>85</v>
      </c>
      <c r="J16" s="333" t="s">
        <v>86</v>
      </c>
      <c r="K16" s="333" t="s">
        <v>87</v>
      </c>
      <c r="L16" s="333" t="s">
        <v>88</v>
      </c>
      <c r="M16" s="333" t="s">
        <v>89</v>
      </c>
      <c r="N16" s="333" t="s">
        <v>90</v>
      </c>
      <c r="O16" s="335" t="s">
        <v>91</v>
      </c>
      <c r="P16" s="335" t="s">
        <v>92</v>
      </c>
      <c r="Q16" s="335" t="s">
        <v>93</v>
      </c>
      <c r="R16" s="333" t="s">
        <v>94</v>
      </c>
      <c r="S16" s="334" t="s">
        <v>95</v>
      </c>
      <c r="T16" s="333" t="s">
        <v>96</v>
      </c>
      <c r="U16" s="333" t="s">
        <v>97</v>
      </c>
      <c r="V16" s="333" t="s">
        <v>98</v>
      </c>
      <c r="W16" s="333" t="s">
        <v>99</v>
      </c>
      <c r="X16" s="333" t="s">
        <v>100</v>
      </c>
      <c r="Y16" s="50"/>
      <c r="Z16" s="334" t="s">
        <v>101</v>
      </c>
      <c r="AA16" s="333" t="s">
        <v>102</v>
      </c>
      <c r="AB16" s="326" t="s">
        <v>103</v>
      </c>
      <c r="AC16" s="326" t="s">
        <v>55</v>
      </c>
      <c r="AD16" s="329" t="s">
        <v>104</v>
      </c>
      <c r="AE16" s="330"/>
      <c r="AF16" s="51"/>
      <c r="AG16" s="342"/>
      <c r="AH16" s="343"/>
      <c r="AI16" s="343"/>
      <c r="AJ16" s="343"/>
      <c r="AK16" s="344"/>
      <c r="AL16" s="52"/>
      <c r="AM16" s="349"/>
      <c r="AN16" s="350"/>
    </row>
    <row r="17" spans="1:40" ht="102" customHeight="1" thickBot="1" x14ac:dyDescent="0.3">
      <c r="A17" s="352"/>
      <c r="B17" s="353"/>
      <c r="C17" s="353"/>
      <c r="D17" s="355"/>
      <c r="E17" s="53" t="s">
        <v>0</v>
      </c>
      <c r="F17" s="50" t="s">
        <v>1</v>
      </c>
      <c r="G17" s="54"/>
      <c r="H17" s="55" t="s">
        <v>105</v>
      </c>
      <c r="I17" s="327"/>
      <c r="J17" s="327"/>
      <c r="K17" s="327"/>
      <c r="L17" s="327"/>
      <c r="M17" s="327"/>
      <c r="N17" s="327"/>
      <c r="O17" s="327"/>
      <c r="P17" s="327"/>
      <c r="Q17" s="327"/>
      <c r="R17" s="327"/>
      <c r="S17" s="327"/>
      <c r="T17" s="327"/>
      <c r="U17" s="327"/>
      <c r="V17" s="327"/>
      <c r="W17" s="327"/>
      <c r="X17" s="327"/>
      <c r="Y17" s="56"/>
      <c r="Z17" s="327"/>
      <c r="AA17" s="327"/>
      <c r="AB17" s="327"/>
      <c r="AC17" s="328"/>
      <c r="AD17" s="57" t="s">
        <v>106</v>
      </c>
      <c r="AE17" s="58" t="s">
        <v>107</v>
      </c>
      <c r="AF17" s="51"/>
      <c r="AG17" s="59" t="s">
        <v>108</v>
      </c>
      <c r="AH17" s="60" t="s">
        <v>109</v>
      </c>
      <c r="AI17" s="60" t="s">
        <v>110</v>
      </c>
      <c r="AJ17" s="60" t="s">
        <v>111</v>
      </c>
      <c r="AK17" s="61" t="s">
        <v>112</v>
      </c>
      <c r="AL17" s="52"/>
      <c r="AM17" s="62" t="s">
        <v>113</v>
      </c>
      <c r="AN17" s="63" t="s">
        <v>144</v>
      </c>
    </row>
    <row r="18" spans="1:40" ht="40.5" customHeight="1" x14ac:dyDescent="0.25">
      <c r="A18" s="290">
        <v>1</v>
      </c>
      <c r="B18" s="331" t="s">
        <v>145</v>
      </c>
      <c r="C18" s="332" t="s">
        <v>146</v>
      </c>
      <c r="D18" s="235" t="s">
        <v>147</v>
      </c>
      <c r="E18" s="298" t="s">
        <v>6</v>
      </c>
      <c r="F18" s="232" t="s">
        <v>7</v>
      </c>
      <c r="G18" s="258" t="str">
        <f>+CONCATENATE(E18," - ",F18)</f>
        <v>MUY BAJA - MODERADO</v>
      </c>
      <c r="H18" s="261" t="str">
        <f>+VLOOKUP(G18,[1]Datos!D3:E17,2,FALSE)</f>
        <v>MODERADO</v>
      </c>
      <c r="I18" s="323" t="s">
        <v>148</v>
      </c>
      <c r="J18" s="323" t="s">
        <v>149</v>
      </c>
      <c r="K18" s="323" t="s">
        <v>150</v>
      </c>
      <c r="L18" s="323" t="s">
        <v>151</v>
      </c>
      <c r="M18" s="323" t="s">
        <v>152</v>
      </c>
      <c r="N18" s="323" t="s">
        <v>153</v>
      </c>
      <c r="O18" s="64" t="s">
        <v>3</v>
      </c>
      <c r="P18" s="65" t="s">
        <v>4</v>
      </c>
      <c r="Q18" s="66">
        <f>IF(P18="ASIGNADO",15,IF(P18="NO ASIGNADO",0,"0"))</f>
        <v>15</v>
      </c>
      <c r="R18" s="270">
        <f>SUM(Q18:Q24)</f>
        <v>100</v>
      </c>
      <c r="S18" s="271" t="s">
        <v>124</v>
      </c>
      <c r="T18" s="189">
        <f>IF(T21="DÉBIL",0,IF(T21="MODERADO",50,IF(T21="FUERTE",100,"")))</f>
        <v>100</v>
      </c>
      <c r="U18" s="191" t="str">
        <f>IF(AND(R21="FUERTE",S18="FUERTE (SIEMPRE SE EJECUTA)"),"NO","SÍ")</f>
        <v>NO</v>
      </c>
      <c r="V18" s="254" t="str" cm="1">
        <f t="array" ref="V18">_xlfn.IFS(AVERAGE(T18,T25,T32,T39,T46,T53)=100,"FUERTE",AVERAGE(T18,T25,T32,T39,T46,T53)&lt;50,"DÉBIL",AVERAGE(T18,T25,T32,T39,T46,T53)&gt;=50,"MODERADO")</f>
        <v>FUERTE</v>
      </c>
      <c r="W18" s="257" t="s">
        <v>62</v>
      </c>
      <c r="X18" s="254" t="str">
        <f>IF(AND(E18="MUY BAJA",W21=2),"MUY BAJA",IF(AND(E18="BAJA",W21=2),"MUY BAJA",IF(AND(E18="MEDIA",W21=2),"MUY BAJA",IF(AND(E18="ALTA",W21=2),"BAJA",IF(AND(E18="MUY ALTA",W21=2),"MEDIA",IF(AND(E18="MUY BAJA",W21=1),"MUY BAJA",IF(AND(E18="BAJA",W21=1),"MUY BAJA",IF(AND(E18="MEDIA",W21=1),"BAJA",IF(AND(E18="ALTA",W21=1),"MEDIA",IF(AND(E18="MUY ALTA",W21=1),"ALTA",E18))))))))))</f>
        <v>MUY BAJA</v>
      </c>
      <c r="Y18" s="258" t="str">
        <f>+CONCATENATE(X18," - ",F18)</f>
        <v>MUY BAJA - MODERADO</v>
      </c>
      <c r="Z18" s="261" t="str">
        <f>+VLOOKUP(Y18,[1]Datos!$D$3:$E$17,2,FALSE)</f>
        <v>MODERADO</v>
      </c>
      <c r="AA18" s="232" t="s">
        <v>45</v>
      </c>
      <c r="AB18" s="235" t="s">
        <v>154</v>
      </c>
      <c r="AC18" s="238" t="s">
        <v>58</v>
      </c>
      <c r="AD18" s="304" t="s">
        <v>155</v>
      </c>
      <c r="AE18" s="244" t="s">
        <v>156</v>
      </c>
      <c r="AF18" s="67"/>
      <c r="AG18" s="246">
        <v>46149</v>
      </c>
      <c r="AH18" s="221" t="s">
        <v>157</v>
      </c>
      <c r="AI18" s="224" t="s">
        <v>158</v>
      </c>
      <c r="AJ18" s="224" t="s">
        <v>130</v>
      </c>
      <c r="AK18" s="225"/>
      <c r="AL18" s="48"/>
      <c r="AM18" s="226" t="s">
        <v>159</v>
      </c>
      <c r="AN18" s="229" t="s">
        <v>160</v>
      </c>
    </row>
    <row r="19" spans="1:40" ht="44.25" customHeight="1" x14ac:dyDescent="0.25">
      <c r="A19" s="193"/>
      <c r="B19" s="187"/>
      <c r="C19" s="187"/>
      <c r="D19" s="196"/>
      <c r="E19" s="193"/>
      <c r="F19" s="187"/>
      <c r="G19" s="187"/>
      <c r="H19" s="187"/>
      <c r="I19" s="324"/>
      <c r="J19" s="324"/>
      <c r="K19" s="324"/>
      <c r="L19" s="324"/>
      <c r="M19" s="324"/>
      <c r="N19" s="324"/>
      <c r="O19" s="68" t="s">
        <v>9</v>
      </c>
      <c r="P19" s="69" t="s">
        <v>10</v>
      </c>
      <c r="Q19" s="70">
        <f>IF(P19="ADECUADO",15,IF(P19="INADECUADO",0,"0"))</f>
        <v>15</v>
      </c>
      <c r="R19" s="184"/>
      <c r="S19" s="187"/>
      <c r="T19" s="187"/>
      <c r="U19" s="187"/>
      <c r="V19" s="255"/>
      <c r="W19" s="190"/>
      <c r="X19" s="255"/>
      <c r="Y19" s="259"/>
      <c r="Z19" s="262"/>
      <c r="AA19" s="233"/>
      <c r="AB19" s="236"/>
      <c r="AC19" s="239"/>
      <c r="AD19" s="305"/>
      <c r="AE19" s="245"/>
      <c r="AF19" s="67"/>
      <c r="AG19" s="193"/>
      <c r="AH19" s="222"/>
      <c r="AI19" s="187"/>
      <c r="AJ19" s="187"/>
      <c r="AK19" s="196"/>
      <c r="AL19" s="48"/>
      <c r="AM19" s="227"/>
      <c r="AN19" s="230"/>
    </row>
    <row r="20" spans="1:40" ht="60" customHeight="1" x14ac:dyDescent="0.25">
      <c r="A20" s="193"/>
      <c r="B20" s="187"/>
      <c r="C20" s="187"/>
      <c r="D20" s="196"/>
      <c r="E20" s="193"/>
      <c r="F20" s="187"/>
      <c r="G20" s="187"/>
      <c r="H20" s="187"/>
      <c r="I20" s="324"/>
      <c r="J20" s="324"/>
      <c r="K20" s="324"/>
      <c r="L20" s="324"/>
      <c r="M20" s="324"/>
      <c r="N20" s="324"/>
      <c r="O20" s="71" t="s">
        <v>16</v>
      </c>
      <c r="P20" s="69" t="s">
        <v>17</v>
      </c>
      <c r="Q20" s="70">
        <f>IF(P20="OPORTUNA",15,IF(P20="INOPORTUNA",0,"0"))</f>
        <v>15</v>
      </c>
      <c r="R20" s="184"/>
      <c r="S20" s="187"/>
      <c r="T20" s="190"/>
      <c r="U20" s="187"/>
      <c r="V20" s="255"/>
      <c r="W20" s="72" t="s">
        <v>133</v>
      </c>
      <c r="X20" s="255"/>
      <c r="Y20" s="259"/>
      <c r="Z20" s="262"/>
      <c r="AA20" s="233"/>
      <c r="AB20" s="236"/>
      <c r="AC20" s="239"/>
      <c r="AD20" s="305"/>
      <c r="AE20" s="245"/>
      <c r="AF20" s="67"/>
      <c r="AG20" s="193"/>
      <c r="AH20" s="222"/>
      <c r="AI20" s="187"/>
      <c r="AJ20" s="187"/>
      <c r="AK20" s="196"/>
      <c r="AL20" s="48"/>
      <c r="AM20" s="227"/>
      <c r="AN20" s="230"/>
    </row>
    <row r="21" spans="1:40" ht="72" customHeight="1" x14ac:dyDescent="0.25">
      <c r="A21" s="193"/>
      <c r="B21" s="187"/>
      <c r="C21" s="187"/>
      <c r="D21" s="196"/>
      <c r="E21" s="193"/>
      <c r="F21" s="187"/>
      <c r="G21" s="187"/>
      <c r="H21" s="187"/>
      <c r="I21" s="324"/>
      <c r="J21" s="324"/>
      <c r="K21" s="324"/>
      <c r="L21" s="324"/>
      <c r="M21" s="324"/>
      <c r="N21" s="324"/>
      <c r="O21" s="68" t="s">
        <v>23</v>
      </c>
      <c r="P21" s="69" t="s">
        <v>24</v>
      </c>
      <c r="Q21" s="70">
        <f>IF(P21="PREVENIR",15,IF(P21="DETECTAR",10,IF(P21="NO ES UN CONTROL",0,"0")))</f>
        <v>15</v>
      </c>
      <c r="R21" s="198" t="str">
        <f>IF(R18&lt;86,"DÉBIL",IF(R18&lt;96,"MODERADO",IF(R18&lt;101,"FUERTE","")))</f>
        <v>FUERTE</v>
      </c>
      <c r="S21" s="187"/>
      <c r="T21" s="200" t="str">
        <f>IF(AND(R21="FUERTE",S18="FUERTE (SIEMPRE SE EJECUTA)"),"FUERTE",IF(OR(R21="DÉBIL",S18="DÉBIL (NO SE EJECUTA)"),"DÉBIL",IF(OR(R21="MODERADO",S18="MODERADO (ALGUNAS VECES)"),"MODERADO")))</f>
        <v>FUERTE</v>
      </c>
      <c r="U21" s="187"/>
      <c r="V21" s="255"/>
      <c r="W21" s="264">
        <f>IF(AND($V$18="FUERTE",$W$18="DIRECTAMENTE"),2,IF(AND($V$18="FUERTE",$W$18="DIRECTAMENTE"),2,IF(AND($V$18="FUERTE",$W$18="DIRECTAMENTE"),2,IF(AND($V$18="FUERTE",$W$18="NO DISMINUYE"),0,IF(AND($V$18="MODERADO",$W$18="DIRECTAMENTE"),1,IF(AND($V$18="MODERADO",$W$18="DIRECTAMENTE"),1,IF(AND($V$18="MODERADO",$W$18="DIRECTAMENTE"),1,IF(AND($V$18="MODERADO",$W$18="NO DISMINUYE"),0,"N/A"))))))))</f>
        <v>2</v>
      </c>
      <c r="X21" s="255"/>
      <c r="Y21" s="259"/>
      <c r="Z21" s="262"/>
      <c r="AA21" s="233"/>
      <c r="AB21" s="236"/>
      <c r="AC21" s="239"/>
      <c r="AD21" s="305"/>
      <c r="AE21" s="201" t="s">
        <v>134</v>
      </c>
      <c r="AF21" s="73"/>
      <c r="AG21" s="193"/>
      <c r="AH21" s="222"/>
      <c r="AI21" s="187"/>
      <c r="AJ21" s="187"/>
      <c r="AK21" s="196"/>
      <c r="AL21" s="48"/>
      <c r="AM21" s="227"/>
      <c r="AN21" s="230"/>
    </row>
    <row r="22" spans="1:40" ht="61.5" customHeight="1" x14ac:dyDescent="0.25">
      <c r="A22" s="193"/>
      <c r="B22" s="187"/>
      <c r="C22" s="187"/>
      <c r="D22" s="196"/>
      <c r="E22" s="193"/>
      <c r="F22" s="187"/>
      <c r="G22" s="187"/>
      <c r="H22" s="187"/>
      <c r="I22" s="324"/>
      <c r="J22" s="324"/>
      <c r="K22" s="324"/>
      <c r="L22" s="324"/>
      <c r="M22" s="324"/>
      <c r="N22" s="324"/>
      <c r="O22" s="68" t="s">
        <v>29</v>
      </c>
      <c r="P22" s="69" t="s">
        <v>30</v>
      </c>
      <c r="Q22" s="70">
        <f>IF(P22="CONFIABLE",15,IF(P22="NO CONFIABLE",0,"0"))</f>
        <v>15</v>
      </c>
      <c r="R22" s="184"/>
      <c r="S22" s="187"/>
      <c r="T22" s="187"/>
      <c r="U22" s="187"/>
      <c r="V22" s="255"/>
      <c r="W22" s="265"/>
      <c r="X22" s="255"/>
      <c r="Y22" s="259"/>
      <c r="Z22" s="262"/>
      <c r="AA22" s="233"/>
      <c r="AB22" s="236"/>
      <c r="AC22" s="239"/>
      <c r="AD22" s="305"/>
      <c r="AE22" s="197"/>
      <c r="AF22" s="73"/>
      <c r="AG22" s="193"/>
      <c r="AH22" s="222"/>
      <c r="AI22" s="187"/>
      <c r="AJ22" s="187"/>
      <c r="AK22" s="196"/>
      <c r="AL22" s="48"/>
      <c r="AM22" s="227"/>
      <c r="AN22" s="230"/>
    </row>
    <row r="23" spans="1:40" ht="57" customHeight="1" x14ac:dyDescent="0.25">
      <c r="A23" s="193"/>
      <c r="B23" s="187"/>
      <c r="C23" s="187"/>
      <c r="D23" s="196"/>
      <c r="E23" s="193"/>
      <c r="F23" s="187"/>
      <c r="G23" s="187"/>
      <c r="H23" s="187"/>
      <c r="I23" s="324"/>
      <c r="J23" s="324"/>
      <c r="K23" s="324"/>
      <c r="L23" s="324"/>
      <c r="M23" s="324"/>
      <c r="N23" s="324"/>
      <c r="O23" s="68" t="s">
        <v>34</v>
      </c>
      <c r="P23" s="69" t="s">
        <v>35</v>
      </c>
      <c r="Q23" s="70">
        <f>IF(P23="SE INVESTIGAN Y SE RESUELVEN OPORTUNAMENTE",15,IF(P23="NO SE INVESTIGAN Y SE RESUELVEN OPORTUNAMENTE",0,"0"))</f>
        <v>15</v>
      </c>
      <c r="R23" s="184"/>
      <c r="S23" s="187"/>
      <c r="T23" s="187"/>
      <c r="U23" s="187"/>
      <c r="V23" s="255"/>
      <c r="W23" s="265"/>
      <c r="X23" s="255"/>
      <c r="Y23" s="259"/>
      <c r="Z23" s="262"/>
      <c r="AA23" s="233"/>
      <c r="AB23" s="236"/>
      <c r="AC23" s="239"/>
      <c r="AD23" s="305"/>
      <c r="AE23" s="244" t="s">
        <v>161</v>
      </c>
      <c r="AF23" s="67"/>
      <c r="AG23" s="193"/>
      <c r="AH23" s="222"/>
      <c r="AI23" s="187"/>
      <c r="AJ23" s="187"/>
      <c r="AK23" s="196"/>
      <c r="AL23" s="48"/>
      <c r="AM23" s="227"/>
      <c r="AN23" s="230"/>
    </row>
    <row r="24" spans="1:40" ht="54.75" customHeight="1" thickBot="1" x14ac:dyDescent="0.3">
      <c r="A24" s="193"/>
      <c r="B24" s="187"/>
      <c r="C24" s="187"/>
      <c r="D24" s="196"/>
      <c r="E24" s="193"/>
      <c r="F24" s="187"/>
      <c r="G24" s="187"/>
      <c r="H24" s="187"/>
      <c r="I24" s="325"/>
      <c r="J24" s="325"/>
      <c r="K24" s="325"/>
      <c r="L24" s="325"/>
      <c r="M24" s="325"/>
      <c r="N24" s="325"/>
      <c r="O24" s="74" t="s">
        <v>38</v>
      </c>
      <c r="P24" s="75" t="s">
        <v>39</v>
      </c>
      <c r="Q24" s="76">
        <f>IF(P24="COMPLETA",10,IF(P24="INCOMPLETA",5,IF(P24="NO EXISTE",0,"0")))</f>
        <v>10</v>
      </c>
      <c r="R24" s="216"/>
      <c r="S24" s="210"/>
      <c r="T24" s="210"/>
      <c r="U24" s="210"/>
      <c r="V24" s="255"/>
      <c r="W24" s="265"/>
      <c r="X24" s="255"/>
      <c r="Y24" s="259"/>
      <c r="Z24" s="262"/>
      <c r="AA24" s="233"/>
      <c r="AB24" s="236"/>
      <c r="AC24" s="239"/>
      <c r="AD24" s="306"/>
      <c r="AE24" s="247"/>
      <c r="AF24" s="67"/>
      <c r="AG24" s="211"/>
      <c r="AH24" s="223"/>
      <c r="AI24" s="210"/>
      <c r="AJ24" s="210"/>
      <c r="AK24" s="214"/>
      <c r="AL24" s="48"/>
      <c r="AM24" s="228"/>
      <c r="AN24" s="231"/>
    </row>
    <row r="25" spans="1:40" ht="38.25" customHeight="1" x14ac:dyDescent="0.25">
      <c r="A25" s="193"/>
      <c r="B25" s="187"/>
      <c r="C25" s="187"/>
      <c r="D25" s="196"/>
      <c r="E25" s="193"/>
      <c r="F25" s="187"/>
      <c r="G25" s="187"/>
      <c r="H25" s="187"/>
      <c r="I25" s="311" t="s">
        <v>162</v>
      </c>
      <c r="J25" s="311" t="s">
        <v>163</v>
      </c>
      <c r="K25" s="311" t="s">
        <v>164</v>
      </c>
      <c r="L25" s="311" t="s">
        <v>165</v>
      </c>
      <c r="M25" s="311" t="s">
        <v>166</v>
      </c>
      <c r="N25" s="77" t="s">
        <v>167</v>
      </c>
      <c r="O25" s="64" t="s">
        <v>3</v>
      </c>
      <c r="P25" s="65" t="s">
        <v>4</v>
      </c>
      <c r="Q25" s="66">
        <f>IF(P25="ASIGNADO",15,IF(P25="NO ASIGNADO",0,"0"))</f>
        <v>15</v>
      </c>
      <c r="R25" s="183">
        <f>SUM(Q25:Q31)</f>
        <v>100</v>
      </c>
      <c r="S25" s="186" t="s">
        <v>124</v>
      </c>
      <c r="T25" s="189">
        <f>IF(T28="DÉBIL",0,IF(T28="MODERADO",50,IF(T28="FUERTE",100,"")))</f>
        <v>100</v>
      </c>
      <c r="U25" s="191" t="str">
        <f>IF(AND(R28="FUERTE",S25="FUERTE (SIEMPRE SE EJECUTA)"),"NO","SÍ")</f>
        <v>NO</v>
      </c>
      <c r="V25" s="255"/>
      <c r="W25" s="265"/>
      <c r="X25" s="255"/>
      <c r="Y25" s="259"/>
      <c r="Z25" s="262"/>
      <c r="AA25" s="233"/>
      <c r="AB25" s="236"/>
      <c r="AC25" s="239"/>
      <c r="AD25" s="192"/>
      <c r="AE25" s="251"/>
      <c r="AF25" s="67"/>
      <c r="AG25" s="246">
        <v>46149</v>
      </c>
      <c r="AH25" s="221" t="s">
        <v>157</v>
      </c>
      <c r="AI25" s="224" t="s">
        <v>168</v>
      </c>
      <c r="AJ25" s="224" t="s">
        <v>130</v>
      </c>
      <c r="AK25" s="225"/>
      <c r="AL25" s="48"/>
      <c r="AM25" s="301" t="s">
        <v>159</v>
      </c>
      <c r="AN25" s="230" t="s">
        <v>169</v>
      </c>
    </row>
    <row r="26" spans="1:40" ht="40.5" customHeight="1" x14ac:dyDescent="0.25">
      <c r="A26" s="193"/>
      <c r="B26" s="187"/>
      <c r="C26" s="187"/>
      <c r="D26" s="196"/>
      <c r="E26" s="193"/>
      <c r="F26" s="187"/>
      <c r="G26" s="187"/>
      <c r="H26" s="187"/>
      <c r="I26" s="312"/>
      <c r="J26" s="312"/>
      <c r="K26" s="312"/>
      <c r="L26" s="312"/>
      <c r="M26" s="312"/>
      <c r="N26" s="78" t="s">
        <v>170</v>
      </c>
      <c r="O26" s="68" t="s">
        <v>9</v>
      </c>
      <c r="P26" s="69" t="s">
        <v>138</v>
      </c>
      <c r="Q26" s="70">
        <f>IF(P26="ADECUADO",15,IF(P26="INADECUADO",0,"0"))</f>
        <v>15</v>
      </c>
      <c r="R26" s="184"/>
      <c r="S26" s="187"/>
      <c r="T26" s="187"/>
      <c r="U26" s="187"/>
      <c r="V26" s="255"/>
      <c r="W26" s="265"/>
      <c r="X26" s="255"/>
      <c r="Y26" s="259"/>
      <c r="Z26" s="262"/>
      <c r="AA26" s="233"/>
      <c r="AB26" s="236"/>
      <c r="AC26" s="239"/>
      <c r="AD26" s="314"/>
      <c r="AE26" s="252"/>
      <c r="AF26" s="67"/>
      <c r="AG26" s="193"/>
      <c r="AH26" s="222"/>
      <c r="AI26" s="187"/>
      <c r="AJ26" s="187"/>
      <c r="AK26" s="196"/>
      <c r="AL26" s="48"/>
      <c r="AM26" s="227"/>
      <c r="AN26" s="230"/>
    </row>
    <row r="27" spans="1:40" ht="57" customHeight="1" x14ac:dyDescent="0.25">
      <c r="A27" s="193"/>
      <c r="B27" s="187"/>
      <c r="C27" s="187"/>
      <c r="D27" s="196"/>
      <c r="E27" s="193"/>
      <c r="F27" s="187"/>
      <c r="G27" s="187"/>
      <c r="H27" s="187"/>
      <c r="I27" s="312"/>
      <c r="J27" s="312"/>
      <c r="K27" s="312"/>
      <c r="L27" s="312"/>
      <c r="M27" s="312"/>
      <c r="N27" s="79" t="s">
        <v>171</v>
      </c>
      <c r="O27" s="71" t="s">
        <v>16</v>
      </c>
      <c r="P27" s="69" t="s">
        <v>17</v>
      </c>
      <c r="Q27" s="70">
        <f>IF(P27="OPORTUNA",15,IF(P27="INOPORTUNA",0,"0"))</f>
        <v>15</v>
      </c>
      <c r="R27" s="185"/>
      <c r="S27" s="187"/>
      <c r="T27" s="190"/>
      <c r="U27" s="187"/>
      <c r="V27" s="255"/>
      <c r="W27" s="265"/>
      <c r="X27" s="255"/>
      <c r="Y27" s="259"/>
      <c r="Z27" s="262"/>
      <c r="AA27" s="233"/>
      <c r="AB27" s="236"/>
      <c r="AC27" s="239"/>
      <c r="AD27" s="314"/>
      <c r="AE27" s="253"/>
      <c r="AF27" s="67"/>
      <c r="AG27" s="193"/>
      <c r="AH27" s="222"/>
      <c r="AI27" s="187"/>
      <c r="AJ27" s="187"/>
      <c r="AK27" s="196"/>
      <c r="AL27" s="48"/>
      <c r="AM27" s="227"/>
      <c r="AN27" s="230"/>
    </row>
    <row r="28" spans="1:40" ht="72" customHeight="1" x14ac:dyDescent="0.25">
      <c r="A28" s="193"/>
      <c r="B28" s="187"/>
      <c r="C28" s="187"/>
      <c r="D28" s="196"/>
      <c r="E28" s="193"/>
      <c r="F28" s="187"/>
      <c r="G28" s="187"/>
      <c r="H28" s="187"/>
      <c r="I28" s="312"/>
      <c r="J28" s="312"/>
      <c r="K28" s="312"/>
      <c r="L28" s="312"/>
      <c r="M28" s="312"/>
      <c r="N28" s="79" t="s">
        <v>170</v>
      </c>
      <c r="O28" s="68" t="s">
        <v>23</v>
      </c>
      <c r="P28" s="69" t="s">
        <v>24</v>
      </c>
      <c r="Q28" s="70">
        <f>IF(P28="PREVENIR",15,IF(P28="DETECTAR",10,IF(P28="NO ES UN CONTROL",0,"0")))</f>
        <v>15</v>
      </c>
      <c r="R28" s="198" t="str">
        <f>IF(R25&lt;86,"DÉBIL",IF(R25&lt;96,"MODERADO",IF(R25&lt;101,"FUERTE","")))</f>
        <v>FUERTE</v>
      </c>
      <c r="S28" s="187"/>
      <c r="T28" s="200" t="str">
        <f>IF(AND(R28="FUERTE",S25="FUERTE (SIEMPRE SE EJECUTA)"),"FUERTE",IF(OR(R28="DÉBIL",S25="DÉBIL (NO SE EJECUTA)"),"DÉBIL",IF(OR(R28="MODERADO",S25="MODERADO (ALGUNAS VECES)"),"MODERADO")))</f>
        <v>FUERTE</v>
      </c>
      <c r="U28" s="187"/>
      <c r="V28" s="255"/>
      <c r="W28" s="265"/>
      <c r="X28" s="255"/>
      <c r="Y28" s="259"/>
      <c r="Z28" s="262"/>
      <c r="AA28" s="233"/>
      <c r="AB28" s="236"/>
      <c r="AC28" s="239"/>
      <c r="AD28" s="314"/>
      <c r="AE28" s="201" t="s">
        <v>134</v>
      </c>
      <c r="AF28" s="73"/>
      <c r="AG28" s="193"/>
      <c r="AH28" s="222"/>
      <c r="AI28" s="187"/>
      <c r="AJ28" s="187"/>
      <c r="AK28" s="196"/>
      <c r="AL28" s="48"/>
      <c r="AM28" s="227"/>
      <c r="AN28" s="230"/>
    </row>
    <row r="29" spans="1:40" ht="51.75" customHeight="1" x14ac:dyDescent="0.25">
      <c r="A29" s="193"/>
      <c r="B29" s="187"/>
      <c r="C29" s="187"/>
      <c r="D29" s="196"/>
      <c r="E29" s="193"/>
      <c r="F29" s="187"/>
      <c r="G29" s="187"/>
      <c r="H29" s="187"/>
      <c r="I29" s="312"/>
      <c r="J29" s="312"/>
      <c r="K29" s="312"/>
      <c r="L29" s="312"/>
      <c r="M29" s="312"/>
      <c r="N29" s="79" t="s">
        <v>172</v>
      </c>
      <c r="O29" s="68" t="s">
        <v>29</v>
      </c>
      <c r="P29" s="69" t="s">
        <v>30</v>
      </c>
      <c r="Q29" s="70">
        <f>IF(P29="CONFIABLE",15,IF(P29="NO CONFIABLE",0,"0"))</f>
        <v>15</v>
      </c>
      <c r="R29" s="184"/>
      <c r="S29" s="187"/>
      <c r="T29" s="187"/>
      <c r="U29" s="187"/>
      <c r="V29" s="255"/>
      <c r="W29" s="265"/>
      <c r="X29" s="255"/>
      <c r="Y29" s="259"/>
      <c r="Z29" s="262"/>
      <c r="AA29" s="233"/>
      <c r="AB29" s="236"/>
      <c r="AC29" s="239"/>
      <c r="AD29" s="314"/>
      <c r="AE29" s="197"/>
      <c r="AF29" s="73"/>
      <c r="AG29" s="193"/>
      <c r="AH29" s="222"/>
      <c r="AI29" s="187"/>
      <c r="AJ29" s="187"/>
      <c r="AK29" s="196"/>
      <c r="AL29" s="48"/>
      <c r="AM29" s="227"/>
      <c r="AN29" s="230"/>
    </row>
    <row r="30" spans="1:40" ht="66" customHeight="1" x14ac:dyDescent="0.25">
      <c r="A30" s="193"/>
      <c r="B30" s="187"/>
      <c r="C30" s="187"/>
      <c r="D30" s="196"/>
      <c r="E30" s="193"/>
      <c r="F30" s="187"/>
      <c r="G30" s="187"/>
      <c r="H30" s="187"/>
      <c r="I30" s="312"/>
      <c r="J30" s="312"/>
      <c r="K30" s="312"/>
      <c r="L30" s="312"/>
      <c r="M30" s="312"/>
      <c r="N30" s="79" t="s">
        <v>170</v>
      </c>
      <c r="O30" s="68" t="s">
        <v>34</v>
      </c>
      <c r="P30" s="69" t="s">
        <v>35</v>
      </c>
      <c r="Q30" s="70">
        <f>IF(P30="SE INVESTIGAN Y SE RESUELVEN OPORTUNAMENTE",15,IF(P30="NO SE INVESTIGAN Y SE RESUELVEN OPORTUNAMENTE",0,"0"))</f>
        <v>15</v>
      </c>
      <c r="R30" s="184"/>
      <c r="S30" s="187"/>
      <c r="T30" s="187"/>
      <c r="U30" s="187"/>
      <c r="V30" s="255"/>
      <c r="W30" s="265"/>
      <c r="X30" s="255"/>
      <c r="Y30" s="259"/>
      <c r="Z30" s="262"/>
      <c r="AA30" s="233"/>
      <c r="AB30" s="236"/>
      <c r="AC30" s="239"/>
      <c r="AD30" s="314"/>
      <c r="AE30" s="202"/>
      <c r="AF30" s="67"/>
      <c r="AG30" s="193"/>
      <c r="AH30" s="222"/>
      <c r="AI30" s="187"/>
      <c r="AJ30" s="187"/>
      <c r="AK30" s="196"/>
      <c r="AL30" s="48"/>
      <c r="AM30" s="227"/>
      <c r="AN30" s="230"/>
    </row>
    <row r="31" spans="1:40" ht="69.75" customHeight="1" thickBot="1" x14ac:dyDescent="0.3">
      <c r="A31" s="193"/>
      <c r="B31" s="187"/>
      <c r="C31" s="187"/>
      <c r="D31" s="196"/>
      <c r="E31" s="193"/>
      <c r="F31" s="187"/>
      <c r="G31" s="187"/>
      <c r="H31" s="187"/>
      <c r="I31" s="313"/>
      <c r="J31" s="313"/>
      <c r="K31" s="313"/>
      <c r="L31" s="313"/>
      <c r="M31" s="313"/>
      <c r="N31" s="79" t="s">
        <v>170</v>
      </c>
      <c r="O31" s="74" t="s">
        <v>38</v>
      </c>
      <c r="P31" s="75" t="s">
        <v>140</v>
      </c>
      <c r="Q31" s="76">
        <f>IF(P31="COMPLETA",10,IF(P31="INCOMPLETA",5,IF(P31="NO EXISTE",0,"0")))</f>
        <v>10</v>
      </c>
      <c r="R31" s="216"/>
      <c r="S31" s="210"/>
      <c r="T31" s="210"/>
      <c r="U31" s="210"/>
      <c r="V31" s="255"/>
      <c r="W31" s="265"/>
      <c r="X31" s="255"/>
      <c r="Y31" s="259"/>
      <c r="Z31" s="262"/>
      <c r="AA31" s="233"/>
      <c r="AB31" s="236"/>
      <c r="AC31" s="239"/>
      <c r="AD31" s="315"/>
      <c r="AE31" s="214"/>
      <c r="AF31" s="67"/>
      <c r="AG31" s="211"/>
      <c r="AH31" s="223"/>
      <c r="AI31" s="210"/>
      <c r="AJ31" s="210"/>
      <c r="AK31" s="214"/>
      <c r="AL31" s="48"/>
      <c r="AM31" s="227"/>
      <c r="AN31" s="230"/>
    </row>
    <row r="32" spans="1:40" ht="45" customHeight="1" x14ac:dyDescent="0.25">
      <c r="A32" s="193"/>
      <c r="B32" s="187"/>
      <c r="C32" s="187"/>
      <c r="D32" s="196"/>
      <c r="E32" s="193"/>
      <c r="F32" s="187"/>
      <c r="G32" s="187"/>
      <c r="H32" s="187"/>
      <c r="I32" s="204" t="s">
        <v>173</v>
      </c>
      <c r="J32" s="204" t="s">
        <v>174</v>
      </c>
      <c r="K32" s="204" t="s">
        <v>175</v>
      </c>
      <c r="L32" s="204" t="s">
        <v>176</v>
      </c>
      <c r="M32" s="207" t="s">
        <v>177</v>
      </c>
      <c r="N32" s="207" t="s">
        <v>178</v>
      </c>
      <c r="O32" s="64" t="s">
        <v>3</v>
      </c>
      <c r="P32" s="65" t="s">
        <v>4</v>
      </c>
      <c r="Q32" s="66">
        <f>IF(P32="ASIGNADO",15,IF(P32="NO ASIGNADO",0,"0"))</f>
        <v>15</v>
      </c>
      <c r="R32" s="183">
        <f>SUM(Q32:Q38)</f>
        <v>100</v>
      </c>
      <c r="S32" s="186" t="s">
        <v>124</v>
      </c>
      <c r="T32" s="189">
        <f>IF(T35="DÉBIL",0,IF(T35="MODERADO",50,IF(T35="FUERTE",100,"")))</f>
        <v>100</v>
      </c>
      <c r="U32" s="191" t="str">
        <f>IF(AND(R35="FUERTE",S32="FUERTE (SIEMPRE SE EJECUTA)"),"NO","SÍ")</f>
        <v>NO</v>
      </c>
      <c r="V32" s="255"/>
      <c r="W32" s="265"/>
      <c r="X32" s="255"/>
      <c r="Y32" s="259"/>
      <c r="Z32" s="262"/>
      <c r="AA32" s="233"/>
      <c r="AB32" s="236"/>
      <c r="AC32" s="239"/>
      <c r="AD32" s="192" t="s">
        <v>179</v>
      </c>
      <c r="AE32" s="195" t="s">
        <v>180</v>
      </c>
      <c r="AF32" s="67"/>
      <c r="AG32" s="246">
        <v>46149</v>
      </c>
      <c r="AH32" s="221" t="s">
        <v>181</v>
      </c>
      <c r="AI32" s="224" t="s">
        <v>182</v>
      </c>
      <c r="AJ32" s="224" t="s">
        <v>130</v>
      </c>
      <c r="AK32" s="225"/>
      <c r="AL32" s="48"/>
      <c r="AM32" s="226" t="s">
        <v>183</v>
      </c>
      <c r="AN32" s="229" t="s">
        <v>184</v>
      </c>
    </row>
    <row r="33" spans="1:40" ht="44.25" customHeight="1" x14ac:dyDescent="0.25">
      <c r="A33" s="193"/>
      <c r="B33" s="187"/>
      <c r="C33" s="187"/>
      <c r="D33" s="196"/>
      <c r="E33" s="193"/>
      <c r="F33" s="187"/>
      <c r="G33" s="187"/>
      <c r="H33" s="187"/>
      <c r="I33" s="288"/>
      <c r="J33" s="288"/>
      <c r="K33" s="288"/>
      <c r="L33" s="288"/>
      <c r="M33" s="288"/>
      <c r="N33" s="288"/>
      <c r="O33" s="68" t="s">
        <v>9</v>
      </c>
      <c r="P33" s="69" t="s">
        <v>138</v>
      </c>
      <c r="Q33" s="70">
        <f>IF(P33="ADECUADO",15,IF(P33="INADECUADO",0,"0"))</f>
        <v>15</v>
      </c>
      <c r="R33" s="184"/>
      <c r="S33" s="187"/>
      <c r="T33" s="187"/>
      <c r="U33" s="187"/>
      <c r="V33" s="255"/>
      <c r="W33" s="265"/>
      <c r="X33" s="255"/>
      <c r="Y33" s="259"/>
      <c r="Z33" s="262"/>
      <c r="AA33" s="233"/>
      <c r="AB33" s="236"/>
      <c r="AC33" s="239"/>
      <c r="AD33" s="314"/>
      <c r="AE33" s="196"/>
      <c r="AF33" s="67"/>
      <c r="AG33" s="193"/>
      <c r="AH33" s="222"/>
      <c r="AI33" s="187"/>
      <c r="AJ33" s="187"/>
      <c r="AK33" s="196"/>
      <c r="AL33" s="48"/>
      <c r="AM33" s="227"/>
      <c r="AN33" s="230"/>
    </row>
    <row r="34" spans="1:40" ht="58.5" customHeight="1" x14ac:dyDescent="0.25">
      <c r="A34" s="193"/>
      <c r="B34" s="187"/>
      <c r="C34" s="187"/>
      <c r="D34" s="196"/>
      <c r="E34" s="193"/>
      <c r="F34" s="187"/>
      <c r="G34" s="187"/>
      <c r="H34" s="187"/>
      <c r="I34" s="288"/>
      <c r="J34" s="288"/>
      <c r="K34" s="288"/>
      <c r="L34" s="288"/>
      <c r="M34" s="288"/>
      <c r="N34" s="288"/>
      <c r="O34" s="71" t="s">
        <v>16</v>
      </c>
      <c r="P34" s="69" t="s">
        <v>17</v>
      </c>
      <c r="Q34" s="70">
        <f>IF(P34="OPORTUNA",15,IF(P34="INOPORTUNA",0,"0"))</f>
        <v>15</v>
      </c>
      <c r="R34" s="185"/>
      <c r="S34" s="187"/>
      <c r="T34" s="190"/>
      <c r="U34" s="187"/>
      <c r="V34" s="255"/>
      <c r="W34" s="265"/>
      <c r="X34" s="255"/>
      <c r="Y34" s="259"/>
      <c r="Z34" s="262"/>
      <c r="AA34" s="233"/>
      <c r="AB34" s="236"/>
      <c r="AC34" s="239"/>
      <c r="AD34" s="314"/>
      <c r="AE34" s="197"/>
      <c r="AF34" s="67"/>
      <c r="AG34" s="193"/>
      <c r="AH34" s="222"/>
      <c r="AI34" s="187"/>
      <c r="AJ34" s="187"/>
      <c r="AK34" s="196"/>
      <c r="AL34" s="48"/>
      <c r="AM34" s="227"/>
      <c r="AN34" s="230"/>
    </row>
    <row r="35" spans="1:40" ht="69" customHeight="1" x14ac:dyDescent="0.25">
      <c r="A35" s="193"/>
      <c r="B35" s="187"/>
      <c r="C35" s="187"/>
      <c r="D35" s="196"/>
      <c r="E35" s="193"/>
      <c r="F35" s="187"/>
      <c r="G35" s="187"/>
      <c r="H35" s="187"/>
      <c r="I35" s="288"/>
      <c r="J35" s="288"/>
      <c r="K35" s="288"/>
      <c r="L35" s="288"/>
      <c r="M35" s="288"/>
      <c r="N35" s="288"/>
      <c r="O35" s="68" t="s">
        <v>23</v>
      </c>
      <c r="P35" s="69" t="s">
        <v>24</v>
      </c>
      <c r="Q35" s="70">
        <f>IF(P35="PREVENIR",15,IF(P35="DETECTAR",10,IF(P35="NO ES UN CONTROL",0,"0")))</f>
        <v>15</v>
      </c>
      <c r="R35" s="198" t="str">
        <f>IF(R32&lt;86,"DÉBIL",IF(R32&lt;96,"MODERADO",IF(R32&lt;101,"FUERTE","")))</f>
        <v>FUERTE</v>
      </c>
      <c r="S35" s="187"/>
      <c r="T35" s="200" t="str">
        <f>IF(AND(R35="FUERTE",S32="FUERTE (SIEMPRE SE EJECUTA)"),"FUERTE",IF(OR(R35="DÉBIL",S32="DÉBIL (NO SE EJECUTA)"),"DÉBIL",IF(OR(R35="MODERADO",S32="MODERADO (ALGUNAS VECES)"),"MODERADO")))</f>
        <v>FUERTE</v>
      </c>
      <c r="U35" s="187"/>
      <c r="V35" s="255"/>
      <c r="W35" s="265"/>
      <c r="X35" s="255"/>
      <c r="Y35" s="259"/>
      <c r="Z35" s="262"/>
      <c r="AA35" s="233"/>
      <c r="AB35" s="236"/>
      <c r="AC35" s="239"/>
      <c r="AD35" s="314"/>
      <c r="AE35" s="201" t="s">
        <v>134</v>
      </c>
      <c r="AF35" s="73"/>
      <c r="AG35" s="193"/>
      <c r="AH35" s="222"/>
      <c r="AI35" s="187"/>
      <c r="AJ35" s="187"/>
      <c r="AK35" s="196"/>
      <c r="AL35" s="48"/>
      <c r="AM35" s="227"/>
      <c r="AN35" s="230"/>
    </row>
    <row r="36" spans="1:40" ht="58.5" customHeight="1" x14ac:dyDescent="0.25">
      <c r="A36" s="193"/>
      <c r="B36" s="187"/>
      <c r="C36" s="187"/>
      <c r="D36" s="196"/>
      <c r="E36" s="193"/>
      <c r="F36" s="187"/>
      <c r="G36" s="187"/>
      <c r="H36" s="187"/>
      <c r="I36" s="288"/>
      <c r="J36" s="288"/>
      <c r="K36" s="288"/>
      <c r="L36" s="288"/>
      <c r="M36" s="288"/>
      <c r="N36" s="288"/>
      <c r="O36" s="68" t="s">
        <v>29</v>
      </c>
      <c r="P36" s="69" t="s">
        <v>30</v>
      </c>
      <c r="Q36" s="70">
        <f>IF(P36="CONFIABLE",15,IF(P36="NO CONFIABLE",0,"0"))</f>
        <v>15</v>
      </c>
      <c r="R36" s="184"/>
      <c r="S36" s="187"/>
      <c r="T36" s="187"/>
      <c r="U36" s="187"/>
      <c r="V36" s="255"/>
      <c r="W36" s="265"/>
      <c r="X36" s="255"/>
      <c r="Y36" s="259"/>
      <c r="Z36" s="262"/>
      <c r="AA36" s="233"/>
      <c r="AB36" s="236"/>
      <c r="AC36" s="239"/>
      <c r="AD36" s="314"/>
      <c r="AE36" s="197"/>
      <c r="AF36" s="73"/>
      <c r="AG36" s="193"/>
      <c r="AH36" s="222"/>
      <c r="AI36" s="187"/>
      <c r="AJ36" s="187"/>
      <c r="AK36" s="196"/>
      <c r="AL36" s="48"/>
      <c r="AM36" s="227"/>
      <c r="AN36" s="230"/>
    </row>
    <row r="37" spans="1:40" ht="59.25" customHeight="1" x14ac:dyDescent="0.25">
      <c r="A37" s="193"/>
      <c r="B37" s="187"/>
      <c r="C37" s="187"/>
      <c r="D37" s="196"/>
      <c r="E37" s="193"/>
      <c r="F37" s="187"/>
      <c r="G37" s="187"/>
      <c r="H37" s="187"/>
      <c r="I37" s="288"/>
      <c r="J37" s="288"/>
      <c r="K37" s="288"/>
      <c r="L37" s="288"/>
      <c r="M37" s="288"/>
      <c r="N37" s="288"/>
      <c r="O37" s="68" t="s">
        <v>34</v>
      </c>
      <c r="P37" s="69" t="s">
        <v>35</v>
      </c>
      <c r="Q37" s="70">
        <f>IF(P37="SE INVESTIGAN Y SE RESUELVEN OPORTUNAMENTE",15,IF(P37="NO SE INVESTIGAN Y SE RESUELVEN OPORTUNAMENTE",0,"0"))</f>
        <v>15</v>
      </c>
      <c r="R37" s="184"/>
      <c r="S37" s="187"/>
      <c r="T37" s="187"/>
      <c r="U37" s="187"/>
      <c r="V37" s="255"/>
      <c r="W37" s="265"/>
      <c r="X37" s="255"/>
      <c r="Y37" s="259"/>
      <c r="Z37" s="262"/>
      <c r="AA37" s="233"/>
      <c r="AB37" s="236"/>
      <c r="AC37" s="239"/>
      <c r="AD37" s="314"/>
      <c r="AE37" s="202" t="s">
        <v>185</v>
      </c>
      <c r="AF37" s="67"/>
      <c r="AG37" s="193"/>
      <c r="AH37" s="222"/>
      <c r="AI37" s="187"/>
      <c r="AJ37" s="187"/>
      <c r="AK37" s="196"/>
      <c r="AL37" s="48"/>
      <c r="AM37" s="227"/>
      <c r="AN37" s="230"/>
    </row>
    <row r="38" spans="1:40" ht="58.5" customHeight="1" thickBot="1" x14ac:dyDescent="0.3">
      <c r="A38" s="193"/>
      <c r="B38" s="187"/>
      <c r="C38" s="187"/>
      <c r="D38" s="196"/>
      <c r="E38" s="193"/>
      <c r="F38" s="187"/>
      <c r="G38" s="187"/>
      <c r="H38" s="187"/>
      <c r="I38" s="289"/>
      <c r="J38" s="289"/>
      <c r="K38" s="289"/>
      <c r="L38" s="289"/>
      <c r="M38" s="289"/>
      <c r="N38" s="289"/>
      <c r="O38" s="74" t="s">
        <v>38</v>
      </c>
      <c r="P38" s="75" t="s">
        <v>140</v>
      </c>
      <c r="Q38" s="76">
        <f>IF(P38="COMPLETA",10,IF(P38="INCOMPLETA",5,IF(P38="NO EXISTE",0,"0")))</f>
        <v>10</v>
      </c>
      <c r="R38" s="216"/>
      <c r="S38" s="210"/>
      <c r="T38" s="210"/>
      <c r="U38" s="210"/>
      <c r="V38" s="255"/>
      <c r="W38" s="265"/>
      <c r="X38" s="255"/>
      <c r="Y38" s="259"/>
      <c r="Z38" s="262"/>
      <c r="AA38" s="233"/>
      <c r="AB38" s="236"/>
      <c r="AC38" s="239"/>
      <c r="AD38" s="315"/>
      <c r="AE38" s="214"/>
      <c r="AF38" s="67"/>
      <c r="AG38" s="211"/>
      <c r="AH38" s="223"/>
      <c r="AI38" s="210"/>
      <c r="AJ38" s="210"/>
      <c r="AK38" s="214"/>
      <c r="AL38" s="48"/>
      <c r="AM38" s="228"/>
      <c r="AN38" s="231"/>
    </row>
    <row r="39" spans="1:40" ht="38.25" customHeight="1" x14ac:dyDescent="0.25">
      <c r="A39" s="193"/>
      <c r="B39" s="187"/>
      <c r="C39" s="187"/>
      <c r="D39" s="196"/>
      <c r="E39" s="193"/>
      <c r="F39" s="187"/>
      <c r="G39" s="187"/>
      <c r="H39" s="187"/>
      <c r="I39" s="267" t="s">
        <v>186</v>
      </c>
      <c r="J39" s="285" t="s">
        <v>187</v>
      </c>
      <c r="K39" s="285" t="s">
        <v>188</v>
      </c>
      <c r="L39" s="285" t="s">
        <v>189</v>
      </c>
      <c r="M39" s="285" t="s">
        <v>190</v>
      </c>
      <c r="N39" s="285" t="s">
        <v>191</v>
      </c>
      <c r="O39" s="64" t="s">
        <v>3</v>
      </c>
      <c r="P39" s="65" t="s">
        <v>4</v>
      </c>
      <c r="Q39" s="66">
        <f>IF(P39="ASIGNADO",15,IF(P39="NO ASIGNADO",0,"0"))</f>
        <v>15</v>
      </c>
      <c r="R39" s="183">
        <f>SUM(Q39:Q45)</f>
        <v>100</v>
      </c>
      <c r="S39" s="186" t="s">
        <v>124</v>
      </c>
      <c r="T39" s="189">
        <f>IF(T42="DÉBIL",0,IF(T42="MODERADO",50,IF(T42="FUERTE",100,"")))</f>
        <v>100</v>
      </c>
      <c r="U39" s="191" t="str">
        <f>IF(AND(R42="FUERTE",S39="FUERTE (SIEMPRE SE EJECUTA)"),"NO","SÍ")</f>
        <v>NO</v>
      </c>
      <c r="V39" s="255"/>
      <c r="W39" s="265"/>
      <c r="X39" s="255"/>
      <c r="Y39" s="259"/>
      <c r="Z39" s="262"/>
      <c r="AA39" s="233"/>
      <c r="AB39" s="236"/>
      <c r="AC39" s="239"/>
      <c r="AD39" s="192"/>
      <c r="AE39" s="195"/>
      <c r="AF39" s="67"/>
      <c r="AG39" s="246"/>
      <c r="AH39" s="221" t="s">
        <v>192</v>
      </c>
      <c r="AI39" s="224" t="s">
        <v>168</v>
      </c>
      <c r="AJ39" s="224" t="s">
        <v>130</v>
      </c>
      <c r="AK39" s="225"/>
      <c r="AL39" s="48"/>
      <c r="AM39" s="301" t="s">
        <v>193</v>
      </c>
      <c r="AN39" s="230" t="s">
        <v>194</v>
      </c>
    </row>
    <row r="40" spans="1:40" ht="45.75" customHeight="1" x14ac:dyDescent="0.25">
      <c r="A40" s="193"/>
      <c r="B40" s="187"/>
      <c r="C40" s="187"/>
      <c r="D40" s="196"/>
      <c r="E40" s="193"/>
      <c r="F40" s="187"/>
      <c r="G40" s="187"/>
      <c r="H40" s="187"/>
      <c r="I40" s="268"/>
      <c r="J40" s="268"/>
      <c r="K40" s="268"/>
      <c r="L40" s="268"/>
      <c r="M40" s="268"/>
      <c r="N40" s="268"/>
      <c r="O40" s="68" t="s">
        <v>9</v>
      </c>
      <c r="P40" s="69" t="s">
        <v>138</v>
      </c>
      <c r="Q40" s="70">
        <f>IF(P40="ADECUADO",15,IF(P40="INADECUADO",0,"0"))</f>
        <v>15</v>
      </c>
      <c r="R40" s="184"/>
      <c r="S40" s="187"/>
      <c r="T40" s="187"/>
      <c r="U40" s="187"/>
      <c r="V40" s="255"/>
      <c r="W40" s="265"/>
      <c r="X40" s="255"/>
      <c r="Y40" s="259"/>
      <c r="Z40" s="262"/>
      <c r="AA40" s="233"/>
      <c r="AB40" s="236"/>
      <c r="AC40" s="239"/>
      <c r="AD40" s="193"/>
      <c r="AE40" s="196"/>
      <c r="AF40" s="67"/>
      <c r="AG40" s="193"/>
      <c r="AH40" s="222"/>
      <c r="AI40" s="187"/>
      <c r="AJ40" s="187"/>
      <c r="AK40" s="196"/>
      <c r="AL40" s="48"/>
      <c r="AM40" s="227"/>
      <c r="AN40" s="230"/>
    </row>
    <row r="41" spans="1:40" ht="58.5" customHeight="1" x14ac:dyDescent="0.25">
      <c r="A41" s="193"/>
      <c r="B41" s="187"/>
      <c r="C41" s="187"/>
      <c r="D41" s="196"/>
      <c r="E41" s="193"/>
      <c r="F41" s="187"/>
      <c r="G41" s="187"/>
      <c r="H41" s="187"/>
      <c r="I41" s="268"/>
      <c r="J41" s="268"/>
      <c r="K41" s="268"/>
      <c r="L41" s="268"/>
      <c r="M41" s="268"/>
      <c r="N41" s="268"/>
      <c r="O41" s="71" t="s">
        <v>16</v>
      </c>
      <c r="P41" s="69" t="s">
        <v>17</v>
      </c>
      <c r="Q41" s="70">
        <f>IF(P41="OPORTUNA",15,IF(P41="INOPORTUNA",0,"0"))</f>
        <v>15</v>
      </c>
      <c r="R41" s="185"/>
      <c r="S41" s="187"/>
      <c r="T41" s="190"/>
      <c r="U41" s="187"/>
      <c r="V41" s="255"/>
      <c r="W41" s="265"/>
      <c r="X41" s="255"/>
      <c r="Y41" s="259"/>
      <c r="Z41" s="262"/>
      <c r="AA41" s="233"/>
      <c r="AB41" s="236"/>
      <c r="AC41" s="239"/>
      <c r="AD41" s="193"/>
      <c r="AE41" s="197"/>
      <c r="AF41" s="67"/>
      <c r="AG41" s="193"/>
      <c r="AH41" s="222"/>
      <c r="AI41" s="187"/>
      <c r="AJ41" s="187"/>
      <c r="AK41" s="196"/>
      <c r="AL41" s="48"/>
      <c r="AM41" s="227"/>
      <c r="AN41" s="230"/>
    </row>
    <row r="42" spans="1:40" ht="70.5" customHeight="1" x14ac:dyDescent="0.25">
      <c r="A42" s="193"/>
      <c r="B42" s="187"/>
      <c r="C42" s="187"/>
      <c r="D42" s="196"/>
      <c r="E42" s="193"/>
      <c r="F42" s="187"/>
      <c r="G42" s="187"/>
      <c r="H42" s="187"/>
      <c r="I42" s="268"/>
      <c r="J42" s="268"/>
      <c r="K42" s="268"/>
      <c r="L42" s="268"/>
      <c r="M42" s="268"/>
      <c r="N42" s="268"/>
      <c r="O42" s="68" t="s">
        <v>23</v>
      </c>
      <c r="P42" s="69" t="s">
        <v>24</v>
      </c>
      <c r="Q42" s="70">
        <f>IF(P42="PREVENIR",15,IF(P42="DETECTAR",10,IF(P42="NO ES UN CONTROL",0,"0")))</f>
        <v>15</v>
      </c>
      <c r="R42" s="198" t="str">
        <f>IF(R39&lt;86,"DÉBIL",IF(R39&lt;96,"MODERADO",IF(R39&lt;101,"FUERTE","")))</f>
        <v>FUERTE</v>
      </c>
      <c r="S42" s="187"/>
      <c r="T42" s="200" t="str">
        <f>IF(AND(R42="FUERTE",S39="FUERTE (SIEMPRE SE EJECUTA)"),"FUERTE",IF(OR(R42="DÉBIL",S39="DÉBIL (NO SE EJECUTA)"),"DÉBIL",IF(OR(R42="MODERADO",S39="MODERADO (ALGUNAS VECES)"),"MODERADO")))</f>
        <v>FUERTE</v>
      </c>
      <c r="U42" s="187"/>
      <c r="V42" s="255"/>
      <c r="W42" s="265"/>
      <c r="X42" s="255"/>
      <c r="Y42" s="259"/>
      <c r="Z42" s="262"/>
      <c r="AA42" s="233"/>
      <c r="AB42" s="236"/>
      <c r="AC42" s="239"/>
      <c r="AD42" s="193"/>
      <c r="AE42" s="201" t="s">
        <v>134</v>
      </c>
      <c r="AF42" s="73"/>
      <c r="AG42" s="193"/>
      <c r="AH42" s="222"/>
      <c r="AI42" s="187"/>
      <c r="AJ42" s="187"/>
      <c r="AK42" s="196"/>
      <c r="AL42" s="48"/>
      <c r="AM42" s="227"/>
      <c r="AN42" s="230"/>
    </row>
    <row r="43" spans="1:40" ht="58.5" customHeight="1" x14ac:dyDescent="0.25">
      <c r="A43" s="193"/>
      <c r="B43" s="187"/>
      <c r="C43" s="187"/>
      <c r="D43" s="196"/>
      <c r="E43" s="193"/>
      <c r="F43" s="187"/>
      <c r="G43" s="187"/>
      <c r="H43" s="187"/>
      <c r="I43" s="268"/>
      <c r="J43" s="268"/>
      <c r="K43" s="268"/>
      <c r="L43" s="268"/>
      <c r="M43" s="268"/>
      <c r="N43" s="268"/>
      <c r="O43" s="68" t="s">
        <v>29</v>
      </c>
      <c r="P43" s="69" t="s">
        <v>30</v>
      </c>
      <c r="Q43" s="70">
        <f>IF(P43="CONFIABLE",15,IF(P43="NO CONFIABLE",0,"0"))</f>
        <v>15</v>
      </c>
      <c r="R43" s="184"/>
      <c r="S43" s="187"/>
      <c r="T43" s="187"/>
      <c r="U43" s="187"/>
      <c r="V43" s="255"/>
      <c r="W43" s="265"/>
      <c r="X43" s="255"/>
      <c r="Y43" s="259"/>
      <c r="Z43" s="262"/>
      <c r="AA43" s="233"/>
      <c r="AB43" s="236"/>
      <c r="AC43" s="239"/>
      <c r="AD43" s="193"/>
      <c r="AE43" s="197"/>
      <c r="AF43" s="73"/>
      <c r="AG43" s="193"/>
      <c r="AH43" s="222"/>
      <c r="AI43" s="187"/>
      <c r="AJ43" s="187"/>
      <c r="AK43" s="196"/>
      <c r="AL43" s="48"/>
      <c r="AM43" s="227"/>
      <c r="AN43" s="230"/>
    </row>
    <row r="44" spans="1:40" ht="58.5" customHeight="1" x14ac:dyDescent="0.25">
      <c r="A44" s="193"/>
      <c r="B44" s="187"/>
      <c r="C44" s="187"/>
      <c r="D44" s="196"/>
      <c r="E44" s="193"/>
      <c r="F44" s="187"/>
      <c r="G44" s="187"/>
      <c r="H44" s="187"/>
      <c r="I44" s="268"/>
      <c r="J44" s="268"/>
      <c r="K44" s="268"/>
      <c r="L44" s="268"/>
      <c r="M44" s="268"/>
      <c r="N44" s="268"/>
      <c r="O44" s="68" t="s">
        <v>34</v>
      </c>
      <c r="P44" s="69" t="s">
        <v>35</v>
      </c>
      <c r="Q44" s="70">
        <f>IF(P44="SE INVESTIGAN Y SE RESUELVEN OPORTUNAMENTE",15,IF(P44="NO SE INVESTIGAN Y SE RESUELVEN OPORTUNAMENTE",0,"0"))</f>
        <v>15</v>
      </c>
      <c r="R44" s="184"/>
      <c r="S44" s="187"/>
      <c r="T44" s="187"/>
      <c r="U44" s="187"/>
      <c r="V44" s="255"/>
      <c r="W44" s="265"/>
      <c r="X44" s="255"/>
      <c r="Y44" s="259"/>
      <c r="Z44" s="262"/>
      <c r="AA44" s="233"/>
      <c r="AB44" s="236"/>
      <c r="AC44" s="239"/>
      <c r="AD44" s="193"/>
      <c r="AE44" s="202"/>
      <c r="AF44" s="67"/>
      <c r="AG44" s="193"/>
      <c r="AH44" s="222"/>
      <c r="AI44" s="187"/>
      <c r="AJ44" s="187"/>
      <c r="AK44" s="196"/>
      <c r="AL44" s="48"/>
      <c r="AM44" s="227"/>
      <c r="AN44" s="230"/>
    </row>
    <row r="45" spans="1:40" ht="51" customHeight="1" thickBot="1" x14ac:dyDescent="0.3">
      <c r="A45" s="193"/>
      <c r="B45" s="187"/>
      <c r="C45" s="187"/>
      <c r="D45" s="196"/>
      <c r="E45" s="193"/>
      <c r="F45" s="187"/>
      <c r="G45" s="187"/>
      <c r="H45" s="187"/>
      <c r="I45" s="269"/>
      <c r="J45" s="269"/>
      <c r="K45" s="269"/>
      <c r="L45" s="269"/>
      <c r="M45" s="269"/>
      <c r="N45" s="269"/>
      <c r="O45" s="74" t="s">
        <v>38</v>
      </c>
      <c r="P45" s="75" t="s">
        <v>140</v>
      </c>
      <c r="Q45" s="76">
        <f>IF(P45="COMPLETA",10,IF(P45="INCOMPLETA",5,IF(P45="NO EXISTE",0,"0")))</f>
        <v>10</v>
      </c>
      <c r="R45" s="216"/>
      <c r="S45" s="210"/>
      <c r="T45" s="210"/>
      <c r="U45" s="210"/>
      <c r="V45" s="255"/>
      <c r="W45" s="265"/>
      <c r="X45" s="255"/>
      <c r="Y45" s="259"/>
      <c r="Z45" s="262"/>
      <c r="AA45" s="233"/>
      <c r="AB45" s="236"/>
      <c r="AC45" s="239"/>
      <c r="AD45" s="211"/>
      <c r="AE45" s="214"/>
      <c r="AF45" s="67"/>
      <c r="AG45" s="211"/>
      <c r="AH45" s="223"/>
      <c r="AI45" s="210"/>
      <c r="AJ45" s="210"/>
      <c r="AK45" s="214"/>
      <c r="AL45" s="48"/>
      <c r="AM45" s="228"/>
      <c r="AN45" s="231"/>
    </row>
    <row r="46" spans="1:40" ht="38.25" hidden="1" customHeight="1" thickBot="1" x14ac:dyDescent="0.3">
      <c r="A46" s="193"/>
      <c r="B46" s="187"/>
      <c r="C46" s="187"/>
      <c r="D46" s="196"/>
      <c r="E46" s="193"/>
      <c r="F46" s="187"/>
      <c r="G46" s="187"/>
      <c r="H46" s="187"/>
      <c r="I46" s="204"/>
      <c r="J46" s="207"/>
      <c r="K46" s="207"/>
      <c r="L46" s="80"/>
      <c r="M46" s="80"/>
      <c r="N46" s="207"/>
      <c r="O46" s="64" t="s">
        <v>3</v>
      </c>
      <c r="P46" s="65" t="s">
        <v>4</v>
      </c>
      <c r="Q46" s="66">
        <f>IF(P46="ASIGNADO",15,IF(P46="NO ASIGNADO",0,"0"))</f>
        <v>15</v>
      </c>
      <c r="R46" s="183">
        <f>SUM(Q46:Q52)</f>
        <v>100</v>
      </c>
      <c r="S46" s="186" t="s">
        <v>124</v>
      </c>
      <c r="T46" s="189">
        <f>IF(T49="DÉBIL",0,IF(T49="MODERADO",50,IF(T49="FUERTE",100,"")))</f>
        <v>100</v>
      </c>
      <c r="U46" s="191" t="str">
        <f>IF(AND(R49="FUERTE",S46="FUERTE (SIEMPRE SE EJECUTA)"),"NO","SÍ")</f>
        <v>NO</v>
      </c>
      <c r="V46" s="255"/>
      <c r="W46" s="265"/>
      <c r="X46" s="255"/>
      <c r="Y46" s="259"/>
      <c r="Z46" s="262"/>
      <c r="AA46" s="233"/>
      <c r="AB46" s="236"/>
      <c r="AC46" s="239"/>
      <c r="AD46" s="192" t="s">
        <v>136</v>
      </c>
      <c r="AE46" s="195" t="s">
        <v>137</v>
      </c>
      <c r="AF46" s="67"/>
    </row>
    <row r="47" spans="1:40" ht="38.25" hidden="1" customHeight="1" x14ac:dyDescent="0.25">
      <c r="A47" s="193"/>
      <c r="B47" s="187"/>
      <c r="C47" s="187"/>
      <c r="D47" s="196"/>
      <c r="E47" s="193"/>
      <c r="F47" s="187"/>
      <c r="G47" s="187"/>
      <c r="H47" s="187"/>
      <c r="I47" s="205"/>
      <c r="J47" s="205"/>
      <c r="K47" s="205"/>
      <c r="L47" s="81"/>
      <c r="M47" s="81"/>
      <c r="N47" s="205"/>
      <c r="O47" s="68" t="s">
        <v>9</v>
      </c>
      <c r="P47" s="69" t="s">
        <v>138</v>
      </c>
      <c r="Q47" s="70">
        <f>IF(P47="ADECUADO",15,IF(P47="INADECUADO",0,"0"))</f>
        <v>15</v>
      </c>
      <c r="R47" s="184"/>
      <c r="S47" s="187"/>
      <c r="T47" s="208"/>
      <c r="U47" s="187"/>
      <c r="V47" s="255"/>
      <c r="W47" s="265"/>
      <c r="X47" s="255"/>
      <c r="Y47" s="259"/>
      <c r="Z47" s="262"/>
      <c r="AA47" s="233"/>
      <c r="AB47" s="236"/>
      <c r="AC47" s="239"/>
      <c r="AD47" s="193"/>
      <c r="AE47" s="196"/>
      <c r="AF47" s="67"/>
    </row>
    <row r="48" spans="1:40" ht="38.25" hidden="1" customHeight="1" x14ac:dyDescent="0.25">
      <c r="A48" s="193"/>
      <c r="B48" s="187"/>
      <c r="C48" s="187"/>
      <c r="D48" s="196"/>
      <c r="E48" s="193"/>
      <c r="F48" s="187"/>
      <c r="G48" s="187"/>
      <c r="H48" s="187"/>
      <c r="I48" s="205"/>
      <c r="J48" s="205"/>
      <c r="K48" s="205"/>
      <c r="L48" s="81"/>
      <c r="M48" s="81"/>
      <c r="N48" s="205"/>
      <c r="O48" s="71" t="s">
        <v>16</v>
      </c>
      <c r="P48" s="69" t="s">
        <v>17</v>
      </c>
      <c r="Q48" s="70">
        <f>IF(P48="OPORTUNA",15,IF(P48="INOPORTUNA",0,"0"))</f>
        <v>15</v>
      </c>
      <c r="R48" s="185"/>
      <c r="S48" s="187"/>
      <c r="T48" s="209"/>
      <c r="U48" s="187"/>
      <c r="V48" s="255"/>
      <c r="W48" s="265"/>
      <c r="X48" s="255"/>
      <c r="Y48" s="259"/>
      <c r="Z48" s="262"/>
      <c r="AA48" s="233"/>
      <c r="AB48" s="236"/>
      <c r="AC48" s="239"/>
      <c r="AD48" s="193"/>
      <c r="AE48" s="197"/>
      <c r="AF48" s="67"/>
    </row>
    <row r="49" spans="1:40" ht="38.25" hidden="1" customHeight="1" x14ac:dyDescent="0.25">
      <c r="A49" s="193"/>
      <c r="B49" s="187"/>
      <c r="C49" s="187"/>
      <c r="D49" s="196"/>
      <c r="E49" s="193"/>
      <c r="F49" s="187"/>
      <c r="G49" s="187"/>
      <c r="H49" s="187"/>
      <c r="I49" s="205"/>
      <c r="J49" s="205"/>
      <c r="K49" s="205"/>
      <c r="L49" s="81"/>
      <c r="M49" s="81"/>
      <c r="N49" s="205"/>
      <c r="O49" s="68" t="s">
        <v>23</v>
      </c>
      <c r="P49" s="69" t="s">
        <v>24</v>
      </c>
      <c r="Q49" s="70">
        <f>IF(P49="PREVENIR",15,IF(P49="DETECTAR",10,IF(P49="NO ES UN CONTROL",0,"0")))</f>
        <v>15</v>
      </c>
      <c r="R49" s="198" t="str">
        <f>IF(R46&lt;86,"DÉBIL",IF(R46&lt;96,"MODERADO",IF(R46&lt;101,"FUERTE","")))</f>
        <v>FUERTE</v>
      </c>
      <c r="S49" s="187"/>
      <c r="T49" s="200" t="str">
        <f>IF(AND(R49="FUERTE",S46="FUERTE (SIEMPRE SE EJECUTA)"),"FUERTE",IF(OR(R49="DÉBIL",S46="DÉBIL (NO SE EJECUTA)"),"DÉBIL",IF(OR(R49="MODERADO",S46="MODERADO (ALGUNAS VECES)"),"MODERADO")))</f>
        <v>FUERTE</v>
      </c>
      <c r="U49" s="187"/>
      <c r="V49" s="255"/>
      <c r="W49" s="265"/>
      <c r="X49" s="255"/>
      <c r="Y49" s="259"/>
      <c r="Z49" s="262"/>
      <c r="AA49" s="233"/>
      <c r="AB49" s="236"/>
      <c r="AC49" s="239"/>
      <c r="AD49" s="193"/>
      <c r="AE49" s="201" t="s">
        <v>134</v>
      </c>
      <c r="AF49" s="73"/>
    </row>
    <row r="50" spans="1:40" ht="38.25" hidden="1" customHeight="1" x14ac:dyDescent="0.25">
      <c r="A50" s="193"/>
      <c r="B50" s="187"/>
      <c r="C50" s="187"/>
      <c r="D50" s="196"/>
      <c r="E50" s="193"/>
      <c r="F50" s="187"/>
      <c r="G50" s="187"/>
      <c r="H50" s="187"/>
      <c r="I50" s="205"/>
      <c r="J50" s="205"/>
      <c r="K50" s="205"/>
      <c r="L50" s="81"/>
      <c r="M50" s="81"/>
      <c r="N50" s="205"/>
      <c r="O50" s="68" t="s">
        <v>29</v>
      </c>
      <c r="P50" s="69" t="s">
        <v>30</v>
      </c>
      <c r="Q50" s="70">
        <f>IF(P50="CONFIABLE",15,IF(P50="NO CONFIABLE",0,"0"))</f>
        <v>15</v>
      </c>
      <c r="R50" s="212"/>
      <c r="S50" s="187"/>
      <c r="T50" s="187"/>
      <c r="U50" s="187"/>
      <c r="V50" s="255"/>
      <c r="W50" s="265"/>
      <c r="X50" s="255"/>
      <c r="Y50" s="259"/>
      <c r="Z50" s="262"/>
      <c r="AA50" s="233"/>
      <c r="AB50" s="236"/>
      <c r="AC50" s="239"/>
      <c r="AD50" s="193"/>
      <c r="AE50" s="197"/>
      <c r="AF50" s="73"/>
    </row>
    <row r="51" spans="1:40" ht="38.25" hidden="1" customHeight="1" x14ac:dyDescent="0.25">
      <c r="A51" s="193"/>
      <c r="B51" s="187"/>
      <c r="C51" s="187"/>
      <c r="D51" s="196"/>
      <c r="E51" s="193"/>
      <c r="F51" s="187"/>
      <c r="G51" s="187"/>
      <c r="H51" s="187"/>
      <c r="I51" s="205"/>
      <c r="J51" s="205"/>
      <c r="K51" s="205"/>
      <c r="L51" s="81"/>
      <c r="M51" s="81"/>
      <c r="N51" s="205"/>
      <c r="O51" s="68" t="s">
        <v>34</v>
      </c>
      <c r="P51" s="69" t="s">
        <v>35</v>
      </c>
      <c r="Q51" s="70">
        <f>IF(P51="SE INVESTIGAN Y SE RESUELVEN OPORTUNAMENTE",15,IF(P51="NO SE INVESTIGAN Y SE RESUELVEN OPORTUNAMENTE",0,"0"))</f>
        <v>15</v>
      </c>
      <c r="R51" s="212"/>
      <c r="S51" s="187"/>
      <c r="T51" s="187"/>
      <c r="U51" s="187"/>
      <c r="V51" s="255"/>
      <c r="W51" s="265"/>
      <c r="X51" s="255"/>
      <c r="Y51" s="259"/>
      <c r="Z51" s="262"/>
      <c r="AA51" s="233"/>
      <c r="AB51" s="236"/>
      <c r="AC51" s="239"/>
      <c r="AD51" s="193"/>
      <c r="AE51" s="202" t="s">
        <v>139</v>
      </c>
      <c r="AF51" s="67"/>
    </row>
    <row r="52" spans="1:40" ht="38.25" hidden="1" customHeight="1" x14ac:dyDescent="0.25">
      <c r="A52" s="193"/>
      <c r="B52" s="187"/>
      <c r="C52" s="187"/>
      <c r="D52" s="196"/>
      <c r="E52" s="193"/>
      <c r="F52" s="187"/>
      <c r="G52" s="187"/>
      <c r="H52" s="187"/>
      <c r="I52" s="215"/>
      <c r="J52" s="215"/>
      <c r="K52" s="215"/>
      <c r="L52" s="82"/>
      <c r="M52" s="82"/>
      <c r="N52" s="215"/>
      <c r="O52" s="74" t="s">
        <v>38</v>
      </c>
      <c r="P52" s="75" t="s">
        <v>39</v>
      </c>
      <c r="Q52" s="76">
        <f>IF(P52="COMPLETA",10,IF(P52="INCOMPLETA",5,IF(P52="NO EXISTE",0,"0")))</f>
        <v>10</v>
      </c>
      <c r="R52" s="213"/>
      <c r="S52" s="210"/>
      <c r="T52" s="210"/>
      <c r="U52" s="210"/>
      <c r="V52" s="255"/>
      <c r="W52" s="265"/>
      <c r="X52" s="255"/>
      <c r="Y52" s="259"/>
      <c r="Z52" s="262"/>
      <c r="AA52" s="233"/>
      <c r="AB52" s="236"/>
      <c r="AC52" s="239"/>
      <c r="AD52" s="211"/>
      <c r="AE52" s="214"/>
      <c r="AF52" s="67"/>
    </row>
    <row r="53" spans="1:40" ht="15.75" hidden="1" customHeight="1" x14ac:dyDescent="0.25">
      <c r="A53" s="193"/>
      <c r="B53" s="187"/>
      <c r="C53" s="187"/>
      <c r="D53" s="196"/>
      <c r="E53" s="193"/>
      <c r="F53" s="187"/>
      <c r="G53" s="187"/>
      <c r="H53" s="187"/>
      <c r="I53" s="204"/>
      <c r="J53" s="207"/>
      <c r="K53" s="207"/>
      <c r="L53" s="207"/>
      <c r="M53" s="207"/>
      <c r="N53" s="207"/>
      <c r="O53" s="64" t="s">
        <v>3</v>
      </c>
      <c r="P53" s="65" t="s">
        <v>4</v>
      </c>
      <c r="Q53" s="66">
        <f>IF(P53="ASIGNADO",15,IF(P53="NO ASIGNADO",0,"0"))</f>
        <v>15</v>
      </c>
      <c r="R53" s="183">
        <f>SUM(Q53:Q59)</f>
        <v>100</v>
      </c>
      <c r="S53" s="186" t="s">
        <v>124</v>
      </c>
      <c r="T53" s="189">
        <f>IF(T56="DÉBIL",0,IF(T56="MODERADO",50,IF(T56="FUERTE",100,"")))</f>
        <v>100</v>
      </c>
      <c r="U53" s="191" t="str">
        <f>IF(AND(R56="FUERTE",S53="FUERTE (SIEMPRE SE EJECUTA)"),"NO","SÍ")</f>
        <v>NO</v>
      </c>
      <c r="V53" s="255"/>
      <c r="W53" s="265"/>
      <c r="X53" s="255"/>
      <c r="Y53" s="259"/>
      <c r="Z53" s="262"/>
      <c r="AA53" s="233"/>
      <c r="AB53" s="236"/>
      <c r="AC53" s="239"/>
      <c r="AD53" s="192" t="s">
        <v>136</v>
      </c>
      <c r="AE53" s="195" t="s">
        <v>137</v>
      </c>
      <c r="AF53" s="67"/>
    </row>
    <row r="54" spans="1:40" ht="32.25" hidden="1" thickBot="1" x14ac:dyDescent="0.3">
      <c r="A54" s="193"/>
      <c r="B54" s="187"/>
      <c r="C54" s="187"/>
      <c r="D54" s="196"/>
      <c r="E54" s="193"/>
      <c r="F54" s="187"/>
      <c r="G54" s="187"/>
      <c r="H54" s="187"/>
      <c r="I54" s="205"/>
      <c r="J54" s="205"/>
      <c r="K54" s="205"/>
      <c r="L54" s="205"/>
      <c r="M54" s="205"/>
      <c r="N54" s="205"/>
      <c r="O54" s="68" t="s">
        <v>9</v>
      </c>
      <c r="P54" s="69" t="s">
        <v>10</v>
      </c>
      <c r="Q54" s="70">
        <f>IF(P54="ADECUADO",15,IF(P54="INADECUADO",0,"0"))</f>
        <v>15</v>
      </c>
      <c r="R54" s="184"/>
      <c r="S54" s="187"/>
      <c r="T54" s="187"/>
      <c r="U54" s="187"/>
      <c r="V54" s="255"/>
      <c r="W54" s="265"/>
      <c r="X54" s="255"/>
      <c r="Y54" s="259"/>
      <c r="Z54" s="262"/>
      <c r="AA54" s="233"/>
      <c r="AB54" s="236"/>
      <c r="AC54" s="239"/>
      <c r="AD54" s="193"/>
      <c r="AE54" s="196"/>
      <c r="AF54" s="67"/>
    </row>
    <row r="55" spans="1:40" ht="48" hidden="1" thickBot="1" x14ac:dyDescent="0.3">
      <c r="A55" s="193"/>
      <c r="B55" s="187"/>
      <c r="C55" s="187"/>
      <c r="D55" s="196"/>
      <c r="E55" s="193"/>
      <c r="F55" s="187"/>
      <c r="G55" s="187"/>
      <c r="H55" s="187"/>
      <c r="I55" s="205"/>
      <c r="J55" s="205"/>
      <c r="K55" s="205"/>
      <c r="L55" s="205"/>
      <c r="M55" s="205"/>
      <c r="N55" s="205"/>
      <c r="O55" s="71" t="s">
        <v>16</v>
      </c>
      <c r="P55" s="69" t="s">
        <v>17</v>
      </c>
      <c r="Q55" s="70">
        <f>IF(P55="OPORTUNA",15,IF(P55="INOPORTUNA",0,"0"))</f>
        <v>15</v>
      </c>
      <c r="R55" s="185"/>
      <c r="S55" s="187"/>
      <c r="T55" s="190"/>
      <c r="U55" s="187"/>
      <c r="V55" s="255"/>
      <c r="W55" s="265"/>
      <c r="X55" s="255"/>
      <c r="Y55" s="259"/>
      <c r="Z55" s="262"/>
      <c r="AA55" s="233"/>
      <c r="AB55" s="236"/>
      <c r="AC55" s="239"/>
      <c r="AD55" s="193"/>
      <c r="AE55" s="197"/>
      <c r="AF55" s="67"/>
    </row>
    <row r="56" spans="1:40" ht="63.75" hidden="1" thickBot="1" x14ac:dyDescent="0.3">
      <c r="A56" s="193"/>
      <c r="B56" s="187"/>
      <c r="C56" s="187"/>
      <c r="D56" s="196"/>
      <c r="E56" s="193"/>
      <c r="F56" s="187"/>
      <c r="G56" s="187"/>
      <c r="H56" s="187"/>
      <c r="I56" s="205"/>
      <c r="J56" s="205"/>
      <c r="K56" s="205"/>
      <c r="L56" s="205"/>
      <c r="M56" s="205"/>
      <c r="N56" s="205"/>
      <c r="O56" s="68" t="s">
        <v>23</v>
      </c>
      <c r="P56" s="69" t="s">
        <v>24</v>
      </c>
      <c r="Q56" s="70">
        <f>IF(P56="PREVENIR",15,IF(P56="DETECTAR",10,IF(P56="NO ES UN CONTROL",0,"0")))</f>
        <v>15</v>
      </c>
      <c r="R56" s="198" t="str">
        <f>IF(R53&lt;86,"DÉBIL",IF(R53&lt;96,"MODERADO",IF(R53&lt;101,"FUERTE","")))</f>
        <v>FUERTE</v>
      </c>
      <c r="S56" s="187"/>
      <c r="T56" s="200" t="str">
        <f>IF(AND(R56="FUERTE",S53="FUERTE (SIEMPRE SE EJECUTA)"),"FUERTE",IF(OR(R56="DÉBIL",S53="DÉBIL (NO SE EJECUTA)"),"DÉBIL",IF(OR(R56="MODERADO",S53="MODERADO (ALGUNAS VECES)"),"MODERADO")))</f>
        <v>FUERTE</v>
      </c>
      <c r="U56" s="187"/>
      <c r="V56" s="255"/>
      <c r="W56" s="265"/>
      <c r="X56" s="255"/>
      <c r="Y56" s="259"/>
      <c r="Z56" s="262"/>
      <c r="AA56" s="233"/>
      <c r="AB56" s="236"/>
      <c r="AC56" s="239"/>
      <c r="AD56" s="193"/>
      <c r="AE56" s="201" t="s">
        <v>134</v>
      </c>
      <c r="AF56" s="73"/>
    </row>
    <row r="57" spans="1:40" ht="48" hidden="1" thickBot="1" x14ac:dyDescent="0.3">
      <c r="A57" s="193"/>
      <c r="B57" s="187"/>
      <c r="C57" s="187"/>
      <c r="D57" s="196"/>
      <c r="E57" s="193"/>
      <c r="F57" s="187"/>
      <c r="G57" s="187"/>
      <c r="H57" s="187"/>
      <c r="I57" s="205"/>
      <c r="J57" s="205"/>
      <c r="K57" s="205"/>
      <c r="L57" s="205"/>
      <c r="M57" s="205"/>
      <c r="N57" s="205"/>
      <c r="O57" s="68" t="s">
        <v>29</v>
      </c>
      <c r="P57" s="69" t="s">
        <v>30</v>
      </c>
      <c r="Q57" s="70">
        <f>IF(P57="CONFIABLE",15,IF(P57="NO CONFIABLE",0,"0"))</f>
        <v>15</v>
      </c>
      <c r="R57" s="184"/>
      <c r="S57" s="187"/>
      <c r="T57" s="187"/>
      <c r="U57" s="187"/>
      <c r="V57" s="255"/>
      <c r="W57" s="265"/>
      <c r="X57" s="255"/>
      <c r="Y57" s="259"/>
      <c r="Z57" s="262"/>
      <c r="AA57" s="233"/>
      <c r="AB57" s="236"/>
      <c r="AC57" s="239"/>
      <c r="AD57" s="193"/>
      <c r="AE57" s="197"/>
      <c r="AF57" s="73"/>
    </row>
    <row r="58" spans="1:40" ht="47.25" hidden="1" customHeight="1" x14ac:dyDescent="0.25">
      <c r="A58" s="193"/>
      <c r="B58" s="187"/>
      <c r="C58" s="187"/>
      <c r="D58" s="196"/>
      <c r="E58" s="193"/>
      <c r="F58" s="187"/>
      <c r="G58" s="187"/>
      <c r="H58" s="187"/>
      <c r="I58" s="205"/>
      <c r="J58" s="205"/>
      <c r="K58" s="205"/>
      <c r="L58" s="205"/>
      <c r="M58" s="205"/>
      <c r="N58" s="205"/>
      <c r="O58" s="68" t="s">
        <v>34</v>
      </c>
      <c r="P58" s="69" t="s">
        <v>35</v>
      </c>
      <c r="Q58" s="70">
        <f>IF(P58="SE INVESTIGAN Y SE RESUELVEN OPORTUNAMENTE",15,IF(P58="NO SE INVESTIGAN Y SE RESUELVEN OPORTUNAMENTE",0,"0"))</f>
        <v>15</v>
      </c>
      <c r="R58" s="184"/>
      <c r="S58" s="187"/>
      <c r="T58" s="187"/>
      <c r="U58" s="187"/>
      <c r="V58" s="255"/>
      <c r="W58" s="265"/>
      <c r="X58" s="255"/>
      <c r="Y58" s="259"/>
      <c r="Z58" s="262"/>
      <c r="AA58" s="233"/>
      <c r="AB58" s="236"/>
      <c r="AC58" s="239"/>
      <c r="AD58" s="193"/>
      <c r="AE58" s="202" t="s">
        <v>139</v>
      </c>
      <c r="AF58" s="67"/>
    </row>
    <row r="59" spans="1:40" ht="48" hidden="1" thickBot="1" x14ac:dyDescent="0.3">
      <c r="A59" s="194"/>
      <c r="B59" s="188"/>
      <c r="C59" s="188"/>
      <c r="D59" s="203"/>
      <c r="E59" s="194"/>
      <c r="F59" s="188"/>
      <c r="G59" s="210"/>
      <c r="H59" s="210"/>
      <c r="I59" s="215"/>
      <c r="J59" s="215"/>
      <c r="K59" s="215"/>
      <c r="L59" s="215"/>
      <c r="M59" s="215"/>
      <c r="N59" s="215"/>
      <c r="O59" s="74" t="s">
        <v>38</v>
      </c>
      <c r="P59" s="75" t="s">
        <v>39</v>
      </c>
      <c r="Q59" s="76">
        <f>IF(P59="COMPLETA",10,IF(P59="INCOMPLETA",5,IF(P59="NO EXISTE",0,"0")))</f>
        <v>10</v>
      </c>
      <c r="R59" s="216"/>
      <c r="S59" s="210"/>
      <c r="T59" s="210"/>
      <c r="U59" s="210"/>
      <c r="V59" s="318"/>
      <c r="W59" s="316"/>
      <c r="X59" s="318"/>
      <c r="Y59" s="319"/>
      <c r="Z59" s="320"/>
      <c r="AA59" s="321"/>
      <c r="AB59" s="322"/>
      <c r="AC59" s="317"/>
      <c r="AD59" s="211"/>
      <c r="AE59" s="214"/>
      <c r="AF59" s="67"/>
    </row>
    <row r="60" spans="1:40" ht="38.450000000000003" customHeight="1" x14ac:dyDescent="0.25">
      <c r="A60" s="277">
        <v>2</v>
      </c>
      <c r="B60" s="278" t="s">
        <v>195</v>
      </c>
      <c r="C60" s="278" t="s">
        <v>196</v>
      </c>
      <c r="D60" s="280" t="s">
        <v>197</v>
      </c>
      <c r="E60" s="282" t="s">
        <v>6</v>
      </c>
      <c r="F60" s="272" t="s">
        <v>7</v>
      </c>
      <c r="G60" s="308" t="str">
        <f>+CONCATENATE(E60," - ",F60)</f>
        <v>MUY BAJA - MODERADO</v>
      </c>
      <c r="H60" s="309" t="s">
        <v>7</v>
      </c>
      <c r="I60" s="204" t="s">
        <v>198</v>
      </c>
      <c r="J60" s="204" t="s">
        <v>199</v>
      </c>
      <c r="K60" s="204" t="s">
        <v>200</v>
      </c>
      <c r="L60" s="204" t="s">
        <v>201</v>
      </c>
      <c r="M60" s="204" t="s">
        <v>202</v>
      </c>
      <c r="N60" s="204" t="s">
        <v>203</v>
      </c>
      <c r="O60" s="64" t="s">
        <v>3</v>
      </c>
      <c r="P60" s="65" t="s">
        <v>4</v>
      </c>
      <c r="Q60" s="66">
        <f>IF(P60="ASIGNADO",15,IF(P60="NO ASIGNADO",0,"0"))</f>
        <v>15</v>
      </c>
      <c r="R60" s="270">
        <f>SUM(Q60:Q66)</f>
        <v>100</v>
      </c>
      <c r="S60" s="271" t="s">
        <v>124</v>
      </c>
      <c r="T60" s="189">
        <f>IF(T63="DÉBIL",0,IF(T63="MODERADO",50,IF(T63="FUERTE",100,"")))</f>
        <v>100</v>
      </c>
      <c r="U60" s="191" t="str">
        <f>IF(AND(R63="FUERTE",S60="FUERTE (SIEMPRE SE EJECUTA)"),"NO","SÍ")</f>
        <v>NO</v>
      </c>
      <c r="V60" s="307" t="s">
        <v>204</v>
      </c>
      <c r="W60" s="257" t="s">
        <v>62</v>
      </c>
      <c r="X60" s="307" t="str">
        <f>IF(AND(E60="MUY BAJA",W63=2),"MUY BAJA",IF(AND(E60="BAJA",W63=2),"MUY BAJA",IF(AND(E60="MEDIA",W63=2),"MUY BAJA",IF(AND(E60="ALTA",W63=2),"BAJA",IF(AND(E60="MUY ALTA",W63=2),"MEDIA",IF(AND(E60="MUY BAJA",W63=1),"MUY BAJA",IF(AND(E60="BAJA",W63=1),"MUY BAJA",IF(AND(E60="MEDIA",W63=1),"BAJA",IF(AND(E60="ALTA",W63=1),"MEDIA",IF(AND(E60="MUY ALTA",W63=1),"ALTA",E60))))))))))</f>
        <v>MUY BAJA</v>
      </c>
      <c r="Y60" s="308" t="str">
        <f>+CONCATENATE(X60," - ",F60)</f>
        <v>MUY BAJA - MODERADO</v>
      </c>
      <c r="Z60" s="309" t="str">
        <f>+VLOOKUP(Y60,[1]Datos!$D$3:$E$17,2,FALSE)</f>
        <v>MODERADO</v>
      </c>
      <c r="AA60" s="310" t="s">
        <v>45</v>
      </c>
      <c r="AB60" s="302" t="s">
        <v>205</v>
      </c>
      <c r="AC60" s="303" t="s">
        <v>58</v>
      </c>
      <c r="AD60" s="304" t="s">
        <v>206</v>
      </c>
      <c r="AE60" s="244" t="s">
        <v>207</v>
      </c>
      <c r="AF60" s="67"/>
      <c r="AG60" s="246">
        <v>46149</v>
      </c>
      <c r="AH60" s="221" t="s">
        <v>208</v>
      </c>
      <c r="AI60" s="224" t="s">
        <v>157</v>
      </c>
      <c r="AJ60" s="224" t="s">
        <v>130</v>
      </c>
      <c r="AK60" s="225"/>
      <c r="AL60" s="48"/>
      <c r="AM60" s="226" t="s">
        <v>209</v>
      </c>
      <c r="AN60" s="229" t="s">
        <v>210</v>
      </c>
    </row>
    <row r="61" spans="1:40" ht="38.450000000000003" customHeight="1" x14ac:dyDescent="0.25">
      <c r="A61" s="291"/>
      <c r="B61" s="293"/>
      <c r="C61" s="293"/>
      <c r="D61" s="296"/>
      <c r="E61" s="299"/>
      <c r="F61" s="233"/>
      <c r="G61" s="259"/>
      <c r="H61" s="262"/>
      <c r="I61" s="288"/>
      <c r="J61" s="288"/>
      <c r="K61" s="288"/>
      <c r="L61" s="288"/>
      <c r="M61" s="288"/>
      <c r="N61" s="288"/>
      <c r="O61" s="68" t="s">
        <v>9</v>
      </c>
      <c r="P61" s="69" t="s">
        <v>10</v>
      </c>
      <c r="Q61" s="70">
        <f>IF(P61="ADECUADO",15,IF(P61="INADECUADO",0,"0"))</f>
        <v>15</v>
      </c>
      <c r="R61" s="184"/>
      <c r="S61" s="187"/>
      <c r="T61" s="187"/>
      <c r="U61" s="187"/>
      <c r="V61" s="255"/>
      <c r="W61" s="190"/>
      <c r="X61" s="255"/>
      <c r="Y61" s="259"/>
      <c r="Z61" s="262"/>
      <c r="AA61" s="233"/>
      <c r="AB61" s="236"/>
      <c r="AC61" s="239"/>
      <c r="AD61" s="305"/>
      <c r="AE61" s="245"/>
      <c r="AF61" s="67"/>
      <c r="AG61" s="193"/>
      <c r="AH61" s="222"/>
      <c r="AI61" s="187"/>
      <c r="AJ61" s="187"/>
      <c r="AK61" s="196"/>
      <c r="AL61" s="48"/>
      <c r="AM61" s="227"/>
      <c r="AN61" s="230"/>
    </row>
    <row r="62" spans="1:40" ht="38.450000000000003" customHeight="1" x14ac:dyDescent="0.25">
      <c r="A62" s="291"/>
      <c r="B62" s="293"/>
      <c r="C62" s="293"/>
      <c r="D62" s="296"/>
      <c r="E62" s="299"/>
      <c r="F62" s="233"/>
      <c r="G62" s="259"/>
      <c r="H62" s="262"/>
      <c r="I62" s="288"/>
      <c r="J62" s="288"/>
      <c r="K62" s="288"/>
      <c r="L62" s="288"/>
      <c r="M62" s="288"/>
      <c r="N62" s="288"/>
      <c r="O62" s="71" t="s">
        <v>16</v>
      </c>
      <c r="P62" s="69" t="s">
        <v>17</v>
      </c>
      <c r="Q62" s="70">
        <f>IF(P62="OPORTUNA",15,IF(P62="INOPORTUNA",0,"0"))</f>
        <v>15</v>
      </c>
      <c r="R62" s="184"/>
      <c r="S62" s="187"/>
      <c r="T62" s="190"/>
      <c r="U62" s="187"/>
      <c r="V62" s="255"/>
      <c r="W62" s="72" t="s">
        <v>133</v>
      </c>
      <c r="X62" s="255"/>
      <c r="Y62" s="259"/>
      <c r="Z62" s="262"/>
      <c r="AA62" s="233"/>
      <c r="AB62" s="236"/>
      <c r="AC62" s="239"/>
      <c r="AD62" s="305"/>
      <c r="AE62" s="245"/>
      <c r="AF62" s="67"/>
      <c r="AG62" s="193"/>
      <c r="AH62" s="222"/>
      <c r="AI62" s="187"/>
      <c r="AJ62" s="187"/>
      <c r="AK62" s="196"/>
      <c r="AL62" s="48"/>
      <c r="AM62" s="227"/>
      <c r="AN62" s="230"/>
    </row>
    <row r="63" spans="1:40" ht="38.450000000000003" customHeight="1" x14ac:dyDescent="0.25">
      <c r="A63" s="291"/>
      <c r="B63" s="293"/>
      <c r="C63" s="293"/>
      <c r="D63" s="296"/>
      <c r="E63" s="299"/>
      <c r="F63" s="233"/>
      <c r="G63" s="259"/>
      <c r="H63" s="262"/>
      <c r="I63" s="288"/>
      <c r="J63" s="288"/>
      <c r="K63" s="288"/>
      <c r="L63" s="288"/>
      <c r="M63" s="288"/>
      <c r="N63" s="288"/>
      <c r="O63" s="68" t="s">
        <v>23</v>
      </c>
      <c r="P63" s="69" t="s">
        <v>24</v>
      </c>
      <c r="Q63" s="70">
        <f>IF(P63="PREVENIR",15,IF(P63="DETECTAR",10,IF(P63="NO ES UN CONTROL",0,"0")))</f>
        <v>15</v>
      </c>
      <c r="R63" s="198" t="str">
        <f>IF(R60&lt;86,"DÉBIL",IF(R60&lt;96,"MODERADO",IF(R60&lt;101,"FUERTE","")))</f>
        <v>FUERTE</v>
      </c>
      <c r="S63" s="187"/>
      <c r="T63" s="200" t="str">
        <f>IF(AND(R63="FUERTE",S60="FUERTE (SIEMPRE SE EJECUTA)"),"FUERTE",IF(OR(R63="DÉBIL",S60="DÉBIL (NO SE EJECUTA)"),"DÉBIL",IF(OR(R63="MODERADO",S60="MODERADO (ALGUNAS VECES)"),"MODERADO")))</f>
        <v>FUERTE</v>
      </c>
      <c r="U63" s="187"/>
      <c r="V63" s="255"/>
      <c r="W63" s="264">
        <f>IF(AND($V$18="FUERTE",$W$18="DIRECTAMENTE"),2,IF(AND($V$18="FUERTE",$W$18="DIRECTAMENTE"),2,IF(AND($V$18="FUERTE",$W$18="DIRECTAMENTE"),2,IF(AND($V$18="FUERTE",$W$18="NO DISMINUYE"),0,IF(AND($V$18="MODERADO",$W$18="DIRECTAMENTE"),1,IF(AND($V$18="MODERADO",$W$18="DIRECTAMENTE"),1,IF(AND($V$18="MODERADO",$W$18="DIRECTAMENTE"),1,IF(AND($V$18="MODERADO",$W$18="NO DISMINUYE"),0,"N/A"))))))))</f>
        <v>2</v>
      </c>
      <c r="X63" s="255"/>
      <c r="Y63" s="259"/>
      <c r="Z63" s="262"/>
      <c r="AA63" s="233"/>
      <c r="AB63" s="236"/>
      <c r="AC63" s="239"/>
      <c r="AD63" s="305"/>
      <c r="AE63" s="201" t="s">
        <v>134</v>
      </c>
      <c r="AF63" s="73"/>
      <c r="AG63" s="193"/>
      <c r="AH63" s="222"/>
      <c r="AI63" s="187"/>
      <c r="AJ63" s="187"/>
      <c r="AK63" s="196"/>
      <c r="AL63" s="48"/>
      <c r="AM63" s="227"/>
      <c r="AN63" s="230"/>
    </row>
    <row r="64" spans="1:40" ht="38.450000000000003" customHeight="1" x14ac:dyDescent="0.25">
      <c r="A64" s="291"/>
      <c r="B64" s="293"/>
      <c r="C64" s="293"/>
      <c r="D64" s="296"/>
      <c r="E64" s="299"/>
      <c r="F64" s="233"/>
      <c r="G64" s="259"/>
      <c r="H64" s="262"/>
      <c r="I64" s="288"/>
      <c r="J64" s="288"/>
      <c r="K64" s="288"/>
      <c r="L64" s="288"/>
      <c r="M64" s="288"/>
      <c r="N64" s="288"/>
      <c r="O64" s="68" t="s">
        <v>29</v>
      </c>
      <c r="P64" s="69" t="s">
        <v>30</v>
      </c>
      <c r="Q64" s="70">
        <f>IF(P64="CONFIABLE",15,IF(P64="NO CONFIABLE",0,"0"))</f>
        <v>15</v>
      </c>
      <c r="R64" s="184"/>
      <c r="S64" s="187"/>
      <c r="T64" s="187"/>
      <c r="U64" s="187"/>
      <c r="V64" s="255"/>
      <c r="W64" s="265"/>
      <c r="X64" s="255"/>
      <c r="Y64" s="259"/>
      <c r="Z64" s="262"/>
      <c r="AA64" s="233"/>
      <c r="AB64" s="236"/>
      <c r="AC64" s="239"/>
      <c r="AD64" s="305"/>
      <c r="AE64" s="197"/>
      <c r="AF64" s="73"/>
      <c r="AG64" s="193"/>
      <c r="AH64" s="222"/>
      <c r="AI64" s="187"/>
      <c r="AJ64" s="187"/>
      <c r="AK64" s="196"/>
      <c r="AL64" s="48"/>
      <c r="AM64" s="227"/>
      <c r="AN64" s="230"/>
    </row>
    <row r="65" spans="1:40" ht="38.450000000000003" customHeight="1" x14ac:dyDescent="0.25">
      <c r="A65" s="291"/>
      <c r="B65" s="293"/>
      <c r="C65" s="293"/>
      <c r="D65" s="296"/>
      <c r="E65" s="299"/>
      <c r="F65" s="233"/>
      <c r="G65" s="259"/>
      <c r="H65" s="262"/>
      <c r="I65" s="288"/>
      <c r="J65" s="288"/>
      <c r="K65" s="288"/>
      <c r="L65" s="288"/>
      <c r="M65" s="288"/>
      <c r="N65" s="288"/>
      <c r="O65" s="68" t="s">
        <v>34</v>
      </c>
      <c r="P65" s="69" t="s">
        <v>35</v>
      </c>
      <c r="Q65" s="70">
        <f>IF(P65="SE INVESTIGAN Y SE RESUELVEN OPORTUNAMENTE",15,IF(P65="NO SE INVESTIGAN Y SE RESUELVEN OPORTUNAMENTE",0,"0"))</f>
        <v>15</v>
      </c>
      <c r="R65" s="184"/>
      <c r="S65" s="187"/>
      <c r="T65" s="187"/>
      <c r="U65" s="187"/>
      <c r="V65" s="255"/>
      <c r="W65" s="265"/>
      <c r="X65" s="255"/>
      <c r="Y65" s="259"/>
      <c r="Z65" s="262"/>
      <c r="AA65" s="233"/>
      <c r="AB65" s="236"/>
      <c r="AC65" s="239"/>
      <c r="AD65" s="305"/>
      <c r="AE65" s="244" t="s">
        <v>211</v>
      </c>
      <c r="AF65" s="67"/>
      <c r="AG65" s="193"/>
      <c r="AH65" s="222"/>
      <c r="AI65" s="187"/>
      <c r="AJ65" s="187"/>
      <c r="AK65" s="196"/>
      <c r="AL65" s="48"/>
      <c r="AM65" s="227"/>
      <c r="AN65" s="230"/>
    </row>
    <row r="66" spans="1:40" ht="38.450000000000003" customHeight="1" thickBot="1" x14ac:dyDescent="0.3">
      <c r="A66" s="291"/>
      <c r="B66" s="293"/>
      <c r="C66" s="293"/>
      <c r="D66" s="296"/>
      <c r="E66" s="299"/>
      <c r="F66" s="233"/>
      <c r="G66" s="259"/>
      <c r="H66" s="262"/>
      <c r="I66" s="289"/>
      <c r="J66" s="289"/>
      <c r="K66" s="289"/>
      <c r="L66" s="289"/>
      <c r="M66" s="289"/>
      <c r="N66" s="289"/>
      <c r="O66" s="74" t="s">
        <v>38</v>
      </c>
      <c r="P66" s="75" t="s">
        <v>39</v>
      </c>
      <c r="Q66" s="76">
        <f>IF(P66="COMPLETA",10,IF(P66="INCOMPLETA",5,IF(P66="NO EXISTE",0,"0")))</f>
        <v>10</v>
      </c>
      <c r="R66" s="216"/>
      <c r="S66" s="210"/>
      <c r="T66" s="210"/>
      <c r="U66" s="210"/>
      <c r="V66" s="255"/>
      <c r="W66" s="265"/>
      <c r="X66" s="255"/>
      <c r="Y66" s="259"/>
      <c r="Z66" s="262"/>
      <c r="AA66" s="233"/>
      <c r="AB66" s="236"/>
      <c r="AC66" s="239"/>
      <c r="AD66" s="306"/>
      <c r="AE66" s="247"/>
      <c r="AF66" s="67"/>
      <c r="AG66" s="211"/>
      <c r="AH66" s="223"/>
      <c r="AI66" s="210"/>
      <c r="AJ66" s="210"/>
      <c r="AK66" s="214"/>
      <c r="AL66" s="48"/>
      <c r="AM66" s="228"/>
      <c r="AN66" s="231"/>
    </row>
    <row r="67" spans="1:40" ht="38.450000000000003" customHeight="1" x14ac:dyDescent="0.25">
      <c r="A67" s="291"/>
      <c r="B67" s="293"/>
      <c r="C67" s="293"/>
      <c r="D67" s="296"/>
      <c r="E67" s="299"/>
      <c r="F67" s="233"/>
      <c r="G67" s="259"/>
      <c r="H67" s="262"/>
      <c r="I67" s="285" t="s">
        <v>212</v>
      </c>
      <c r="J67" s="285" t="s">
        <v>213</v>
      </c>
      <c r="K67" s="285" t="s">
        <v>214</v>
      </c>
      <c r="L67" s="285" t="s">
        <v>215</v>
      </c>
      <c r="M67" s="285" t="s">
        <v>216</v>
      </c>
      <c r="N67" s="285" t="s">
        <v>217</v>
      </c>
      <c r="O67" s="64" t="s">
        <v>3</v>
      </c>
      <c r="P67" s="65" t="s">
        <v>4</v>
      </c>
      <c r="Q67" s="66">
        <f>IF(P67="ASIGNADO",15,IF(P67="NO ASIGNADO",0,"0"))</f>
        <v>15</v>
      </c>
      <c r="R67" s="183">
        <f>SUM(Q67:Q73)</f>
        <v>100</v>
      </c>
      <c r="S67" s="186" t="s">
        <v>124</v>
      </c>
      <c r="T67" s="189">
        <f>IF(T70="DÉBIL",0,IF(T70="MODERADO",50,IF(T70="FUERTE",100,"")))</f>
        <v>100</v>
      </c>
      <c r="U67" s="191" t="str">
        <f>IF(AND(R70="FUERTE",S67="FUERTE (SIEMPRE SE EJECUTA)"),"NO","SÍ")</f>
        <v>NO</v>
      </c>
      <c r="V67" s="255"/>
      <c r="W67" s="265"/>
      <c r="X67" s="255"/>
      <c r="Y67" s="259"/>
      <c r="Z67" s="262"/>
      <c r="AA67" s="233"/>
      <c r="AB67" s="236"/>
      <c r="AC67" s="239"/>
      <c r="AD67" s="248"/>
      <c r="AE67" s="251"/>
      <c r="AF67" s="67"/>
      <c r="AG67" s="246">
        <v>46149</v>
      </c>
      <c r="AH67" s="221" t="s">
        <v>218</v>
      </c>
      <c r="AI67" s="224" t="s">
        <v>157</v>
      </c>
      <c r="AJ67" s="224" t="s">
        <v>130</v>
      </c>
      <c r="AK67" s="225"/>
      <c r="AL67" s="48"/>
      <c r="AM67" s="301" t="s">
        <v>219</v>
      </c>
      <c r="AN67" s="230" t="s">
        <v>220</v>
      </c>
    </row>
    <row r="68" spans="1:40" ht="38.450000000000003" customHeight="1" x14ac:dyDescent="0.25">
      <c r="A68" s="291"/>
      <c r="B68" s="293"/>
      <c r="C68" s="293"/>
      <c r="D68" s="296"/>
      <c r="E68" s="299"/>
      <c r="F68" s="233"/>
      <c r="G68" s="259"/>
      <c r="H68" s="262"/>
      <c r="I68" s="268"/>
      <c r="J68" s="268"/>
      <c r="K68" s="268"/>
      <c r="L68" s="268"/>
      <c r="M68" s="268"/>
      <c r="N68" s="268"/>
      <c r="O68" s="68" t="s">
        <v>9</v>
      </c>
      <c r="P68" s="69" t="s">
        <v>138</v>
      </c>
      <c r="Q68" s="70">
        <f>IF(P68="ADECUADO",15,IF(P68="INADECUADO",0,"0"))</f>
        <v>15</v>
      </c>
      <c r="R68" s="184"/>
      <c r="S68" s="187"/>
      <c r="T68" s="187"/>
      <c r="U68" s="187"/>
      <c r="V68" s="255"/>
      <c r="W68" s="265"/>
      <c r="X68" s="255"/>
      <c r="Y68" s="259"/>
      <c r="Z68" s="262"/>
      <c r="AA68" s="233"/>
      <c r="AB68" s="236"/>
      <c r="AC68" s="239"/>
      <c r="AD68" s="249"/>
      <c r="AE68" s="252"/>
      <c r="AF68" s="67"/>
      <c r="AG68" s="193"/>
      <c r="AH68" s="222"/>
      <c r="AI68" s="187"/>
      <c r="AJ68" s="187"/>
      <c r="AK68" s="196"/>
      <c r="AL68" s="48"/>
      <c r="AM68" s="227"/>
      <c r="AN68" s="230"/>
    </row>
    <row r="69" spans="1:40" ht="38.450000000000003" customHeight="1" x14ac:dyDescent="0.25">
      <c r="A69" s="291"/>
      <c r="B69" s="293"/>
      <c r="C69" s="293"/>
      <c r="D69" s="296"/>
      <c r="E69" s="299"/>
      <c r="F69" s="233"/>
      <c r="G69" s="259"/>
      <c r="H69" s="262"/>
      <c r="I69" s="268"/>
      <c r="J69" s="268"/>
      <c r="K69" s="268"/>
      <c r="L69" s="268"/>
      <c r="M69" s="268"/>
      <c r="N69" s="268"/>
      <c r="O69" s="71" t="s">
        <v>16</v>
      </c>
      <c r="P69" s="69" t="s">
        <v>17</v>
      </c>
      <c r="Q69" s="70">
        <f>IF(P69="OPORTUNA",15,IF(P69="INOPORTUNA",0,"0"))</f>
        <v>15</v>
      </c>
      <c r="R69" s="185"/>
      <c r="S69" s="187"/>
      <c r="T69" s="190"/>
      <c r="U69" s="187"/>
      <c r="V69" s="255"/>
      <c r="W69" s="265"/>
      <c r="X69" s="255"/>
      <c r="Y69" s="259"/>
      <c r="Z69" s="262"/>
      <c r="AA69" s="233"/>
      <c r="AB69" s="236"/>
      <c r="AC69" s="239"/>
      <c r="AD69" s="249"/>
      <c r="AE69" s="253"/>
      <c r="AF69" s="67"/>
      <c r="AG69" s="193"/>
      <c r="AH69" s="222"/>
      <c r="AI69" s="187"/>
      <c r="AJ69" s="187"/>
      <c r="AK69" s="196"/>
      <c r="AL69" s="48"/>
      <c r="AM69" s="227"/>
      <c r="AN69" s="230"/>
    </row>
    <row r="70" spans="1:40" ht="38.450000000000003" customHeight="1" x14ac:dyDescent="0.25">
      <c r="A70" s="291"/>
      <c r="B70" s="293"/>
      <c r="C70" s="293"/>
      <c r="D70" s="296"/>
      <c r="E70" s="299"/>
      <c r="F70" s="233"/>
      <c r="G70" s="259"/>
      <c r="H70" s="262"/>
      <c r="I70" s="268"/>
      <c r="J70" s="268"/>
      <c r="K70" s="268"/>
      <c r="L70" s="268"/>
      <c r="M70" s="268"/>
      <c r="N70" s="268"/>
      <c r="O70" s="68" t="s">
        <v>23</v>
      </c>
      <c r="P70" s="69" t="s">
        <v>24</v>
      </c>
      <c r="Q70" s="70">
        <f>IF(P70="PREVENIR",15,IF(P70="DETECTAR",10,IF(P70="NO ES UN CONTROL",0,"0")))</f>
        <v>15</v>
      </c>
      <c r="R70" s="198" t="str">
        <f>IF(R67&lt;86,"DÉBIL",IF(R67&lt;96,"MODERADO",IF(R67&lt;101,"FUERTE","")))</f>
        <v>FUERTE</v>
      </c>
      <c r="S70" s="187"/>
      <c r="T70" s="200" t="str">
        <f>IF(AND(R70="FUERTE",S67="FUERTE (SIEMPRE SE EJECUTA)"),"FUERTE",IF(OR(R70="DÉBIL",S67="DÉBIL (NO SE EJECUTA)"),"DÉBIL",IF(OR(R70="MODERADO",S67="MODERADO (ALGUNAS VECES)"),"MODERADO")))</f>
        <v>FUERTE</v>
      </c>
      <c r="U70" s="187"/>
      <c r="V70" s="255"/>
      <c r="W70" s="265"/>
      <c r="X70" s="255"/>
      <c r="Y70" s="259"/>
      <c r="Z70" s="262"/>
      <c r="AA70" s="233"/>
      <c r="AB70" s="236"/>
      <c r="AC70" s="239"/>
      <c r="AD70" s="249"/>
      <c r="AE70" s="201" t="s">
        <v>134</v>
      </c>
      <c r="AF70" s="73"/>
      <c r="AG70" s="193"/>
      <c r="AH70" s="222"/>
      <c r="AI70" s="187"/>
      <c r="AJ70" s="187"/>
      <c r="AK70" s="196"/>
      <c r="AL70" s="48"/>
      <c r="AM70" s="227"/>
      <c r="AN70" s="230"/>
    </row>
    <row r="71" spans="1:40" ht="38.450000000000003" customHeight="1" x14ac:dyDescent="0.25">
      <c r="A71" s="291"/>
      <c r="B71" s="293"/>
      <c r="C71" s="293"/>
      <c r="D71" s="296"/>
      <c r="E71" s="299"/>
      <c r="F71" s="233"/>
      <c r="G71" s="259"/>
      <c r="H71" s="262"/>
      <c r="I71" s="268"/>
      <c r="J71" s="268"/>
      <c r="K71" s="268"/>
      <c r="L71" s="268"/>
      <c r="M71" s="268"/>
      <c r="N71" s="268"/>
      <c r="O71" s="68" t="s">
        <v>29</v>
      </c>
      <c r="P71" s="69" t="s">
        <v>30</v>
      </c>
      <c r="Q71" s="70">
        <f>IF(P71="CONFIABLE",15,IF(P71="NO CONFIABLE",0,"0"))</f>
        <v>15</v>
      </c>
      <c r="R71" s="184"/>
      <c r="S71" s="187"/>
      <c r="T71" s="187"/>
      <c r="U71" s="187"/>
      <c r="V71" s="255"/>
      <c r="W71" s="265"/>
      <c r="X71" s="255"/>
      <c r="Y71" s="259"/>
      <c r="Z71" s="262"/>
      <c r="AA71" s="233"/>
      <c r="AB71" s="236"/>
      <c r="AC71" s="239"/>
      <c r="AD71" s="249"/>
      <c r="AE71" s="197"/>
      <c r="AF71" s="73"/>
      <c r="AG71" s="193"/>
      <c r="AH71" s="222"/>
      <c r="AI71" s="187"/>
      <c r="AJ71" s="187"/>
      <c r="AK71" s="196"/>
      <c r="AL71" s="48"/>
      <c r="AM71" s="227"/>
      <c r="AN71" s="230"/>
    </row>
    <row r="72" spans="1:40" ht="38.450000000000003" customHeight="1" x14ac:dyDescent="0.25">
      <c r="A72" s="291"/>
      <c r="B72" s="293"/>
      <c r="C72" s="293"/>
      <c r="D72" s="296"/>
      <c r="E72" s="299"/>
      <c r="F72" s="233"/>
      <c r="G72" s="259"/>
      <c r="H72" s="262"/>
      <c r="I72" s="268"/>
      <c r="J72" s="268"/>
      <c r="K72" s="268"/>
      <c r="L72" s="268"/>
      <c r="M72" s="268"/>
      <c r="N72" s="268"/>
      <c r="O72" s="68" t="s">
        <v>34</v>
      </c>
      <c r="P72" s="69" t="s">
        <v>35</v>
      </c>
      <c r="Q72" s="70">
        <f>IF(P72="SE INVESTIGAN Y SE RESUELVEN OPORTUNAMENTE",15,IF(P72="NO SE INVESTIGAN Y SE RESUELVEN OPORTUNAMENTE",0,"0"))</f>
        <v>15</v>
      </c>
      <c r="R72" s="184"/>
      <c r="S72" s="187"/>
      <c r="T72" s="187"/>
      <c r="U72" s="187"/>
      <c r="V72" s="255"/>
      <c r="W72" s="265"/>
      <c r="X72" s="255"/>
      <c r="Y72" s="259"/>
      <c r="Z72" s="262"/>
      <c r="AA72" s="233"/>
      <c r="AB72" s="236"/>
      <c r="AC72" s="239"/>
      <c r="AD72" s="249"/>
      <c r="AE72" s="202"/>
      <c r="AF72" s="67"/>
      <c r="AG72" s="193"/>
      <c r="AH72" s="222"/>
      <c r="AI72" s="187"/>
      <c r="AJ72" s="187"/>
      <c r="AK72" s="196"/>
      <c r="AL72" s="48"/>
      <c r="AM72" s="227"/>
      <c r="AN72" s="230"/>
    </row>
    <row r="73" spans="1:40" ht="38.450000000000003" customHeight="1" thickBot="1" x14ac:dyDescent="0.3">
      <c r="A73" s="291"/>
      <c r="B73" s="293"/>
      <c r="C73" s="293"/>
      <c r="D73" s="296"/>
      <c r="E73" s="299"/>
      <c r="F73" s="233"/>
      <c r="G73" s="259"/>
      <c r="H73" s="262"/>
      <c r="I73" s="269"/>
      <c r="J73" s="269"/>
      <c r="K73" s="269"/>
      <c r="L73" s="269"/>
      <c r="M73" s="269"/>
      <c r="N73" s="269"/>
      <c r="O73" s="74" t="s">
        <v>38</v>
      </c>
      <c r="P73" s="75" t="s">
        <v>140</v>
      </c>
      <c r="Q73" s="76">
        <f>IF(P73="COMPLETA",10,IF(P73="INCOMPLETA",5,IF(P73="NO EXISTE",0,"0")))</f>
        <v>10</v>
      </c>
      <c r="R73" s="216"/>
      <c r="S73" s="210"/>
      <c r="T73" s="210"/>
      <c r="U73" s="210"/>
      <c r="V73" s="255"/>
      <c r="W73" s="265"/>
      <c r="X73" s="255"/>
      <c r="Y73" s="259"/>
      <c r="Z73" s="262"/>
      <c r="AA73" s="233"/>
      <c r="AB73" s="236"/>
      <c r="AC73" s="239"/>
      <c r="AD73" s="250"/>
      <c r="AE73" s="214"/>
      <c r="AF73" s="67"/>
      <c r="AG73" s="211"/>
      <c r="AH73" s="223"/>
      <c r="AI73" s="210"/>
      <c r="AJ73" s="210"/>
      <c r="AK73" s="214"/>
      <c r="AL73" s="48"/>
      <c r="AM73" s="227"/>
      <c r="AN73" s="230"/>
    </row>
    <row r="74" spans="1:40" ht="38.450000000000003" customHeight="1" x14ac:dyDescent="0.25">
      <c r="A74" s="291"/>
      <c r="B74" s="293"/>
      <c r="C74" s="293"/>
      <c r="D74" s="296"/>
      <c r="E74" s="299"/>
      <c r="F74" s="233"/>
      <c r="G74" s="259"/>
      <c r="H74" s="262"/>
      <c r="I74" s="267" t="s">
        <v>221</v>
      </c>
      <c r="J74" s="267" t="s">
        <v>222</v>
      </c>
      <c r="K74" s="267" t="s">
        <v>223</v>
      </c>
      <c r="L74" s="267" t="s">
        <v>224</v>
      </c>
      <c r="M74" s="285" t="s">
        <v>225</v>
      </c>
      <c r="N74" s="285" t="s">
        <v>226</v>
      </c>
      <c r="O74" s="64" t="s">
        <v>3</v>
      </c>
      <c r="P74" s="65" t="s">
        <v>4</v>
      </c>
      <c r="Q74" s="66">
        <f>IF(P74="ASIGNADO",15,IF(P74="NO ASIGNADO",0,"0"))</f>
        <v>15</v>
      </c>
      <c r="R74" s="183">
        <f>SUM(Q74:Q80)</f>
        <v>100</v>
      </c>
      <c r="S74" s="186" t="s">
        <v>124</v>
      </c>
      <c r="T74" s="189">
        <f>IF(T77="DÉBIL",0,IF(T77="MODERADO",50,IF(T77="FUERTE",100,"")))</f>
        <v>100</v>
      </c>
      <c r="U74" s="191" t="str">
        <f>IF(AND(R77="FUERTE",S74="FUERTE (SIEMPRE SE EJECUTA)"),"NO","SÍ")</f>
        <v>NO</v>
      </c>
      <c r="V74" s="255"/>
      <c r="W74" s="265"/>
      <c r="X74" s="255"/>
      <c r="Y74" s="259"/>
      <c r="Z74" s="262"/>
      <c r="AA74" s="233"/>
      <c r="AB74" s="236"/>
      <c r="AC74" s="239"/>
      <c r="AD74" s="192"/>
      <c r="AE74" s="195"/>
      <c r="AF74" s="67"/>
      <c r="AG74" s="246">
        <v>46149</v>
      </c>
      <c r="AH74" s="221" t="s">
        <v>227</v>
      </c>
      <c r="AI74" s="224" t="s">
        <v>157</v>
      </c>
      <c r="AJ74" s="224" t="s">
        <v>130</v>
      </c>
      <c r="AK74" s="225"/>
      <c r="AL74" s="48"/>
      <c r="AM74" s="226" t="s">
        <v>228</v>
      </c>
      <c r="AN74" s="229" t="s">
        <v>229</v>
      </c>
    </row>
    <row r="75" spans="1:40" ht="38.450000000000003" customHeight="1" x14ac:dyDescent="0.25">
      <c r="A75" s="291"/>
      <c r="B75" s="293"/>
      <c r="C75" s="293"/>
      <c r="D75" s="296"/>
      <c r="E75" s="299"/>
      <c r="F75" s="233"/>
      <c r="G75" s="259"/>
      <c r="H75" s="262"/>
      <c r="I75" s="268"/>
      <c r="J75" s="268"/>
      <c r="K75" s="268"/>
      <c r="L75" s="268"/>
      <c r="M75" s="268"/>
      <c r="N75" s="268"/>
      <c r="O75" s="68" t="s">
        <v>9</v>
      </c>
      <c r="P75" s="69" t="s">
        <v>138</v>
      </c>
      <c r="Q75" s="70">
        <f>IF(P75="ADECUADO",15,IF(P75="INADECUADO",0,"0"))</f>
        <v>15</v>
      </c>
      <c r="R75" s="184"/>
      <c r="S75" s="187"/>
      <c r="T75" s="187"/>
      <c r="U75" s="187"/>
      <c r="V75" s="255"/>
      <c r="W75" s="265"/>
      <c r="X75" s="255"/>
      <c r="Y75" s="259"/>
      <c r="Z75" s="262"/>
      <c r="AA75" s="233"/>
      <c r="AB75" s="236"/>
      <c r="AC75" s="239"/>
      <c r="AD75" s="193"/>
      <c r="AE75" s="196"/>
      <c r="AF75" s="67"/>
      <c r="AG75" s="193"/>
      <c r="AH75" s="222"/>
      <c r="AI75" s="187"/>
      <c r="AJ75" s="187"/>
      <c r="AK75" s="196"/>
      <c r="AL75" s="48"/>
      <c r="AM75" s="227"/>
      <c r="AN75" s="230"/>
    </row>
    <row r="76" spans="1:40" ht="38.450000000000003" customHeight="1" x14ac:dyDescent="0.25">
      <c r="A76" s="291"/>
      <c r="B76" s="293"/>
      <c r="C76" s="293"/>
      <c r="D76" s="296"/>
      <c r="E76" s="299"/>
      <c r="F76" s="233"/>
      <c r="G76" s="259"/>
      <c r="H76" s="262"/>
      <c r="I76" s="268"/>
      <c r="J76" s="268"/>
      <c r="K76" s="268"/>
      <c r="L76" s="268"/>
      <c r="M76" s="268"/>
      <c r="N76" s="268"/>
      <c r="O76" s="71" t="s">
        <v>16</v>
      </c>
      <c r="P76" s="69" t="s">
        <v>17</v>
      </c>
      <c r="Q76" s="70">
        <f>IF(P76="OPORTUNA",15,IF(P76="INOPORTUNA",0,"0"))</f>
        <v>15</v>
      </c>
      <c r="R76" s="185"/>
      <c r="S76" s="187"/>
      <c r="T76" s="190"/>
      <c r="U76" s="187"/>
      <c r="V76" s="255"/>
      <c r="W76" s="265"/>
      <c r="X76" s="255"/>
      <c r="Y76" s="259"/>
      <c r="Z76" s="262"/>
      <c r="AA76" s="233"/>
      <c r="AB76" s="236"/>
      <c r="AC76" s="239"/>
      <c r="AD76" s="193"/>
      <c r="AE76" s="197"/>
      <c r="AF76" s="67"/>
      <c r="AG76" s="193"/>
      <c r="AH76" s="222"/>
      <c r="AI76" s="187"/>
      <c r="AJ76" s="187"/>
      <c r="AK76" s="196"/>
      <c r="AL76" s="48"/>
      <c r="AM76" s="227"/>
      <c r="AN76" s="230"/>
    </row>
    <row r="77" spans="1:40" ht="38.450000000000003" customHeight="1" x14ac:dyDescent="0.25">
      <c r="A77" s="291"/>
      <c r="B77" s="293"/>
      <c r="C77" s="293"/>
      <c r="D77" s="296"/>
      <c r="E77" s="299"/>
      <c r="F77" s="233"/>
      <c r="G77" s="259"/>
      <c r="H77" s="262"/>
      <c r="I77" s="268"/>
      <c r="J77" s="268"/>
      <c r="K77" s="268"/>
      <c r="L77" s="268"/>
      <c r="M77" s="268"/>
      <c r="N77" s="268"/>
      <c r="O77" s="68" t="s">
        <v>23</v>
      </c>
      <c r="P77" s="69" t="s">
        <v>24</v>
      </c>
      <c r="Q77" s="70">
        <f>IF(P77="PREVENIR",15,IF(P77="DETECTAR",10,IF(P77="NO ES UN CONTROL",0,"0")))</f>
        <v>15</v>
      </c>
      <c r="R77" s="198" t="str">
        <f>IF(R74&lt;86,"DÉBIL",IF(R74&lt;96,"MODERADO",IF(R74&lt;101,"FUERTE","")))</f>
        <v>FUERTE</v>
      </c>
      <c r="S77" s="187"/>
      <c r="T77" s="200" t="str">
        <f>IF(AND(R77="FUERTE",S74="FUERTE (SIEMPRE SE EJECUTA)"),"FUERTE",IF(OR(R77="DÉBIL",S74="DÉBIL (NO SE EJECUTA)"),"DÉBIL",IF(OR(R77="MODERADO",S74="MODERADO (ALGUNAS VECES)"),"MODERADO")))</f>
        <v>FUERTE</v>
      </c>
      <c r="U77" s="187"/>
      <c r="V77" s="255"/>
      <c r="W77" s="265"/>
      <c r="X77" s="255"/>
      <c r="Y77" s="259"/>
      <c r="Z77" s="262"/>
      <c r="AA77" s="233"/>
      <c r="AB77" s="236"/>
      <c r="AC77" s="239"/>
      <c r="AD77" s="193"/>
      <c r="AE77" s="201" t="s">
        <v>134</v>
      </c>
      <c r="AF77" s="73"/>
      <c r="AG77" s="193"/>
      <c r="AH77" s="222"/>
      <c r="AI77" s="187"/>
      <c r="AJ77" s="187"/>
      <c r="AK77" s="196"/>
      <c r="AL77" s="48"/>
      <c r="AM77" s="227"/>
      <c r="AN77" s="230"/>
    </row>
    <row r="78" spans="1:40" ht="105" customHeight="1" x14ac:dyDescent="0.25">
      <c r="A78" s="291"/>
      <c r="B78" s="293"/>
      <c r="C78" s="293"/>
      <c r="D78" s="296"/>
      <c r="E78" s="299"/>
      <c r="F78" s="233"/>
      <c r="G78" s="259"/>
      <c r="H78" s="262"/>
      <c r="I78" s="268"/>
      <c r="J78" s="268"/>
      <c r="K78" s="268"/>
      <c r="L78" s="268"/>
      <c r="M78" s="268"/>
      <c r="N78" s="268"/>
      <c r="O78" s="68" t="s">
        <v>29</v>
      </c>
      <c r="P78" s="69" t="s">
        <v>30</v>
      </c>
      <c r="Q78" s="70">
        <f>IF(P78="CONFIABLE",15,IF(P78="NO CONFIABLE",0,"0"))</f>
        <v>15</v>
      </c>
      <c r="R78" s="184"/>
      <c r="S78" s="187"/>
      <c r="T78" s="187"/>
      <c r="U78" s="187"/>
      <c r="V78" s="255"/>
      <c r="W78" s="265"/>
      <c r="X78" s="255"/>
      <c r="Y78" s="259"/>
      <c r="Z78" s="262"/>
      <c r="AA78" s="233"/>
      <c r="AB78" s="236"/>
      <c r="AC78" s="239"/>
      <c r="AD78" s="193"/>
      <c r="AE78" s="197"/>
      <c r="AF78" s="73"/>
      <c r="AG78" s="193"/>
      <c r="AH78" s="222"/>
      <c r="AI78" s="187"/>
      <c r="AJ78" s="187"/>
      <c r="AK78" s="196"/>
      <c r="AL78" s="48"/>
      <c r="AM78" s="227"/>
      <c r="AN78" s="230"/>
    </row>
    <row r="79" spans="1:40" ht="88.9" customHeight="1" x14ac:dyDescent="0.25">
      <c r="A79" s="291"/>
      <c r="B79" s="293"/>
      <c r="C79" s="293"/>
      <c r="D79" s="296"/>
      <c r="E79" s="299"/>
      <c r="F79" s="233"/>
      <c r="G79" s="259"/>
      <c r="H79" s="262"/>
      <c r="I79" s="268"/>
      <c r="J79" s="268"/>
      <c r="K79" s="268"/>
      <c r="L79" s="268"/>
      <c r="M79" s="268"/>
      <c r="N79" s="268"/>
      <c r="O79" s="68" t="s">
        <v>34</v>
      </c>
      <c r="P79" s="69" t="s">
        <v>35</v>
      </c>
      <c r="Q79" s="70">
        <f>IF(P79="SE INVESTIGAN Y SE RESUELVEN OPORTUNAMENTE",15,IF(P79="NO SE INVESTIGAN Y SE RESUELVEN OPORTUNAMENTE",0,"0"))</f>
        <v>15</v>
      </c>
      <c r="R79" s="184"/>
      <c r="S79" s="187"/>
      <c r="T79" s="187"/>
      <c r="U79" s="187"/>
      <c r="V79" s="255"/>
      <c r="W79" s="265"/>
      <c r="X79" s="255"/>
      <c r="Y79" s="259"/>
      <c r="Z79" s="262"/>
      <c r="AA79" s="233"/>
      <c r="AB79" s="236"/>
      <c r="AC79" s="239"/>
      <c r="AD79" s="193"/>
      <c r="AE79" s="202"/>
      <c r="AF79" s="67"/>
      <c r="AG79" s="193"/>
      <c r="AH79" s="222"/>
      <c r="AI79" s="187"/>
      <c r="AJ79" s="187"/>
      <c r="AK79" s="196"/>
      <c r="AL79" s="48"/>
      <c r="AM79" s="227"/>
      <c r="AN79" s="230"/>
    </row>
    <row r="80" spans="1:40" ht="106.9" customHeight="1" thickBot="1" x14ac:dyDescent="0.3">
      <c r="A80" s="292"/>
      <c r="B80" s="294"/>
      <c r="C80" s="294"/>
      <c r="D80" s="297"/>
      <c r="E80" s="300"/>
      <c r="F80" s="234"/>
      <c r="G80" s="260"/>
      <c r="H80" s="263"/>
      <c r="I80" s="286"/>
      <c r="J80" s="286"/>
      <c r="K80" s="286"/>
      <c r="L80" s="286"/>
      <c r="M80" s="286"/>
      <c r="N80" s="286"/>
      <c r="O80" s="83" t="s">
        <v>38</v>
      </c>
      <c r="P80" s="84" t="s">
        <v>140</v>
      </c>
      <c r="Q80" s="85">
        <f>IF(P80="COMPLETA",10,IF(P80="INCOMPLETA",5,IF(P80="NO EXISTE",0,"0")))</f>
        <v>10</v>
      </c>
      <c r="R80" s="199"/>
      <c r="S80" s="188"/>
      <c r="T80" s="188"/>
      <c r="U80" s="188"/>
      <c r="V80" s="256"/>
      <c r="W80" s="266"/>
      <c r="X80" s="256"/>
      <c r="Y80" s="260"/>
      <c r="Z80" s="263"/>
      <c r="AA80" s="234"/>
      <c r="AB80" s="237"/>
      <c r="AC80" s="240"/>
      <c r="AD80" s="194"/>
      <c r="AE80" s="203"/>
      <c r="AF80" s="86"/>
      <c r="AG80" s="194"/>
      <c r="AH80" s="283"/>
      <c r="AI80" s="188"/>
      <c r="AJ80" s="188"/>
      <c r="AK80" s="203"/>
      <c r="AL80" s="87"/>
      <c r="AM80" s="284"/>
      <c r="AN80" s="276"/>
    </row>
    <row r="81" spans="1:40" ht="48" customHeight="1" x14ac:dyDescent="0.25">
      <c r="A81" s="290">
        <v>3</v>
      </c>
      <c r="B81" s="285" t="s">
        <v>230</v>
      </c>
      <c r="C81" s="285" t="s">
        <v>231</v>
      </c>
      <c r="D81" s="295" t="s">
        <v>232</v>
      </c>
      <c r="E81" s="298" t="s">
        <v>6</v>
      </c>
      <c r="F81" s="232" t="s">
        <v>7</v>
      </c>
      <c r="G81" s="258" t="str">
        <f>+CONCATENATE(E81," - ",F81)</f>
        <v>MUY BAJA - MODERADO</v>
      </c>
      <c r="H81" s="261" t="s">
        <v>7</v>
      </c>
      <c r="I81" s="204" t="s">
        <v>233</v>
      </c>
      <c r="J81" s="204" t="s">
        <v>234</v>
      </c>
      <c r="K81" s="204" t="s">
        <v>235</v>
      </c>
      <c r="L81" s="204" t="s">
        <v>236</v>
      </c>
      <c r="M81" s="204" t="s">
        <v>237</v>
      </c>
      <c r="N81" s="204" t="s">
        <v>238</v>
      </c>
      <c r="O81" s="64" t="s">
        <v>3</v>
      </c>
      <c r="P81" s="65" t="s">
        <v>4</v>
      </c>
      <c r="Q81" s="66">
        <f>IF(P81="ASIGNADO",15,IF(P81="NO ASIGNADO",0,"0"))</f>
        <v>15</v>
      </c>
      <c r="R81" s="270">
        <f>SUM(Q81:Q87)</f>
        <v>100</v>
      </c>
      <c r="S81" s="271" t="s">
        <v>124</v>
      </c>
      <c r="T81" s="189">
        <f>IF(T84="DÉBIL",0,IF(T84="MODERADO",50,IF(T84="FUERTE",100,"")))</f>
        <v>100</v>
      </c>
      <c r="U81" s="191" t="str">
        <f>IF(AND(R84="FUERTE",S81="FUERTE (SIEMPRE SE EJECUTA)"),"NO","SÍ")</f>
        <v>NO</v>
      </c>
      <c r="V81" s="254" t="s">
        <v>204</v>
      </c>
      <c r="W81" s="257" t="s">
        <v>62</v>
      </c>
      <c r="X81" s="254" t="str">
        <f>IF(AND(E81="MUY BAJA",W84=2),"MUY BAJA",IF(AND(E81="BAJA",W84=2),"MUY BAJA",IF(AND(E81="MEDIA",W84=2),"MUY BAJA",IF(AND(E81="ALTA",W84=2),"BAJA",IF(AND(E81="MUY ALTA",W84=2),"MEDIA",IF(AND(E81="MUY BAJA",W84=1),"MUY BAJA",IF(AND(E81="BAJA",W84=1),"MUY BAJA",IF(AND(E81="MEDIA",W84=1),"BAJA",IF(AND(E81="ALTA",W84=1),"MEDIA",IF(AND(E81="MUY ALTA",W84=1),"ALTA",E81))))))))))</f>
        <v>MUY BAJA</v>
      </c>
      <c r="Y81" s="258" t="str">
        <f>+CONCATENATE(X81," - ",F81)</f>
        <v>MUY BAJA - MODERADO</v>
      </c>
      <c r="Z81" s="261" t="str">
        <f>+VLOOKUP(Y81,[1]Datos!$D$3:$E$17,2,FALSE)</f>
        <v>MODERADO</v>
      </c>
      <c r="AA81" s="232" t="s">
        <v>45</v>
      </c>
      <c r="AB81" s="235" t="s">
        <v>239</v>
      </c>
      <c r="AC81" s="238" t="s">
        <v>58</v>
      </c>
      <c r="AD81" s="241" t="s">
        <v>240</v>
      </c>
      <c r="AE81" s="244" t="s">
        <v>241</v>
      </c>
      <c r="AF81" s="67"/>
      <c r="AG81" s="246" t="s">
        <v>242</v>
      </c>
      <c r="AH81" s="221" t="s">
        <v>243</v>
      </c>
      <c r="AI81" s="224" t="s">
        <v>157</v>
      </c>
      <c r="AJ81" s="224" t="s">
        <v>130</v>
      </c>
      <c r="AK81" s="225"/>
      <c r="AL81" s="48"/>
      <c r="AM81" s="226" t="s">
        <v>244</v>
      </c>
      <c r="AN81" s="229" t="s">
        <v>245</v>
      </c>
    </row>
    <row r="82" spans="1:40" ht="96" customHeight="1" x14ac:dyDescent="0.25">
      <c r="A82" s="291"/>
      <c r="B82" s="293"/>
      <c r="C82" s="293"/>
      <c r="D82" s="296"/>
      <c r="E82" s="299"/>
      <c r="F82" s="233"/>
      <c r="G82" s="259"/>
      <c r="H82" s="262"/>
      <c r="I82" s="288"/>
      <c r="J82" s="288"/>
      <c r="K82" s="288"/>
      <c r="L82" s="288"/>
      <c r="M82" s="288"/>
      <c r="N82" s="288"/>
      <c r="O82" s="68" t="s">
        <v>9</v>
      </c>
      <c r="P82" s="69" t="s">
        <v>10</v>
      </c>
      <c r="Q82" s="70">
        <f>IF(P82="ADECUADO",15,IF(P82="INADECUADO",0,"0"))</f>
        <v>15</v>
      </c>
      <c r="R82" s="184"/>
      <c r="S82" s="187"/>
      <c r="T82" s="187"/>
      <c r="U82" s="187"/>
      <c r="V82" s="255"/>
      <c r="W82" s="190"/>
      <c r="X82" s="255"/>
      <c r="Y82" s="259"/>
      <c r="Z82" s="262"/>
      <c r="AA82" s="233"/>
      <c r="AB82" s="236"/>
      <c r="AC82" s="239"/>
      <c r="AD82" s="242"/>
      <c r="AE82" s="245"/>
      <c r="AF82" s="67"/>
      <c r="AG82" s="193"/>
      <c r="AH82" s="222"/>
      <c r="AI82" s="187"/>
      <c r="AJ82" s="187"/>
      <c r="AK82" s="196"/>
      <c r="AL82" s="48"/>
      <c r="AM82" s="227"/>
      <c r="AN82" s="230"/>
    </row>
    <row r="83" spans="1:40" ht="48" customHeight="1" x14ac:dyDescent="0.25">
      <c r="A83" s="291"/>
      <c r="B83" s="293"/>
      <c r="C83" s="293"/>
      <c r="D83" s="296"/>
      <c r="E83" s="299"/>
      <c r="F83" s="233"/>
      <c r="G83" s="259"/>
      <c r="H83" s="262"/>
      <c r="I83" s="288"/>
      <c r="J83" s="288"/>
      <c r="K83" s="288"/>
      <c r="L83" s="288"/>
      <c r="M83" s="288"/>
      <c r="N83" s="288"/>
      <c r="O83" s="71" t="s">
        <v>16</v>
      </c>
      <c r="P83" s="69" t="s">
        <v>17</v>
      </c>
      <c r="Q83" s="70">
        <f>IF(P83="OPORTUNA",15,IF(P83="INOPORTUNA",0,"0"))</f>
        <v>15</v>
      </c>
      <c r="R83" s="184"/>
      <c r="S83" s="187"/>
      <c r="T83" s="190"/>
      <c r="U83" s="187"/>
      <c r="V83" s="255"/>
      <c r="W83" s="72" t="s">
        <v>133</v>
      </c>
      <c r="X83" s="255"/>
      <c r="Y83" s="259"/>
      <c r="Z83" s="262"/>
      <c r="AA83" s="233"/>
      <c r="AB83" s="236"/>
      <c r="AC83" s="239"/>
      <c r="AD83" s="242"/>
      <c r="AE83" s="245"/>
      <c r="AF83" s="67"/>
      <c r="AG83" s="193"/>
      <c r="AH83" s="222"/>
      <c r="AI83" s="187"/>
      <c r="AJ83" s="187"/>
      <c r="AK83" s="196"/>
      <c r="AL83" s="48"/>
      <c r="AM83" s="227"/>
      <c r="AN83" s="230"/>
    </row>
    <row r="84" spans="1:40" ht="48" customHeight="1" x14ac:dyDescent="0.25">
      <c r="A84" s="291"/>
      <c r="B84" s="293"/>
      <c r="C84" s="293"/>
      <c r="D84" s="296"/>
      <c r="E84" s="299"/>
      <c r="F84" s="233"/>
      <c r="G84" s="259"/>
      <c r="H84" s="262"/>
      <c r="I84" s="288"/>
      <c r="J84" s="288"/>
      <c r="K84" s="288"/>
      <c r="L84" s="288"/>
      <c r="M84" s="288"/>
      <c r="N84" s="288"/>
      <c r="O84" s="68" t="s">
        <v>23</v>
      </c>
      <c r="P84" s="69" t="s">
        <v>24</v>
      </c>
      <c r="Q84" s="70">
        <f>IF(P84="PREVENIR",15,IF(P84="DETECTAR",10,IF(P84="NO ES UN CONTROL",0,"0")))</f>
        <v>15</v>
      </c>
      <c r="R84" s="198" t="str">
        <f>IF(R81&lt;86,"DÉBIL",IF(R81&lt;96,"MODERADO",IF(R81&lt;101,"FUERTE","")))</f>
        <v>FUERTE</v>
      </c>
      <c r="S84" s="187"/>
      <c r="T84" s="200" t="str">
        <f>IF(AND(R84="FUERTE",S81="FUERTE (SIEMPRE SE EJECUTA)"),"FUERTE",IF(OR(R84="DÉBIL",S81="DÉBIL (NO SE EJECUTA)"),"DÉBIL",IF(OR(R84="MODERADO",S81="MODERADO (ALGUNAS VECES)"),"MODERADO")))</f>
        <v>FUERTE</v>
      </c>
      <c r="U84" s="187"/>
      <c r="V84" s="255"/>
      <c r="W84" s="264">
        <f>IF(AND($V$18="FUERTE",$W$18="DIRECTAMENTE"),2,IF(AND($V$18="FUERTE",$W$18="DIRECTAMENTE"),2,IF(AND($V$18="FUERTE",$W$18="DIRECTAMENTE"),2,IF(AND($V$18="FUERTE",$W$18="NO DISMINUYE"),0,IF(AND($V$18="MODERADO",$W$18="DIRECTAMENTE"),1,IF(AND($V$18="MODERADO",$W$18="DIRECTAMENTE"),1,IF(AND($V$18="MODERADO",$W$18="DIRECTAMENTE"),1,IF(AND($V$18="MODERADO",$W$18="NO DISMINUYE"),0,"N/A"))))))))</f>
        <v>2</v>
      </c>
      <c r="X84" s="255"/>
      <c r="Y84" s="259"/>
      <c r="Z84" s="262"/>
      <c r="AA84" s="233"/>
      <c r="AB84" s="236"/>
      <c r="AC84" s="239"/>
      <c r="AD84" s="242"/>
      <c r="AE84" s="201" t="s">
        <v>134</v>
      </c>
      <c r="AF84" s="73"/>
      <c r="AG84" s="193"/>
      <c r="AH84" s="222"/>
      <c r="AI84" s="187"/>
      <c r="AJ84" s="187"/>
      <c r="AK84" s="196"/>
      <c r="AL84" s="48"/>
      <c r="AM84" s="227"/>
      <c r="AN84" s="230"/>
    </row>
    <row r="85" spans="1:40" ht="48" customHeight="1" x14ac:dyDescent="0.25">
      <c r="A85" s="291"/>
      <c r="B85" s="293"/>
      <c r="C85" s="293"/>
      <c r="D85" s="296"/>
      <c r="E85" s="299"/>
      <c r="F85" s="233"/>
      <c r="G85" s="259"/>
      <c r="H85" s="262"/>
      <c r="I85" s="288"/>
      <c r="J85" s="288"/>
      <c r="K85" s="288"/>
      <c r="L85" s="288"/>
      <c r="M85" s="288"/>
      <c r="N85" s="288"/>
      <c r="O85" s="68" t="s">
        <v>29</v>
      </c>
      <c r="P85" s="69" t="s">
        <v>30</v>
      </c>
      <c r="Q85" s="70">
        <f>IF(P85="CONFIABLE",15,IF(P85="NO CONFIABLE",0,"0"))</f>
        <v>15</v>
      </c>
      <c r="R85" s="184"/>
      <c r="S85" s="187"/>
      <c r="T85" s="187"/>
      <c r="U85" s="187"/>
      <c r="V85" s="255"/>
      <c r="W85" s="265"/>
      <c r="X85" s="255"/>
      <c r="Y85" s="259"/>
      <c r="Z85" s="262"/>
      <c r="AA85" s="233"/>
      <c r="AB85" s="236"/>
      <c r="AC85" s="239"/>
      <c r="AD85" s="242"/>
      <c r="AE85" s="197"/>
      <c r="AF85" s="73"/>
      <c r="AG85" s="193"/>
      <c r="AH85" s="222"/>
      <c r="AI85" s="187"/>
      <c r="AJ85" s="187"/>
      <c r="AK85" s="196"/>
      <c r="AL85" s="48"/>
      <c r="AM85" s="227"/>
      <c r="AN85" s="230"/>
    </row>
    <row r="86" spans="1:40" ht="48" customHeight="1" x14ac:dyDescent="0.25">
      <c r="A86" s="291"/>
      <c r="B86" s="293"/>
      <c r="C86" s="293"/>
      <c r="D86" s="296"/>
      <c r="E86" s="299"/>
      <c r="F86" s="233"/>
      <c r="G86" s="259"/>
      <c r="H86" s="262"/>
      <c r="I86" s="288"/>
      <c r="J86" s="288"/>
      <c r="K86" s="288"/>
      <c r="L86" s="288"/>
      <c r="M86" s="288"/>
      <c r="N86" s="288"/>
      <c r="O86" s="68" t="s">
        <v>34</v>
      </c>
      <c r="P86" s="69" t="s">
        <v>35</v>
      </c>
      <c r="Q86" s="70">
        <f>IF(P86="SE INVESTIGAN Y SE RESUELVEN OPORTUNAMENTE",15,IF(P86="NO SE INVESTIGAN Y SE RESUELVEN OPORTUNAMENTE",0,"0"))</f>
        <v>15</v>
      </c>
      <c r="R86" s="184"/>
      <c r="S86" s="187"/>
      <c r="T86" s="187"/>
      <c r="U86" s="187"/>
      <c r="V86" s="255"/>
      <c r="W86" s="265"/>
      <c r="X86" s="255"/>
      <c r="Y86" s="259"/>
      <c r="Z86" s="262"/>
      <c r="AA86" s="233"/>
      <c r="AB86" s="236"/>
      <c r="AC86" s="239"/>
      <c r="AD86" s="242"/>
      <c r="AE86" s="244" t="s">
        <v>211</v>
      </c>
      <c r="AF86" s="67"/>
      <c r="AG86" s="193"/>
      <c r="AH86" s="222"/>
      <c r="AI86" s="187"/>
      <c r="AJ86" s="187"/>
      <c r="AK86" s="196"/>
      <c r="AL86" s="48"/>
      <c r="AM86" s="227"/>
      <c r="AN86" s="230"/>
    </row>
    <row r="87" spans="1:40" ht="48" customHeight="1" thickBot="1" x14ac:dyDescent="0.3">
      <c r="A87" s="291"/>
      <c r="B87" s="293"/>
      <c r="C87" s="293"/>
      <c r="D87" s="296"/>
      <c r="E87" s="299"/>
      <c r="F87" s="233"/>
      <c r="G87" s="259"/>
      <c r="H87" s="262"/>
      <c r="I87" s="289"/>
      <c r="J87" s="289"/>
      <c r="K87" s="289"/>
      <c r="L87" s="289"/>
      <c r="M87" s="289"/>
      <c r="N87" s="289"/>
      <c r="O87" s="74" t="s">
        <v>38</v>
      </c>
      <c r="P87" s="75" t="s">
        <v>39</v>
      </c>
      <c r="Q87" s="76">
        <f>IF(P87="COMPLETA",10,IF(P87="INCOMPLETA",5,IF(P87="NO EXISTE",0,"0")))</f>
        <v>10</v>
      </c>
      <c r="R87" s="216"/>
      <c r="S87" s="210"/>
      <c r="T87" s="210"/>
      <c r="U87" s="210"/>
      <c r="V87" s="255"/>
      <c r="W87" s="265"/>
      <c r="X87" s="255"/>
      <c r="Y87" s="259"/>
      <c r="Z87" s="262"/>
      <c r="AA87" s="233"/>
      <c r="AB87" s="236"/>
      <c r="AC87" s="239"/>
      <c r="AD87" s="243"/>
      <c r="AE87" s="247"/>
      <c r="AF87" s="67"/>
      <c r="AG87" s="211"/>
      <c r="AH87" s="223"/>
      <c r="AI87" s="210"/>
      <c r="AJ87" s="210"/>
      <c r="AK87" s="214"/>
      <c r="AL87" s="48"/>
      <c r="AM87" s="227"/>
      <c r="AN87" s="230"/>
    </row>
    <row r="88" spans="1:40" ht="48" customHeight="1" x14ac:dyDescent="0.25">
      <c r="A88" s="291"/>
      <c r="B88" s="293"/>
      <c r="C88" s="293"/>
      <c r="D88" s="296"/>
      <c r="E88" s="299"/>
      <c r="F88" s="233"/>
      <c r="G88" s="259"/>
      <c r="H88" s="262"/>
      <c r="I88" s="285" t="s">
        <v>246</v>
      </c>
      <c r="J88" s="285" t="s">
        <v>247</v>
      </c>
      <c r="K88" s="285" t="s">
        <v>248</v>
      </c>
      <c r="L88" s="285" t="s">
        <v>249</v>
      </c>
      <c r="M88" s="285" t="s">
        <v>250</v>
      </c>
      <c r="N88" s="285" t="s">
        <v>251</v>
      </c>
      <c r="O88" s="64" t="s">
        <v>3</v>
      </c>
      <c r="P88" s="65" t="s">
        <v>4</v>
      </c>
      <c r="Q88" s="66">
        <f>IF(P88="ASIGNADO",15,IF(P88="NO ASIGNADO",0,"0"))</f>
        <v>15</v>
      </c>
      <c r="R88" s="183">
        <f>SUM(Q88:Q94)</f>
        <v>100</v>
      </c>
      <c r="S88" s="186" t="s">
        <v>124</v>
      </c>
      <c r="T88" s="189">
        <f>IF(T91="DÉBIL",0,IF(T91="MODERADO",50,IF(T91="FUERTE",100,"")))</f>
        <v>100</v>
      </c>
      <c r="U88" s="191" t="str">
        <f>IF(AND(R91="FUERTE",S88="FUERTE (SIEMPRE SE EJECUTA)"),"NO","SÍ")</f>
        <v>NO</v>
      </c>
      <c r="V88" s="255"/>
      <c r="W88" s="265"/>
      <c r="X88" s="255"/>
      <c r="Y88" s="259"/>
      <c r="Z88" s="262"/>
      <c r="AA88" s="233"/>
      <c r="AB88" s="236"/>
      <c r="AC88" s="239"/>
      <c r="AD88" s="248"/>
      <c r="AE88" s="251"/>
      <c r="AF88" s="67"/>
      <c r="AG88" s="246">
        <v>46149</v>
      </c>
      <c r="AH88" s="221" t="s">
        <v>252</v>
      </c>
      <c r="AI88" s="224" t="s">
        <v>157</v>
      </c>
      <c r="AJ88" s="224" t="s">
        <v>130</v>
      </c>
      <c r="AK88" s="225"/>
      <c r="AL88" s="48"/>
      <c r="AM88" s="226" t="s">
        <v>253</v>
      </c>
      <c r="AN88" s="229" t="s">
        <v>254</v>
      </c>
    </row>
    <row r="89" spans="1:40" ht="48" customHeight="1" x14ac:dyDescent="0.25">
      <c r="A89" s="291"/>
      <c r="B89" s="293"/>
      <c r="C89" s="293"/>
      <c r="D89" s="296"/>
      <c r="E89" s="299"/>
      <c r="F89" s="233"/>
      <c r="G89" s="259"/>
      <c r="H89" s="262"/>
      <c r="I89" s="268"/>
      <c r="J89" s="268"/>
      <c r="K89" s="268"/>
      <c r="L89" s="268"/>
      <c r="M89" s="268"/>
      <c r="N89" s="268"/>
      <c r="O89" s="68" t="s">
        <v>9</v>
      </c>
      <c r="P89" s="69" t="s">
        <v>138</v>
      </c>
      <c r="Q89" s="70">
        <f>IF(P89="ADECUADO",15,IF(P89="INADECUADO",0,"0"))</f>
        <v>15</v>
      </c>
      <c r="R89" s="184"/>
      <c r="S89" s="187"/>
      <c r="T89" s="187"/>
      <c r="U89" s="187"/>
      <c r="V89" s="255"/>
      <c r="W89" s="265"/>
      <c r="X89" s="255"/>
      <c r="Y89" s="259"/>
      <c r="Z89" s="262"/>
      <c r="AA89" s="233"/>
      <c r="AB89" s="236"/>
      <c r="AC89" s="239"/>
      <c r="AD89" s="249"/>
      <c r="AE89" s="252"/>
      <c r="AF89" s="67"/>
      <c r="AG89" s="193"/>
      <c r="AH89" s="222"/>
      <c r="AI89" s="187"/>
      <c r="AJ89" s="187"/>
      <c r="AK89" s="196"/>
      <c r="AL89" s="48"/>
      <c r="AM89" s="227"/>
      <c r="AN89" s="230"/>
    </row>
    <row r="90" spans="1:40" ht="48" customHeight="1" x14ac:dyDescent="0.25">
      <c r="A90" s="291"/>
      <c r="B90" s="293"/>
      <c r="C90" s="293"/>
      <c r="D90" s="296"/>
      <c r="E90" s="299"/>
      <c r="F90" s="233"/>
      <c r="G90" s="259"/>
      <c r="H90" s="262"/>
      <c r="I90" s="268"/>
      <c r="J90" s="268"/>
      <c r="K90" s="268"/>
      <c r="L90" s="268"/>
      <c r="M90" s="268"/>
      <c r="N90" s="268"/>
      <c r="O90" s="71" t="s">
        <v>16</v>
      </c>
      <c r="P90" s="69" t="s">
        <v>17</v>
      </c>
      <c r="Q90" s="70">
        <f>IF(P90="OPORTUNA",15,IF(P90="INOPORTUNA",0,"0"))</f>
        <v>15</v>
      </c>
      <c r="R90" s="185"/>
      <c r="S90" s="187"/>
      <c r="T90" s="190"/>
      <c r="U90" s="187"/>
      <c r="V90" s="255"/>
      <c r="W90" s="265"/>
      <c r="X90" s="255"/>
      <c r="Y90" s="259"/>
      <c r="Z90" s="262"/>
      <c r="AA90" s="233"/>
      <c r="AB90" s="236"/>
      <c r="AC90" s="239"/>
      <c r="AD90" s="249"/>
      <c r="AE90" s="253"/>
      <c r="AF90" s="67"/>
      <c r="AG90" s="193"/>
      <c r="AH90" s="222"/>
      <c r="AI90" s="187"/>
      <c r="AJ90" s="187"/>
      <c r="AK90" s="196"/>
      <c r="AL90" s="48"/>
      <c r="AM90" s="227"/>
      <c r="AN90" s="230"/>
    </row>
    <row r="91" spans="1:40" ht="48" customHeight="1" x14ac:dyDescent="0.25">
      <c r="A91" s="291"/>
      <c r="B91" s="293"/>
      <c r="C91" s="293"/>
      <c r="D91" s="296"/>
      <c r="E91" s="299"/>
      <c r="F91" s="233"/>
      <c r="G91" s="259"/>
      <c r="H91" s="262"/>
      <c r="I91" s="268"/>
      <c r="J91" s="268"/>
      <c r="K91" s="268"/>
      <c r="L91" s="268"/>
      <c r="M91" s="268"/>
      <c r="N91" s="268"/>
      <c r="O91" s="68" t="s">
        <v>23</v>
      </c>
      <c r="P91" s="69" t="s">
        <v>24</v>
      </c>
      <c r="Q91" s="70">
        <f>IF(P91="PREVENIR",15,IF(P91="DETECTAR",10,IF(P91="NO ES UN CONTROL",0,"0")))</f>
        <v>15</v>
      </c>
      <c r="R91" s="198" t="str">
        <f>IF(R88&lt;86,"DÉBIL",IF(R88&lt;96,"MODERADO",IF(R88&lt;101,"FUERTE","")))</f>
        <v>FUERTE</v>
      </c>
      <c r="S91" s="187"/>
      <c r="T91" s="200" t="str">
        <f>IF(AND(R91="FUERTE",S88="FUERTE (SIEMPRE SE EJECUTA)"),"FUERTE",IF(OR(R91="DÉBIL",S88="DÉBIL (NO SE EJECUTA)"),"DÉBIL",IF(OR(R91="MODERADO",S88="MODERADO (ALGUNAS VECES)"),"MODERADO")))</f>
        <v>FUERTE</v>
      </c>
      <c r="U91" s="187"/>
      <c r="V91" s="255"/>
      <c r="W91" s="265"/>
      <c r="X91" s="255"/>
      <c r="Y91" s="259"/>
      <c r="Z91" s="262"/>
      <c r="AA91" s="233"/>
      <c r="AB91" s="236"/>
      <c r="AC91" s="239"/>
      <c r="AD91" s="249"/>
      <c r="AE91" s="201" t="s">
        <v>134</v>
      </c>
      <c r="AF91" s="73"/>
      <c r="AG91" s="193"/>
      <c r="AH91" s="222"/>
      <c r="AI91" s="187"/>
      <c r="AJ91" s="187"/>
      <c r="AK91" s="196"/>
      <c r="AL91" s="48"/>
      <c r="AM91" s="227"/>
      <c r="AN91" s="230"/>
    </row>
    <row r="92" spans="1:40" ht="103.9" customHeight="1" x14ac:dyDescent="0.25">
      <c r="A92" s="291"/>
      <c r="B92" s="293"/>
      <c r="C92" s="293"/>
      <c r="D92" s="296"/>
      <c r="E92" s="299"/>
      <c r="F92" s="233"/>
      <c r="G92" s="259"/>
      <c r="H92" s="262"/>
      <c r="I92" s="268"/>
      <c r="J92" s="268"/>
      <c r="K92" s="268"/>
      <c r="L92" s="268"/>
      <c r="M92" s="268"/>
      <c r="N92" s="268"/>
      <c r="O92" s="68" t="s">
        <v>29</v>
      </c>
      <c r="P92" s="69" t="s">
        <v>30</v>
      </c>
      <c r="Q92" s="70">
        <f>IF(P92="CONFIABLE",15,IF(P92="NO CONFIABLE",0,"0"))</f>
        <v>15</v>
      </c>
      <c r="R92" s="184"/>
      <c r="S92" s="187"/>
      <c r="T92" s="187"/>
      <c r="U92" s="187"/>
      <c r="V92" s="255"/>
      <c r="W92" s="265"/>
      <c r="X92" s="255"/>
      <c r="Y92" s="259"/>
      <c r="Z92" s="262"/>
      <c r="AA92" s="233"/>
      <c r="AB92" s="236"/>
      <c r="AC92" s="239"/>
      <c r="AD92" s="249"/>
      <c r="AE92" s="197"/>
      <c r="AF92" s="73"/>
      <c r="AG92" s="193"/>
      <c r="AH92" s="222"/>
      <c r="AI92" s="187"/>
      <c r="AJ92" s="187"/>
      <c r="AK92" s="196"/>
      <c r="AL92" s="48"/>
      <c r="AM92" s="227"/>
      <c r="AN92" s="230"/>
    </row>
    <row r="93" spans="1:40" ht="102.6" customHeight="1" x14ac:dyDescent="0.25">
      <c r="A93" s="291"/>
      <c r="B93" s="293"/>
      <c r="C93" s="293"/>
      <c r="D93" s="296"/>
      <c r="E93" s="299"/>
      <c r="F93" s="233"/>
      <c r="G93" s="259"/>
      <c r="H93" s="262"/>
      <c r="I93" s="268"/>
      <c r="J93" s="268"/>
      <c r="K93" s="268"/>
      <c r="L93" s="268"/>
      <c r="M93" s="268"/>
      <c r="N93" s="268"/>
      <c r="O93" s="68" t="s">
        <v>34</v>
      </c>
      <c r="P93" s="69" t="s">
        <v>35</v>
      </c>
      <c r="Q93" s="70">
        <f>IF(P93="SE INVESTIGAN Y SE RESUELVEN OPORTUNAMENTE",15,IF(P93="NO SE INVESTIGAN Y SE RESUELVEN OPORTUNAMENTE",0,"0"))</f>
        <v>15</v>
      </c>
      <c r="R93" s="184"/>
      <c r="S93" s="187"/>
      <c r="T93" s="187"/>
      <c r="U93" s="187"/>
      <c r="V93" s="255"/>
      <c r="W93" s="265"/>
      <c r="X93" s="255"/>
      <c r="Y93" s="259"/>
      <c r="Z93" s="262"/>
      <c r="AA93" s="233"/>
      <c r="AB93" s="236"/>
      <c r="AC93" s="239"/>
      <c r="AD93" s="249"/>
      <c r="AE93" s="202"/>
      <c r="AF93" s="67"/>
      <c r="AG93" s="193"/>
      <c r="AH93" s="222"/>
      <c r="AI93" s="187"/>
      <c r="AJ93" s="187"/>
      <c r="AK93" s="196"/>
      <c r="AL93" s="48"/>
      <c r="AM93" s="227"/>
      <c r="AN93" s="230"/>
    </row>
    <row r="94" spans="1:40" ht="48" customHeight="1" thickBot="1" x14ac:dyDescent="0.3">
      <c r="A94" s="292"/>
      <c r="B94" s="294"/>
      <c r="C94" s="294"/>
      <c r="D94" s="297"/>
      <c r="E94" s="300"/>
      <c r="F94" s="234"/>
      <c r="G94" s="260"/>
      <c r="H94" s="263"/>
      <c r="I94" s="286"/>
      <c r="J94" s="286"/>
      <c r="K94" s="286"/>
      <c r="L94" s="286"/>
      <c r="M94" s="286"/>
      <c r="N94" s="286"/>
      <c r="O94" s="83" t="s">
        <v>38</v>
      </c>
      <c r="P94" s="84" t="s">
        <v>140</v>
      </c>
      <c r="Q94" s="85">
        <f>IF(P94="COMPLETA",10,IF(P94="INCOMPLETA",5,IF(P94="NO EXISTE",0,"0")))</f>
        <v>10</v>
      </c>
      <c r="R94" s="199"/>
      <c r="S94" s="188"/>
      <c r="T94" s="188"/>
      <c r="U94" s="188"/>
      <c r="V94" s="256"/>
      <c r="W94" s="266"/>
      <c r="X94" s="256"/>
      <c r="Y94" s="260"/>
      <c r="Z94" s="263"/>
      <c r="AA94" s="234"/>
      <c r="AB94" s="237"/>
      <c r="AC94" s="240"/>
      <c r="AD94" s="287"/>
      <c r="AE94" s="203"/>
      <c r="AF94" s="86"/>
      <c r="AG94" s="194"/>
      <c r="AH94" s="283"/>
      <c r="AI94" s="188"/>
      <c r="AJ94" s="188"/>
      <c r="AK94" s="203"/>
      <c r="AL94" s="87"/>
      <c r="AM94" s="284"/>
      <c r="AN94" s="276"/>
    </row>
    <row r="95" spans="1:40" ht="45" customHeight="1" x14ac:dyDescent="0.25">
      <c r="A95" s="277">
        <v>4</v>
      </c>
      <c r="B95" s="278" t="s">
        <v>255</v>
      </c>
      <c r="C95" s="278" t="s">
        <v>256</v>
      </c>
      <c r="D95" s="280" t="s">
        <v>257</v>
      </c>
      <c r="E95" s="282" t="s">
        <v>6</v>
      </c>
      <c r="F95" s="272" t="s">
        <v>7</v>
      </c>
      <c r="G95" s="273" t="str">
        <f>+CONCATENATE(E95," - ",F95)</f>
        <v>MUY BAJA - MODERADO</v>
      </c>
      <c r="H95" s="274" t="s">
        <v>7</v>
      </c>
      <c r="I95" s="275" t="s">
        <v>258</v>
      </c>
      <c r="J95" s="267" t="s">
        <v>259</v>
      </c>
      <c r="K95" s="267" t="s">
        <v>260</v>
      </c>
      <c r="L95" s="267" t="s">
        <v>261</v>
      </c>
      <c r="M95" s="267" t="s">
        <v>262</v>
      </c>
      <c r="N95" s="267" t="s">
        <v>263</v>
      </c>
      <c r="O95" s="64" t="s">
        <v>3</v>
      </c>
      <c r="P95" s="65" t="s">
        <v>4</v>
      </c>
      <c r="Q95" s="66">
        <f>IF(P95="ASIGNADO",15,IF(P95="NO ASIGNADO",0,"0"))</f>
        <v>15</v>
      </c>
      <c r="R95" s="270">
        <f>SUM(Q95:Q101)</f>
        <v>100</v>
      </c>
      <c r="S95" s="271" t="s">
        <v>124</v>
      </c>
      <c r="T95" s="189">
        <f>IF(T98="DÉBIL",0,IF(T98="MODERADO",50,IF(T98="FUERTE",100,"")))</f>
        <v>100</v>
      </c>
      <c r="U95" s="191" t="str">
        <f>IF(AND(R98="FUERTE",S95="FUERTE (SIEMPRE SE EJECUTA)"),"NO","SÍ")</f>
        <v>NO</v>
      </c>
      <c r="V95" s="254" t="str" cm="1">
        <f t="array" ref="V95">_xlfn.IFS(AVERAGE(T95,T102,T109,T116,T123,T130)=100,"FUERTE",AVERAGE(T95,T102,T109,T116,T123,T130)&lt;50,"DÉBIL",AVERAGE(T95,T102,T109,T116,T123,T130)&gt;=50,"MODERADO")</f>
        <v>FUERTE</v>
      </c>
      <c r="W95" s="257" t="s">
        <v>62</v>
      </c>
      <c r="X95" s="254" t="str">
        <f>IF(AND(E95="MUY BAJA",W98=2),"MUY BAJA",IF(AND(E95="BAJA",W98=2),"MUY BAJA",IF(AND(E95="MEDIA",W98=2),"MUY BAJA",IF(AND(E95="ALTA",W98=2),"BAJA",IF(AND(E95="MUY ALTA",W98=2),"MEDIA",IF(AND(E95="MUY BAJA",W98=1),"MUY BAJA",IF(AND(E95="BAJA",W98=1),"MUY BAJA",IF(AND(E95="MEDIA",W98=1),"BAJA",IF(AND(E95="ALTA",W98=1),"MEDIA",IF(AND(E95="MUY ALTA",W98=1),"ALTA",E95))))))))))</f>
        <v>MUY BAJA</v>
      </c>
      <c r="Y95" s="258" t="str">
        <f>+CONCATENATE(X95," - ",F95)</f>
        <v>MUY BAJA - MODERADO</v>
      </c>
      <c r="Z95" s="261" t="str">
        <f>+VLOOKUP(Y95,[1]Datos!$D$3:$E$17,2,FALSE)</f>
        <v>MODERADO</v>
      </c>
      <c r="AA95" s="232" t="s">
        <v>45</v>
      </c>
      <c r="AB95" s="235" t="s">
        <v>264</v>
      </c>
      <c r="AC95" s="238" t="s">
        <v>58</v>
      </c>
      <c r="AD95" s="241" t="s">
        <v>265</v>
      </c>
      <c r="AE95" s="244" t="s">
        <v>266</v>
      </c>
      <c r="AF95" s="67"/>
      <c r="AG95" s="246">
        <v>46149</v>
      </c>
      <c r="AH95" s="221" t="s">
        <v>267</v>
      </c>
      <c r="AI95" s="224" t="s">
        <v>268</v>
      </c>
      <c r="AJ95" s="224" t="s">
        <v>130</v>
      </c>
      <c r="AK95" s="225"/>
      <c r="AL95" s="48"/>
      <c r="AM95" s="226" t="s">
        <v>269</v>
      </c>
      <c r="AN95" s="229" t="s">
        <v>270</v>
      </c>
    </row>
    <row r="96" spans="1:40" ht="45" customHeight="1" x14ac:dyDescent="0.25">
      <c r="A96" s="193"/>
      <c r="B96" s="242"/>
      <c r="C96" s="242"/>
      <c r="D96" s="245"/>
      <c r="E96" s="193"/>
      <c r="F96" s="187"/>
      <c r="G96" s="187"/>
      <c r="H96" s="187"/>
      <c r="I96" s="268"/>
      <c r="J96" s="268"/>
      <c r="K96" s="268"/>
      <c r="L96" s="268"/>
      <c r="M96" s="268"/>
      <c r="N96" s="268"/>
      <c r="O96" s="68" t="s">
        <v>9</v>
      </c>
      <c r="P96" s="69" t="s">
        <v>10</v>
      </c>
      <c r="Q96" s="70">
        <f>IF(P96="ADECUADO",15,IF(P96="INADECUADO",0,"0"))</f>
        <v>15</v>
      </c>
      <c r="R96" s="184"/>
      <c r="S96" s="187"/>
      <c r="T96" s="187"/>
      <c r="U96" s="187"/>
      <c r="V96" s="255"/>
      <c r="W96" s="190"/>
      <c r="X96" s="255"/>
      <c r="Y96" s="259"/>
      <c r="Z96" s="262"/>
      <c r="AA96" s="233"/>
      <c r="AB96" s="236"/>
      <c r="AC96" s="239"/>
      <c r="AD96" s="242"/>
      <c r="AE96" s="245"/>
      <c r="AF96" s="67"/>
      <c r="AG96" s="193"/>
      <c r="AH96" s="222"/>
      <c r="AI96" s="187"/>
      <c r="AJ96" s="187"/>
      <c r="AK96" s="196"/>
      <c r="AL96" s="48"/>
      <c r="AM96" s="227"/>
      <c r="AN96" s="230"/>
    </row>
    <row r="97" spans="1:40" ht="45" customHeight="1" x14ac:dyDescent="0.25">
      <c r="A97" s="193"/>
      <c r="B97" s="242"/>
      <c r="C97" s="242"/>
      <c r="D97" s="245"/>
      <c r="E97" s="193"/>
      <c r="F97" s="187"/>
      <c r="G97" s="187"/>
      <c r="H97" s="187"/>
      <c r="I97" s="268"/>
      <c r="J97" s="268"/>
      <c r="K97" s="268"/>
      <c r="L97" s="268"/>
      <c r="M97" s="268"/>
      <c r="N97" s="268"/>
      <c r="O97" s="71" t="s">
        <v>16</v>
      </c>
      <c r="P97" s="69" t="s">
        <v>17</v>
      </c>
      <c r="Q97" s="70">
        <f>IF(P97="OPORTUNA",15,IF(P97="INOPORTUNA",0,"0"))</f>
        <v>15</v>
      </c>
      <c r="R97" s="184"/>
      <c r="S97" s="187"/>
      <c r="T97" s="190"/>
      <c r="U97" s="187"/>
      <c r="V97" s="255"/>
      <c r="W97" s="72" t="s">
        <v>133</v>
      </c>
      <c r="X97" s="255"/>
      <c r="Y97" s="259"/>
      <c r="Z97" s="262"/>
      <c r="AA97" s="233"/>
      <c r="AB97" s="236"/>
      <c r="AC97" s="239"/>
      <c r="AD97" s="242"/>
      <c r="AE97" s="245"/>
      <c r="AF97" s="67"/>
      <c r="AG97" s="193"/>
      <c r="AH97" s="222"/>
      <c r="AI97" s="187"/>
      <c r="AJ97" s="187"/>
      <c r="AK97" s="196"/>
      <c r="AL97" s="48"/>
      <c r="AM97" s="227"/>
      <c r="AN97" s="230"/>
    </row>
    <row r="98" spans="1:40" ht="45" customHeight="1" x14ac:dyDescent="0.25">
      <c r="A98" s="193"/>
      <c r="B98" s="242"/>
      <c r="C98" s="242"/>
      <c r="D98" s="245"/>
      <c r="E98" s="193"/>
      <c r="F98" s="187"/>
      <c r="G98" s="187"/>
      <c r="H98" s="187"/>
      <c r="I98" s="268"/>
      <c r="J98" s="268"/>
      <c r="K98" s="268"/>
      <c r="L98" s="268"/>
      <c r="M98" s="268"/>
      <c r="N98" s="268"/>
      <c r="O98" s="68" t="s">
        <v>23</v>
      </c>
      <c r="P98" s="69" t="s">
        <v>24</v>
      </c>
      <c r="Q98" s="70">
        <f>IF(P98="PREVENIR",15,IF(P98="DETECTAR",10,IF(P98="NO ES UN CONTROL",0,"0")))</f>
        <v>15</v>
      </c>
      <c r="R98" s="198" t="str">
        <f>IF(R95&lt;86,"DÉBIL",IF(R95&lt;96,"MODERADO",IF(R95&lt;101,"FUERTE","")))</f>
        <v>FUERTE</v>
      </c>
      <c r="S98" s="187"/>
      <c r="T98" s="200" t="str">
        <f>IF(AND(R98="FUERTE",S95="FUERTE (SIEMPRE SE EJECUTA)"),"FUERTE",IF(OR(R98="DÉBIL",S95="DÉBIL (NO SE EJECUTA)"),"DÉBIL",IF(OR(R98="MODERADO",S95="MODERADO (ALGUNAS VECES)"),"MODERADO")))</f>
        <v>FUERTE</v>
      </c>
      <c r="U98" s="187"/>
      <c r="V98" s="255"/>
      <c r="W98" s="264">
        <f>IF(AND($V$18="FUERTE",$W$18="DIRECTAMENTE"),2,IF(AND($V$18="FUERTE",$W$18="DIRECTAMENTE"),2,IF(AND($V$18="FUERTE",$W$18="DIRECTAMENTE"),2,IF(AND($V$18="FUERTE",$W$18="NO DISMINUYE"),0,IF(AND($V$18="MODERADO",$W$18="DIRECTAMENTE"),1,IF(AND($V$18="MODERADO",$W$18="DIRECTAMENTE"),1,IF(AND($V$18="MODERADO",$W$18="DIRECTAMENTE"),1,IF(AND($V$18="MODERADO",$W$18="NO DISMINUYE"),0,"N/A"))))))))</f>
        <v>2</v>
      </c>
      <c r="X98" s="255"/>
      <c r="Y98" s="259"/>
      <c r="Z98" s="262"/>
      <c r="AA98" s="233"/>
      <c r="AB98" s="236"/>
      <c r="AC98" s="239"/>
      <c r="AD98" s="242"/>
      <c r="AE98" s="201" t="s">
        <v>134</v>
      </c>
      <c r="AF98" s="73"/>
      <c r="AG98" s="193"/>
      <c r="AH98" s="222"/>
      <c r="AI98" s="187"/>
      <c r="AJ98" s="187"/>
      <c r="AK98" s="196"/>
      <c r="AL98" s="48"/>
      <c r="AM98" s="227"/>
      <c r="AN98" s="230"/>
    </row>
    <row r="99" spans="1:40" ht="45" customHeight="1" x14ac:dyDescent="0.25">
      <c r="A99" s="193"/>
      <c r="B99" s="242"/>
      <c r="C99" s="242"/>
      <c r="D99" s="245"/>
      <c r="E99" s="193"/>
      <c r="F99" s="187"/>
      <c r="G99" s="187"/>
      <c r="H99" s="187"/>
      <c r="I99" s="268"/>
      <c r="J99" s="268"/>
      <c r="K99" s="268"/>
      <c r="L99" s="268"/>
      <c r="M99" s="268"/>
      <c r="N99" s="268"/>
      <c r="O99" s="68" t="s">
        <v>29</v>
      </c>
      <c r="P99" s="69" t="s">
        <v>30</v>
      </c>
      <c r="Q99" s="70">
        <f>IF(P99="CONFIABLE",15,IF(P99="NO CONFIABLE",0,"0"))</f>
        <v>15</v>
      </c>
      <c r="R99" s="184"/>
      <c r="S99" s="187"/>
      <c r="T99" s="187"/>
      <c r="U99" s="187"/>
      <c r="V99" s="255"/>
      <c r="W99" s="265"/>
      <c r="X99" s="255"/>
      <c r="Y99" s="259"/>
      <c r="Z99" s="262"/>
      <c r="AA99" s="233"/>
      <c r="AB99" s="236"/>
      <c r="AC99" s="239"/>
      <c r="AD99" s="242"/>
      <c r="AE99" s="197"/>
      <c r="AF99" s="73"/>
      <c r="AG99" s="193"/>
      <c r="AH99" s="222"/>
      <c r="AI99" s="187"/>
      <c r="AJ99" s="187"/>
      <c r="AK99" s="196"/>
      <c r="AL99" s="48"/>
      <c r="AM99" s="227"/>
      <c r="AN99" s="230"/>
    </row>
    <row r="100" spans="1:40" ht="45" customHeight="1" x14ac:dyDescent="0.25">
      <c r="A100" s="193"/>
      <c r="B100" s="242"/>
      <c r="C100" s="242"/>
      <c r="D100" s="245"/>
      <c r="E100" s="193"/>
      <c r="F100" s="187"/>
      <c r="G100" s="187"/>
      <c r="H100" s="187"/>
      <c r="I100" s="268"/>
      <c r="J100" s="268"/>
      <c r="K100" s="268"/>
      <c r="L100" s="268"/>
      <c r="M100" s="268"/>
      <c r="N100" s="268"/>
      <c r="O100" s="68" t="s">
        <v>34</v>
      </c>
      <c r="P100" s="69" t="s">
        <v>35</v>
      </c>
      <c r="Q100" s="70">
        <f>IF(P100="SE INVESTIGAN Y SE RESUELVEN OPORTUNAMENTE",15,IF(P100="NO SE INVESTIGAN Y SE RESUELVEN OPORTUNAMENTE",0,"0"))</f>
        <v>15</v>
      </c>
      <c r="R100" s="184"/>
      <c r="S100" s="187"/>
      <c r="T100" s="187"/>
      <c r="U100" s="187"/>
      <c r="V100" s="255"/>
      <c r="W100" s="265"/>
      <c r="X100" s="255"/>
      <c r="Y100" s="259"/>
      <c r="Z100" s="262"/>
      <c r="AA100" s="233"/>
      <c r="AB100" s="236"/>
      <c r="AC100" s="239"/>
      <c r="AD100" s="242"/>
      <c r="AE100" s="244" t="s">
        <v>271</v>
      </c>
      <c r="AF100" s="67"/>
      <c r="AG100" s="193"/>
      <c r="AH100" s="222"/>
      <c r="AI100" s="187"/>
      <c r="AJ100" s="187"/>
      <c r="AK100" s="196"/>
      <c r="AL100" s="48"/>
      <c r="AM100" s="227"/>
      <c r="AN100" s="230"/>
    </row>
    <row r="101" spans="1:40" ht="45" customHeight="1" thickBot="1" x14ac:dyDescent="0.3">
      <c r="A101" s="193"/>
      <c r="B101" s="242"/>
      <c r="C101" s="242"/>
      <c r="D101" s="245"/>
      <c r="E101" s="193"/>
      <c r="F101" s="187"/>
      <c r="G101" s="187"/>
      <c r="H101" s="187"/>
      <c r="I101" s="269"/>
      <c r="J101" s="269"/>
      <c r="K101" s="269"/>
      <c r="L101" s="269"/>
      <c r="M101" s="269"/>
      <c r="N101" s="269"/>
      <c r="O101" s="74" t="s">
        <v>38</v>
      </c>
      <c r="P101" s="75" t="s">
        <v>39</v>
      </c>
      <c r="Q101" s="76">
        <f>IF(P101="COMPLETA",10,IF(P101="INCOMPLETA",5,IF(P101="NO EXISTE",0,"0")))</f>
        <v>10</v>
      </c>
      <c r="R101" s="216"/>
      <c r="S101" s="210"/>
      <c r="T101" s="210"/>
      <c r="U101" s="210"/>
      <c r="V101" s="255"/>
      <c r="W101" s="265"/>
      <c r="X101" s="255"/>
      <c r="Y101" s="259"/>
      <c r="Z101" s="262"/>
      <c r="AA101" s="233"/>
      <c r="AB101" s="236"/>
      <c r="AC101" s="239"/>
      <c r="AD101" s="243"/>
      <c r="AE101" s="247"/>
      <c r="AF101" s="67"/>
      <c r="AG101" s="211"/>
      <c r="AH101" s="223"/>
      <c r="AI101" s="210"/>
      <c r="AJ101" s="210"/>
      <c r="AK101" s="214"/>
      <c r="AL101" s="48"/>
      <c r="AM101" s="228"/>
      <c r="AN101" s="231"/>
    </row>
    <row r="102" spans="1:40" ht="15.75" hidden="1" customHeight="1" x14ac:dyDescent="0.25">
      <c r="A102" s="193"/>
      <c r="B102" s="242"/>
      <c r="C102" s="242"/>
      <c r="D102" s="245"/>
      <c r="E102" s="193"/>
      <c r="F102" s="187"/>
      <c r="G102" s="187"/>
      <c r="H102" s="187"/>
      <c r="I102" s="217"/>
      <c r="J102" s="217"/>
      <c r="K102" s="217"/>
      <c r="L102" s="217"/>
      <c r="M102" s="217"/>
      <c r="N102" s="217"/>
      <c r="O102" s="64" t="s">
        <v>3</v>
      </c>
      <c r="P102" s="65" t="s">
        <v>4</v>
      </c>
      <c r="Q102" s="66">
        <f>IF(P102="ASIGNADO",15,IF(P102="NO ASIGNADO",0,"0"))</f>
        <v>15</v>
      </c>
      <c r="R102" s="183">
        <f>SUM(Q102:Q108)</f>
        <v>100</v>
      </c>
      <c r="S102" s="186" t="s">
        <v>124</v>
      </c>
      <c r="T102" s="189">
        <f>IF(T105="DÉBIL",0,IF(T105="MODERADO",50,IF(T105="FUERTE",100,"")))</f>
        <v>100</v>
      </c>
      <c r="U102" s="191" t="str">
        <f>IF(AND(R105="FUERTE",S102="FUERTE (SIEMPRE SE EJECUTA)"),"NO","SÍ")</f>
        <v>NO</v>
      </c>
      <c r="V102" s="255"/>
      <c r="W102" s="265"/>
      <c r="X102" s="255"/>
      <c r="Y102" s="259"/>
      <c r="Z102" s="262"/>
      <c r="AA102" s="233"/>
      <c r="AB102" s="236"/>
      <c r="AC102" s="239"/>
      <c r="AD102" s="248"/>
      <c r="AE102" s="251"/>
      <c r="AF102" s="67"/>
      <c r="AG102" s="48"/>
    </row>
    <row r="103" spans="1:40" ht="15.75" hidden="1" customHeight="1" x14ac:dyDescent="0.25">
      <c r="A103" s="193"/>
      <c r="B103" s="242"/>
      <c r="C103" s="242"/>
      <c r="D103" s="245"/>
      <c r="E103" s="193"/>
      <c r="F103" s="187"/>
      <c r="G103" s="187"/>
      <c r="H103" s="187"/>
      <c r="I103" s="218"/>
      <c r="J103" s="218"/>
      <c r="K103" s="218"/>
      <c r="L103" s="218"/>
      <c r="M103" s="218"/>
      <c r="N103" s="218"/>
      <c r="O103" s="68" t="s">
        <v>9</v>
      </c>
      <c r="P103" s="69" t="s">
        <v>138</v>
      </c>
      <c r="Q103" s="70">
        <f>IF(P103="ADECUADO",15,IF(P103="INADECUADO",0,"0"))</f>
        <v>15</v>
      </c>
      <c r="R103" s="184"/>
      <c r="S103" s="187"/>
      <c r="T103" s="187"/>
      <c r="U103" s="187"/>
      <c r="V103" s="255"/>
      <c r="W103" s="265"/>
      <c r="X103" s="255"/>
      <c r="Y103" s="259"/>
      <c r="Z103" s="262"/>
      <c r="AA103" s="233"/>
      <c r="AB103" s="236"/>
      <c r="AC103" s="239"/>
      <c r="AD103" s="249"/>
      <c r="AE103" s="252"/>
      <c r="AF103" s="67"/>
      <c r="AG103" s="48"/>
    </row>
    <row r="104" spans="1:40" ht="15.75" hidden="1" customHeight="1" x14ac:dyDescent="0.25">
      <c r="A104" s="193"/>
      <c r="B104" s="242"/>
      <c r="C104" s="242"/>
      <c r="D104" s="245"/>
      <c r="E104" s="193"/>
      <c r="F104" s="187"/>
      <c r="G104" s="187"/>
      <c r="H104" s="187"/>
      <c r="I104" s="218"/>
      <c r="J104" s="218"/>
      <c r="K104" s="218"/>
      <c r="L104" s="218"/>
      <c r="M104" s="218"/>
      <c r="N104" s="218"/>
      <c r="O104" s="71" t="s">
        <v>16</v>
      </c>
      <c r="P104" s="69" t="s">
        <v>17</v>
      </c>
      <c r="Q104" s="70">
        <f>IF(P104="OPORTUNA",15,IF(P104="INOPORTUNA",0,"0"))</f>
        <v>15</v>
      </c>
      <c r="R104" s="185"/>
      <c r="S104" s="187"/>
      <c r="T104" s="190"/>
      <c r="U104" s="187"/>
      <c r="V104" s="255"/>
      <c r="W104" s="265"/>
      <c r="X104" s="255"/>
      <c r="Y104" s="259"/>
      <c r="Z104" s="262"/>
      <c r="AA104" s="233"/>
      <c r="AB104" s="236"/>
      <c r="AC104" s="239"/>
      <c r="AD104" s="249"/>
      <c r="AE104" s="253"/>
      <c r="AF104" s="67"/>
      <c r="AG104" s="48"/>
    </row>
    <row r="105" spans="1:40" ht="15.75" hidden="1" customHeight="1" x14ac:dyDescent="0.25">
      <c r="A105" s="193"/>
      <c r="B105" s="242"/>
      <c r="C105" s="242"/>
      <c r="D105" s="245"/>
      <c r="E105" s="193"/>
      <c r="F105" s="187"/>
      <c r="G105" s="187"/>
      <c r="H105" s="187"/>
      <c r="I105" s="218"/>
      <c r="J105" s="218"/>
      <c r="K105" s="218"/>
      <c r="L105" s="218"/>
      <c r="M105" s="218"/>
      <c r="N105" s="218"/>
      <c r="O105" s="68" t="s">
        <v>23</v>
      </c>
      <c r="P105" s="69" t="s">
        <v>24</v>
      </c>
      <c r="Q105" s="70">
        <f>IF(P105="PREVENIR",15,IF(P105="DETECTAR",10,IF(P105="NO ES UN CONTROL",0,"0")))</f>
        <v>15</v>
      </c>
      <c r="R105" s="198" t="str">
        <f>IF(R102&lt;86,"DÉBIL",IF(R102&lt;96,"MODERADO",IF(R102&lt;101,"FUERTE","")))</f>
        <v>FUERTE</v>
      </c>
      <c r="S105" s="187"/>
      <c r="T105" s="200" t="str">
        <f>IF(AND(R105="FUERTE",S102="FUERTE (SIEMPRE SE EJECUTA)"),"FUERTE",IF(OR(R105="DÉBIL",S102="DÉBIL (NO SE EJECUTA)"),"DÉBIL",IF(OR(R105="MODERADO",S102="MODERADO (ALGUNAS VECES)"),"MODERADO")))</f>
        <v>FUERTE</v>
      </c>
      <c r="U105" s="187"/>
      <c r="V105" s="255"/>
      <c r="W105" s="265"/>
      <c r="X105" s="255"/>
      <c r="Y105" s="259"/>
      <c r="Z105" s="262"/>
      <c r="AA105" s="233"/>
      <c r="AB105" s="236"/>
      <c r="AC105" s="239"/>
      <c r="AD105" s="249"/>
      <c r="AE105" s="201" t="s">
        <v>134</v>
      </c>
      <c r="AF105" s="73"/>
      <c r="AG105" s="48"/>
    </row>
    <row r="106" spans="1:40" ht="15.75" hidden="1" customHeight="1" x14ac:dyDescent="0.25">
      <c r="A106" s="193"/>
      <c r="B106" s="242"/>
      <c r="C106" s="242"/>
      <c r="D106" s="245"/>
      <c r="E106" s="193"/>
      <c r="F106" s="187"/>
      <c r="G106" s="187"/>
      <c r="H106" s="187"/>
      <c r="I106" s="218"/>
      <c r="J106" s="218"/>
      <c r="K106" s="218"/>
      <c r="L106" s="218"/>
      <c r="M106" s="218"/>
      <c r="N106" s="218"/>
      <c r="O106" s="68" t="s">
        <v>29</v>
      </c>
      <c r="P106" s="69" t="s">
        <v>30</v>
      </c>
      <c r="Q106" s="70">
        <f>IF(P106="CONFIABLE",15,IF(P106="NO CONFIABLE",0,"0"))</f>
        <v>15</v>
      </c>
      <c r="R106" s="184"/>
      <c r="S106" s="187"/>
      <c r="T106" s="187"/>
      <c r="U106" s="187"/>
      <c r="V106" s="255"/>
      <c r="W106" s="265"/>
      <c r="X106" s="255"/>
      <c r="Y106" s="259"/>
      <c r="Z106" s="262"/>
      <c r="AA106" s="233"/>
      <c r="AB106" s="236"/>
      <c r="AC106" s="239"/>
      <c r="AD106" s="249"/>
      <c r="AE106" s="197"/>
      <c r="AF106" s="73"/>
      <c r="AG106" s="48"/>
    </row>
    <row r="107" spans="1:40" ht="15.75" hidden="1" customHeight="1" x14ac:dyDescent="0.25">
      <c r="A107" s="193"/>
      <c r="B107" s="242"/>
      <c r="C107" s="242"/>
      <c r="D107" s="245"/>
      <c r="E107" s="193"/>
      <c r="F107" s="187"/>
      <c r="G107" s="187"/>
      <c r="H107" s="187"/>
      <c r="I107" s="218"/>
      <c r="J107" s="218"/>
      <c r="K107" s="218"/>
      <c r="L107" s="218"/>
      <c r="M107" s="218"/>
      <c r="N107" s="218"/>
      <c r="O107" s="68" t="s">
        <v>34</v>
      </c>
      <c r="P107" s="69" t="s">
        <v>35</v>
      </c>
      <c r="Q107" s="70">
        <f>IF(P107="SE INVESTIGAN Y SE RESUELVEN OPORTUNAMENTE",15,IF(P107="NO SE INVESTIGAN Y SE RESUELVEN OPORTUNAMENTE",0,"0"))</f>
        <v>15</v>
      </c>
      <c r="R107" s="184"/>
      <c r="S107" s="187"/>
      <c r="T107" s="187"/>
      <c r="U107" s="187"/>
      <c r="V107" s="255"/>
      <c r="W107" s="265"/>
      <c r="X107" s="255"/>
      <c r="Y107" s="259"/>
      <c r="Z107" s="262"/>
      <c r="AA107" s="233"/>
      <c r="AB107" s="236"/>
      <c r="AC107" s="239"/>
      <c r="AD107" s="249"/>
      <c r="AE107" s="202"/>
      <c r="AF107" s="67"/>
      <c r="AG107" s="48"/>
    </row>
    <row r="108" spans="1:40" ht="15.75" hidden="1" customHeight="1" thickBot="1" x14ac:dyDescent="0.3">
      <c r="A108" s="193"/>
      <c r="B108" s="242"/>
      <c r="C108" s="242"/>
      <c r="D108" s="245"/>
      <c r="E108" s="193"/>
      <c r="F108" s="187"/>
      <c r="G108" s="187"/>
      <c r="H108" s="187"/>
      <c r="I108" s="219"/>
      <c r="J108" s="219"/>
      <c r="K108" s="219"/>
      <c r="L108" s="219"/>
      <c r="M108" s="219"/>
      <c r="N108" s="219"/>
      <c r="O108" s="74" t="s">
        <v>38</v>
      </c>
      <c r="P108" s="75" t="s">
        <v>140</v>
      </c>
      <c r="Q108" s="76">
        <f>IF(P108="COMPLETA",10,IF(P108="INCOMPLETA",5,IF(P108="NO EXISTE",0,"0")))</f>
        <v>10</v>
      </c>
      <c r="R108" s="216"/>
      <c r="S108" s="210"/>
      <c r="T108" s="210"/>
      <c r="U108" s="210"/>
      <c r="V108" s="255"/>
      <c r="W108" s="265"/>
      <c r="X108" s="255"/>
      <c r="Y108" s="259"/>
      <c r="Z108" s="262"/>
      <c r="AA108" s="233"/>
      <c r="AB108" s="236"/>
      <c r="AC108" s="239"/>
      <c r="AD108" s="250"/>
      <c r="AE108" s="214"/>
      <c r="AF108" s="67"/>
      <c r="AG108" s="48"/>
    </row>
    <row r="109" spans="1:40" ht="15.75" hidden="1" customHeight="1" x14ac:dyDescent="0.25">
      <c r="A109" s="193"/>
      <c r="B109" s="242"/>
      <c r="C109" s="242"/>
      <c r="D109" s="245"/>
      <c r="E109" s="193"/>
      <c r="F109" s="187"/>
      <c r="G109" s="187"/>
      <c r="H109" s="187"/>
      <c r="I109" s="220"/>
      <c r="J109" s="220"/>
      <c r="K109" s="220"/>
      <c r="L109" s="220"/>
      <c r="M109" s="207"/>
      <c r="N109" s="217"/>
      <c r="O109" s="64" t="s">
        <v>3</v>
      </c>
      <c r="P109" s="65" t="s">
        <v>4</v>
      </c>
      <c r="Q109" s="66">
        <f>IF(P109="ASIGNADO",15,IF(P109="NO ASIGNADO",0,"0"))</f>
        <v>15</v>
      </c>
      <c r="R109" s="183">
        <f>SUM(Q109:Q115)</f>
        <v>100</v>
      </c>
      <c r="S109" s="186" t="s">
        <v>124</v>
      </c>
      <c r="T109" s="189">
        <f>IF(T112="DÉBIL",0,IF(T112="MODERADO",50,IF(T112="FUERTE",100,"")))</f>
        <v>100</v>
      </c>
      <c r="U109" s="191" t="str">
        <f>IF(AND(R112="FUERTE",S109="FUERTE (SIEMPRE SE EJECUTA)"),"NO","SÍ")</f>
        <v>NO</v>
      </c>
      <c r="V109" s="255"/>
      <c r="W109" s="265"/>
      <c r="X109" s="255"/>
      <c r="Y109" s="259"/>
      <c r="Z109" s="262"/>
      <c r="AA109" s="233"/>
      <c r="AB109" s="236"/>
      <c r="AC109" s="239"/>
      <c r="AD109" s="192"/>
      <c r="AE109" s="195"/>
      <c r="AF109" s="67"/>
      <c r="AG109" s="48"/>
    </row>
    <row r="110" spans="1:40" ht="15.75" hidden="1" customHeight="1" x14ac:dyDescent="0.25">
      <c r="A110" s="193"/>
      <c r="B110" s="242"/>
      <c r="C110" s="242"/>
      <c r="D110" s="245"/>
      <c r="E110" s="193"/>
      <c r="F110" s="187"/>
      <c r="G110" s="187"/>
      <c r="H110" s="187"/>
      <c r="I110" s="205"/>
      <c r="J110" s="205"/>
      <c r="K110" s="205"/>
      <c r="L110" s="205"/>
      <c r="M110" s="205"/>
      <c r="N110" s="218"/>
      <c r="O110" s="68" t="s">
        <v>9</v>
      </c>
      <c r="P110" s="69" t="s">
        <v>138</v>
      </c>
      <c r="Q110" s="70">
        <f>IF(P110="ADECUADO",15,IF(P110="INADECUADO",0,"0"))</f>
        <v>15</v>
      </c>
      <c r="R110" s="184"/>
      <c r="S110" s="187"/>
      <c r="T110" s="187"/>
      <c r="U110" s="187"/>
      <c r="V110" s="255"/>
      <c r="W110" s="265"/>
      <c r="X110" s="255"/>
      <c r="Y110" s="259"/>
      <c r="Z110" s="262"/>
      <c r="AA110" s="233"/>
      <c r="AB110" s="236"/>
      <c r="AC110" s="239"/>
      <c r="AD110" s="193"/>
      <c r="AE110" s="196"/>
      <c r="AF110" s="67"/>
      <c r="AG110" s="48"/>
    </row>
    <row r="111" spans="1:40" ht="15.75" hidden="1" customHeight="1" x14ac:dyDescent="0.25">
      <c r="A111" s="193"/>
      <c r="B111" s="242"/>
      <c r="C111" s="242"/>
      <c r="D111" s="245"/>
      <c r="E111" s="193"/>
      <c r="F111" s="187"/>
      <c r="G111" s="187"/>
      <c r="H111" s="187"/>
      <c r="I111" s="205"/>
      <c r="J111" s="205"/>
      <c r="K111" s="205"/>
      <c r="L111" s="205"/>
      <c r="M111" s="205"/>
      <c r="N111" s="218"/>
      <c r="O111" s="71" t="s">
        <v>16</v>
      </c>
      <c r="P111" s="69" t="s">
        <v>17</v>
      </c>
      <c r="Q111" s="70">
        <f>IF(P111="OPORTUNA",15,IF(P111="INOPORTUNA",0,"0"))</f>
        <v>15</v>
      </c>
      <c r="R111" s="185"/>
      <c r="S111" s="187"/>
      <c r="T111" s="190"/>
      <c r="U111" s="187"/>
      <c r="V111" s="255"/>
      <c r="W111" s="265"/>
      <c r="X111" s="255"/>
      <c r="Y111" s="259"/>
      <c r="Z111" s="262"/>
      <c r="AA111" s="233"/>
      <c r="AB111" s="236"/>
      <c r="AC111" s="239"/>
      <c r="AD111" s="193"/>
      <c r="AE111" s="197"/>
      <c r="AF111" s="67"/>
      <c r="AG111" s="48"/>
    </row>
    <row r="112" spans="1:40" ht="15.75" hidden="1" customHeight="1" x14ac:dyDescent="0.25">
      <c r="A112" s="193"/>
      <c r="B112" s="242"/>
      <c r="C112" s="242"/>
      <c r="D112" s="245"/>
      <c r="E112" s="193"/>
      <c r="F112" s="187"/>
      <c r="G112" s="187"/>
      <c r="H112" s="187"/>
      <c r="I112" s="205"/>
      <c r="J112" s="205"/>
      <c r="K112" s="205"/>
      <c r="L112" s="205"/>
      <c r="M112" s="205"/>
      <c r="N112" s="218"/>
      <c r="O112" s="68" t="s">
        <v>23</v>
      </c>
      <c r="P112" s="69" t="s">
        <v>24</v>
      </c>
      <c r="Q112" s="70">
        <f>IF(P112="PREVENIR",15,IF(P112="DETECTAR",10,IF(P112="NO ES UN CONTROL",0,"0")))</f>
        <v>15</v>
      </c>
      <c r="R112" s="198" t="str">
        <f>IF(R109&lt;86,"DÉBIL",IF(R109&lt;96,"MODERADO",IF(R109&lt;101,"FUERTE","")))</f>
        <v>FUERTE</v>
      </c>
      <c r="S112" s="187"/>
      <c r="T112" s="200" t="str">
        <f>IF(AND(R112="FUERTE",S109="FUERTE (SIEMPRE SE EJECUTA)"),"FUERTE",IF(OR(R112="DÉBIL",S109="DÉBIL (NO SE EJECUTA)"),"DÉBIL",IF(OR(R112="MODERADO",S109="MODERADO (ALGUNAS VECES)"),"MODERADO")))</f>
        <v>FUERTE</v>
      </c>
      <c r="U112" s="187"/>
      <c r="V112" s="255"/>
      <c r="W112" s="265"/>
      <c r="X112" s="255"/>
      <c r="Y112" s="259"/>
      <c r="Z112" s="262"/>
      <c r="AA112" s="233"/>
      <c r="AB112" s="236"/>
      <c r="AC112" s="239"/>
      <c r="AD112" s="193"/>
      <c r="AE112" s="201" t="s">
        <v>134</v>
      </c>
      <c r="AF112" s="73"/>
      <c r="AG112" s="48"/>
    </row>
    <row r="113" spans="1:33" ht="15.75" hidden="1" customHeight="1" x14ac:dyDescent="0.25">
      <c r="A113" s="193"/>
      <c r="B113" s="242"/>
      <c r="C113" s="242"/>
      <c r="D113" s="245"/>
      <c r="E113" s="193"/>
      <c r="F113" s="187"/>
      <c r="G113" s="187"/>
      <c r="H113" s="187"/>
      <c r="I113" s="205"/>
      <c r="J113" s="205"/>
      <c r="K113" s="205"/>
      <c r="L113" s="205"/>
      <c r="M113" s="205"/>
      <c r="N113" s="218"/>
      <c r="O113" s="68" t="s">
        <v>29</v>
      </c>
      <c r="P113" s="69" t="s">
        <v>30</v>
      </c>
      <c r="Q113" s="70">
        <f>IF(P113="CONFIABLE",15,IF(P113="NO CONFIABLE",0,"0"))</f>
        <v>15</v>
      </c>
      <c r="R113" s="184"/>
      <c r="S113" s="187"/>
      <c r="T113" s="187"/>
      <c r="U113" s="187"/>
      <c r="V113" s="255"/>
      <c r="W113" s="265"/>
      <c r="X113" s="255"/>
      <c r="Y113" s="259"/>
      <c r="Z113" s="262"/>
      <c r="AA113" s="233"/>
      <c r="AB113" s="236"/>
      <c r="AC113" s="239"/>
      <c r="AD113" s="193"/>
      <c r="AE113" s="197"/>
      <c r="AF113" s="73"/>
      <c r="AG113" s="48"/>
    </row>
    <row r="114" spans="1:33" ht="15.75" hidden="1" customHeight="1" x14ac:dyDescent="0.25">
      <c r="A114" s="193"/>
      <c r="B114" s="242"/>
      <c r="C114" s="242"/>
      <c r="D114" s="245"/>
      <c r="E114" s="193"/>
      <c r="F114" s="187"/>
      <c r="G114" s="187"/>
      <c r="H114" s="187"/>
      <c r="I114" s="205"/>
      <c r="J114" s="205"/>
      <c r="K114" s="205"/>
      <c r="L114" s="205"/>
      <c r="M114" s="205"/>
      <c r="N114" s="218"/>
      <c r="O114" s="68" t="s">
        <v>34</v>
      </c>
      <c r="P114" s="69" t="s">
        <v>35</v>
      </c>
      <c r="Q114" s="70">
        <f>IF(P114="SE INVESTIGAN Y SE RESUELVEN OPORTUNAMENTE",15,IF(P114="NO SE INVESTIGAN Y SE RESUELVEN OPORTUNAMENTE",0,"0"))</f>
        <v>15</v>
      </c>
      <c r="R114" s="184"/>
      <c r="S114" s="187"/>
      <c r="T114" s="187"/>
      <c r="U114" s="187"/>
      <c r="V114" s="255"/>
      <c r="W114" s="265"/>
      <c r="X114" s="255"/>
      <c r="Y114" s="259"/>
      <c r="Z114" s="262"/>
      <c r="AA114" s="233"/>
      <c r="AB114" s="236"/>
      <c r="AC114" s="239"/>
      <c r="AD114" s="193"/>
      <c r="AE114" s="202"/>
      <c r="AF114" s="67"/>
      <c r="AG114" s="48"/>
    </row>
    <row r="115" spans="1:33" ht="15.75" hidden="1" customHeight="1" thickBot="1" x14ac:dyDescent="0.3">
      <c r="A115" s="193"/>
      <c r="B115" s="242"/>
      <c r="C115" s="242"/>
      <c r="D115" s="245"/>
      <c r="E115" s="193"/>
      <c r="F115" s="187"/>
      <c r="G115" s="187"/>
      <c r="H115" s="187"/>
      <c r="I115" s="215"/>
      <c r="J115" s="215"/>
      <c r="K115" s="215"/>
      <c r="L115" s="215"/>
      <c r="M115" s="215"/>
      <c r="N115" s="219"/>
      <c r="O115" s="74" t="s">
        <v>38</v>
      </c>
      <c r="P115" s="75" t="s">
        <v>140</v>
      </c>
      <c r="Q115" s="76">
        <f>IF(P115="COMPLETA",10,IF(P115="INCOMPLETA",5,IF(P115="NO EXISTE",0,"0")))</f>
        <v>10</v>
      </c>
      <c r="R115" s="216"/>
      <c r="S115" s="210"/>
      <c r="T115" s="210"/>
      <c r="U115" s="210"/>
      <c r="V115" s="255"/>
      <c r="W115" s="265"/>
      <c r="X115" s="255"/>
      <c r="Y115" s="259"/>
      <c r="Z115" s="262"/>
      <c r="AA115" s="233"/>
      <c r="AB115" s="236"/>
      <c r="AC115" s="239"/>
      <c r="AD115" s="211"/>
      <c r="AE115" s="214"/>
      <c r="AF115" s="67"/>
      <c r="AG115" s="48"/>
    </row>
    <row r="116" spans="1:33" ht="15.75" hidden="1" customHeight="1" x14ac:dyDescent="0.25">
      <c r="A116" s="193"/>
      <c r="B116" s="242"/>
      <c r="C116" s="242"/>
      <c r="D116" s="245"/>
      <c r="E116" s="193"/>
      <c r="F116" s="187"/>
      <c r="G116" s="187"/>
      <c r="H116" s="187"/>
      <c r="I116" s="220"/>
      <c r="J116" s="217"/>
      <c r="K116" s="217"/>
      <c r="L116" s="217"/>
      <c r="M116" s="217"/>
      <c r="N116" s="217"/>
      <c r="O116" s="64" t="s">
        <v>3</v>
      </c>
      <c r="P116" s="65" t="s">
        <v>4</v>
      </c>
      <c r="Q116" s="66">
        <f>IF(P116="ASIGNADO",15,IF(P116="NO ASIGNADO",0,"0"))</f>
        <v>15</v>
      </c>
      <c r="R116" s="183">
        <f>SUM(Q116:Q122)</f>
        <v>100</v>
      </c>
      <c r="S116" s="186" t="s">
        <v>124</v>
      </c>
      <c r="T116" s="189">
        <f>IF(T119="DÉBIL",0,IF(T119="MODERADO",50,IF(T119="FUERTE",100,"")))</f>
        <v>100</v>
      </c>
      <c r="U116" s="191" t="str">
        <f>IF(AND(R119="FUERTE",S116="FUERTE (SIEMPRE SE EJECUTA)"),"NO","SÍ")</f>
        <v>NO</v>
      </c>
      <c r="V116" s="255"/>
      <c r="W116" s="265"/>
      <c r="X116" s="255"/>
      <c r="Y116" s="259"/>
      <c r="Z116" s="262"/>
      <c r="AA116" s="233"/>
      <c r="AB116" s="236"/>
      <c r="AC116" s="239"/>
      <c r="AD116" s="192"/>
      <c r="AE116" s="195"/>
      <c r="AF116" s="67"/>
      <c r="AG116" s="48"/>
    </row>
    <row r="117" spans="1:33" ht="15.75" hidden="1" customHeight="1" x14ac:dyDescent="0.25">
      <c r="A117" s="193"/>
      <c r="B117" s="242"/>
      <c r="C117" s="242"/>
      <c r="D117" s="245"/>
      <c r="E117" s="193"/>
      <c r="F117" s="187"/>
      <c r="G117" s="187"/>
      <c r="H117" s="187"/>
      <c r="I117" s="218"/>
      <c r="J117" s="218"/>
      <c r="K117" s="218"/>
      <c r="L117" s="218"/>
      <c r="M117" s="218"/>
      <c r="N117" s="218"/>
      <c r="O117" s="68" t="s">
        <v>9</v>
      </c>
      <c r="P117" s="69" t="s">
        <v>138</v>
      </c>
      <c r="Q117" s="70">
        <f>IF(P117="ADECUADO",15,IF(P117="INADECUADO",0,"0"))</f>
        <v>15</v>
      </c>
      <c r="R117" s="184"/>
      <c r="S117" s="187"/>
      <c r="T117" s="187"/>
      <c r="U117" s="187"/>
      <c r="V117" s="255"/>
      <c r="W117" s="265"/>
      <c r="X117" s="255"/>
      <c r="Y117" s="259"/>
      <c r="Z117" s="262"/>
      <c r="AA117" s="233"/>
      <c r="AB117" s="236"/>
      <c r="AC117" s="239"/>
      <c r="AD117" s="193"/>
      <c r="AE117" s="196"/>
      <c r="AF117" s="67"/>
      <c r="AG117" s="48"/>
    </row>
    <row r="118" spans="1:33" ht="15.75" hidden="1" customHeight="1" x14ac:dyDescent="0.25">
      <c r="A118" s="193"/>
      <c r="B118" s="242"/>
      <c r="C118" s="242"/>
      <c r="D118" s="245"/>
      <c r="E118" s="193"/>
      <c r="F118" s="187"/>
      <c r="G118" s="187"/>
      <c r="H118" s="187"/>
      <c r="I118" s="218"/>
      <c r="J118" s="218"/>
      <c r="K118" s="218"/>
      <c r="L118" s="218"/>
      <c r="M118" s="218"/>
      <c r="N118" s="218"/>
      <c r="O118" s="71" t="s">
        <v>16</v>
      </c>
      <c r="P118" s="69" t="s">
        <v>17</v>
      </c>
      <c r="Q118" s="70">
        <f>IF(P118="OPORTUNA",15,IF(P118="INOPORTUNA",0,"0"))</f>
        <v>15</v>
      </c>
      <c r="R118" s="185"/>
      <c r="S118" s="187"/>
      <c r="T118" s="190"/>
      <c r="U118" s="187"/>
      <c r="V118" s="255"/>
      <c r="W118" s="265"/>
      <c r="X118" s="255"/>
      <c r="Y118" s="259"/>
      <c r="Z118" s="262"/>
      <c r="AA118" s="233"/>
      <c r="AB118" s="236"/>
      <c r="AC118" s="239"/>
      <c r="AD118" s="193"/>
      <c r="AE118" s="197"/>
      <c r="AF118" s="67"/>
      <c r="AG118" s="48"/>
    </row>
    <row r="119" spans="1:33" ht="15.75" hidden="1" customHeight="1" x14ac:dyDescent="0.25">
      <c r="A119" s="193"/>
      <c r="B119" s="242"/>
      <c r="C119" s="242"/>
      <c r="D119" s="245"/>
      <c r="E119" s="193"/>
      <c r="F119" s="187"/>
      <c r="G119" s="187"/>
      <c r="H119" s="187"/>
      <c r="I119" s="218"/>
      <c r="J119" s="218"/>
      <c r="K119" s="218"/>
      <c r="L119" s="218"/>
      <c r="M119" s="218"/>
      <c r="N119" s="218"/>
      <c r="O119" s="68" t="s">
        <v>23</v>
      </c>
      <c r="P119" s="69" t="s">
        <v>24</v>
      </c>
      <c r="Q119" s="70">
        <f>IF(P119="PREVENIR",15,IF(P119="DETECTAR",10,IF(P119="NO ES UN CONTROL",0,"0")))</f>
        <v>15</v>
      </c>
      <c r="R119" s="198" t="str">
        <f>IF(R116&lt;86,"DÉBIL",IF(R116&lt;96,"MODERADO",IF(R116&lt;101,"FUERTE","")))</f>
        <v>FUERTE</v>
      </c>
      <c r="S119" s="187"/>
      <c r="T119" s="200" t="str">
        <f>IF(AND(R119="FUERTE",S116="FUERTE (SIEMPRE SE EJECUTA)"),"FUERTE",IF(OR(R119="DÉBIL",S116="DÉBIL (NO SE EJECUTA)"),"DÉBIL",IF(OR(R119="MODERADO",S116="MODERADO (ALGUNAS VECES)"),"MODERADO")))</f>
        <v>FUERTE</v>
      </c>
      <c r="U119" s="187"/>
      <c r="V119" s="255"/>
      <c r="W119" s="265"/>
      <c r="X119" s="255"/>
      <c r="Y119" s="259"/>
      <c r="Z119" s="262"/>
      <c r="AA119" s="233"/>
      <c r="AB119" s="236"/>
      <c r="AC119" s="239"/>
      <c r="AD119" s="193"/>
      <c r="AE119" s="201" t="s">
        <v>134</v>
      </c>
      <c r="AF119" s="73"/>
      <c r="AG119" s="48"/>
    </row>
    <row r="120" spans="1:33" ht="15.75" hidden="1" customHeight="1" x14ac:dyDescent="0.25">
      <c r="A120" s="193"/>
      <c r="B120" s="242"/>
      <c r="C120" s="242"/>
      <c r="D120" s="245"/>
      <c r="E120" s="193"/>
      <c r="F120" s="187"/>
      <c r="G120" s="187"/>
      <c r="H120" s="187"/>
      <c r="I120" s="218"/>
      <c r="J120" s="218"/>
      <c r="K120" s="218"/>
      <c r="L120" s="218"/>
      <c r="M120" s="218"/>
      <c r="N120" s="218"/>
      <c r="O120" s="68" t="s">
        <v>29</v>
      </c>
      <c r="P120" s="69" t="s">
        <v>30</v>
      </c>
      <c r="Q120" s="70">
        <f>IF(P120="CONFIABLE",15,IF(P120="NO CONFIABLE",0,"0"))</f>
        <v>15</v>
      </c>
      <c r="R120" s="184"/>
      <c r="S120" s="187"/>
      <c r="T120" s="187"/>
      <c r="U120" s="187"/>
      <c r="V120" s="255"/>
      <c r="W120" s="265"/>
      <c r="X120" s="255"/>
      <c r="Y120" s="259"/>
      <c r="Z120" s="262"/>
      <c r="AA120" s="233"/>
      <c r="AB120" s="236"/>
      <c r="AC120" s="239"/>
      <c r="AD120" s="193"/>
      <c r="AE120" s="197"/>
      <c r="AF120" s="73"/>
      <c r="AG120" s="48"/>
    </row>
    <row r="121" spans="1:33" ht="15.75" hidden="1" customHeight="1" x14ac:dyDescent="0.25">
      <c r="A121" s="193"/>
      <c r="B121" s="242"/>
      <c r="C121" s="242"/>
      <c r="D121" s="245"/>
      <c r="E121" s="193"/>
      <c r="F121" s="187"/>
      <c r="G121" s="187"/>
      <c r="H121" s="187"/>
      <c r="I121" s="218"/>
      <c r="J121" s="218"/>
      <c r="K121" s="218"/>
      <c r="L121" s="218"/>
      <c r="M121" s="218"/>
      <c r="N121" s="218"/>
      <c r="O121" s="68" t="s">
        <v>34</v>
      </c>
      <c r="P121" s="69" t="s">
        <v>35</v>
      </c>
      <c r="Q121" s="70">
        <f>IF(P121="SE INVESTIGAN Y SE RESUELVEN OPORTUNAMENTE",15,IF(P121="NO SE INVESTIGAN Y SE RESUELVEN OPORTUNAMENTE",0,"0"))</f>
        <v>15</v>
      </c>
      <c r="R121" s="184"/>
      <c r="S121" s="187"/>
      <c r="T121" s="187"/>
      <c r="U121" s="187"/>
      <c r="V121" s="255"/>
      <c r="W121" s="265"/>
      <c r="X121" s="255"/>
      <c r="Y121" s="259"/>
      <c r="Z121" s="262"/>
      <c r="AA121" s="233"/>
      <c r="AB121" s="236"/>
      <c r="AC121" s="239"/>
      <c r="AD121" s="193"/>
      <c r="AE121" s="202"/>
      <c r="AF121" s="67"/>
      <c r="AG121" s="48"/>
    </row>
    <row r="122" spans="1:33" ht="15.75" hidden="1" customHeight="1" thickBot="1" x14ac:dyDescent="0.3">
      <c r="A122" s="193"/>
      <c r="B122" s="242"/>
      <c r="C122" s="242"/>
      <c r="D122" s="245"/>
      <c r="E122" s="193"/>
      <c r="F122" s="187"/>
      <c r="G122" s="187"/>
      <c r="H122" s="187"/>
      <c r="I122" s="219"/>
      <c r="J122" s="219"/>
      <c r="K122" s="219"/>
      <c r="L122" s="219"/>
      <c r="M122" s="219"/>
      <c r="N122" s="219"/>
      <c r="O122" s="74" t="s">
        <v>38</v>
      </c>
      <c r="P122" s="75" t="s">
        <v>140</v>
      </c>
      <c r="Q122" s="76">
        <f>IF(P122="COMPLETA",10,IF(P122="INCOMPLETA",5,IF(P122="NO EXISTE",0,"0")))</f>
        <v>10</v>
      </c>
      <c r="R122" s="216"/>
      <c r="S122" s="210"/>
      <c r="T122" s="210"/>
      <c r="U122" s="210"/>
      <c r="V122" s="255"/>
      <c r="W122" s="265"/>
      <c r="X122" s="255"/>
      <c r="Y122" s="259"/>
      <c r="Z122" s="262"/>
      <c r="AA122" s="233"/>
      <c r="AB122" s="236"/>
      <c r="AC122" s="239"/>
      <c r="AD122" s="211"/>
      <c r="AE122" s="214"/>
      <c r="AF122" s="67"/>
      <c r="AG122" s="48"/>
    </row>
    <row r="123" spans="1:33" ht="15.75" hidden="1" customHeight="1" x14ac:dyDescent="0.25">
      <c r="A123" s="193"/>
      <c r="B123" s="242"/>
      <c r="C123" s="242"/>
      <c r="D123" s="245"/>
      <c r="E123" s="193"/>
      <c r="F123" s="187"/>
      <c r="G123" s="187"/>
      <c r="H123" s="187"/>
      <c r="I123" s="204"/>
      <c r="J123" s="207"/>
      <c r="K123" s="207"/>
      <c r="L123" s="80"/>
      <c r="M123" s="80"/>
      <c r="N123" s="207"/>
      <c r="O123" s="64" t="s">
        <v>3</v>
      </c>
      <c r="P123" s="65" t="s">
        <v>4</v>
      </c>
      <c r="Q123" s="66">
        <f>IF(P123="ASIGNADO",15,IF(P123="NO ASIGNADO",0,"0"))</f>
        <v>15</v>
      </c>
      <c r="R123" s="183">
        <f>SUM(Q123:Q129)</f>
        <v>100</v>
      </c>
      <c r="S123" s="186" t="s">
        <v>124</v>
      </c>
      <c r="T123" s="189">
        <f>IF(T126="DÉBIL",0,IF(T126="MODERADO",50,IF(T126="FUERTE",100,"")))</f>
        <v>100</v>
      </c>
      <c r="U123" s="191" t="str">
        <f>IF(AND(R126="FUERTE",S123="FUERTE (SIEMPRE SE EJECUTA)"),"NO","SÍ")</f>
        <v>NO</v>
      </c>
      <c r="V123" s="255"/>
      <c r="W123" s="265"/>
      <c r="X123" s="255"/>
      <c r="Y123" s="259"/>
      <c r="Z123" s="262"/>
      <c r="AA123" s="233"/>
      <c r="AB123" s="236"/>
      <c r="AC123" s="239"/>
      <c r="AD123" s="192"/>
      <c r="AE123" s="195"/>
      <c r="AF123" s="67"/>
      <c r="AG123" s="48"/>
    </row>
    <row r="124" spans="1:33" ht="15.75" hidden="1" customHeight="1" x14ac:dyDescent="0.25">
      <c r="A124" s="193"/>
      <c r="B124" s="242"/>
      <c r="C124" s="242"/>
      <c r="D124" s="245"/>
      <c r="E124" s="193"/>
      <c r="F124" s="187"/>
      <c r="G124" s="187"/>
      <c r="H124" s="187"/>
      <c r="I124" s="205"/>
      <c r="J124" s="205"/>
      <c r="K124" s="205"/>
      <c r="L124" s="81"/>
      <c r="M124" s="81"/>
      <c r="N124" s="205"/>
      <c r="O124" s="68" t="s">
        <v>9</v>
      </c>
      <c r="P124" s="69" t="s">
        <v>138</v>
      </c>
      <c r="Q124" s="70">
        <f>IF(P124="ADECUADO",15,IF(P124="INADECUADO",0,"0"))</f>
        <v>15</v>
      </c>
      <c r="R124" s="184"/>
      <c r="S124" s="187"/>
      <c r="T124" s="208"/>
      <c r="U124" s="187"/>
      <c r="V124" s="255"/>
      <c r="W124" s="265"/>
      <c r="X124" s="255"/>
      <c r="Y124" s="259"/>
      <c r="Z124" s="262"/>
      <c r="AA124" s="233"/>
      <c r="AB124" s="236"/>
      <c r="AC124" s="239"/>
      <c r="AD124" s="193"/>
      <c r="AE124" s="196"/>
      <c r="AF124" s="67"/>
      <c r="AG124" s="48"/>
    </row>
    <row r="125" spans="1:33" ht="15.75" hidden="1" customHeight="1" x14ac:dyDescent="0.25">
      <c r="A125" s="193"/>
      <c r="B125" s="242"/>
      <c r="C125" s="242"/>
      <c r="D125" s="245"/>
      <c r="E125" s="193"/>
      <c r="F125" s="187"/>
      <c r="G125" s="187"/>
      <c r="H125" s="187"/>
      <c r="I125" s="205"/>
      <c r="J125" s="205"/>
      <c r="K125" s="205"/>
      <c r="L125" s="81"/>
      <c r="M125" s="81"/>
      <c r="N125" s="205"/>
      <c r="O125" s="71" t="s">
        <v>16</v>
      </c>
      <c r="P125" s="69" t="s">
        <v>17</v>
      </c>
      <c r="Q125" s="70">
        <f>IF(P125="OPORTUNA",15,IF(P125="INOPORTUNA",0,"0"))</f>
        <v>15</v>
      </c>
      <c r="R125" s="185"/>
      <c r="S125" s="187"/>
      <c r="T125" s="209"/>
      <c r="U125" s="187"/>
      <c r="V125" s="255"/>
      <c r="W125" s="265"/>
      <c r="X125" s="255"/>
      <c r="Y125" s="259"/>
      <c r="Z125" s="262"/>
      <c r="AA125" s="233"/>
      <c r="AB125" s="236"/>
      <c r="AC125" s="239"/>
      <c r="AD125" s="193"/>
      <c r="AE125" s="197"/>
      <c r="AF125" s="67"/>
      <c r="AG125" s="48"/>
    </row>
    <row r="126" spans="1:33" ht="15.75" hidden="1" customHeight="1" x14ac:dyDescent="0.25">
      <c r="A126" s="193"/>
      <c r="B126" s="242"/>
      <c r="C126" s="242"/>
      <c r="D126" s="245"/>
      <c r="E126" s="193"/>
      <c r="F126" s="187"/>
      <c r="G126" s="187"/>
      <c r="H126" s="187"/>
      <c r="I126" s="205"/>
      <c r="J126" s="205"/>
      <c r="K126" s="205"/>
      <c r="L126" s="81"/>
      <c r="M126" s="81"/>
      <c r="N126" s="205"/>
      <c r="O126" s="68" t="s">
        <v>23</v>
      </c>
      <c r="P126" s="69" t="s">
        <v>24</v>
      </c>
      <c r="Q126" s="70">
        <f>IF(P126="PREVENIR",15,IF(P126="DETECTAR",10,IF(P126="NO ES UN CONTROL",0,"0")))</f>
        <v>15</v>
      </c>
      <c r="R126" s="198" t="str">
        <f>IF(R123&lt;86,"DÉBIL",IF(R123&lt;96,"MODERADO",IF(R123&lt;101,"FUERTE","")))</f>
        <v>FUERTE</v>
      </c>
      <c r="S126" s="187"/>
      <c r="T126" s="200" t="str">
        <f>IF(AND(R126="FUERTE",S123="FUERTE (SIEMPRE SE EJECUTA)"),"FUERTE",IF(OR(R126="DÉBIL",S123="DÉBIL (NO SE EJECUTA)"),"DÉBIL",IF(OR(R126="MODERADO",S123="MODERADO (ALGUNAS VECES)"),"MODERADO")))</f>
        <v>FUERTE</v>
      </c>
      <c r="U126" s="187"/>
      <c r="V126" s="255"/>
      <c r="W126" s="265"/>
      <c r="X126" s="255"/>
      <c r="Y126" s="259"/>
      <c r="Z126" s="262"/>
      <c r="AA126" s="233"/>
      <c r="AB126" s="236"/>
      <c r="AC126" s="239"/>
      <c r="AD126" s="193"/>
      <c r="AE126" s="201" t="s">
        <v>134</v>
      </c>
      <c r="AF126" s="73"/>
      <c r="AG126" s="48"/>
    </row>
    <row r="127" spans="1:33" ht="15.75" hidden="1" customHeight="1" x14ac:dyDescent="0.25">
      <c r="A127" s="193"/>
      <c r="B127" s="242"/>
      <c r="C127" s="242"/>
      <c r="D127" s="245"/>
      <c r="E127" s="193"/>
      <c r="F127" s="187"/>
      <c r="G127" s="187"/>
      <c r="H127" s="187"/>
      <c r="I127" s="205"/>
      <c r="J127" s="205"/>
      <c r="K127" s="205"/>
      <c r="L127" s="81"/>
      <c r="M127" s="81"/>
      <c r="N127" s="205"/>
      <c r="O127" s="68" t="s">
        <v>29</v>
      </c>
      <c r="P127" s="69" t="s">
        <v>30</v>
      </c>
      <c r="Q127" s="70">
        <f>IF(P127="CONFIABLE",15,IF(P127="NO CONFIABLE",0,"0"))</f>
        <v>15</v>
      </c>
      <c r="R127" s="212"/>
      <c r="S127" s="187"/>
      <c r="T127" s="187"/>
      <c r="U127" s="187"/>
      <c r="V127" s="255"/>
      <c r="W127" s="265"/>
      <c r="X127" s="255"/>
      <c r="Y127" s="259"/>
      <c r="Z127" s="262"/>
      <c r="AA127" s="233"/>
      <c r="AB127" s="236"/>
      <c r="AC127" s="239"/>
      <c r="AD127" s="193"/>
      <c r="AE127" s="197"/>
      <c r="AF127" s="73"/>
      <c r="AG127" s="48"/>
    </row>
    <row r="128" spans="1:33" ht="15.75" hidden="1" customHeight="1" x14ac:dyDescent="0.25">
      <c r="A128" s="193"/>
      <c r="B128" s="242"/>
      <c r="C128" s="242"/>
      <c r="D128" s="245"/>
      <c r="E128" s="193"/>
      <c r="F128" s="187"/>
      <c r="G128" s="187"/>
      <c r="H128" s="187"/>
      <c r="I128" s="205"/>
      <c r="J128" s="205"/>
      <c r="K128" s="205"/>
      <c r="L128" s="81"/>
      <c r="M128" s="81"/>
      <c r="N128" s="205"/>
      <c r="O128" s="68" t="s">
        <v>34</v>
      </c>
      <c r="P128" s="69" t="s">
        <v>35</v>
      </c>
      <c r="Q128" s="70">
        <f>IF(P128="SE INVESTIGAN Y SE RESUELVEN OPORTUNAMENTE",15,IF(P128="NO SE INVESTIGAN Y SE RESUELVEN OPORTUNAMENTE",0,"0"))</f>
        <v>15</v>
      </c>
      <c r="R128" s="212"/>
      <c r="S128" s="187"/>
      <c r="T128" s="187"/>
      <c r="U128" s="187"/>
      <c r="V128" s="255"/>
      <c r="W128" s="265"/>
      <c r="X128" s="255"/>
      <c r="Y128" s="259"/>
      <c r="Z128" s="262"/>
      <c r="AA128" s="233"/>
      <c r="AB128" s="236"/>
      <c r="AC128" s="239"/>
      <c r="AD128" s="193"/>
      <c r="AE128" s="202"/>
      <c r="AF128" s="67"/>
      <c r="AG128" s="48"/>
    </row>
    <row r="129" spans="1:40" ht="15.75" hidden="1" customHeight="1" thickBot="1" x14ac:dyDescent="0.3">
      <c r="A129" s="193"/>
      <c r="B129" s="242"/>
      <c r="C129" s="242"/>
      <c r="D129" s="245"/>
      <c r="E129" s="193"/>
      <c r="F129" s="187"/>
      <c r="G129" s="187"/>
      <c r="H129" s="187"/>
      <c r="I129" s="215"/>
      <c r="J129" s="215"/>
      <c r="K129" s="215"/>
      <c r="L129" s="82"/>
      <c r="M129" s="82"/>
      <c r="N129" s="215"/>
      <c r="O129" s="74" t="s">
        <v>38</v>
      </c>
      <c r="P129" s="75" t="s">
        <v>39</v>
      </c>
      <c r="Q129" s="76">
        <f>IF(P129="COMPLETA",10,IF(P129="INCOMPLETA",5,IF(P129="NO EXISTE",0,"0")))</f>
        <v>10</v>
      </c>
      <c r="R129" s="213"/>
      <c r="S129" s="210"/>
      <c r="T129" s="210"/>
      <c r="U129" s="210"/>
      <c r="V129" s="255"/>
      <c r="W129" s="265"/>
      <c r="X129" s="255"/>
      <c r="Y129" s="259"/>
      <c r="Z129" s="262"/>
      <c r="AA129" s="233"/>
      <c r="AB129" s="236"/>
      <c r="AC129" s="239"/>
      <c r="AD129" s="211"/>
      <c r="AE129" s="214"/>
      <c r="AF129" s="67"/>
      <c r="AG129" s="48"/>
    </row>
    <row r="130" spans="1:40" ht="15.75" hidden="1" customHeight="1" x14ac:dyDescent="0.25">
      <c r="A130" s="193"/>
      <c r="B130" s="242"/>
      <c r="C130" s="242"/>
      <c r="D130" s="245"/>
      <c r="E130" s="193"/>
      <c r="F130" s="187"/>
      <c r="G130" s="187"/>
      <c r="H130" s="187"/>
      <c r="I130" s="204"/>
      <c r="J130" s="207"/>
      <c r="K130" s="207"/>
      <c r="L130" s="207"/>
      <c r="M130" s="207"/>
      <c r="N130" s="207"/>
      <c r="O130" s="64" t="s">
        <v>3</v>
      </c>
      <c r="P130" s="65" t="s">
        <v>4</v>
      </c>
      <c r="Q130" s="66">
        <f>IF(P130="ASIGNADO",15,IF(P130="NO ASIGNADO",0,"0"))</f>
        <v>15</v>
      </c>
      <c r="R130" s="183">
        <f>SUM(Q130:Q136)</f>
        <v>100</v>
      </c>
      <c r="S130" s="186" t="s">
        <v>124</v>
      </c>
      <c r="T130" s="189">
        <f>IF(T133="DÉBIL",0,IF(T133="MODERADO",50,IF(T133="FUERTE",100,"")))</f>
        <v>100</v>
      </c>
      <c r="U130" s="191" t="str">
        <f>IF(AND(R133="FUERTE",S130="FUERTE (SIEMPRE SE EJECUTA)"),"NO","SÍ")</f>
        <v>NO</v>
      </c>
      <c r="V130" s="255"/>
      <c r="W130" s="265"/>
      <c r="X130" s="255"/>
      <c r="Y130" s="259"/>
      <c r="Z130" s="262"/>
      <c r="AA130" s="233"/>
      <c r="AB130" s="236"/>
      <c r="AC130" s="239"/>
      <c r="AD130" s="192"/>
      <c r="AE130" s="195"/>
      <c r="AF130" s="67"/>
    </row>
    <row r="131" spans="1:40" ht="15.75" hidden="1" customHeight="1" x14ac:dyDescent="0.25">
      <c r="A131" s="193"/>
      <c r="B131" s="242"/>
      <c r="C131" s="242"/>
      <c r="D131" s="245"/>
      <c r="E131" s="193"/>
      <c r="F131" s="187"/>
      <c r="G131" s="187"/>
      <c r="H131" s="187"/>
      <c r="I131" s="205"/>
      <c r="J131" s="205"/>
      <c r="K131" s="205"/>
      <c r="L131" s="205"/>
      <c r="M131" s="205"/>
      <c r="N131" s="205"/>
      <c r="O131" s="68" t="s">
        <v>9</v>
      </c>
      <c r="P131" s="69" t="s">
        <v>10</v>
      </c>
      <c r="Q131" s="70">
        <f>IF(P131="ADECUADO",15,IF(P131="INADECUADO",0,"0"))</f>
        <v>15</v>
      </c>
      <c r="R131" s="184"/>
      <c r="S131" s="187"/>
      <c r="T131" s="187"/>
      <c r="U131" s="187"/>
      <c r="V131" s="255"/>
      <c r="W131" s="265"/>
      <c r="X131" s="255"/>
      <c r="Y131" s="259"/>
      <c r="Z131" s="262"/>
      <c r="AA131" s="233"/>
      <c r="AB131" s="236"/>
      <c r="AC131" s="239"/>
      <c r="AD131" s="193"/>
      <c r="AE131" s="196"/>
      <c r="AF131" s="67"/>
    </row>
    <row r="132" spans="1:40" ht="15.75" hidden="1" customHeight="1" x14ac:dyDescent="0.25">
      <c r="A132" s="193"/>
      <c r="B132" s="242"/>
      <c r="C132" s="242"/>
      <c r="D132" s="245"/>
      <c r="E132" s="193"/>
      <c r="F132" s="187"/>
      <c r="G132" s="187"/>
      <c r="H132" s="187"/>
      <c r="I132" s="205"/>
      <c r="J132" s="205"/>
      <c r="K132" s="205"/>
      <c r="L132" s="205"/>
      <c r="M132" s="205"/>
      <c r="N132" s="205"/>
      <c r="O132" s="71" t="s">
        <v>16</v>
      </c>
      <c r="P132" s="69" t="s">
        <v>17</v>
      </c>
      <c r="Q132" s="70">
        <f>IF(P132="OPORTUNA",15,IF(P132="INOPORTUNA",0,"0"))</f>
        <v>15</v>
      </c>
      <c r="R132" s="185"/>
      <c r="S132" s="187"/>
      <c r="T132" s="190"/>
      <c r="U132" s="187"/>
      <c r="V132" s="255"/>
      <c r="W132" s="265"/>
      <c r="X132" s="255"/>
      <c r="Y132" s="259"/>
      <c r="Z132" s="262"/>
      <c r="AA132" s="233"/>
      <c r="AB132" s="236"/>
      <c r="AC132" s="239"/>
      <c r="AD132" s="193"/>
      <c r="AE132" s="197"/>
      <c r="AF132" s="67"/>
    </row>
    <row r="133" spans="1:40" ht="15.75" hidden="1" customHeight="1" x14ac:dyDescent="0.25">
      <c r="A133" s="193"/>
      <c r="B133" s="242"/>
      <c r="C133" s="242"/>
      <c r="D133" s="245"/>
      <c r="E133" s="193"/>
      <c r="F133" s="187"/>
      <c r="G133" s="187"/>
      <c r="H133" s="187"/>
      <c r="I133" s="205"/>
      <c r="J133" s="205"/>
      <c r="K133" s="205"/>
      <c r="L133" s="205"/>
      <c r="M133" s="205"/>
      <c r="N133" s="205"/>
      <c r="O133" s="68" t="s">
        <v>23</v>
      </c>
      <c r="P133" s="69" t="s">
        <v>24</v>
      </c>
      <c r="Q133" s="70">
        <f>IF(P133="PREVENIR",15,IF(P133="DETECTAR",10,IF(P133="NO ES UN CONTROL",0,"0")))</f>
        <v>15</v>
      </c>
      <c r="R133" s="198" t="str">
        <f>IF(R130&lt;86,"DÉBIL",IF(R130&lt;96,"MODERADO",IF(R130&lt;101,"FUERTE","")))</f>
        <v>FUERTE</v>
      </c>
      <c r="S133" s="187"/>
      <c r="T133" s="200" t="str">
        <f>IF(AND(R133="FUERTE",S130="FUERTE (SIEMPRE SE EJECUTA)"),"FUERTE",IF(OR(R133="DÉBIL",S130="DÉBIL (NO SE EJECUTA)"),"DÉBIL",IF(OR(R133="MODERADO",S130="MODERADO (ALGUNAS VECES)"),"MODERADO")))</f>
        <v>FUERTE</v>
      </c>
      <c r="U133" s="187"/>
      <c r="V133" s="255"/>
      <c r="W133" s="265"/>
      <c r="X133" s="255"/>
      <c r="Y133" s="259"/>
      <c r="Z133" s="262"/>
      <c r="AA133" s="233"/>
      <c r="AB133" s="236"/>
      <c r="AC133" s="239"/>
      <c r="AD133" s="193"/>
      <c r="AE133" s="201" t="s">
        <v>134</v>
      </c>
      <c r="AF133" s="73"/>
    </row>
    <row r="134" spans="1:40" ht="15.75" hidden="1" customHeight="1" x14ac:dyDescent="0.25">
      <c r="A134" s="193"/>
      <c r="B134" s="242"/>
      <c r="C134" s="242"/>
      <c r="D134" s="245"/>
      <c r="E134" s="193"/>
      <c r="F134" s="187"/>
      <c r="G134" s="187"/>
      <c r="H134" s="187"/>
      <c r="I134" s="205"/>
      <c r="J134" s="205"/>
      <c r="K134" s="205"/>
      <c r="L134" s="205"/>
      <c r="M134" s="205"/>
      <c r="N134" s="205"/>
      <c r="O134" s="68" t="s">
        <v>29</v>
      </c>
      <c r="P134" s="69" t="s">
        <v>30</v>
      </c>
      <c r="Q134" s="70">
        <f>IF(P134="CONFIABLE",15,IF(P134="NO CONFIABLE",0,"0"))</f>
        <v>15</v>
      </c>
      <c r="R134" s="184"/>
      <c r="S134" s="187"/>
      <c r="T134" s="187"/>
      <c r="U134" s="187"/>
      <c r="V134" s="255"/>
      <c r="W134" s="265"/>
      <c r="X134" s="255"/>
      <c r="Y134" s="259"/>
      <c r="Z134" s="262"/>
      <c r="AA134" s="233"/>
      <c r="AB134" s="236"/>
      <c r="AC134" s="239"/>
      <c r="AD134" s="193"/>
      <c r="AE134" s="197"/>
      <c r="AF134" s="73"/>
    </row>
    <row r="135" spans="1:40" ht="15.75" hidden="1" customHeight="1" x14ac:dyDescent="0.25">
      <c r="A135" s="193"/>
      <c r="B135" s="242"/>
      <c r="C135" s="242"/>
      <c r="D135" s="245"/>
      <c r="E135" s="193"/>
      <c r="F135" s="187"/>
      <c r="G135" s="187"/>
      <c r="H135" s="187"/>
      <c r="I135" s="205"/>
      <c r="J135" s="205"/>
      <c r="K135" s="205"/>
      <c r="L135" s="205"/>
      <c r="M135" s="205"/>
      <c r="N135" s="205"/>
      <c r="O135" s="68" t="s">
        <v>34</v>
      </c>
      <c r="P135" s="69" t="s">
        <v>35</v>
      </c>
      <c r="Q135" s="70">
        <f>IF(P135="SE INVESTIGAN Y SE RESUELVEN OPORTUNAMENTE",15,IF(P135="NO SE INVESTIGAN Y SE RESUELVEN OPORTUNAMENTE",0,"0"))</f>
        <v>15</v>
      </c>
      <c r="R135" s="184"/>
      <c r="S135" s="187"/>
      <c r="T135" s="187"/>
      <c r="U135" s="187"/>
      <c r="V135" s="255"/>
      <c r="W135" s="265"/>
      <c r="X135" s="255"/>
      <c r="Y135" s="259"/>
      <c r="Z135" s="262"/>
      <c r="AA135" s="233"/>
      <c r="AB135" s="236"/>
      <c r="AC135" s="239"/>
      <c r="AD135" s="193"/>
      <c r="AE135" s="202"/>
      <c r="AF135" s="67"/>
    </row>
    <row r="136" spans="1:40" ht="15.75" hidden="1" customHeight="1" thickBot="1" x14ac:dyDescent="0.3">
      <c r="A136" s="194"/>
      <c r="B136" s="279"/>
      <c r="C136" s="279"/>
      <c r="D136" s="281"/>
      <c r="E136" s="194"/>
      <c r="F136" s="188"/>
      <c r="G136" s="188"/>
      <c r="H136" s="188"/>
      <c r="I136" s="206"/>
      <c r="J136" s="206"/>
      <c r="K136" s="206"/>
      <c r="L136" s="206"/>
      <c r="M136" s="206"/>
      <c r="N136" s="206"/>
      <c r="O136" s="83" t="s">
        <v>38</v>
      </c>
      <c r="P136" s="84" t="s">
        <v>39</v>
      </c>
      <c r="Q136" s="85">
        <f>IF(P136="COMPLETA",10,IF(P136="INCOMPLETA",5,IF(P136="NO EXISTE",0,"0")))</f>
        <v>10</v>
      </c>
      <c r="R136" s="199"/>
      <c r="S136" s="188"/>
      <c r="T136" s="188"/>
      <c r="U136" s="188"/>
      <c r="V136" s="256"/>
      <c r="W136" s="266"/>
      <c r="X136" s="256"/>
      <c r="Y136" s="260"/>
      <c r="Z136" s="263"/>
      <c r="AA136" s="234"/>
      <c r="AB136" s="237"/>
      <c r="AC136" s="240"/>
      <c r="AD136" s="194"/>
      <c r="AE136" s="203"/>
      <c r="AF136" s="86"/>
      <c r="AG136" s="88"/>
      <c r="AH136" s="88"/>
      <c r="AI136" s="88"/>
      <c r="AJ136" s="88"/>
      <c r="AK136" s="88"/>
      <c r="AL136" s="88"/>
      <c r="AM136" s="88"/>
      <c r="AN136" s="88"/>
    </row>
    <row r="137" spans="1:40" ht="15.75" customHeight="1" x14ac:dyDescent="0.25"/>
    <row r="138" spans="1:40" ht="15.75" customHeight="1" x14ac:dyDescent="0.25"/>
    <row r="139" spans="1:40" ht="15.75" customHeight="1" x14ac:dyDescent="0.25"/>
    <row r="140" spans="1:40" ht="15.75" customHeight="1" x14ac:dyDescent="0.25"/>
    <row r="141" spans="1:40" ht="15.75" customHeight="1" x14ac:dyDescent="0.25"/>
    <row r="142" spans="1:40" ht="15.75" customHeight="1" x14ac:dyDescent="0.25"/>
    <row r="143" spans="1:40" ht="15.75" customHeight="1" x14ac:dyDescent="0.25"/>
    <row r="144" spans="1:40"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sheetData>
  <mergeCells count="448">
    <mergeCell ref="A10:B10"/>
    <mergeCell ref="C10:I10"/>
    <mergeCell ref="A11:B11"/>
    <mergeCell ref="C11:I11"/>
    <mergeCell ref="A14:D14"/>
    <mergeCell ref="E14:AE14"/>
    <mergeCell ref="A1:B4"/>
    <mergeCell ref="C1:AF2"/>
    <mergeCell ref="C3:AF4"/>
    <mergeCell ref="A6:B6"/>
    <mergeCell ref="A8:B8"/>
    <mergeCell ref="C8:H8"/>
    <mergeCell ref="K16:K17"/>
    <mergeCell ref="L16:L17"/>
    <mergeCell ref="M16:M17"/>
    <mergeCell ref="N16:N17"/>
    <mergeCell ref="AG14:AK16"/>
    <mergeCell ref="AM14:AN16"/>
    <mergeCell ref="A15:A17"/>
    <mergeCell ref="B15:B17"/>
    <mergeCell ref="C15:C17"/>
    <mergeCell ref="D15:D17"/>
    <mergeCell ref="E15:H15"/>
    <mergeCell ref="I15:W15"/>
    <mergeCell ref="Z15:AE15"/>
    <mergeCell ref="E16:H16"/>
    <mergeCell ref="AB16:AB17"/>
    <mergeCell ref="AC16:AC17"/>
    <mergeCell ref="AD16:AE16"/>
    <mergeCell ref="A18:A59"/>
    <mergeCell ref="B18:B59"/>
    <mergeCell ref="C18:C59"/>
    <mergeCell ref="D18:D59"/>
    <mergeCell ref="E18:E59"/>
    <mergeCell ref="F18:F59"/>
    <mergeCell ref="G18:G59"/>
    <mergeCell ref="U16:U17"/>
    <mergeCell ref="V16:V17"/>
    <mergeCell ref="W16:W17"/>
    <mergeCell ref="X16:X17"/>
    <mergeCell ref="Z16:Z17"/>
    <mergeCell ref="AA16:AA17"/>
    <mergeCell ref="O16:O17"/>
    <mergeCell ref="P16:P17"/>
    <mergeCell ref="Q16:Q17"/>
    <mergeCell ref="R16:R17"/>
    <mergeCell ref="S16:S17"/>
    <mergeCell ref="T16:T17"/>
    <mergeCell ref="I16:I17"/>
    <mergeCell ref="J16:J17"/>
    <mergeCell ref="T32:T34"/>
    <mergeCell ref="U32:U38"/>
    <mergeCell ref="H18:H59"/>
    <mergeCell ref="I18:I24"/>
    <mergeCell ref="J18:J24"/>
    <mergeCell ref="K18:K24"/>
    <mergeCell ref="L18:L24"/>
    <mergeCell ref="M18:M24"/>
    <mergeCell ref="I25:I31"/>
    <mergeCell ref="J25:J31"/>
    <mergeCell ref="K25:K31"/>
    <mergeCell ref="L25:L31"/>
    <mergeCell ref="AJ18:AJ24"/>
    <mergeCell ref="AK18:AK24"/>
    <mergeCell ref="AM18:AM24"/>
    <mergeCell ref="AN18:AN24"/>
    <mergeCell ref="R21:R24"/>
    <mergeCell ref="T21:T24"/>
    <mergeCell ref="W21:W59"/>
    <mergeCell ref="AE21:AE22"/>
    <mergeCell ref="AE23:AE24"/>
    <mergeCell ref="AE25:AE27"/>
    <mergeCell ref="AC18:AC59"/>
    <mergeCell ref="AD18:AD24"/>
    <mergeCell ref="AE18:AE20"/>
    <mergeCell ref="AG18:AG24"/>
    <mergeCell ref="AH18:AH24"/>
    <mergeCell ref="AI18:AI24"/>
    <mergeCell ref="AG25:AG31"/>
    <mergeCell ref="AH25:AH31"/>
    <mergeCell ref="AI25:AI31"/>
    <mergeCell ref="AD32:AD38"/>
    <mergeCell ref="W18:W19"/>
    <mergeCell ref="X18:X59"/>
    <mergeCell ref="Y18:Y59"/>
    <mergeCell ref="Z18:Z59"/>
    <mergeCell ref="AJ25:AJ31"/>
    <mergeCell ref="AK25:AK31"/>
    <mergeCell ref="AM25:AM31"/>
    <mergeCell ref="AN25:AN31"/>
    <mergeCell ref="R28:R31"/>
    <mergeCell ref="T28:T31"/>
    <mergeCell ref="AE28:AE29"/>
    <mergeCell ref="AE30:AE31"/>
    <mergeCell ref="M25:M31"/>
    <mergeCell ref="R25:R27"/>
    <mergeCell ref="S25:S31"/>
    <mergeCell ref="T25:T27"/>
    <mergeCell ref="U25:U31"/>
    <mergeCell ref="AD25:AD31"/>
    <mergeCell ref="AA18:AA59"/>
    <mergeCell ref="AB18:AB59"/>
    <mergeCell ref="N18:N24"/>
    <mergeCell ref="R18:R20"/>
    <mergeCell ref="S18:S24"/>
    <mergeCell ref="T18:T20"/>
    <mergeCell ref="U18:U24"/>
    <mergeCell ref="V18:V59"/>
    <mergeCell ref="R32:R34"/>
    <mergeCell ref="S32:S38"/>
    <mergeCell ref="I39:I45"/>
    <mergeCell ref="J39:J45"/>
    <mergeCell ref="K39:K45"/>
    <mergeCell ref="L39:L45"/>
    <mergeCell ref="M39:M45"/>
    <mergeCell ref="N39:N45"/>
    <mergeCell ref="AM32:AM38"/>
    <mergeCell ref="AN32:AN38"/>
    <mergeCell ref="R35:R38"/>
    <mergeCell ref="T35:T38"/>
    <mergeCell ref="AE35:AE36"/>
    <mergeCell ref="AE37:AE38"/>
    <mergeCell ref="AE32:AE34"/>
    <mergeCell ref="AG32:AG38"/>
    <mergeCell ref="AH32:AH38"/>
    <mergeCell ref="AI32:AI38"/>
    <mergeCell ref="AJ32:AJ38"/>
    <mergeCell ref="AK32:AK38"/>
    <mergeCell ref="I32:I38"/>
    <mergeCell ref="J32:J38"/>
    <mergeCell ref="K32:K38"/>
    <mergeCell ref="L32:L38"/>
    <mergeCell ref="M32:M38"/>
    <mergeCell ref="N32:N38"/>
    <mergeCell ref="AD46:AD52"/>
    <mergeCell ref="AE46:AE48"/>
    <mergeCell ref="R49:R52"/>
    <mergeCell ref="T49:T52"/>
    <mergeCell ref="AE49:AE50"/>
    <mergeCell ref="AE51:AE52"/>
    <mergeCell ref="AN39:AN45"/>
    <mergeCell ref="R42:R45"/>
    <mergeCell ref="T42:T45"/>
    <mergeCell ref="AE42:AE43"/>
    <mergeCell ref="AE44:AE45"/>
    <mergeCell ref="R46:R48"/>
    <mergeCell ref="AG39:AG45"/>
    <mergeCell ref="AH39:AH45"/>
    <mergeCell ref="AI39:AI45"/>
    <mergeCell ref="AJ39:AJ45"/>
    <mergeCell ref="AK39:AK45"/>
    <mergeCell ref="AM39:AM45"/>
    <mergeCell ref="R39:R41"/>
    <mergeCell ref="S39:S45"/>
    <mergeCell ref="T39:T41"/>
    <mergeCell ref="U39:U45"/>
    <mergeCell ref="AD39:AD45"/>
    <mergeCell ref="AE39:AE41"/>
    <mergeCell ref="I53:I59"/>
    <mergeCell ref="J53:J59"/>
    <mergeCell ref="K53:K59"/>
    <mergeCell ref="L53:L59"/>
    <mergeCell ref="M53:M59"/>
    <mergeCell ref="N53:N59"/>
    <mergeCell ref="S46:S52"/>
    <mergeCell ref="T46:T48"/>
    <mergeCell ref="U46:U52"/>
    <mergeCell ref="I46:I52"/>
    <mergeCell ref="J46:J52"/>
    <mergeCell ref="K46:K52"/>
    <mergeCell ref="N46:N52"/>
    <mergeCell ref="R53:R55"/>
    <mergeCell ref="S53:S59"/>
    <mergeCell ref="T53:T55"/>
    <mergeCell ref="U53:U59"/>
    <mergeCell ref="AD53:AD59"/>
    <mergeCell ref="AE53:AE55"/>
    <mergeCell ref="R56:R59"/>
    <mergeCell ref="T56:T59"/>
    <mergeCell ref="AE56:AE57"/>
    <mergeCell ref="AE58:AE59"/>
    <mergeCell ref="J60:J66"/>
    <mergeCell ref="K60:K66"/>
    <mergeCell ref="L60:L66"/>
    <mergeCell ref="I67:I73"/>
    <mergeCell ref="J67:J73"/>
    <mergeCell ref="K67:K73"/>
    <mergeCell ref="L67:L73"/>
    <mergeCell ref="A60:A80"/>
    <mergeCell ref="B60:B80"/>
    <mergeCell ref="C60:C80"/>
    <mergeCell ref="D60:D80"/>
    <mergeCell ref="E60:E80"/>
    <mergeCell ref="F60:F80"/>
    <mergeCell ref="AM60:AM66"/>
    <mergeCell ref="AN60:AN66"/>
    <mergeCell ref="R63:R66"/>
    <mergeCell ref="T63:T66"/>
    <mergeCell ref="W63:W80"/>
    <mergeCell ref="AE63:AE64"/>
    <mergeCell ref="AE65:AE66"/>
    <mergeCell ref="AB60:AB80"/>
    <mergeCell ref="AC60:AC80"/>
    <mergeCell ref="AD60:AD66"/>
    <mergeCell ref="AE60:AE62"/>
    <mergeCell ref="AG60:AG66"/>
    <mergeCell ref="AH60:AH66"/>
    <mergeCell ref="AD67:AD73"/>
    <mergeCell ref="AE67:AE69"/>
    <mergeCell ref="AG67:AG73"/>
    <mergeCell ref="AH67:AH73"/>
    <mergeCell ref="V60:V80"/>
    <mergeCell ref="W60:W61"/>
    <mergeCell ref="X60:X80"/>
    <mergeCell ref="Y60:Y80"/>
    <mergeCell ref="Z60:Z80"/>
    <mergeCell ref="AA60:AA80"/>
    <mergeCell ref="R60:R62"/>
    <mergeCell ref="M67:M73"/>
    <mergeCell ref="N67:N73"/>
    <mergeCell ref="R67:R69"/>
    <mergeCell ref="S67:S73"/>
    <mergeCell ref="T67:T69"/>
    <mergeCell ref="U67:U73"/>
    <mergeCell ref="AI60:AI66"/>
    <mergeCell ref="AJ60:AJ66"/>
    <mergeCell ref="AK60:AK66"/>
    <mergeCell ref="M60:M66"/>
    <mergeCell ref="N60:N66"/>
    <mergeCell ref="S60:S66"/>
    <mergeCell ref="T60:T62"/>
    <mergeCell ref="U60:U66"/>
    <mergeCell ref="AI67:AI73"/>
    <mergeCell ref="AJ67:AJ73"/>
    <mergeCell ref="AK67:AK73"/>
    <mergeCell ref="AM67:AM73"/>
    <mergeCell ref="AN67:AN73"/>
    <mergeCell ref="R70:R73"/>
    <mergeCell ref="T70:T73"/>
    <mergeCell ref="AE70:AE71"/>
    <mergeCell ref="AE72:AE73"/>
    <mergeCell ref="A81:A94"/>
    <mergeCell ref="B81:B94"/>
    <mergeCell ref="C81:C94"/>
    <mergeCell ref="D81:D94"/>
    <mergeCell ref="E81:E94"/>
    <mergeCell ref="AG74:AG80"/>
    <mergeCell ref="AH74:AH80"/>
    <mergeCell ref="AI74:AI80"/>
    <mergeCell ref="AJ74:AJ80"/>
    <mergeCell ref="R74:R76"/>
    <mergeCell ref="S74:S80"/>
    <mergeCell ref="T74:T76"/>
    <mergeCell ref="U74:U80"/>
    <mergeCell ref="AD74:AD80"/>
    <mergeCell ref="AE74:AE76"/>
    <mergeCell ref="I74:I80"/>
    <mergeCell ref="J74:J80"/>
    <mergeCell ref="K74:K80"/>
    <mergeCell ref="L74:L80"/>
    <mergeCell ref="M74:M80"/>
    <mergeCell ref="N74:N80"/>
    <mergeCell ref="G60:G80"/>
    <mergeCell ref="H60:H80"/>
    <mergeCell ref="I60:I66"/>
    <mergeCell ref="H81:H94"/>
    <mergeCell ref="I81:I87"/>
    <mergeCell ref="J81:J87"/>
    <mergeCell ref="K81:K87"/>
    <mergeCell ref="I88:I94"/>
    <mergeCell ref="J88:J94"/>
    <mergeCell ref="K88:K94"/>
    <mergeCell ref="AN74:AN80"/>
    <mergeCell ref="R77:R80"/>
    <mergeCell ref="T77:T80"/>
    <mergeCell ref="AE77:AE78"/>
    <mergeCell ref="AE79:AE80"/>
    <mergeCell ref="AK74:AK80"/>
    <mergeCell ref="AM74:AM80"/>
    <mergeCell ref="U81:U87"/>
    <mergeCell ref="V81:V94"/>
    <mergeCell ref="W81:W82"/>
    <mergeCell ref="X81:X94"/>
    <mergeCell ref="Y81:Y94"/>
    <mergeCell ref="Z81:Z94"/>
    <mergeCell ref="W84:W94"/>
    <mergeCell ref="U88:U94"/>
    <mergeCell ref="L81:L87"/>
    <mergeCell ref="M81:M87"/>
    <mergeCell ref="N81:N87"/>
    <mergeCell ref="R81:R83"/>
    <mergeCell ref="S81:S87"/>
    <mergeCell ref="T81:T83"/>
    <mergeCell ref="R84:R87"/>
    <mergeCell ref="T84:T87"/>
    <mergeCell ref="AH81:AH87"/>
    <mergeCell ref="AI81:AI87"/>
    <mergeCell ref="AJ81:AJ87"/>
    <mergeCell ref="AK81:AK87"/>
    <mergeCell ref="AM81:AM87"/>
    <mergeCell ref="AN81:AN87"/>
    <mergeCell ref="AA81:AA94"/>
    <mergeCell ref="AB81:AB94"/>
    <mergeCell ref="AC81:AC94"/>
    <mergeCell ref="AD81:AD87"/>
    <mergeCell ref="AE81:AE83"/>
    <mergeCell ref="AG81:AG87"/>
    <mergeCell ref="AE84:AE85"/>
    <mergeCell ref="AE86:AE87"/>
    <mergeCell ref="AD88:AD94"/>
    <mergeCell ref="AE88:AE90"/>
    <mergeCell ref="AN88:AN94"/>
    <mergeCell ref="R91:R94"/>
    <mergeCell ref="T91:T94"/>
    <mergeCell ref="AE91:AE92"/>
    <mergeCell ref="AE93:AE94"/>
    <mergeCell ref="A95:A136"/>
    <mergeCell ref="B95:B136"/>
    <mergeCell ref="C95:C136"/>
    <mergeCell ref="D95:D136"/>
    <mergeCell ref="E95:E136"/>
    <mergeCell ref="AG88:AG94"/>
    <mergeCell ref="AH88:AH94"/>
    <mergeCell ref="AI88:AI94"/>
    <mergeCell ref="AJ88:AJ94"/>
    <mergeCell ref="AK88:AK94"/>
    <mergeCell ref="AM88:AM94"/>
    <mergeCell ref="L88:L94"/>
    <mergeCell ref="M88:M94"/>
    <mergeCell ref="N88:N94"/>
    <mergeCell ref="R88:R90"/>
    <mergeCell ref="S88:S94"/>
    <mergeCell ref="T88:T90"/>
    <mergeCell ref="F81:F94"/>
    <mergeCell ref="G81:G94"/>
    <mergeCell ref="F95:F136"/>
    <mergeCell ref="G95:G136"/>
    <mergeCell ref="H95:H136"/>
    <mergeCell ref="I95:I101"/>
    <mergeCell ref="J95:J101"/>
    <mergeCell ref="K95:K101"/>
    <mergeCell ref="I102:I108"/>
    <mergeCell ref="J102:J108"/>
    <mergeCell ref="K102:K108"/>
    <mergeCell ref="I116:I122"/>
    <mergeCell ref="U95:U101"/>
    <mergeCell ref="V95:V136"/>
    <mergeCell ref="W95:W96"/>
    <mergeCell ref="X95:X136"/>
    <mergeCell ref="Y95:Y136"/>
    <mergeCell ref="Z95:Z136"/>
    <mergeCell ref="W98:W136"/>
    <mergeCell ref="U102:U108"/>
    <mergeCell ref="L95:L101"/>
    <mergeCell ref="M95:M101"/>
    <mergeCell ref="N95:N101"/>
    <mergeCell ref="R95:R97"/>
    <mergeCell ref="S95:S101"/>
    <mergeCell ref="T95:T97"/>
    <mergeCell ref="R98:R101"/>
    <mergeCell ref="T98:T101"/>
    <mergeCell ref="AH95:AH101"/>
    <mergeCell ref="AI95:AI101"/>
    <mergeCell ref="AJ95:AJ101"/>
    <mergeCell ref="AK95:AK101"/>
    <mergeCell ref="AM95:AM101"/>
    <mergeCell ref="AN95:AN101"/>
    <mergeCell ref="AA95:AA136"/>
    <mergeCell ref="AB95:AB136"/>
    <mergeCell ref="AC95:AC136"/>
    <mergeCell ref="AD95:AD101"/>
    <mergeCell ref="AE95:AE97"/>
    <mergeCell ref="AG95:AG101"/>
    <mergeCell ref="AE98:AE99"/>
    <mergeCell ref="AE100:AE101"/>
    <mergeCell ref="AD102:AD108"/>
    <mergeCell ref="AE102:AE104"/>
    <mergeCell ref="AE109:AE111"/>
    <mergeCell ref="R112:R115"/>
    <mergeCell ref="T112:T115"/>
    <mergeCell ref="AE112:AE113"/>
    <mergeCell ref="AE114:AE115"/>
    <mergeCell ref="AE105:AE106"/>
    <mergeCell ref="AE107:AE108"/>
    <mergeCell ref="I109:I115"/>
    <mergeCell ref="J109:J115"/>
    <mergeCell ref="K109:K115"/>
    <mergeCell ref="L109:L115"/>
    <mergeCell ref="M109:M115"/>
    <mergeCell ref="N109:N115"/>
    <mergeCell ref="R109:R111"/>
    <mergeCell ref="S109:S115"/>
    <mergeCell ref="L102:L108"/>
    <mergeCell ref="M102:M108"/>
    <mergeCell ref="N102:N108"/>
    <mergeCell ref="R102:R104"/>
    <mergeCell ref="S102:S108"/>
    <mergeCell ref="T102:T104"/>
    <mergeCell ref="R105:R108"/>
    <mergeCell ref="T105:T108"/>
    <mergeCell ref="J116:J122"/>
    <mergeCell ref="K116:K122"/>
    <mergeCell ref="L116:L122"/>
    <mergeCell ref="M116:M122"/>
    <mergeCell ref="N116:N122"/>
    <mergeCell ref="R116:R118"/>
    <mergeCell ref="T109:T111"/>
    <mergeCell ref="U109:U115"/>
    <mergeCell ref="AD109:AD115"/>
    <mergeCell ref="S116:S122"/>
    <mergeCell ref="T116:T118"/>
    <mergeCell ref="U116:U122"/>
    <mergeCell ref="AD116:AD122"/>
    <mergeCell ref="AE116:AE118"/>
    <mergeCell ref="R119:R122"/>
    <mergeCell ref="T119:T122"/>
    <mergeCell ref="AE119:AE120"/>
    <mergeCell ref="AE121:AE122"/>
    <mergeCell ref="AE123:AE125"/>
    <mergeCell ref="R126:R129"/>
    <mergeCell ref="T126:T129"/>
    <mergeCell ref="AE126:AE127"/>
    <mergeCell ref="AE128:AE129"/>
    <mergeCell ref="I123:I129"/>
    <mergeCell ref="J123:J129"/>
    <mergeCell ref="K123:K129"/>
    <mergeCell ref="N123:N129"/>
    <mergeCell ref="R123:R125"/>
    <mergeCell ref="S123:S129"/>
    <mergeCell ref="I130:I136"/>
    <mergeCell ref="J130:J136"/>
    <mergeCell ref="K130:K136"/>
    <mergeCell ref="L130:L136"/>
    <mergeCell ref="M130:M136"/>
    <mergeCell ref="N130:N136"/>
    <mergeCell ref="T123:T125"/>
    <mergeCell ref="U123:U129"/>
    <mergeCell ref="AD123:AD129"/>
    <mergeCell ref="R130:R132"/>
    <mergeCell ref="S130:S136"/>
    <mergeCell ref="T130:T132"/>
    <mergeCell ref="U130:U136"/>
    <mergeCell ref="AD130:AD136"/>
    <mergeCell ref="AE130:AE132"/>
    <mergeCell ref="R133:R136"/>
    <mergeCell ref="T133:T136"/>
    <mergeCell ref="AE133:AE134"/>
    <mergeCell ref="AE135:AE136"/>
  </mergeCells>
  <conditionalFormatting sqref="H18">
    <cfRule type="containsText" dxfId="29" priority="19" operator="containsText" text="EXTREMO">
      <formula>NOT(ISERROR(SEARCH(("EXTREMO"),(H18))))</formula>
    </cfRule>
    <cfRule type="containsText" dxfId="28" priority="20" operator="containsText" text="ALTO">
      <formula>NOT(ISERROR(SEARCH(("ALTO"),(H18))))</formula>
    </cfRule>
    <cfRule type="containsText" dxfId="27" priority="21" operator="containsText" text="MODERADO">
      <formula>NOT(ISERROR(SEARCH(("MODERADO"),(H18))))</formula>
    </cfRule>
  </conditionalFormatting>
  <conditionalFormatting sqref="Z18">
    <cfRule type="containsText" dxfId="26" priority="22" operator="containsText" text="EXTREMO">
      <formula>NOT(ISERROR(SEARCH(("EXTREMO"),(Z18))))</formula>
    </cfRule>
    <cfRule type="containsText" dxfId="25" priority="23" operator="containsText" text="ALTO">
      <formula>NOT(ISERROR(SEARCH(("ALTO"),(Z18))))</formula>
    </cfRule>
    <cfRule type="containsText" dxfId="24" priority="24" operator="containsText" text="MODERADO">
      <formula>NOT(ISERROR(SEARCH(("MODERADO"),(Z18))))</formula>
    </cfRule>
  </conditionalFormatting>
  <conditionalFormatting sqref="H60">
    <cfRule type="containsText" dxfId="23" priority="13" operator="containsText" text="EXTREMO">
      <formula>NOT(ISERROR(SEARCH(("EXTREMO"),(H60))))</formula>
    </cfRule>
    <cfRule type="containsText" dxfId="22" priority="14" operator="containsText" text="ALTO">
      <formula>NOT(ISERROR(SEARCH(("ALTO"),(H60))))</formula>
    </cfRule>
    <cfRule type="containsText" dxfId="21" priority="15" operator="containsText" text="MODERADO">
      <formula>NOT(ISERROR(SEARCH(("MODERADO"),(H60))))</formula>
    </cfRule>
  </conditionalFormatting>
  <conditionalFormatting sqref="Z60">
    <cfRule type="containsText" dxfId="20" priority="16" operator="containsText" text="EXTREMO">
      <formula>NOT(ISERROR(SEARCH(("EXTREMO"),(Z60))))</formula>
    </cfRule>
    <cfRule type="containsText" dxfId="19" priority="17" operator="containsText" text="ALTO">
      <formula>NOT(ISERROR(SEARCH(("ALTO"),(Z60))))</formula>
    </cfRule>
    <cfRule type="containsText" dxfId="18" priority="18" operator="containsText" text="MODERADO">
      <formula>NOT(ISERROR(SEARCH(("MODERADO"),(Z60))))</formula>
    </cfRule>
  </conditionalFormatting>
  <conditionalFormatting sqref="H81">
    <cfRule type="containsText" dxfId="17" priority="7" operator="containsText" text="EXTREMO">
      <formula>NOT(ISERROR(SEARCH(("EXTREMO"),(H81))))</formula>
    </cfRule>
    <cfRule type="containsText" dxfId="16" priority="8" operator="containsText" text="ALTO">
      <formula>NOT(ISERROR(SEARCH(("ALTO"),(H81))))</formula>
    </cfRule>
    <cfRule type="containsText" dxfId="15" priority="9" operator="containsText" text="MODERADO">
      <formula>NOT(ISERROR(SEARCH(("MODERADO"),(H81))))</formula>
    </cfRule>
  </conditionalFormatting>
  <conditionalFormatting sqref="Z81">
    <cfRule type="containsText" dxfId="14" priority="10" operator="containsText" text="EXTREMO">
      <formula>NOT(ISERROR(SEARCH(("EXTREMO"),(Z81))))</formula>
    </cfRule>
    <cfRule type="containsText" dxfId="13" priority="11" operator="containsText" text="ALTO">
      <formula>NOT(ISERROR(SEARCH(("ALTO"),(Z81))))</formula>
    </cfRule>
    <cfRule type="containsText" dxfId="12" priority="12" operator="containsText" text="MODERADO">
      <formula>NOT(ISERROR(SEARCH(("MODERADO"),(Z81))))</formula>
    </cfRule>
  </conditionalFormatting>
  <conditionalFormatting sqref="H95">
    <cfRule type="containsText" dxfId="11" priority="1" operator="containsText" text="EXTREMO">
      <formula>NOT(ISERROR(SEARCH(("EXTREMO"),(H95))))</formula>
    </cfRule>
    <cfRule type="containsText" dxfId="10" priority="2" operator="containsText" text="ALTO">
      <formula>NOT(ISERROR(SEARCH(("ALTO"),(H95))))</formula>
    </cfRule>
    <cfRule type="containsText" dxfId="9" priority="3" operator="containsText" text="MODERADO">
      <formula>NOT(ISERROR(SEARCH(("MODERADO"),(H95))))</formula>
    </cfRule>
  </conditionalFormatting>
  <conditionalFormatting sqref="Z95">
    <cfRule type="containsText" dxfId="8" priority="4" operator="containsText" text="EXTREMO">
      <formula>NOT(ISERROR(SEARCH(("EXTREMO"),(Z95))))</formula>
    </cfRule>
    <cfRule type="containsText" dxfId="7" priority="5" operator="containsText" text="ALTO">
      <formula>NOT(ISERROR(SEARCH(("ALTO"),(Z95))))</formula>
    </cfRule>
    <cfRule type="containsText" dxfId="6" priority="6" operator="containsText" text="MODERADO">
      <formula>NOT(ISERROR(SEARCH(("MODERADO"),(Z95))))</formula>
    </cfRule>
  </conditionalFormatting>
  <pageMargins left="0.70866141732283472" right="0.70866141732283472" top="0.74803149606299213" bottom="0.74803149606299213" header="0" footer="0"/>
  <pageSetup scale="1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D003B-7C00-4769-B71A-704A3D237F4E}">
  <sheetPr>
    <tabColor theme="0"/>
  </sheetPr>
  <dimension ref="A1:AN995"/>
  <sheetViews>
    <sheetView showGridLines="0" topLeftCell="H11" zoomScale="70" zoomScaleNormal="70" workbookViewId="0">
      <selection activeCell="L18" sqref="L18:L24"/>
    </sheetView>
  </sheetViews>
  <sheetFormatPr baseColWidth="10" defaultColWidth="14.42578125" defaultRowHeight="15" customHeight="1" x14ac:dyDescent="0.25"/>
  <cols>
    <col min="1" max="1" width="9.42578125" style="37" customWidth="1"/>
    <col min="2" max="4" width="32.5703125" style="37" customWidth="1"/>
    <col min="5" max="6" width="20.85546875" style="37" customWidth="1"/>
    <col min="7" max="7" width="20.85546875" style="37" hidden="1" customWidth="1"/>
    <col min="8" max="8" width="25.42578125" style="37" customWidth="1"/>
    <col min="9" max="9" width="34.42578125" style="37" customWidth="1"/>
    <col min="10" max="10" width="30.42578125" style="37" customWidth="1"/>
    <col min="11" max="11" width="40.42578125" style="37" customWidth="1"/>
    <col min="12" max="12" width="41.5703125" style="37" customWidth="1"/>
    <col min="13" max="13" width="35.28515625" style="37" customWidth="1"/>
    <col min="14" max="14" width="38.42578125" style="37" customWidth="1"/>
    <col min="15" max="15" width="53.7109375" style="37" customWidth="1"/>
    <col min="16" max="16" width="24.5703125" style="37" customWidth="1"/>
    <col min="17" max="17" width="11.42578125" style="37" customWidth="1"/>
    <col min="18" max="20" width="24.5703125" style="37" customWidth="1"/>
    <col min="21" max="21" width="19.7109375" style="37" customWidth="1"/>
    <col min="22" max="24" width="25.140625" style="37" customWidth="1"/>
    <col min="25" max="25" width="25.140625" style="37" hidden="1" customWidth="1"/>
    <col min="26" max="26" width="25.140625" style="37" customWidth="1"/>
    <col min="27" max="27" width="16.5703125" style="37" customWidth="1"/>
    <col min="28" max="29" width="33.42578125" style="37" customWidth="1"/>
    <col min="30" max="30" width="38.5703125" style="37" customWidth="1"/>
    <col min="31" max="31" width="25.42578125" style="37" customWidth="1"/>
    <col min="32" max="32" width="1.7109375" style="37" customWidth="1"/>
    <col min="33" max="37" width="46.28515625" style="37" customWidth="1"/>
    <col min="38" max="38" width="1.42578125" style="37" customWidth="1"/>
    <col min="39" max="40" width="46.5703125" style="37" customWidth="1"/>
    <col min="41" max="16384" width="14.42578125" style="37"/>
  </cols>
  <sheetData>
    <row r="1" spans="1:40" ht="27" customHeight="1" x14ac:dyDescent="0.25">
      <c r="A1" s="370"/>
      <c r="B1" s="371"/>
      <c r="C1" s="376" t="s">
        <v>64</v>
      </c>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row>
    <row r="2" spans="1:40" ht="27" customHeight="1" thickBot="1" x14ac:dyDescent="0.3">
      <c r="A2" s="372"/>
      <c r="B2" s="373"/>
      <c r="C2" s="374"/>
      <c r="D2" s="378"/>
      <c r="E2" s="378"/>
      <c r="F2" s="378"/>
      <c r="G2" s="378"/>
      <c r="H2" s="378"/>
      <c r="I2" s="378"/>
      <c r="J2" s="378"/>
      <c r="K2" s="378"/>
      <c r="L2" s="378"/>
      <c r="M2" s="378"/>
      <c r="N2" s="378"/>
      <c r="O2" s="378"/>
      <c r="P2" s="378"/>
      <c r="Q2" s="378"/>
      <c r="R2" s="378"/>
      <c r="S2" s="378"/>
      <c r="T2" s="378"/>
      <c r="U2" s="378"/>
      <c r="V2" s="378"/>
      <c r="W2" s="378"/>
      <c r="X2" s="378"/>
      <c r="Y2" s="378"/>
      <c r="Z2" s="378"/>
      <c r="AA2" s="378"/>
      <c r="AB2" s="378"/>
      <c r="AC2" s="378"/>
      <c r="AD2" s="378"/>
      <c r="AE2" s="378"/>
      <c r="AF2" s="378"/>
    </row>
    <row r="3" spans="1:40" ht="27" customHeight="1" x14ac:dyDescent="0.25">
      <c r="A3" s="372"/>
      <c r="B3" s="373"/>
      <c r="C3" s="376" t="s">
        <v>65</v>
      </c>
      <c r="D3" s="377"/>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row>
    <row r="4" spans="1:40" ht="27" customHeight="1" thickBot="1" x14ac:dyDescent="0.3">
      <c r="A4" s="374"/>
      <c r="B4" s="375"/>
      <c r="C4" s="374"/>
      <c r="D4" s="378"/>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row>
    <row r="5" spans="1:40" ht="27" customHeight="1" thickBot="1" x14ac:dyDescent="0.3">
      <c r="A5" s="38"/>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row>
    <row r="6" spans="1:40" ht="36" customHeight="1" thickBot="1" x14ac:dyDescent="0.3">
      <c r="A6" s="379" t="s">
        <v>66</v>
      </c>
      <c r="B6" s="364"/>
      <c r="C6" s="40">
        <v>46054</v>
      </c>
      <c r="D6" s="41"/>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row>
    <row r="7" spans="1:40" ht="17.25" customHeight="1" thickBot="1" x14ac:dyDescent="0.3">
      <c r="A7" s="42"/>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row>
    <row r="8" spans="1:40" ht="59.25" customHeight="1" thickBot="1" x14ac:dyDescent="0.3">
      <c r="A8" s="363" t="s">
        <v>67</v>
      </c>
      <c r="B8" s="364"/>
      <c r="C8" s="380" t="s">
        <v>272</v>
      </c>
      <c r="D8" s="364"/>
      <c r="E8" s="364"/>
      <c r="F8" s="364"/>
      <c r="G8" s="364"/>
      <c r="H8" s="366"/>
      <c r="I8" s="39"/>
      <c r="J8" s="39"/>
      <c r="K8" s="39"/>
      <c r="L8" s="39"/>
      <c r="T8" s="39"/>
      <c r="U8" s="39"/>
      <c r="V8" s="39"/>
      <c r="W8" s="39"/>
      <c r="X8" s="39"/>
      <c r="Y8" s="39"/>
      <c r="Z8" s="39"/>
      <c r="AA8" s="39"/>
      <c r="AB8" s="39"/>
      <c r="AC8" s="39"/>
      <c r="AD8" s="39"/>
      <c r="AE8" s="39"/>
      <c r="AF8" s="39"/>
    </row>
    <row r="9" spans="1:40" ht="13.5" customHeight="1" thickBot="1" x14ac:dyDescent="0.3">
      <c r="A9" s="43"/>
      <c r="B9" s="44"/>
      <c r="C9" s="44"/>
      <c r="D9" s="44"/>
      <c r="E9" s="44"/>
      <c r="F9" s="44"/>
      <c r="G9" s="44"/>
      <c r="H9" s="44"/>
      <c r="I9" s="44"/>
      <c r="J9" s="44"/>
      <c r="K9" s="44"/>
      <c r="L9" s="44"/>
      <c r="M9" s="44"/>
      <c r="N9" s="44"/>
      <c r="O9" s="44"/>
      <c r="P9" s="44"/>
      <c r="Q9" s="44"/>
      <c r="R9" s="44"/>
      <c r="S9" s="44"/>
      <c r="T9" s="39"/>
      <c r="U9" s="39"/>
      <c r="V9" s="39"/>
      <c r="W9" s="39"/>
      <c r="X9" s="39"/>
      <c r="Y9" s="39"/>
      <c r="Z9" s="39"/>
      <c r="AA9" s="39"/>
      <c r="AB9" s="39"/>
      <c r="AC9" s="39"/>
      <c r="AD9" s="39"/>
      <c r="AE9" s="39"/>
      <c r="AF9" s="39"/>
    </row>
    <row r="10" spans="1:40" ht="59.25" customHeight="1" thickBot="1" x14ac:dyDescent="0.3">
      <c r="A10" s="363" t="s">
        <v>69</v>
      </c>
      <c r="B10" s="364"/>
      <c r="C10" s="365" t="s">
        <v>273</v>
      </c>
      <c r="D10" s="364"/>
      <c r="E10" s="364"/>
      <c r="F10" s="364"/>
      <c r="G10" s="364"/>
      <c r="H10" s="364"/>
      <c r="I10" s="366"/>
      <c r="J10" s="45"/>
      <c r="K10" s="45"/>
      <c r="L10" s="45"/>
      <c r="M10" s="45"/>
      <c r="N10" s="45"/>
      <c r="O10" s="39"/>
      <c r="P10" s="39"/>
      <c r="Q10" s="39"/>
      <c r="R10" s="39"/>
      <c r="S10" s="39"/>
      <c r="T10" s="39"/>
      <c r="U10" s="39"/>
      <c r="V10" s="39"/>
      <c r="W10" s="39"/>
      <c r="X10" s="39"/>
      <c r="Y10" s="39"/>
      <c r="Z10" s="39"/>
      <c r="AA10" s="39"/>
      <c r="AB10" s="39"/>
      <c r="AC10" s="39"/>
      <c r="AD10" s="39"/>
      <c r="AE10" s="39"/>
      <c r="AF10" s="39"/>
    </row>
    <row r="11" spans="1:40" ht="59.25" customHeight="1" thickBot="1" x14ac:dyDescent="0.3">
      <c r="A11" s="363" t="s">
        <v>71</v>
      </c>
      <c r="B11" s="364"/>
      <c r="C11" s="365" t="s">
        <v>274</v>
      </c>
      <c r="D11" s="364"/>
      <c r="E11" s="364"/>
      <c r="F11" s="364"/>
      <c r="G11" s="364"/>
      <c r="H11" s="364"/>
      <c r="I11" s="366"/>
      <c r="J11" s="45"/>
      <c r="K11" s="45"/>
      <c r="L11" s="45"/>
      <c r="M11" s="45"/>
      <c r="N11" s="45"/>
      <c r="O11" s="39"/>
      <c r="P11" s="39"/>
      <c r="Q11" s="39"/>
      <c r="R11" s="39"/>
      <c r="S11" s="39"/>
      <c r="T11" s="39"/>
      <c r="U11" s="39"/>
      <c r="V11" s="39"/>
      <c r="W11" s="39"/>
      <c r="X11" s="39"/>
      <c r="Y11" s="39"/>
      <c r="Z11" s="39"/>
      <c r="AA11" s="39"/>
      <c r="AB11" s="39"/>
      <c r="AC11" s="39"/>
      <c r="AD11" s="39"/>
      <c r="AE11" s="39"/>
      <c r="AF11" s="39"/>
    </row>
    <row r="12" spans="1:40" ht="15.75" customHeight="1" x14ac:dyDescent="0.25">
      <c r="A12" s="39"/>
      <c r="B12" s="39"/>
      <c r="C12" s="3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row>
    <row r="13" spans="1:40" ht="15.75" customHeight="1" thickBot="1" x14ac:dyDescent="0.3">
      <c r="A13" s="46"/>
      <c r="B13" s="39"/>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row>
    <row r="14" spans="1:40" x14ac:dyDescent="0.25">
      <c r="A14" s="367" t="s">
        <v>73</v>
      </c>
      <c r="B14" s="368"/>
      <c r="C14" s="368"/>
      <c r="D14" s="369"/>
      <c r="E14" s="367" t="s">
        <v>74</v>
      </c>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9"/>
      <c r="AF14" s="47"/>
      <c r="AG14" s="336" t="s">
        <v>75</v>
      </c>
      <c r="AH14" s="337"/>
      <c r="AI14" s="337"/>
      <c r="AJ14" s="337"/>
      <c r="AK14" s="338"/>
      <c r="AL14" s="48"/>
      <c r="AM14" s="336" t="s">
        <v>76</v>
      </c>
      <c r="AN14" s="338"/>
    </row>
    <row r="15" spans="1:40" x14ac:dyDescent="0.25">
      <c r="A15" s="351" t="s">
        <v>77</v>
      </c>
      <c r="B15" s="333" t="s">
        <v>78</v>
      </c>
      <c r="C15" s="333" t="s">
        <v>79</v>
      </c>
      <c r="D15" s="354" t="s">
        <v>80</v>
      </c>
      <c r="E15" s="356" t="s">
        <v>81</v>
      </c>
      <c r="F15" s="357"/>
      <c r="G15" s="357"/>
      <c r="H15" s="358"/>
      <c r="I15" s="359" t="s">
        <v>82</v>
      </c>
      <c r="J15" s="357"/>
      <c r="K15" s="357"/>
      <c r="L15" s="357"/>
      <c r="M15" s="357"/>
      <c r="N15" s="357"/>
      <c r="O15" s="357"/>
      <c r="P15" s="357"/>
      <c r="Q15" s="357"/>
      <c r="R15" s="357"/>
      <c r="S15" s="357"/>
      <c r="T15" s="357"/>
      <c r="U15" s="357"/>
      <c r="V15" s="357"/>
      <c r="W15" s="357"/>
      <c r="X15" s="49"/>
      <c r="Y15" s="49"/>
      <c r="Z15" s="359" t="s">
        <v>83</v>
      </c>
      <c r="AA15" s="357"/>
      <c r="AB15" s="357"/>
      <c r="AC15" s="357"/>
      <c r="AD15" s="357"/>
      <c r="AE15" s="330"/>
      <c r="AF15" s="47"/>
      <c r="AG15" s="339"/>
      <c r="AH15" s="340"/>
      <c r="AI15" s="340"/>
      <c r="AJ15" s="340"/>
      <c r="AK15" s="341"/>
      <c r="AL15" s="48"/>
      <c r="AM15" s="339"/>
      <c r="AN15" s="341"/>
    </row>
    <row r="16" spans="1:40" ht="32.25" customHeight="1" thickBot="1" x14ac:dyDescent="0.3">
      <c r="A16" s="352"/>
      <c r="B16" s="353"/>
      <c r="C16" s="353"/>
      <c r="D16" s="355"/>
      <c r="E16" s="360" t="s">
        <v>84</v>
      </c>
      <c r="F16" s="361"/>
      <c r="G16" s="361"/>
      <c r="H16" s="362"/>
      <c r="I16" s="333" t="s">
        <v>85</v>
      </c>
      <c r="J16" s="333" t="s">
        <v>86</v>
      </c>
      <c r="K16" s="333" t="s">
        <v>87</v>
      </c>
      <c r="L16" s="333" t="s">
        <v>88</v>
      </c>
      <c r="M16" s="333" t="s">
        <v>89</v>
      </c>
      <c r="N16" s="333" t="s">
        <v>90</v>
      </c>
      <c r="O16" s="335" t="s">
        <v>91</v>
      </c>
      <c r="P16" s="335" t="s">
        <v>92</v>
      </c>
      <c r="Q16" s="335" t="s">
        <v>93</v>
      </c>
      <c r="R16" s="333" t="s">
        <v>94</v>
      </c>
      <c r="S16" s="334" t="s">
        <v>95</v>
      </c>
      <c r="T16" s="333" t="s">
        <v>96</v>
      </c>
      <c r="U16" s="333" t="s">
        <v>97</v>
      </c>
      <c r="V16" s="333" t="s">
        <v>98</v>
      </c>
      <c r="W16" s="333" t="s">
        <v>99</v>
      </c>
      <c r="X16" s="333" t="s">
        <v>100</v>
      </c>
      <c r="Y16" s="50"/>
      <c r="Z16" s="334" t="s">
        <v>101</v>
      </c>
      <c r="AA16" s="333" t="s">
        <v>102</v>
      </c>
      <c r="AB16" s="326" t="s">
        <v>103</v>
      </c>
      <c r="AC16" s="326" t="s">
        <v>55</v>
      </c>
      <c r="AD16" s="329" t="s">
        <v>104</v>
      </c>
      <c r="AE16" s="330"/>
      <c r="AF16" s="51"/>
      <c r="AG16" s="342"/>
      <c r="AH16" s="343"/>
      <c r="AI16" s="343"/>
      <c r="AJ16" s="343"/>
      <c r="AK16" s="344"/>
      <c r="AL16" s="52"/>
      <c r="AM16" s="342"/>
      <c r="AN16" s="344"/>
    </row>
    <row r="17" spans="1:40" ht="102" customHeight="1" thickBot="1" x14ac:dyDescent="0.3">
      <c r="A17" s="352"/>
      <c r="B17" s="353"/>
      <c r="C17" s="353"/>
      <c r="D17" s="355"/>
      <c r="E17" s="53" t="s">
        <v>0</v>
      </c>
      <c r="F17" s="50" t="s">
        <v>1</v>
      </c>
      <c r="G17" s="54"/>
      <c r="H17" s="55" t="s">
        <v>105</v>
      </c>
      <c r="I17" s="327"/>
      <c r="J17" s="327"/>
      <c r="K17" s="327"/>
      <c r="L17" s="327"/>
      <c r="M17" s="327"/>
      <c r="N17" s="327"/>
      <c r="O17" s="327"/>
      <c r="P17" s="327"/>
      <c r="Q17" s="327"/>
      <c r="R17" s="327"/>
      <c r="S17" s="327"/>
      <c r="T17" s="327"/>
      <c r="U17" s="327"/>
      <c r="V17" s="327"/>
      <c r="W17" s="327"/>
      <c r="X17" s="327"/>
      <c r="Y17" s="56"/>
      <c r="Z17" s="327"/>
      <c r="AA17" s="327"/>
      <c r="AB17" s="327"/>
      <c r="AC17" s="328"/>
      <c r="AD17" s="57" t="s">
        <v>106</v>
      </c>
      <c r="AE17" s="58" t="s">
        <v>107</v>
      </c>
      <c r="AF17" s="51"/>
      <c r="AG17" s="59" t="s">
        <v>108</v>
      </c>
      <c r="AH17" s="60" t="s">
        <v>109</v>
      </c>
      <c r="AI17" s="60" t="s">
        <v>110</v>
      </c>
      <c r="AJ17" s="60" t="s">
        <v>111</v>
      </c>
      <c r="AK17" s="61" t="s">
        <v>112</v>
      </c>
      <c r="AL17" s="52"/>
      <c r="AM17" s="59" t="s">
        <v>113</v>
      </c>
      <c r="AN17" s="61" t="s">
        <v>144</v>
      </c>
    </row>
    <row r="18" spans="1:40" ht="51" customHeight="1" x14ac:dyDescent="0.25">
      <c r="A18" s="290">
        <v>1</v>
      </c>
      <c r="B18" s="217" t="s">
        <v>275</v>
      </c>
      <c r="C18" s="207" t="s">
        <v>276</v>
      </c>
      <c r="D18" s="388" t="s">
        <v>277</v>
      </c>
      <c r="E18" s="298" t="s">
        <v>6</v>
      </c>
      <c r="F18" s="232" t="s">
        <v>13</v>
      </c>
      <c r="G18" s="258" t="str">
        <f>+CONCATENATE(E18," - ",F18)</f>
        <v>MUY BAJA - MAYOR</v>
      </c>
      <c r="H18" s="261" t="str">
        <f>+VLOOKUP(G18,[2]Datos!D3:E17,2,FALSE)</f>
        <v>ALTO</v>
      </c>
      <c r="I18" s="204" t="s">
        <v>118</v>
      </c>
      <c r="J18" s="204" t="s">
        <v>278</v>
      </c>
      <c r="K18" s="204" t="s">
        <v>279</v>
      </c>
      <c r="L18" s="204" t="s">
        <v>280</v>
      </c>
      <c r="M18" s="204" t="s">
        <v>281</v>
      </c>
      <c r="N18" s="204" t="s">
        <v>282</v>
      </c>
      <c r="O18" s="64" t="s">
        <v>3</v>
      </c>
      <c r="P18" s="65" t="s">
        <v>4</v>
      </c>
      <c r="Q18" s="66">
        <f>IF(P18="ASIGNADO",15,IF(P18="NO ASIGNADO",0,"0"))</f>
        <v>15</v>
      </c>
      <c r="R18" s="270">
        <f>SUM(Q18:Q24)</f>
        <v>100</v>
      </c>
      <c r="S18" s="271" t="s">
        <v>124</v>
      </c>
      <c r="T18" s="189">
        <f>IF(T21="DÉBIL",0,IF(T21="MODERADO",50,IF(T21="FUERTE",100,"")))</f>
        <v>100</v>
      </c>
      <c r="U18" s="191" t="str">
        <f>IF(AND(R21="FUERTE",S18="FUERTE (SIEMPRE SE EJECUTA)"),"NO","SÍ")</f>
        <v>NO</v>
      </c>
      <c r="V18" s="254" t="str" cm="1">
        <f t="array" ref="V18">_xlfn.IFS(AVERAGE(T18,T25,T32,T39,T46,T53)=100,"FUERTE",AVERAGE(T18,T25,T32,T39,T46,T53)&lt;50,"DÉBIL",AVERAGE(T18,T25,T32,T39,T46,T53)&gt;=50,"MODERADO")</f>
        <v>FUERTE</v>
      </c>
      <c r="W18" s="257" t="s">
        <v>62</v>
      </c>
      <c r="X18" s="254" t="str">
        <f>IF(AND(E18="MUY BAJA",W21=2),"MUY BAJA",IF(AND(E18="BAJA",W21=2),"MUY BAJA",IF(AND(E18="MEDIA",W21=2),"MUY BAJA",IF(AND(E18="ALTA",W21=2),"BAJA",IF(AND(E18="MUY ALTA",W21=2),"MEDIA",IF(AND(E18="MUY BAJA",W21=1),"MUY BAJA",IF(AND(E18="BAJA",W21=1),"MUY BAJA",IF(AND(E18="MEDIA",W21=1),"BAJA",IF(AND(E18="ALTA",W21=1),"MEDIA",IF(AND(E18="MUY ALTA",W21=1),"ALTA",E18))))))))))</f>
        <v>MUY BAJA</v>
      </c>
      <c r="Y18" s="258" t="str">
        <f>+CONCATENATE(X18," - ",F18)</f>
        <v>MUY BAJA - MAYOR</v>
      </c>
      <c r="Z18" s="261" t="str">
        <f>+VLOOKUP(Y18,[2]Datos!$D$3:$E$17,2,FALSE)</f>
        <v>ALTO</v>
      </c>
      <c r="AA18" s="232" t="s">
        <v>45</v>
      </c>
      <c r="AB18" s="235" t="s">
        <v>283</v>
      </c>
      <c r="AC18" s="238"/>
      <c r="AD18" s="383" t="s">
        <v>284</v>
      </c>
      <c r="AE18" s="386">
        <v>46264</v>
      </c>
      <c r="AF18" s="67"/>
      <c r="AG18" s="246">
        <v>46148</v>
      </c>
      <c r="AH18" s="221" t="s">
        <v>285</v>
      </c>
      <c r="AI18" s="224" t="s">
        <v>285</v>
      </c>
      <c r="AJ18" s="224" t="s">
        <v>168</v>
      </c>
      <c r="AK18" s="225" t="s">
        <v>168</v>
      </c>
      <c r="AL18" s="48"/>
      <c r="AM18" s="381" t="s">
        <v>286</v>
      </c>
      <c r="AN18" s="382" t="s">
        <v>287</v>
      </c>
    </row>
    <row r="19" spans="1:40" ht="62.25" customHeight="1" x14ac:dyDescent="0.25">
      <c r="A19" s="193"/>
      <c r="B19" s="187"/>
      <c r="C19" s="305"/>
      <c r="D19" s="389"/>
      <c r="E19" s="193"/>
      <c r="F19" s="187"/>
      <c r="G19" s="187"/>
      <c r="H19" s="187"/>
      <c r="I19" s="288"/>
      <c r="J19" s="288"/>
      <c r="K19" s="288"/>
      <c r="L19" s="288"/>
      <c r="M19" s="288"/>
      <c r="N19" s="288"/>
      <c r="O19" s="68" t="s">
        <v>9</v>
      </c>
      <c r="P19" s="69" t="s">
        <v>10</v>
      </c>
      <c r="Q19" s="70">
        <f>IF(P19="ADECUADO",15,IF(P19="INADECUADO",0,"0"))</f>
        <v>15</v>
      </c>
      <c r="R19" s="184"/>
      <c r="S19" s="187"/>
      <c r="T19" s="187"/>
      <c r="U19" s="187"/>
      <c r="V19" s="255"/>
      <c r="W19" s="190"/>
      <c r="X19" s="255"/>
      <c r="Y19" s="259"/>
      <c r="Z19" s="262"/>
      <c r="AA19" s="233"/>
      <c r="AB19" s="236"/>
      <c r="AC19" s="239"/>
      <c r="AD19" s="384"/>
      <c r="AE19" s="245"/>
      <c r="AF19" s="67"/>
      <c r="AG19" s="193"/>
      <c r="AH19" s="222"/>
      <c r="AI19" s="187"/>
      <c r="AJ19" s="187"/>
      <c r="AK19" s="196"/>
      <c r="AL19" s="48"/>
      <c r="AM19" s="193"/>
      <c r="AN19" s="196"/>
    </row>
    <row r="20" spans="1:40" ht="75.75" customHeight="1" x14ac:dyDescent="0.25">
      <c r="A20" s="193"/>
      <c r="B20" s="187"/>
      <c r="C20" s="305"/>
      <c r="D20" s="389"/>
      <c r="E20" s="193"/>
      <c r="F20" s="187"/>
      <c r="G20" s="187"/>
      <c r="H20" s="187"/>
      <c r="I20" s="288"/>
      <c r="J20" s="288"/>
      <c r="K20" s="288"/>
      <c r="L20" s="288"/>
      <c r="M20" s="288"/>
      <c r="N20" s="288"/>
      <c r="O20" s="71" t="s">
        <v>16</v>
      </c>
      <c r="P20" s="69" t="s">
        <v>17</v>
      </c>
      <c r="Q20" s="70">
        <f>IF(P20="OPORTUNA",15,IF(P20="INOPORTUNA",0,"0"))</f>
        <v>15</v>
      </c>
      <c r="R20" s="184"/>
      <c r="S20" s="187"/>
      <c r="T20" s="190"/>
      <c r="U20" s="187"/>
      <c r="V20" s="255"/>
      <c r="W20" s="72" t="s">
        <v>133</v>
      </c>
      <c r="X20" s="255"/>
      <c r="Y20" s="259"/>
      <c r="Z20" s="262"/>
      <c r="AA20" s="233"/>
      <c r="AB20" s="236"/>
      <c r="AC20" s="239"/>
      <c r="AD20" s="384"/>
      <c r="AE20" s="245"/>
      <c r="AF20" s="67"/>
      <c r="AG20" s="193"/>
      <c r="AH20" s="222"/>
      <c r="AI20" s="187"/>
      <c r="AJ20" s="187"/>
      <c r="AK20" s="196"/>
      <c r="AL20" s="48"/>
      <c r="AM20" s="193"/>
      <c r="AN20" s="196"/>
    </row>
    <row r="21" spans="1:40" ht="90.75" customHeight="1" x14ac:dyDescent="0.25">
      <c r="A21" s="193"/>
      <c r="B21" s="187"/>
      <c r="C21" s="305"/>
      <c r="D21" s="389"/>
      <c r="E21" s="193"/>
      <c r="F21" s="187"/>
      <c r="G21" s="187"/>
      <c r="H21" s="187"/>
      <c r="I21" s="288"/>
      <c r="J21" s="288"/>
      <c r="K21" s="288"/>
      <c r="L21" s="288"/>
      <c r="M21" s="288"/>
      <c r="N21" s="288"/>
      <c r="O21" s="68" t="s">
        <v>23</v>
      </c>
      <c r="P21" s="69" t="s">
        <v>24</v>
      </c>
      <c r="Q21" s="70">
        <f>IF(P21="PREVENIR",15,IF(P21="DETECTAR",10,IF(P21="NO ES UN CONTROL",0,"0")))</f>
        <v>15</v>
      </c>
      <c r="R21" s="198" t="str">
        <f>IF(R18&lt;86,"DÉBIL",IF(R18&lt;96,"MODERADO",IF(R18&lt;101,"FUERTE","")))</f>
        <v>FUERTE</v>
      </c>
      <c r="S21" s="187"/>
      <c r="T21" s="200" t="str">
        <f>IF(AND(R21="FUERTE",S18="FUERTE (SIEMPRE SE EJECUTA)"),"FUERTE",IF(OR(R21="DÉBIL",S18="DÉBIL (NO SE EJECUTA)"),"DÉBIL",IF(OR(R21="MODERADO",S18="MODERADO (ALGUNAS VECES)"),"MODERADO")))</f>
        <v>FUERTE</v>
      </c>
      <c r="U21" s="187"/>
      <c r="V21" s="255"/>
      <c r="W21" s="264">
        <f>IF(AND($V$18="FUERTE",$W$18="DIRECTAMENTE"),2,IF(AND($V$18="FUERTE",$W$18="DIRECTAMENTE"),2,IF(AND($V$18="FUERTE",$W$18="DIRECTAMENTE"),2,IF(AND($V$18="FUERTE",$W$18="NO DISMINUYE"),0,IF(AND($V$18="MODERADO",$W$18="DIRECTAMENTE"),1,IF(AND($V$18="MODERADO",$W$18="DIRECTAMENTE"),1,IF(AND($V$18="MODERADO",$W$18="DIRECTAMENTE"),1,IF(AND($V$18="MODERADO",$W$18="NO DISMINUYE"),0,"N/A"))))))))</f>
        <v>2</v>
      </c>
      <c r="X21" s="255"/>
      <c r="Y21" s="259"/>
      <c r="Z21" s="262"/>
      <c r="AA21" s="233"/>
      <c r="AB21" s="236"/>
      <c r="AC21" s="239"/>
      <c r="AD21" s="384"/>
      <c r="AE21" s="201" t="s">
        <v>134</v>
      </c>
      <c r="AF21" s="73"/>
      <c r="AG21" s="193"/>
      <c r="AH21" s="222"/>
      <c r="AI21" s="187"/>
      <c r="AJ21" s="187"/>
      <c r="AK21" s="196"/>
      <c r="AL21" s="48"/>
      <c r="AM21" s="193"/>
      <c r="AN21" s="196"/>
    </row>
    <row r="22" spans="1:40" ht="111" customHeight="1" x14ac:dyDescent="0.25">
      <c r="A22" s="193"/>
      <c r="B22" s="187"/>
      <c r="C22" s="305"/>
      <c r="D22" s="389"/>
      <c r="E22" s="193"/>
      <c r="F22" s="187"/>
      <c r="G22" s="187"/>
      <c r="H22" s="187"/>
      <c r="I22" s="288"/>
      <c r="J22" s="288"/>
      <c r="K22" s="288"/>
      <c r="L22" s="288"/>
      <c r="M22" s="288"/>
      <c r="N22" s="288"/>
      <c r="O22" s="68" t="s">
        <v>29</v>
      </c>
      <c r="P22" s="69" t="s">
        <v>30</v>
      </c>
      <c r="Q22" s="70">
        <f>IF(P22="CONFIABLE",15,IF(P22="NO CONFIABLE",0,"0"))</f>
        <v>15</v>
      </c>
      <c r="R22" s="184"/>
      <c r="S22" s="187"/>
      <c r="T22" s="187"/>
      <c r="U22" s="187"/>
      <c r="V22" s="255"/>
      <c r="W22" s="265"/>
      <c r="X22" s="255"/>
      <c r="Y22" s="259"/>
      <c r="Z22" s="262"/>
      <c r="AA22" s="233"/>
      <c r="AB22" s="236"/>
      <c r="AC22" s="239"/>
      <c r="AD22" s="384"/>
      <c r="AE22" s="197"/>
      <c r="AF22" s="73"/>
      <c r="AG22" s="193"/>
      <c r="AH22" s="222"/>
      <c r="AI22" s="187"/>
      <c r="AJ22" s="187"/>
      <c r="AK22" s="196"/>
      <c r="AL22" s="48"/>
      <c r="AM22" s="193"/>
      <c r="AN22" s="196"/>
    </row>
    <row r="23" spans="1:40" ht="84" customHeight="1" x14ac:dyDescent="0.25">
      <c r="A23" s="193"/>
      <c r="B23" s="187"/>
      <c r="C23" s="305"/>
      <c r="D23" s="389"/>
      <c r="E23" s="193"/>
      <c r="F23" s="187"/>
      <c r="G23" s="187"/>
      <c r="H23" s="187"/>
      <c r="I23" s="288"/>
      <c r="J23" s="288"/>
      <c r="K23" s="288"/>
      <c r="L23" s="288"/>
      <c r="M23" s="288"/>
      <c r="N23" s="288"/>
      <c r="O23" s="68" t="s">
        <v>34</v>
      </c>
      <c r="P23" s="69" t="s">
        <v>35</v>
      </c>
      <c r="Q23" s="70">
        <f>IF(P23="SE INVESTIGAN Y SE RESUELVEN OPORTUNAMENTE",15,IF(P23="NO SE INVESTIGAN Y SE RESUELVEN OPORTUNAMENTE",0,"0"))</f>
        <v>15</v>
      </c>
      <c r="R23" s="184"/>
      <c r="S23" s="187"/>
      <c r="T23" s="187"/>
      <c r="U23" s="187"/>
      <c r="V23" s="255"/>
      <c r="W23" s="265"/>
      <c r="X23" s="255"/>
      <c r="Y23" s="259"/>
      <c r="Z23" s="262"/>
      <c r="AA23" s="233"/>
      <c r="AB23" s="236"/>
      <c r="AC23" s="239"/>
      <c r="AD23" s="384"/>
      <c r="AE23" s="244" t="s">
        <v>288</v>
      </c>
      <c r="AF23" s="67"/>
      <c r="AG23" s="193"/>
      <c r="AH23" s="222"/>
      <c r="AI23" s="187"/>
      <c r="AJ23" s="187"/>
      <c r="AK23" s="196"/>
      <c r="AL23" s="48"/>
      <c r="AM23" s="193"/>
      <c r="AN23" s="196"/>
    </row>
    <row r="24" spans="1:40" ht="80.25" customHeight="1" thickBot="1" x14ac:dyDescent="0.3">
      <c r="A24" s="193"/>
      <c r="B24" s="187"/>
      <c r="C24" s="305"/>
      <c r="D24" s="389"/>
      <c r="E24" s="193"/>
      <c r="F24" s="187"/>
      <c r="G24" s="187"/>
      <c r="H24" s="187"/>
      <c r="I24" s="289"/>
      <c r="J24" s="289"/>
      <c r="K24" s="289"/>
      <c r="L24" s="289"/>
      <c r="M24" s="289"/>
      <c r="N24" s="289"/>
      <c r="O24" s="74" t="s">
        <v>38</v>
      </c>
      <c r="P24" s="75" t="s">
        <v>39</v>
      </c>
      <c r="Q24" s="76">
        <f>IF(P24="COMPLETA",10,IF(P24="INCOMPLETA",5,IF(P24="NO EXISTE",0,"0")))</f>
        <v>10</v>
      </c>
      <c r="R24" s="216"/>
      <c r="S24" s="210"/>
      <c r="T24" s="210"/>
      <c r="U24" s="210"/>
      <c r="V24" s="255"/>
      <c r="W24" s="265"/>
      <c r="X24" s="255"/>
      <c r="Y24" s="259"/>
      <c r="Z24" s="262"/>
      <c r="AA24" s="233"/>
      <c r="AB24" s="236"/>
      <c r="AC24" s="239"/>
      <c r="AD24" s="385"/>
      <c r="AE24" s="247"/>
      <c r="AF24" s="67"/>
      <c r="AG24" s="211"/>
      <c r="AH24" s="223"/>
      <c r="AI24" s="210"/>
      <c r="AJ24" s="210"/>
      <c r="AK24" s="214"/>
      <c r="AL24" s="48"/>
      <c r="AM24" s="211"/>
      <c r="AN24" s="197"/>
    </row>
    <row r="25" spans="1:40" ht="38.25" hidden="1" customHeight="1" thickBot="1" x14ac:dyDescent="0.3">
      <c r="A25" s="193"/>
      <c r="B25" s="187"/>
      <c r="C25" s="305"/>
      <c r="D25" s="389"/>
      <c r="E25" s="193"/>
      <c r="F25" s="187"/>
      <c r="G25" s="187"/>
      <c r="H25" s="187"/>
      <c r="I25" s="217"/>
      <c r="J25" s="217"/>
      <c r="K25" s="217"/>
      <c r="L25" s="217"/>
      <c r="M25" s="217"/>
      <c r="N25" s="217"/>
      <c r="O25" s="64" t="s">
        <v>3</v>
      </c>
      <c r="P25" s="65" t="s">
        <v>4</v>
      </c>
      <c r="Q25" s="66">
        <f>IF(P25="ASIGNADO",15,IF(P25="NO ASIGNADO",0,"0"))</f>
        <v>15</v>
      </c>
      <c r="R25" s="183">
        <f>SUM(Q25:Q31)</f>
        <v>100</v>
      </c>
      <c r="S25" s="186" t="s">
        <v>124</v>
      </c>
      <c r="T25" s="189">
        <f>IF(T28="DÉBIL",0,IF(T28="MODERADO",50,IF(T28="FUERTE",100,"")))</f>
        <v>100</v>
      </c>
      <c r="U25" s="191" t="str">
        <f>IF(AND(R28="FUERTE",S25="FUERTE (SIEMPRE SE EJECUTA)"),"NO","SÍ")</f>
        <v>NO</v>
      </c>
      <c r="V25" s="255"/>
      <c r="W25" s="265"/>
      <c r="X25" s="255"/>
      <c r="Y25" s="259"/>
      <c r="Z25" s="262"/>
      <c r="AA25" s="233"/>
      <c r="AB25" s="236"/>
      <c r="AC25" s="239"/>
      <c r="AD25" s="248"/>
      <c r="AE25" s="251"/>
      <c r="AF25" s="67"/>
    </row>
    <row r="26" spans="1:40" ht="55.5" hidden="1" customHeight="1" x14ac:dyDescent="0.25">
      <c r="A26" s="193"/>
      <c r="B26" s="187"/>
      <c r="C26" s="305"/>
      <c r="D26" s="389"/>
      <c r="E26" s="193"/>
      <c r="F26" s="187"/>
      <c r="G26" s="187"/>
      <c r="H26" s="187"/>
      <c r="I26" s="218"/>
      <c r="J26" s="218"/>
      <c r="K26" s="218"/>
      <c r="L26" s="218"/>
      <c r="M26" s="218"/>
      <c r="N26" s="218"/>
      <c r="O26" s="68" t="s">
        <v>9</v>
      </c>
      <c r="P26" s="69" t="s">
        <v>138</v>
      </c>
      <c r="Q26" s="70">
        <f>IF(P26="ADECUADO",15,IF(P26="INADECUADO",0,"0"))</f>
        <v>15</v>
      </c>
      <c r="R26" s="184"/>
      <c r="S26" s="187"/>
      <c r="T26" s="187"/>
      <c r="U26" s="187"/>
      <c r="V26" s="255"/>
      <c r="W26" s="265"/>
      <c r="X26" s="255"/>
      <c r="Y26" s="259"/>
      <c r="Z26" s="262"/>
      <c r="AA26" s="233"/>
      <c r="AB26" s="236"/>
      <c r="AC26" s="239"/>
      <c r="AD26" s="249"/>
      <c r="AE26" s="252"/>
      <c r="AF26" s="67"/>
    </row>
    <row r="27" spans="1:40" ht="85.5" hidden="1" customHeight="1" x14ac:dyDescent="0.25">
      <c r="A27" s="193"/>
      <c r="B27" s="187"/>
      <c r="C27" s="305"/>
      <c r="D27" s="389"/>
      <c r="E27" s="193"/>
      <c r="F27" s="187"/>
      <c r="G27" s="187"/>
      <c r="H27" s="187"/>
      <c r="I27" s="218"/>
      <c r="J27" s="218"/>
      <c r="K27" s="218"/>
      <c r="L27" s="218"/>
      <c r="M27" s="218"/>
      <c r="N27" s="218"/>
      <c r="O27" s="71" t="s">
        <v>16</v>
      </c>
      <c r="P27" s="69" t="s">
        <v>17</v>
      </c>
      <c r="Q27" s="70">
        <f>IF(P27="OPORTUNA",15,IF(P27="INOPORTUNA",0,"0"))</f>
        <v>15</v>
      </c>
      <c r="R27" s="185"/>
      <c r="S27" s="187"/>
      <c r="T27" s="190"/>
      <c r="U27" s="187"/>
      <c r="V27" s="255"/>
      <c r="W27" s="265"/>
      <c r="X27" s="255"/>
      <c r="Y27" s="259"/>
      <c r="Z27" s="262"/>
      <c r="AA27" s="233"/>
      <c r="AB27" s="236"/>
      <c r="AC27" s="239"/>
      <c r="AD27" s="249"/>
      <c r="AE27" s="253"/>
      <c r="AF27" s="67"/>
    </row>
    <row r="28" spans="1:40" ht="96.75" hidden="1" customHeight="1" x14ac:dyDescent="0.25">
      <c r="A28" s="193"/>
      <c r="B28" s="187"/>
      <c r="C28" s="305"/>
      <c r="D28" s="389"/>
      <c r="E28" s="193"/>
      <c r="F28" s="187"/>
      <c r="G28" s="187"/>
      <c r="H28" s="187"/>
      <c r="I28" s="218"/>
      <c r="J28" s="218"/>
      <c r="K28" s="218"/>
      <c r="L28" s="218"/>
      <c r="M28" s="218"/>
      <c r="N28" s="218"/>
      <c r="O28" s="68" t="s">
        <v>23</v>
      </c>
      <c r="P28" s="69" t="s">
        <v>24</v>
      </c>
      <c r="Q28" s="70">
        <f>IF(P28="PREVENIR",15,IF(P28="DETECTAR",10,IF(P28="NO ES UN CONTROL",0,"0")))</f>
        <v>15</v>
      </c>
      <c r="R28" s="198" t="str">
        <f>IF(R25&lt;86,"DÉBIL",IF(R25&lt;96,"MODERADO",IF(R25&lt;101,"FUERTE","")))</f>
        <v>FUERTE</v>
      </c>
      <c r="S28" s="187"/>
      <c r="T28" s="200" t="str">
        <f>IF(AND(R28="FUERTE",S25="FUERTE (SIEMPRE SE EJECUTA)"),"FUERTE",IF(OR(R28="DÉBIL",S25="DÉBIL (NO SE EJECUTA)"),"DÉBIL",IF(OR(R28="MODERADO",S25="MODERADO (ALGUNAS VECES)"),"MODERADO")))</f>
        <v>FUERTE</v>
      </c>
      <c r="U28" s="187"/>
      <c r="V28" s="255"/>
      <c r="W28" s="265"/>
      <c r="X28" s="255"/>
      <c r="Y28" s="259"/>
      <c r="Z28" s="262"/>
      <c r="AA28" s="233"/>
      <c r="AB28" s="236"/>
      <c r="AC28" s="239"/>
      <c r="AD28" s="249"/>
      <c r="AE28" s="201" t="s">
        <v>134</v>
      </c>
      <c r="AF28" s="73"/>
    </row>
    <row r="29" spans="1:40" ht="69.75" hidden="1" customHeight="1" x14ac:dyDescent="0.25">
      <c r="A29" s="193"/>
      <c r="B29" s="187"/>
      <c r="C29" s="305"/>
      <c r="D29" s="389"/>
      <c r="E29" s="193"/>
      <c r="F29" s="187"/>
      <c r="G29" s="187"/>
      <c r="H29" s="187"/>
      <c r="I29" s="218"/>
      <c r="J29" s="218"/>
      <c r="K29" s="218"/>
      <c r="L29" s="218"/>
      <c r="M29" s="218"/>
      <c r="N29" s="218"/>
      <c r="O29" s="68" t="s">
        <v>29</v>
      </c>
      <c r="P29" s="69" t="s">
        <v>30</v>
      </c>
      <c r="Q29" s="70">
        <f>IF(P29="CONFIABLE",15,IF(P29="NO CONFIABLE",0,"0"))</f>
        <v>15</v>
      </c>
      <c r="R29" s="184"/>
      <c r="S29" s="187"/>
      <c r="T29" s="187"/>
      <c r="U29" s="187"/>
      <c r="V29" s="255"/>
      <c r="W29" s="265"/>
      <c r="X29" s="255"/>
      <c r="Y29" s="259"/>
      <c r="Z29" s="262"/>
      <c r="AA29" s="233"/>
      <c r="AB29" s="236"/>
      <c r="AC29" s="239"/>
      <c r="AD29" s="249"/>
      <c r="AE29" s="197"/>
      <c r="AF29" s="73"/>
    </row>
    <row r="30" spans="1:40" ht="86.25" hidden="1" customHeight="1" x14ac:dyDescent="0.25">
      <c r="A30" s="193"/>
      <c r="B30" s="187"/>
      <c r="C30" s="305"/>
      <c r="D30" s="389"/>
      <c r="E30" s="193"/>
      <c r="F30" s="187"/>
      <c r="G30" s="187"/>
      <c r="H30" s="187"/>
      <c r="I30" s="218"/>
      <c r="J30" s="218"/>
      <c r="K30" s="218"/>
      <c r="L30" s="218"/>
      <c r="M30" s="218"/>
      <c r="N30" s="218"/>
      <c r="O30" s="68" t="s">
        <v>34</v>
      </c>
      <c r="P30" s="69" t="s">
        <v>35</v>
      </c>
      <c r="Q30" s="70">
        <f>IF(P30="SE INVESTIGAN Y SE RESUELVEN OPORTUNAMENTE",15,IF(P30="NO SE INVESTIGAN Y SE RESUELVEN OPORTUNAMENTE",0,"0"))</f>
        <v>15</v>
      </c>
      <c r="R30" s="184"/>
      <c r="S30" s="187"/>
      <c r="T30" s="187"/>
      <c r="U30" s="187"/>
      <c r="V30" s="255"/>
      <c r="W30" s="265"/>
      <c r="X30" s="255"/>
      <c r="Y30" s="259"/>
      <c r="Z30" s="262"/>
      <c r="AA30" s="233"/>
      <c r="AB30" s="236"/>
      <c r="AC30" s="239"/>
      <c r="AD30" s="249"/>
      <c r="AE30" s="202"/>
      <c r="AF30" s="67"/>
    </row>
    <row r="31" spans="1:40" ht="69.75" hidden="1" customHeight="1" x14ac:dyDescent="0.25">
      <c r="A31" s="193"/>
      <c r="B31" s="187"/>
      <c r="C31" s="305"/>
      <c r="D31" s="389"/>
      <c r="E31" s="193"/>
      <c r="F31" s="187"/>
      <c r="G31" s="187"/>
      <c r="H31" s="187"/>
      <c r="I31" s="219"/>
      <c r="J31" s="219"/>
      <c r="K31" s="219"/>
      <c r="L31" s="219"/>
      <c r="M31" s="219"/>
      <c r="N31" s="219"/>
      <c r="O31" s="74" t="s">
        <v>38</v>
      </c>
      <c r="P31" s="75" t="s">
        <v>140</v>
      </c>
      <c r="Q31" s="76">
        <f>IF(P31="COMPLETA",10,IF(P31="INCOMPLETA",5,IF(P31="NO EXISTE",0,"0")))</f>
        <v>10</v>
      </c>
      <c r="R31" s="216"/>
      <c r="S31" s="210"/>
      <c r="T31" s="210"/>
      <c r="U31" s="210"/>
      <c r="V31" s="255"/>
      <c r="W31" s="265"/>
      <c r="X31" s="255"/>
      <c r="Y31" s="259"/>
      <c r="Z31" s="262"/>
      <c r="AA31" s="233"/>
      <c r="AB31" s="236"/>
      <c r="AC31" s="239"/>
      <c r="AD31" s="250"/>
      <c r="AE31" s="214"/>
      <c r="AF31" s="67"/>
    </row>
    <row r="32" spans="1:40" ht="38.25" hidden="1" customHeight="1" x14ac:dyDescent="0.25">
      <c r="A32" s="193"/>
      <c r="B32" s="187"/>
      <c r="C32" s="305"/>
      <c r="D32" s="389"/>
      <c r="E32" s="193"/>
      <c r="F32" s="187"/>
      <c r="G32" s="187"/>
      <c r="H32" s="187"/>
      <c r="I32" s="220"/>
      <c r="J32" s="220"/>
      <c r="K32" s="220"/>
      <c r="L32" s="220"/>
      <c r="M32" s="207"/>
      <c r="N32" s="217"/>
      <c r="O32" s="64" t="s">
        <v>3</v>
      </c>
      <c r="P32" s="65" t="s">
        <v>4</v>
      </c>
      <c r="Q32" s="66">
        <f>IF(P32="ASIGNADO",15,IF(P32="NO ASIGNADO",0,"0"))</f>
        <v>15</v>
      </c>
      <c r="R32" s="183">
        <f>SUM(Q32:Q38)</f>
        <v>100</v>
      </c>
      <c r="S32" s="186" t="s">
        <v>124</v>
      </c>
      <c r="T32" s="189">
        <f>IF(T35="DÉBIL",0,IF(T35="MODERADO",50,IF(T35="FUERTE",100,"")))</f>
        <v>100</v>
      </c>
      <c r="U32" s="191" t="str">
        <f>IF(AND(R35="FUERTE",S32="FUERTE (SIEMPRE SE EJECUTA)"),"NO","SÍ")</f>
        <v>NO</v>
      </c>
      <c r="V32" s="255"/>
      <c r="W32" s="265"/>
      <c r="X32" s="255"/>
      <c r="Y32" s="259"/>
      <c r="Z32" s="262"/>
      <c r="AA32" s="233"/>
      <c r="AB32" s="236"/>
      <c r="AC32" s="239"/>
      <c r="AD32" s="192"/>
      <c r="AE32" s="195"/>
      <c r="AF32" s="67"/>
    </row>
    <row r="33" spans="1:32" ht="38.25" hidden="1" customHeight="1" x14ac:dyDescent="0.25">
      <c r="A33" s="193"/>
      <c r="B33" s="187"/>
      <c r="C33" s="305"/>
      <c r="D33" s="389"/>
      <c r="E33" s="193"/>
      <c r="F33" s="187"/>
      <c r="G33" s="187"/>
      <c r="H33" s="187"/>
      <c r="I33" s="205"/>
      <c r="J33" s="205"/>
      <c r="K33" s="205"/>
      <c r="L33" s="205"/>
      <c r="M33" s="205"/>
      <c r="N33" s="218"/>
      <c r="O33" s="68" t="s">
        <v>9</v>
      </c>
      <c r="P33" s="69" t="s">
        <v>138</v>
      </c>
      <c r="Q33" s="70">
        <f>IF(P33="ADECUADO",15,IF(P33="INADECUADO",0,"0"))</f>
        <v>15</v>
      </c>
      <c r="R33" s="184"/>
      <c r="S33" s="187"/>
      <c r="T33" s="187"/>
      <c r="U33" s="187"/>
      <c r="V33" s="255"/>
      <c r="W33" s="265"/>
      <c r="X33" s="255"/>
      <c r="Y33" s="259"/>
      <c r="Z33" s="262"/>
      <c r="AA33" s="233"/>
      <c r="AB33" s="236"/>
      <c r="AC33" s="239"/>
      <c r="AD33" s="193"/>
      <c r="AE33" s="196"/>
      <c r="AF33" s="67"/>
    </row>
    <row r="34" spans="1:32" ht="38.25" hidden="1" customHeight="1" x14ac:dyDescent="0.25">
      <c r="A34" s="193"/>
      <c r="B34" s="187"/>
      <c r="C34" s="305"/>
      <c r="D34" s="389"/>
      <c r="E34" s="193"/>
      <c r="F34" s="187"/>
      <c r="G34" s="187"/>
      <c r="H34" s="187"/>
      <c r="I34" s="205"/>
      <c r="J34" s="205"/>
      <c r="K34" s="205"/>
      <c r="L34" s="205"/>
      <c r="M34" s="205"/>
      <c r="N34" s="218"/>
      <c r="O34" s="71" t="s">
        <v>16</v>
      </c>
      <c r="P34" s="69" t="s">
        <v>17</v>
      </c>
      <c r="Q34" s="70">
        <f>IF(P34="OPORTUNA",15,IF(P34="INOPORTUNA",0,"0"))</f>
        <v>15</v>
      </c>
      <c r="R34" s="185"/>
      <c r="S34" s="187"/>
      <c r="T34" s="190"/>
      <c r="U34" s="187"/>
      <c r="V34" s="255"/>
      <c r="W34" s="265"/>
      <c r="X34" s="255"/>
      <c r="Y34" s="259"/>
      <c r="Z34" s="262"/>
      <c r="AA34" s="233"/>
      <c r="AB34" s="236"/>
      <c r="AC34" s="239"/>
      <c r="AD34" s="193"/>
      <c r="AE34" s="197"/>
      <c r="AF34" s="67"/>
    </row>
    <row r="35" spans="1:32" ht="38.25" hidden="1" customHeight="1" x14ac:dyDescent="0.25">
      <c r="A35" s="193"/>
      <c r="B35" s="187"/>
      <c r="C35" s="305"/>
      <c r="D35" s="389"/>
      <c r="E35" s="193"/>
      <c r="F35" s="187"/>
      <c r="G35" s="187"/>
      <c r="H35" s="187"/>
      <c r="I35" s="205"/>
      <c r="J35" s="205"/>
      <c r="K35" s="205"/>
      <c r="L35" s="205"/>
      <c r="M35" s="205"/>
      <c r="N35" s="218"/>
      <c r="O35" s="68" t="s">
        <v>23</v>
      </c>
      <c r="P35" s="69" t="s">
        <v>24</v>
      </c>
      <c r="Q35" s="70">
        <f>IF(P35="PREVENIR",15,IF(P35="DETECTAR",10,IF(P35="NO ES UN CONTROL",0,"0")))</f>
        <v>15</v>
      </c>
      <c r="R35" s="198" t="str">
        <f>IF(R32&lt;86,"DÉBIL",IF(R32&lt;96,"MODERADO",IF(R32&lt;101,"FUERTE","")))</f>
        <v>FUERTE</v>
      </c>
      <c r="S35" s="187"/>
      <c r="T35" s="200" t="str">
        <f>IF(AND(R35="FUERTE",S32="FUERTE (SIEMPRE SE EJECUTA)"),"FUERTE",IF(OR(R35="DÉBIL",S32="DÉBIL (NO SE EJECUTA)"),"DÉBIL",IF(OR(R35="MODERADO",S32="MODERADO (ALGUNAS VECES)"),"MODERADO")))</f>
        <v>FUERTE</v>
      </c>
      <c r="U35" s="187"/>
      <c r="V35" s="255"/>
      <c r="W35" s="265"/>
      <c r="X35" s="255"/>
      <c r="Y35" s="259"/>
      <c r="Z35" s="262"/>
      <c r="AA35" s="233"/>
      <c r="AB35" s="236"/>
      <c r="AC35" s="239"/>
      <c r="AD35" s="193"/>
      <c r="AE35" s="201" t="s">
        <v>134</v>
      </c>
      <c r="AF35" s="73"/>
    </row>
    <row r="36" spans="1:32" ht="38.25" hidden="1" customHeight="1" x14ac:dyDescent="0.25">
      <c r="A36" s="193"/>
      <c r="B36" s="187"/>
      <c r="C36" s="305"/>
      <c r="D36" s="389"/>
      <c r="E36" s="193"/>
      <c r="F36" s="187"/>
      <c r="G36" s="187"/>
      <c r="H36" s="187"/>
      <c r="I36" s="205"/>
      <c r="J36" s="205"/>
      <c r="K36" s="205"/>
      <c r="L36" s="205"/>
      <c r="M36" s="205"/>
      <c r="N36" s="218"/>
      <c r="O36" s="68" t="s">
        <v>29</v>
      </c>
      <c r="P36" s="69" t="s">
        <v>30</v>
      </c>
      <c r="Q36" s="70">
        <f>IF(P36="CONFIABLE",15,IF(P36="NO CONFIABLE",0,"0"))</f>
        <v>15</v>
      </c>
      <c r="R36" s="184"/>
      <c r="S36" s="187"/>
      <c r="T36" s="187"/>
      <c r="U36" s="187"/>
      <c r="V36" s="255"/>
      <c r="W36" s="265"/>
      <c r="X36" s="255"/>
      <c r="Y36" s="259"/>
      <c r="Z36" s="262"/>
      <c r="AA36" s="233"/>
      <c r="AB36" s="236"/>
      <c r="AC36" s="239"/>
      <c r="AD36" s="193"/>
      <c r="AE36" s="197"/>
      <c r="AF36" s="73"/>
    </row>
    <row r="37" spans="1:32" ht="38.25" hidden="1" customHeight="1" x14ac:dyDescent="0.25">
      <c r="A37" s="193"/>
      <c r="B37" s="187"/>
      <c r="C37" s="305"/>
      <c r="D37" s="389"/>
      <c r="E37" s="193"/>
      <c r="F37" s="187"/>
      <c r="G37" s="187"/>
      <c r="H37" s="187"/>
      <c r="I37" s="205"/>
      <c r="J37" s="205"/>
      <c r="K37" s="205"/>
      <c r="L37" s="205"/>
      <c r="M37" s="205"/>
      <c r="N37" s="218"/>
      <c r="O37" s="68" t="s">
        <v>34</v>
      </c>
      <c r="P37" s="69" t="s">
        <v>35</v>
      </c>
      <c r="Q37" s="70">
        <f>IF(P37="SE INVESTIGAN Y SE RESUELVEN OPORTUNAMENTE",15,IF(P37="NO SE INVESTIGAN Y SE RESUELVEN OPORTUNAMENTE",0,"0"))</f>
        <v>15</v>
      </c>
      <c r="R37" s="184"/>
      <c r="S37" s="187"/>
      <c r="T37" s="187"/>
      <c r="U37" s="187"/>
      <c r="V37" s="255"/>
      <c r="W37" s="265"/>
      <c r="X37" s="255"/>
      <c r="Y37" s="259"/>
      <c r="Z37" s="262"/>
      <c r="AA37" s="233"/>
      <c r="AB37" s="236"/>
      <c r="AC37" s="239"/>
      <c r="AD37" s="193"/>
      <c r="AE37" s="202"/>
      <c r="AF37" s="67"/>
    </row>
    <row r="38" spans="1:32" ht="38.25" hidden="1" customHeight="1" x14ac:dyDescent="0.25">
      <c r="A38" s="193"/>
      <c r="B38" s="187"/>
      <c r="C38" s="305"/>
      <c r="D38" s="389"/>
      <c r="E38" s="193"/>
      <c r="F38" s="187"/>
      <c r="G38" s="187"/>
      <c r="H38" s="187"/>
      <c r="I38" s="215"/>
      <c r="J38" s="215"/>
      <c r="K38" s="215"/>
      <c r="L38" s="215"/>
      <c r="M38" s="215"/>
      <c r="N38" s="219"/>
      <c r="O38" s="74" t="s">
        <v>38</v>
      </c>
      <c r="P38" s="75" t="s">
        <v>140</v>
      </c>
      <c r="Q38" s="76">
        <f>IF(P38="COMPLETA",10,IF(P38="INCOMPLETA",5,IF(P38="NO EXISTE",0,"0")))</f>
        <v>10</v>
      </c>
      <c r="R38" s="216"/>
      <c r="S38" s="210"/>
      <c r="T38" s="210"/>
      <c r="U38" s="210"/>
      <c r="V38" s="255"/>
      <c r="W38" s="265"/>
      <c r="X38" s="255"/>
      <c r="Y38" s="259"/>
      <c r="Z38" s="262"/>
      <c r="AA38" s="233"/>
      <c r="AB38" s="236"/>
      <c r="AC38" s="239"/>
      <c r="AD38" s="211"/>
      <c r="AE38" s="214"/>
      <c r="AF38" s="67"/>
    </row>
    <row r="39" spans="1:32" ht="38.25" hidden="1" customHeight="1" x14ac:dyDescent="0.25">
      <c r="A39" s="193"/>
      <c r="B39" s="187"/>
      <c r="C39" s="305"/>
      <c r="D39" s="389"/>
      <c r="E39" s="193"/>
      <c r="F39" s="187"/>
      <c r="G39" s="187"/>
      <c r="H39" s="187"/>
      <c r="I39" s="220"/>
      <c r="J39" s="217"/>
      <c r="K39" s="217"/>
      <c r="L39" s="217"/>
      <c r="M39" s="217"/>
      <c r="N39" s="217"/>
      <c r="O39" s="64" t="s">
        <v>3</v>
      </c>
      <c r="P39" s="65" t="s">
        <v>4</v>
      </c>
      <c r="Q39" s="66">
        <f>IF(P39="ASIGNADO",15,IF(P39="NO ASIGNADO",0,"0"))</f>
        <v>15</v>
      </c>
      <c r="R39" s="183">
        <f>SUM(Q39:Q45)</f>
        <v>100</v>
      </c>
      <c r="S39" s="186" t="s">
        <v>124</v>
      </c>
      <c r="T39" s="189">
        <f>IF(T42="DÉBIL",0,IF(T42="MODERADO",50,IF(T42="FUERTE",100,"")))</f>
        <v>100</v>
      </c>
      <c r="U39" s="191" t="str">
        <f>IF(AND(R42="FUERTE",S39="FUERTE (SIEMPRE SE EJECUTA)"),"NO","SÍ")</f>
        <v>NO</v>
      </c>
      <c r="V39" s="255"/>
      <c r="W39" s="265"/>
      <c r="X39" s="255"/>
      <c r="Y39" s="259"/>
      <c r="Z39" s="262"/>
      <c r="AA39" s="233"/>
      <c r="AB39" s="236"/>
      <c r="AC39" s="239"/>
      <c r="AD39" s="192"/>
      <c r="AE39" s="195"/>
      <c r="AF39" s="67"/>
    </row>
    <row r="40" spans="1:32" ht="38.25" hidden="1" customHeight="1" x14ac:dyDescent="0.25">
      <c r="A40" s="193"/>
      <c r="B40" s="187"/>
      <c r="C40" s="305"/>
      <c r="D40" s="389"/>
      <c r="E40" s="193"/>
      <c r="F40" s="187"/>
      <c r="G40" s="187"/>
      <c r="H40" s="187"/>
      <c r="I40" s="218"/>
      <c r="J40" s="218"/>
      <c r="K40" s="218"/>
      <c r="L40" s="218"/>
      <c r="M40" s="218"/>
      <c r="N40" s="218"/>
      <c r="O40" s="68" t="s">
        <v>9</v>
      </c>
      <c r="P40" s="69" t="s">
        <v>138</v>
      </c>
      <c r="Q40" s="70">
        <f>IF(P40="ADECUADO",15,IF(P40="INADECUADO",0,"0"))</f>
        <v>15</v>
      </c>
      <c r="R40" s="184"/>
      <c r="S40" s="187"/>
      <c r="T40" s="187"/>
      <c r="U40" s="187"/>
      <c r="V40" s="255"/>
      <c r="W40" s="265"/>
      <c r="X40" s="255"/>
      <c r="Y40" s="259"/>
      <c r="Z40" s="262"/>
      <c r="AA40" s="233"/>
      <c r="AB40" s="236"/>
      <c r="AC40" s="239"/>
      <c r="AD40" s="193"/>
      <c r="AE40" s="196"/>
      <c r="AF40" s="67"/>
    </row>
    <row r="41" spans="1:32" ht="38.25" hidden="1" customHeight="1" x14ac:dyDescent="0.25">
      <c r="A41" s="193"/>
      <c r="B41" s="187"/>
      <c r="C41" s="305"/>
      <c r="D41" s="389"/>
      <c r="E41" s="193"/>
      <c r="F41" s="187"/>
      <c r="G41" s="187"/>
      <c r="H41" s="187"/>
      <c r="I41" s="218"/>
      <c r="J41" s="218"/>
      <c r="K41" s="218"/>
      <c r="L41" s="218"/>
      <c r="M41" s="218"/>
      <c r="N41" s="218"/>
      <c r="O41" s="71" t="s">
        <v>16</v>
      </c>
      <c r="P41" s="69" t="s">
        <v>17</v>
      </c>
      <c r="Q41" s="70">
        <f>IF(P41="OPORTUNA",15,IF(P41="INOPORTUNA",0,"0"))</f>
        <v>15</v>
      </c>
      <c r="R41" s="185"/>
      <c r="S41" s="187"/>
      <c r="T41" s="190"/>
      <c r="U41" s="187"/>
      <c r="V41" s="255"/>
      <c r="W41" s="265"/>
      <c r="X41" s="255"/>
      <c r="Y41" s="259"/>
      <c r="Z41" s="262"/>
      <c r="AA41" s="233"/>
      <c r="AB41" s="236"/>
      <c r="AC41" s="239"/>
      <c r="AD41" s="193"/>
      <c r="AE41" s="197"/>
      <c r="AF41" s="67"/>
    </row>
    <row r="42" spans="1:32" ht="38.25" hidden="1" customHeight="1" x14ac:dyDescent="0.25">
      <c r="A42" s="193"/>
      <c r="B42" s="187"/>
      <c r="C42" s="305"/>
      <c r="D42" s="389"/>
      <c r="E42" s="193"/>
      <c r="F42" s="187"/>
      <c r="G42" s="187"/>
      <c r="H42" s="187"/>
      <c r="I42" s="218"/>
      <c r="J42" s="218"/>
      <c r="K42" s="218"/>
      <c r="L42" s="218"/>
      <c r="M42" s="218"/>
      <c r="N42" s="218"/>
      <c r="O42" s="68" t="s">
        <v>23</v>
      </c>
      <c r="P42" s="69" t="s">
        <v>24</v>
      </c>
      <c r="Q42" s="70">
        <f>IF(P42="PREVENIR",15,IF(P42="DETECTAR",10,IF(P42="NO ES UN CONTROL",0,"0")))</f>
        <v>15</v>
      </c>
      <c r="R42" s="198" t="str">
        <f>IF(R39&lt;86,"DÉBIL",IF(R39&lt;96,"MODERADO",IF(R39&lt;101,"FUERTE","")))</f>
        <v>FUERTE</v>
      </c>
      <c r="S42" s="187"/>
      <c r="T42" s="200" t="str">
        <f>IF(AND(R42="FUERTE",S39="FUERTE (SIEMPRE SE EJECUTA)"),"FUERTE",IF(OR(R42="DÉBIL",S39="DÉBIL (NO SE EJECUTA)"),"DÉBIL",IF(OR(R42="MODERADO",S39="MODERADO (ALGUNAS VECES)"),"MODERADO")))</f>
        <v>FUERTE</v>
      </c>
      <c r="U42" s="187"/>
      <c r="V42" s="255"/>
      <c r="W42" s="265"/>
      <c r="X42" s="255"/>
      <c r="Y42" s="259"/>
      <c r="Z42" s="262"/>
      <c r="AA42" s="233"/>
      <c r="AB42" s="236"/>
      <c r="AC42" s="239"/>
      <c r="AD42" s="193"/>
      <c r="AE42" s="201" t="s">
        <v>134</v>
      </c>
      <c r="AF42" s="73"/>
    </row>
    <row r="43" spans="1:32" ht="38.25" hidden="1" customHeight="1" x14ac:dyDescent="0.25">
      <c r="A43" s="193"/>
      <c r="B43" s="187"/>
      <c r="C43" s="305"/>
      <c r="D43" s="389"/>
      <c r="E43" s="193"/>
      <c r="F43" s="187"/>
      <c r="G43" s="187"/>
      <c r="H43" s="187"/>
      <c r="I43" s="218"/>
      <c r="J43" s="218"/>
      <c r="K43" s="218"/>
      <c r="L43" s="218"/>
      <c r="M43" s="218"/>
      <c r="N43" s="218"/>
      <c r="O43" s="68" t="s">
        <v>29</v>
      </c>
      <c r="P43" s="69" t="s">
        <v>30</v>
      </c>
      <c r="Q43" s="70">
        <f>IF(P43="CONFIABLE",15,IF(P43="NO CONFIABLE",0,"0"))</f>
        <v>15</v>
      </c>
      <c r="R43" s="184"/>
      <c r="S43" s="187"/>
      <c r="T43" s="187"/>
      <c r="U43" s="187"/>
      <c r="V43" s="255"/>
      <c r="W43" s="265"/>
      <c r="X43" s="255"/>
      <c r="Y43" s="259"/>
      <c r="Z43" s="262"/>
      <c r="AA43" s="233"/>
      <c r="AB43" s="236"/>
      <c r="AC43" s="239"/>
      <c r="AD43" s="193"/>
      <c r="AE43" s="197"/>
      <c r="AF43" s="73"/>
    </row>
    <row r="44" spans="1:32" ht="38.25" hidden="1" customHeight="1" x14ac:dyDescent="0.25">
      <c r="A44" s="193"/>
      <c r="B44" s="187"/>
      <c r="C44" s="305"/>
      <c r="D44" s="389"/>
      <c r="E44" s="193"/>
      <c r="F44" s="187"/>
      <c r="G44" s="187"/>
      <c r="H44" s="187"/>
      <c r="I44" s="218"/>
      <c r="J44" s="218"/>
      <c r="K44" s="218"/>
      <c r="L44" s="218"/>
      <c r="M44" s="218"/>
      <c r="N44" s="218"/>
      <c r="O44" s="68" t="s">
        <v>34</v>
      </c>
      <c r="P44" s="69" t="s">
        <v>35</v>
      </c>
      <c r="Q44" s="70">
        <f>IF(P44="SE INVESTIGAN Y SE RESUELVEN OPORTUNAMENTE",15,IF(P44="NO SE INVESTIGAN Y SE RESUELVEN OPORTUNAMENTE",0,"0"))</f>
        <v>15</v>
      </c>
      <c r="R44" s="184"/>
      <c r="S44" s="187"/>
      <c r="T44" s="187"/>
      <c r="U44" s="187"/>
      <c r="V44" s="255"/>
      <c r="W44" s="265"/>
      <c r="X44" s="255"/>
      <c r="Y44" s="259"/>
      <c r="Z44" s="262"/>
      <c r="AA44" s="233"/>
      <c r="AB44" s="236"/>
      <c r="AC44" s="239"/>
      <c r="AD44" s="193"/>
      <c r="AE44" s="202"/>
      <c r="AF44" s="67"/>
    </row>
    <row r="45" spans="1:32" ht="38.25" hidden="1" customHeight="1" x14ac:dyDescent="0.25">
      <c r="A45" s="193"/>
      <c r="B45" s="187"/>
      <c r="C45" s="305"/>
      <c r="D45" s="389"/>
      <c r="E45" s="193"/>
      <c r="F45" s="187"/>
      <c r="G45" s="187"/>
      <c r="H45" s="187"/>
      <c r="I45" s="219"/>
      <c r="J45" s="219"/>
      <c r="K45" s="219"/>
      <c r="L45" s="219"/>
      <c r="M45" s="219"/>
      <c r="N45" s="219"/>
      <c r="O45" s="74" t="s">
        <v>38</v>
      </c>
      <c r="P45" s="75" t="s">
        <v>140</v>
      </c>
      <c r="Q45" s="76">
        <f>IF(P45="COMPLETA",10,IF(P45="INCOMPLETA",5,IF(P45="NO EXISTE",0,"0")))</f>
        <v>10</v>
      </c>
      <c r="R45" s="216"/>
      <c r="S45" s="210"/>
      <c r="T45" s="210"/>
      <c r="U45" s="210"/>
      <c r="V45" s="255"/>
      <c r="W45" s="265"/>
      <c r="X45" s="255"/>
      <c r="Y45" s="259"/>
      <c r="Z45" s="262"/>
      <c r="AA45" s="233"/>
      <c r="AB45" s="236"/>
      <c r="AC45" s="239"/>
      <c r="AD45" s="211"/>
      <c r="AE45" s="214"/>
      <c r="AF45" s="67"/>
    </row>
    <row r="46" spans="1:32" ht="38.25" hidden="1" customHeight="1" x14ac:dyDescent="0.25">
      <c r="A46" s="193"/>
      <c r="B46" s="187"/>
      <c r="C46" s="305"/>
      <c r="D46" s="389"/>
      <c r="E46" s="193"/>
      <c r="F46" s="187"/>
      <c r="G46" s="187"/>
      <c r="H46" s="187"/>
      <c r="I46" s="204"/>
      <c r="J46" s="207"/>
      <c r="K46" s="207"/>
      <c r="L46" s="80"/>
      <c r="M46" s="80"/>
      <c r="N46" s="207"/>
      <c r="O46" s="64" t="s">
        <v>3</v>
      </c>
      <c r="P46" s="65" t="s">
        <v>4</v>
      </c>
      <c r="Q46" s="66">
        <f>IF(P46="ASIGNADO",15,IF(P46="NO ASIGNADO",0,"0"))</f>
        <v>15</v>
      </c>
      <c r="R46" s="183">
        <f>SUM(Q46:Q52)</f>
        <v>100</v>
      </c>
      <c r="S46" s="186" t="s">
        <v>124</v>
      </c>
      <c r="T46" s="189">
        <f>IF(T49="DÉBIL",0,IF(T49="MODERADO",50,IF(T49="FUERTE",100,"")))</f>
        <v>100</v>
      </c>
      <c r="U46" s="191" t="str">
        <f>IF(AND(R49="FUERTE",S46="FUERTE (SIEMPRE SE EJECUTA)"),"NO","SÍ")</f>
        <v>NO</v>
      </c>
      <c r="V46" s="255"/>
      <c r="W46" s="265"/>
      <c r="X46" s="255"/>
      <c r="Y46" s="259"/>
      <c r="Z46" s="262"/>
      <c r="AA46" s="233"/>
      <c r="AB46" s="236"/>
      <c r="AC46" s="239"/>
      <c r="AD46" s="192"/>
      <c r="AE46" s="195"/>
      <c r="AF46" s="67"/>
    </row>
    <row r="47" spans="1:32" ht="38.25" hidden="1" customHeight="1" x14ac:dyDescent="0.25">
      <c r="A47" s="193"/>
      <c r="B47" s="187"/>
      <c r="C47" s="305"/>
      <c r="D47" s="389"/>
      <c r="E47" s="193"/>
      <c r="F47" s="187"/>
      <c r="G47" s="187"/>
      <c r="H47" s="187"/>
      <c r="I47" s="205"/>
      <c r="J47" s="205"/>
      <c r="K47" s="205"/>
      <c r="L47" s="81"/>
      <c r="M47" s="81"/>
      <c r="N47" s="205"/>
      <c r="O47" s="68" t="s">
        <v>9</v>
      </c>
      <c r="P47" s="69" t="s">
        <v>138</v>
      </c>
      <c r="Q47" s="70">
        <f>IF(P47="ADECUADO",15,IF(P47="INADECUADO",0,"0"))</f>
        <v>15</v>
      </c>
      <c r="R47" s="184"/>
      <c r="S47" s="187"/>
      <c r="T47" s="208"/>
      <c r="U47" s="187"/>
      <c r="V47" s="255"/>
      <c r="W47" s="265"/>
      <c r="X47" s="255"/>
      <c r="Y47" s="259"/>
      <c r="Z47" s="262"/>
      <c r="AA47" s="233"/>
      <c r="AB47" s="236"/>
      <c r="AC47" s="239"/>
      <c r="AD47" s="193"/>
      <c r="AE47" s="196"/>
      <c r="AF47" s="67"/>
    </row>
    <row r="48" spans="1:32" ht="38.25" hidden="1" customHeight="1" x14ac:dyDescent="0.25">
      <c r="A48" s="193"/>
      <c r="B48" s="187"/>
      <c r="C48" s="305"/>
      <c r="D48" s="389"/>
      <c r="E48" s="193"/>
      <c r="F48" s="187"/>
      <c r="G48" s="187"/>
      <c r="H48" s="187"/>
      <c r="I48" s="205"/>
      <c r="J48" s="205"/>
      <c r="K48" s="205"/>
      <c r="L48" s="81"/>
      <c r="M48" s="81"/>
      <c r="N48" s="205"/>
      <c r="O48" s="71" t="s">
        <v>16</v>
      </c>
      <c r="P48" s="69" t="s">
        <v>17</v>
      </c>
      <c r="Q48" s="70">
        <f>IF(P48="OPORTUNA",15,IF(P48="INOPORTUNA",0,"0"))</f>
        <v>15</v>
      </c>
      <c r="R48" s="185"/>
      <c r="S48" s="187"/>
      <c r="T48" s="209"/>
      <c r="U48" s="187"/>
      <c r="V48" s="255"/>
      <c r="W48" s="265"/>
      <c r="X48" s="255"/>
      <c r="Y48" s="259"/>
      <c r="Z48" s="262"/>
      <c r="AA48" s="233"/>
      <c r="AB48" s="236"/>
      <c r="AC48" s="239"/>
      <c r="AD48" s="193"/>
      <c r="AE48" s="197"/>
      <c r="AF48" s="67"/>
    </row>
    <row r="49" spans="1:32" ht="38.25" hidden="1" customHeight="1" x14ac:dyDescent="0.25">
      <c r="A49" s="193"/>
      <c r="B49" s="187"/>
      <c r="C49" s="305"/>
      <c r="D49" s="389"/>
      <c r="E49" s="193"/>
      <c r="F49" s="187"/>
      <c r="G49" s="187"/>
      <c r="H49" s="187"/>
      <c r="I49" s="205"/>
      <c r="J49" s="205"/>
      <c r="K49" s="205"/>
      <c r="L49" s="81"/>
      <c r="M49" s="81"/>
      <c r="N49" s="205"/>
      <c r="O49" s="68" t="s">
        <v>23</v>
      </c>
      <c r="P49" s="69" t="s">
        <v>24</v>
      </c>
      <c r="Q49" s="70">
        <f>IF(P49="PREVENIR",15,IF(P49="DETECTAR",10,IF(P49="NO ES UN CONTROL",0,"0")))</f>
        <v>15</v>
      </c>
      <c r="R49" s="198" t="str">
        <f>IF(R46&lt;86,"DÉBIL",IF(R46&lt;96,"MODERADO",IF(R46&lt;101,"FUERTE","")))</f>
        <v>FUERTE</v>
      </c>
      <c r="S49" s="187"/>
      <c r="T49" s="200" t="str">
        <f>IF(AND(R49="FUERTE",S46="FUERTE (SIEMPRE SE EJECUTA)"),"FUERTE",IF(OR(R49="DÉBIL",S46="DÉBIL (NO SE EJECUTA)"),"DÉBIL",IF(OR(R49="MODERADO",S46="MODERADO (ALGUNAS VECES)"),"MODERADO")))</f>
        <v>FUERTE</v>
      </c>
      <c r="U49" s="187"/>
      <c r="V49" s="255"/>
      <c r="W49" s="265"/>
      <c r="X49" s="255"/>
      <c r="Y49" s="259"/>
      <c r="Z49" s="262"/>
      <c r="AA49" s="233"/>
      <c r="AB49" s="236"/>
      <c r="AC49" s="239"/>
      <c r="AD49" s="193"/>
      <c r="AE49" s="201" t="s">
        <v>134</v>
      </c>
      <c r="AF49" s="73"/>
    </row>
    <row r="50" spans="1:32" ht="38.25" hidden="1" customHeight="1" x14ac:dyDescent="0.25">
      <c r="A50" s="193"/>
      <c r="B50" s="187"/>
      <c r="C50" s="305"/>
      <c r="D50" s="389"/>
      <c r="E50" s="193"/>
      <c r="F50" s="187"/>
      <c r="G50" s="187"/>
      <c r="H50" s="187"/>
      <c r="I50" s="205"/>
      <c r="J50" s="205"/>
      <c r="K50" s="205"/>
      <c r="L50" s="81"/>
      <c r="M50" s="81"/>
      <c r="N50" s="205"/>
      <c r="O50" s="68" t="s">
        <v>29</v>
      </c>
      <c r="P50" s="69" t="s">
        <v>30</v>
      </c>
      <c r="Q50" s="70">
        <f>IF(P50="CONFIABLE",15,IF(P50="NO CONFIABLE",0,"0"))</f>
        <v>15</v>
      </c>
      <c r="R50" s="212"/>
      <c r="S50" s="187"/>
      <c r="T50" s="187"/>
      <c r="U50" s="187"/>
      <c r="V50" s="255"/>
      <c r="W50" s="265"/>
      <c r="X50" s="255"/>
      <c r="Y50" s="259"/>
      <c r="Z50" s="262"/>
      <c r="AA50" s="233"/>
      <c r="AB50" s="236"/>
      <c r="AC50" s="239"/>
      <c r="AD50" s="193"/>
      <c r="AE50" s="197"/>
      <c r="AF50" s="73"/>
    </row>
    <row r="51" spans="1:32" ht="38.25" hidden="1" customHeight="1" x14ac:dyDescent="0.25">
      <c r="A51" s="193"/>
      <c r="B51" s="187"/>
      <c r="C51" s="305"/>
      <c r="D51" s="389"/>
      <c r="E51" s="193"/>
      <c r="F51" s="187"/>
      <c r="G51" s="187"/>
      <c r="H51" s="187"/>
      <c r="I51" s="205"/>
      <c r="J51" s="205"/>
      <c r="K51" s="205"/>
      <c r="L51" s="81"/>
      <c r="M51" s="81"/>
      <c r="N51" s="205"/>
      <c r="O51" s="68" t="s">
        <v>34</v>
      </c>
      <c r="P51" s="69" t="s">
        <v>35</v>
      </c>
      <c r="Q51" s="70">
        <f>IF(P51="SE INVESTIGAN Y SE RESUELVEN OPORTUNAMENTE",15,IF(P51="NO SE INVESTIGAN Y SE RESUELVEN OPORTUNAMENTE",0,"0"))</f>
        <v>15</v>
      </c>
      <c r="R51" s="212"/>
      <c r="S51" s="187"/>
      <c r="T51" s="187"/>
      <c r="U51" s="187"/>
      <c r="V51" s="255"/>
      <c r="W51" s="265"/>
      <c r="X51" s="255"/>
      <c r="Y51" s="259"/>
      <c r="Z51" s="262"/>
      <c r="AA51" s="233"/>
      <c r="AB51" s="236"/>
      <c r="AC51" s="239"/>
      <c r="AD51" s="193"/>
      <c r="AE51" s="202"/>
      <c r="AF51" s="67"/>
    </row>
    <row r="52" spans="1:32" ht="38.25" hidden="1" customHeight="1" x14ac:dyDescent="0.25">
      <c r="A52" s="193"/>
      <c r="B52" s="187"/>
      <c r="C52" s="305"/>
      <c r="D52" s="389"/>
      <c r="E52" s="193"/>
      <c r="F52" s="187"/>
      <c r="G52" s="187"/>
      <c r="H52" s="187"/>
      <c r="I52" s="215"/>
      <c r="J52" s="215"/>
      <c r="K52" s="215"/>
      <c r="L52" s="82"/>
      <c r="M52" s="82"/>
      <c r="N52" s="215"/>
      <c r="O52" s="74" t="s">
        <v>38</v>
      </c>
      <c r="P52" s="75" t="s">
        <v>39</v>
      </c>
      <c r="Q52" s="76">
        <f>IF(P52="COMPLETA",10,IF(P52="INCOMPLETA",5,IF(P52="NO EXISTE",0,"0")))</f>
        <v>10</v>
      </c>
      <c r="R52" s="213"/>
      <c r="S52" s="210"/>
      <c r="T52" s="210"/>
      <c r="U52" s="210"/>
      <c r="V52" s="255"/>
      <c r="W52" s="265"/>
      <c r="X52" s="255"/>
      <c r="Y52" s="259"/>
      <c r="Z52" s="262"/>
      <c r="AA52" s="233"/>
      <c r="AB52" s="236"/>
      <c r="AC52" s="239"/>
      <c r="AD52" s="211"/>
      <c r="AE52" s="214"/>
      <c r="AF52" s="67"/>
    </row>
    <row r="53" spans="1:32" ht="15.75" hidden="1" customHeight="1" x14ac:dyDescent="0.25">
      <c r="A53" s="193"/>
      <c r="B53" s="187"/>
      <c r="C53" s="305"/>
      <c r="D53" s="389"/>
      <c r="E53" s="193"/>
      <c r="F53" s="187"/>
      <c r="G53" s="187"/>
      <c r="H53" s="187"/>
      <c r="I53" s="204"/>
      <c r="J53" s="207"/>
      <c r="K53" s="207"/>
      <c r="L53" s="207"/>
      <c r="M53" s="207"/>
      <c r="N53" s="207"/>
      <c r="O53" s="64" t="s">
        <v>3</v>
      </c>
      <c r="P53" s="65" t="s">
        <v>4</v>
      </c>
      <c r="Q53" s="66">
        <f>IF(P53="ASIGNADO",15,IF(P53="NO ASIGNADO",0,"0"))</f>
        <v>15</v>
      </c>
      <c r="R53" s="183">
        <f>SUM(Q53:Q59)</f>
        <v>100</v>
      </c>
      <c r="S53" s="186" t="s">
        <v>124</v>
      </c>
      <c r="T53" s="189">
        <f>IF(T56="DÉBIL",0,IF(T56="MODERADO",50,IF(T56="FUERTE",100,"")))</f>
        <v>100</v>
      </c>
      <c r="U53" s="191" t="str">
        <f>IF(AND(R56="FUERTE",S53="FUERTE (SIEMPRE SE EJECUTA)"),"NO","SÍ")</f>
        <v>NO</v>
      </c>
      <c r="V53" s="255"/>
      <c r="W53" s="265"/>
      <c r="X53" s="255"/>
      <c r="Y53" s="259"/>
      <c r="Z53" s="262"/>
      <c r="AA53" s="233"/>
      <c r="AB53" s="236"/>
      <c r="AC53" s="239"/>
      <c r="AD53" s="192"/>
      <c r="AE53" s="195"/>
      <c r="AF53" s="67"/>
    </row>
    <row r="54" spans="1:32" ht="31.5" hidden="1" x14ac:dyDescent="0.25">
      <c r="A54" s="193"/>
      <c r="B54" s="187"/>
      <c r="C54" s="305"/>
      <c r="D54" s="389"/>
      <c r="E54" s="193"/>
      <c r="F54" s="187"/>
      <c r="G54" s="187"/>
      <c r="H54" s="187"/>
      <c r="I54" s="205"/>
      <c r="J54" s="205"/>
      <c r="K54" s="205"/>
      <c r="L54" s="205"/>
      <c r="M54" s="205"/>
      <c r="N54" s="205"/>
      <c r="O54" s="68" t="s">
        <v>9</v>
      </c>
      <c r="P54" s="69" t="s">
        <v>10</v>
      </c>
      <c r="Q54" s="70">
        <f>IF(P54="ADECUADO",15,IF(P54="INADECUADO",0,"0"))</f>
        <v>15</v>
      </c>
      <c r="R54" s="184"/>
      <c r="S54" s="187"/>
      <c r="T54" s="187"/>
      <c r="U54" s="187"/>
      <c r="V54" s="255"/>
      <c r="W54" s="265"/>
      <c r="X54" s="255"/>
      <c r="Y54" s="259"/>
      <c r="Z54" s="262"/>
      <c r="AA54" s="233"/>
      <c r="AB54" s="236"/>
      <c r="AC54" s="239"/>
      <c r="AD54" s="193"/>
      <c r="AE54" s="196"/>
      <c r="AF54" s="67"/>
    </row>
    <row r="55" spans="1:32" ht="47.25" hidden="1" x14ac:dyDescent="0.25">
      <c r="A55" s="193"/>
      <c r="B55" s="187"/>
      <c r="C55" s="305"/>
      <c r="D55" s="389"/>
      <c r="E55" s="193"/>
      <c r="F55" s="187"/>
      <c r="G55" s="187"/>
      <c r="H55" s="187"/>
      <c r="I55" s="205"/>
      <c r="J55" s="205"/>
      <c r="K55" s="205"/>
      <c r="L55" s="205"/>
      <c r="M55" s="205"/>
      <c r="N55" s="205"/>
      <c r="O55" s="71" t="s">
        <v>16</v>
      </c>
      <c r="P55" s="69" t="s">
        <v>17</v>
      </c>
      <c r="Q55" s="70">
        <f>IF(P55="OPORTUNA",15,IF(P55="INOPORTUNA",0,"0"))</f>
        <v>15</v>
      </c>
      <c r="R55" s="185"/>
      <c r="S55" s="187"/>
      <c r="T55" s="190"/>
      <c r="U55" s="187"/>
      <c r="V55" s="255"/>
      <c r="W55" s="265"/>
      <c r="X55" s="255"/>
      <c r="Y55" s="259"/>
      <c r="Z55" s="262"/>
      <c r="AA55" s="233"/>
      <c r="AB55" s="236"/>
      <c r="AC55" s="239"/>
      <c r="AD55" s="193"/>
      <c r="AE55" s="197"/>
      <c r="AF55" s="67"/>
    </row>
    <row r="56" spans="1:32" ht="63" hidden="1" x14ac:dyDescent="0.25">
      <c r="A56" s="193"/>
      <c r="B56" s="187"/>
      <c r="C56" s="305"/>
      <c r="D56" s="389"/>
      <c r="E56" s="193"/>
      <c r="F56" s="187"/>
      <c r="G56" s="187"/>
      <c r="H56" s="187"/>
      <c r="I56" s="205"/>
      <c r="J56" s="205"/>
      <c r="K56" s="205"/>
      <c r="L56" s="205"/>
      <c r="M56" s="205"/>
      <c r="N56" s="205"/>
      <c r="O56" s="68" t="s">
        <v>23</v>
      </c>
      <c r="P56" s="69" t="s">
        <v>24</v>
      </c>
      <c r="Q56" s="70">
        <f>IF(P56="PREVENIR",15,IF(P56="DETECTAR",10,IF(P56="NO ES UN CONTROL",0,"0")))</f>
        <v>15</v>
      </c>
      <c r="R56" s="198" t="str">
        <f>IF(R53&lt;86,"DÉBIL",IF(R53&lt;96,"MODERADO",IF(R53&lt;101,"FUERTE","")))</f>
        <v>FUERTE</v>
      </c>
      <c r="S56" s="187"/>
      <c r="T56" s="200" t="str">
        <f>IF(AND(R56="FUERTE",S53="FUERTE (SIEMPRE SE EJECUTA)"),"FUERTE",IF(OR(R56="DÉBIL",S53="DÉBIL (NO SE EJECUTA)"),"DÉBIL",IF(OR(R56="MODERADO",S53="MODERADO (ALGUNAS VECES)"),"MODERADO")))</f>
        <v>FUERTE</v>
      </c>
      <c r="U56" s="187"/>
      <c r="V56" s="255"/>
      <c r="W56" s="265"/>
      <c r="X56" s="255"/>
      <c r="Y56" s="259"/>
      <c r="Z56" s="262"/>
      <c r="AA56" s="233"/>
      <c r="AB56" s="236"/>
      <c r="AC56" s="239"/>
      <c r="AD56" s="193"/>
      <c r="AE56" s="201" t="s">
        <v>134</v>
      </c>
      <c r="AF56" s="73"/>
    </row>
    <row r="57" spans="1:32" ht="47.25" hidden="1" x14ac:dyDescent="0.25">
      <c r="A57" s="193"/>
      <c r="B57" s="187"/>
      <c r="C57" s="305"/>
      <c r="D57" s="389"/>
      <c r="E57" s="193"/>
      <c r="F57" s="187"/>
      <c r="G57" s="187"/>
      <c r="H57" s="187"/>
      <c r="I57" s="205"/>
      <c r="J57" s="205"/>
      <c r="K57" s="205"/>
      <c r="L57" s="205"/>
      <c r="M57" s="205"/>
      <c r="N57" s="205"/>
      <c r="O57" s="68" t="s">
        <v>29</v>
      </c>
      <c r="P57" s="69" t="s">
        <v>30</v>
      </c>
      <c r="Q57" s="70">
        <f>IF(P57="CONFIABLE",15,IF(P57="NO CONFIABLE",0,"0"))</f>
        <v>15</v>
      </c>
      <c r="R57" s="184"/>
      <c r="S57" s="187"/>
      <c r="T57" s="187"/>
      <c r="U57" s="187"/>
      <c r="V57" s="255"/>
      <c r="W57" s="265"/>
      <c r="X57" s="255"/>
      <c r="Y57" s="259"/>
      <c r="Z57" s="262"/>
      <c r="AA57" s="233"/>
      <c r="AB57" s="236"/>
      <c r="AC57" s="239"/>
      <c r="AD57" s="193"/>
      <c r="AE57" s="197"/>
      <c r="AF57" s="73"/>
    </row>
    <row r="58" spans="1:32" ht="47.25" hidden="1" customHeight="1" x14ac:dyDescent="0.25">
      <c r="A58" s="193"/>
      <c r="B58" s="187"/>
      <c r="C58" s="305"/>
      <c r="D58" s="389"/>
      <c r="E58" s="193"/>
      <c r="F58" s="187"/>
      <c r="G58" s="187"/>
      <c r="H58" s="187"/>
      <c r="I58" s="205"/>
      <c r="J58" s="205"/>
      <c r="K58" s="205"/>
      <c r="L58" s="205"/>
      <c r="M58" s="205"/>
      <c r="N58" s="205"/>
      <c r="O58" s="68" t="s">
        <v>34</v>
      </c>
      <c r="P58" s="69" t="s">
        <v>35</v>
      </c>
      <c r="Q58" s="70">
        <f>IF(P58="SE INVESTIGAN Y SE RESUELVEN OPORTUNAMENTE",15,IF(P58="NO SE INVESTIGAN Y SE RESUELVEN OPORTUNAMENTE",0,"0"))</f>
        <v>15</v>
      </c>
      <c r="R58" s="184"/>
      <c r="S58" s="187"/>
      <c r="T58" s="187"/>
      <c r="U58" s="187"/>
      <c r="V58" s="255"/>
      <c r="W58" s="265"/>
      <c r="X58" s="255"/>
      <c r="Y58" s="259"/>
      <c r="Z58" s="262"/>
      <c r="AA58" s="233"/>
      <c r="AB58" s="236"/>
      <c r="AC58" s="239"/>
      <c r="AD58" s="193"/>
      <c r="AE58" s="202"/>
      <c r="AF58" s="67"/>
    </row>
    <row r="59" spans="1:32" ht="47.25" hidden="1" x14ac:dyDescent="0.25">
      <c r="A59" s="194"/>
      <c r="B59" s="188"/>
      <c r="C59" s="387"/>
      <c r="D59" s="390"/>
      <c r="E59" s="194"/>
      <c r="F59" s="188"/>
      <c r="G59" s="188"/>
      <c r="H59" s="188"/>
      <c r="I59" s="206"/>
      <c r="J59" s="206"/>
      <c r="K59" s="206"/>
      <c r="L59" s="206"/>
      <c r="M59" s="206"/>
      <c r="N59" s="206"/>
      <c r="O59" s="83" t="s">
        <v>38</v>
      </c>
      <c r="P59" s="84" t="s">
        <v>39</v>
      </c>
      <c r="Q59" s="85">
        <f>IF(P59="COMPLETA",10,IF(P59="INCOMPLETA",5,IF(P59="NO EXISTE",0,"0")))</f>
        <v>10</v>
      </c>
      <c r="R59" s="199"/>
      <c r="S59" s="188"/>
      <c r="T59" s="188"/>
      <c r="U59" s="188"/>
      <c r="V59" s="256"/>
      <c r="W59" s="266"/>
      <c r="X59" s="256"/>
      <c r="Y59" s="260"/>
      <c r="Z59" s="263"/>
      <c r="AA59" s="234"/>
      <c r="AB59" s="237"/>
      <c r="AC59" s="240"/>
      <c r="AD59" s="194"/>
      <c r="AE59" s="203"/>
      <c r="AF59" s="67"/>
    </row>
    <row r="60" spans="1:32" ht="15.75" customHeight="1" x14ac:dyDescent="0.25"/>
    <row r="61" spans="1:32" ht="15.75" customHeight="1" x14ac:dyDescent="0.25"/>
    <row r="62" spans="1:32" ht="15.75" customHeight="1" x14ac:dyDescent="0.25"/>
    <row r="63" spans="1:32" ht="15.75" customHeight="1" x14ac:dyDescent="0.25"/>
    <row r="64" spans="1:32"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sheetData>
  <mergeCells count="161">
    <mergeCell ref="A10:B10"/>
    <mergeCell ref="C10:I10"/>
    <mergeCell ref="A11:B11"/>
    <mergeCell ref="C11:I11"/>
    <mergeCell ref="A14:D14"/>
    <mergeCell ref="E14:AE14"/>
    <mergeCell ref="A1:B4"/>
    <mergeCell ref="C1:AF2"/>
    <mergeCell ref="C3:AF4"/>
    <mergeCell ref="A6:B6"/>
    <mergeCell ref="A8:B8"/>
    <mergeCell ref="C8:H8"/>
    <mergeCell ref="K16:K17"/>
    <mergeCell ref="L16:L17"/>
    <mergeCell ref="M16:M17"/>
    <mergeCell ref="N16:N17"/>
    <mergeCell ref="AG14:AK16"/>
    <mergeCell ref="AM14:AN16"/>
    <mergeCell ref="A15:A17"/>
    <mergeCell ref="B15:B17"/>
    <mergeCell ref="C15:C17"/>
    <mergeCell ref="D15:D17"/>
    <mergeCell ref="E15:H15"/>
    <mergeCell ref="I15:W15"/>
    <mergeCell ref="Z15:AE15"/>
    <mergeCell ref="E16:H16"/>
    <mergeCell ref="AB16:AB17"/>
    <mergeCell ref="AC16:AC17"/>
    <mergeCell ref="AD16:AE16"/>
    <mergeCell ref="A18:A59"/>
    <mergeCell ref="B18:B59"/>
    <mergeCell ref="C18:C59"/>
    <mergeCell ref="D18:D59"/>
    <mergeCell ref="E18:E59"/>
    <mergeCell ref="F18:F59"/>
    <mergeCell ref="G18:G59"/>
    <mergeCell ref="U16:U17"/>
    <mergeCell ref="V16:V17"/>
    <mergeCell ref="W16:W17"/>
    <mergeCell ref="X16:X17"/>
    <mergeCell ref="Z16:Z17"/>
    <mergeCell ref="AA16:AA17"/>
    <mergeCell ref="O16:O17"/>
    <mergeCell ref="P16:P17"/>
    <mergeCell ref="Q16:Q17"/>
    <mergeCell ref="R16:R17"/>
    <mergeCell ref="S16:S17"/>
    <mergeCell ref="T16:T17"/>
    <mergeCell ref="I16:I17"/>
    <mergeCell ref="J16:J17"/>
    <mergeCell ref="H18:H59"/>
    <mergeCell ref="I18:I24"/>
    <mergeCell ref="J18:J24"/>
    <mergeCell ref="K18:K24"/>
    <mergeCell ref="L18:L24"/>
    <mergeCell ref="M18:M24"/>
    <mergeCell ref="I25:I31"/>
    <mergeCell ref="J25:J31"/>
    <mergeCell ref="K25:K31"/>
    <mergeCell ref="L25:L31"/>
    <mergeCell ref="AK18:AK24"/>
    <mergeCell ref="AM18:AM24"/>
    <mergeCell ref="AN18:AN24"/>
    <mergeCell ref="R21:R24"/>
    <mergeCell ref="T21:T24"/>
    <mergeCell ref="W21:W59"/>
    <mergeCell ref="AE21:AE22"/>
    <mergeCell ref="AE23:AE24"/>
    <mergeCell ref="AD25:AD31"/>
    <mergeCell ref="AC18:AC59"/>
    <mergeCell ref="AD18:AD24"/>
    <mergeCell ref="AE18:AE20"/>
    <mergeCell ref="AG18:AG24"/>
    <mergeCell ref="AH18:AH24"/>
    <mergeCell ref="AI18:AI24"/>
    <mergeCell ref="AE25:AE27"/>
    <mergeCell ref="AE28:AE29"/>
    <mergeCell ref="AE30:AE31"/>
    <mergeCell ref="AD32:AD38"/>
    <mergeCell ref="W18:W19"/>
    <mergeCell ref="X18:X59"/>
    <mergeCell ref="Y18:Y59"/>
    <mergeCell ref="Z18:Z59"/>
    <mergeCell ref="AA18:AA59"/>
    <mergeCell ref="M25:M31"/>
    <mergeCell ref="N25:N31"/>
    <mergeCell ref="R25:R27"/>
    <mergeCell ref="S25:S31"/>
    <mergeCell ref="T25:T27"/>
    <mergeCell ref="U25:U31"/>
    <mergeCell ref="R28:R31"/>
    <mergeCell ref="T28:T31"/>
    <mergeCell ref="AJ18:AJ24"/>
    <mergeCell ref="AB18:AB59"/>
    <mergeCell ref="N18:N24"/>
    <mergeCell ref="R18:R20"/>
    <mergeCell ref="S18:S24"/>
    <mergeCell ref="T18:T20"/>
    <mergeCell ref="U18:U24"/>
    <mergeCell ref="V18:V59"/>
    <mergeCell ref="R32:R34"/>
    <mergeCell ref="S32:S38"/>
    <mergeCell ref="T32:T34"/>
    <mergeCell ref="U32:U38"/>
    <mergeCell ref="I39:I45"/>
    <mergeCell ref="J39:J45"/>
    <mergeCell ref="K39:K45"/>
    <mergeCell ref="L39:L45"/>
    <mergeCell ref="M39:M45"/>
    <mergeCell ref="I32:I38"/>
    <mergeCell ref="J32:J38"/>
    <mergeCell ref="K32:K38"/>
    <mergeCell ref="L32:L38"/>
    <mergeCell ref="M32:M38"/>
    <mergeCell ref="N39:N45"/>
    <mergeCell ref="R39:R41"/>
    <mergeCell ref="S39:S45"/>
    <mergeCell ref="T39:T41"/>
    <mergeCell ref="U39:U45"/>
    <mergeCell ref="AD39:AD45"/>
    <mergeCell ref="AE32:AE34"/>
    <mergeCell ref="R35:R38"/>
    <mergeCell ref="T35:T38"/>
    <mergeCell ref="AE35:AE36"/>
    <mergeCell ref="AE37:AE38"/>
    <mergeCell ref="N32:N38"/>
    <mergeCell ref="AD46:AD52"/>
    <mergeCell ref="AE46:AE48"/>
    <mergeCell ref="R49:R52"/>
    <mergeCell ref="T49:T52"/>
    <mergeCell ref="AE49:AE50"/>
    <mergeCell ref="AE51:AE52"/>
    <mergeCell ref="AE39:AE41"/>
    <mergeCell ref="R42:R45"/>
    <mergeCell ref="T42:T45"/>
    <mergeCell ref="AE42:AE43"/>
    <mergeCell ref="AE44:AE45"/>
    <mergeCell ref="R46:R48"/>
    <mergeCell ref="I53:I59"/>
    <mergeCell ref="J53:J59"/>
    <mergeCell ref="K53:K59"/>
    <mergeCell ref="L53:L59"/>
    <mergeCell ref="M53:M59"/>
    <mergeCell ref="N53:N59"/>
    <mergeCell ref="S46:S52"/>
    <mergeCell ref="T46:T48"/>
    <mergeCell ref="U46:U52"/>
    <mergeCell ref="I46:I52"/>
    <mergeCell ref="J46:J52"/>
    <mergeCell ref="K46:K52"/>
    <mergeCell ref="N46:N52"/>
    <mergeCell ref="R53:R55"/>
    <mergeCell ref="S53:S59"/>
    <mergeCell ref="T53:T55"/>
    <mergeCell ref="U53:U59"/>
    <mergeCell ref="AD53:AD59"/>
    <mergeCell ref="AE53:AE55"/>
    <mergeCell ref="R56:R59"/>
    <mergeCell ref="T56:T59"/>
    <mergeCell ref="AE56:AE57"/>
    <mergeCell ref="AE58:AE59"/>
  </mergeCells>
  <conditionalFormatting sqref="H18">
    <cfRule type="containsText" dxfId="5" priority="1" operator="containsText" text="EXTREMO">
      <formula>NOT(ISERROR(SEARCH(("EXTREMO"),(H18))))</formula>
    </cfRule>
    <cfRule type="containsText" dxfId="4" priority="2" operator="containsText" text="ALTO">
      <formula>NOT(ISERROR(SEARCH(("ALTO"),(H18))))</formula>
    </cfRule>
    <cfRule type="containsText" dxfId="3" priority="3" operator="containsText" text="MODERADO">
      <formula>NOT(ISERROR(SEARCH(("MODERADO"),(H18))))</formula>
    </cfRule>
  </conditionalFormatting>
  <conditionalFormatting sqref="Z18">
    <cfRule type="containsText" dxfId="2" priority="4" operator="containsText" text="EXTREMO">
      <formula>NOT(ISERROR(SEARCH(("EXTREMO"),(Z18))))</formula>
    </cfRule>
    <cfRule type="containsText" dxfId="1" priority="5" operator="containsText" text="ALTO">
      <formula>NOT(ISERROR(SEARCH(("ALTO"),(Z18))))</formula>
    </cfRule>
    <cfRule type="containsText" dxfId="0" priority="6" operator="containsText" text="MODERADO">
      <formula>NOT(ISERROR(SEARCH(("MODERADO"),(Z18))))</formula>
    </cfRule>
  </conditionalFormatting>
  <pageMargins left="0.70866141732283472" right="0.70866141732283472" top="0.74803149606299213" bottom="0.74803149606299213" header="0" footer="0"/>
  <pageSetup scale="1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8efec78-3424-4c97-abf4-c2ff1d9e6d03" xsi:nil="true"/>
    <lcf76f155ced4ddcb4097134ff3c332f xmlns="8befd943-4f51-4e42-85af-a0705225944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228AA0-D863-4860-A54D-A51C1F169F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fd943-4f51-4e42-85af-a07052259448"/>
    <ds:schemaRef ds:uri="d8efec78-3424-4c97-abf4-c2ff1d9e6d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DAC9DE-0C2B-4E36-AA0E-B82A8476B75E}">
  <ds:schemaRefs>
    <ds:schemaRef ds:uri="http://schemas.microsoft.com/office/2006/metadata/properties"/>
    <ds:schemaRef ds:uri="http://schemas.microsoft.com/office/infopath/2007/PartnerControls"/>
    <ds:schemaRef ds:uri="d8efec78-3424-4c97-abf4-c2ff1d9e6d03"/>
    <ds:schemaRef ds:uri="8befd943-4f51-4e42-85af-a07052259448"/>
  </ds:schemaRefs>
</ds:datastoreItem>
</file>

<file path=customXml/itemProps3.xml><?xml version="1.0" encoding="utf-8"?>
<ds:datastoreItem xmlns:ds="http://schemas.openxmlformats.org/officeDocument/2006/customXml" ds:itemID="{BFF13E6C-D414-48F9-89F0-C8E883F01C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Datos</vt:lpstr>
      <vt:lpstr>Diseño y Adopcion</vt:lpstr>
      <vt:lpstr>Prestacion Servicios Sociales</vt:lpstr>
      <vt:lpstr>Mejoramiento Servios Sociales</vt:lpstr>
      <vt:lpstr>'Diseño y Adopcion'!Área_de_impresión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Betancour Garcia</dc:creator>
  <cp:keywords/>
  <dc:description/>
  <cp:lastModifiedBy>Carlos Andres Guerra Jimenez</cp:lastModifiedBy>
  <cp:revision/>
  <dcterms:created xsi:type="dcterms:W3CDTF">2020-01-16T20:08:19Z</dcterms:created>
  <dcterms:modified xsi:type="dcterms:W3CDTF">2026-06-29T13:49:24Z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y fmtid="{D5CDD505-2E9C-101B-9397-08002B2CF9AE}" pid="4" name="Order">
    <vt:r8>4400</vt:r8>
  </property>
</Properties>
</file>