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comments3.xml" ContentType="application/vnd.openxmlformats-officedocument.spreadsheetml.comments+xml"/>
  <Override PartName="/xl/drawings/drawing6.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G:\IDIPRON\MAPAS DE RIESGOS\Primer Seguimiento fiscales\"/>
    </mc:Choice>
  </mc:AlternateContent>
  <bookViews>
    <workbookView xWindow="-120" yWindow="-120" windowWidth="20730" windowHeight="11040" tabRatio="789" activeTab="5"/>
  </bookViews>
  <sheets>
    <sheet name="Gestion Contractual" sheetId="10" r:id="rId1"/>
    <sheet name="Adecuacion Mantenimiento y Bien" sheetId="11" r:id="rId2"/>
    <sheet name="Servicios Administrativos" sheetId="12" r:id="rId3"/>
    <sheet name="Gestion Financiera" sheetId="13" r:id="rId4"/>
    <sheet name="Gestion Tics" sheetId="14" r:id="rId5"/>
    <sheet name="Prestacion de Servicio Sociales" sheetId="15" r:id="rId6"/>
  </sheets>
  <externalReferences>
    <externalReference r:id="rId7"/>
    <externalReference r:id="rId8"/>
    <externalReference r:id="rId9"/>
    <externalReference r:id="rId10"/>
    <externalReference r:id="rId11"/>
    <externalReference r:id="rId12"/>
  </externalReferences>
  <definedNames>
    <definedName name="_xlnm.Print_Area" localSheetId="1">'Adecuacion Mantenimiento y Bien'!$A$1:$BB$21</definedName>
    <definedName name="_xlnm.Print_Area" localSheetId="0">'Gestion Contractual'!$A$1:$BB$21</definedName>
    <definedName name="_xlnm.Print_Area" localSheetId="3">'Gestion Financiera'!$A$1:$BB$19</definedName>
    <definedName name="_xlnm.Print_Area" localSheetId="4">'Gestion Tics'!$A$1:$BB$19</definedName>
    <definedName name="_xlnm.Print_Area" localSheetId="5">'Prestacion de Servicio Sociales'!$A$1:$BB$19</definedName>
    <definedName name="_xlnm.Print_Area" localSheetId="2">'Servicios Administrativos'!$A$1:$BB$19</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F21" i="15" l="1"/>
  <c r="AA21" i="15"/>
  <c r="X21" i="15"/>
  <c r="AK21" i="15" s="1"/>
  <c r="AJ21" i="15" s="1"/>
  <c r="L21" i="15"/>
  <c r="M21" i="15" s="1"/>
  <c r="K21" i="15"/>
  <c r="I21" i="15"/>
  <c r="AI21" i="15" s="1"/>
  <c r="H21" i="15"/>
  <c r="N21" i="15" s="1"/>
  <c r="O21" i="15" s="1"/>
  <c r="AF20" i="15"/>
  <c r="AA20" i="15"/>
  <c r="X20" i="15"/>
  <c r="K20" i="15"/>
  <c r="L20" i="15" s="1"/>
  <c r="M20" i="15" s="1"/>
  <c r="I20" i="15"/>
  <c r="AI20" i="15" s="1"/>
  <c r="H20" i="15"/>
  <c r="AF19" i="15"/>
  <c r="AA19" i="15"/>
  <c r="X19" i="15"/>
  <c r="AF18" i="15"/>
  <c r="AA18" i="15"/>
  <c r="X18" i="15"/>
  <c r="AF17" i="15"/>
  <c r="AA17" i="15"/>
  <c r="X17" i="15"/>
  <c r="AG18" i="15" s="1"/>
  <c r="L17" i="15"/>
  <c r="N17" i="15" s="1"/>
  <c r="O17" i="15" s="1"/>
  <c r="K17" i="15"/>
  <c r="I17" i="15"/>
  <c r="AI17" i="15" s="1"/>
  <c r="H17" i="15"/>
  <c r="AH18" i="15" l="1"/>
  <c r="AI18" i="15"/>
  <c r="AG19" i="15" s="1"/>
  <c r="N20" i="15"/>
  <c r="O20" i="15" s="1"/>
  <c r="AK20" i="15"/>
  <c r="AJ20" i="15" s="1"/>
  <c r="AK17" i="15"/>
  <c r="AJ17" i="15" s="1"/>
  <c r="AG20" i="15"/>
  <c r="AH20" i="15" s="1"/>
  <c r="AL20" i="15" s="1"/>
  <c r="AM20" i="15" s="1"/>
  <c r="AK18" i="15"/>
  <c r="AJ18" i="15" s="1"/>
  <c r="AG21" i="15"/>
  <c r="AH21" i="15" s="1"/>
  <c r="AL21" i="15" s="1"/>
  <c r="AM21" i="15" s="1"/>
  <c r="AG17" i="15"/>
  <c r="AH17" i="15" s="1"/>
  <c r="M17" i="15"/>
  <c r="AK19" i="15" s="1"/>
  <c r="AJ19" i="15" s="1"/>
  <c r="AL17" i="15" l="1"/>
  <c r="AM17" i="15" s="1"/>
  <c r="AH19" i="15"/>
  <c r="AL19" i="15" s="1"/>
  <c r="AM19" i="15" s="1"/>
  <c r="AI19" i="15"/>
  <c r="AL18" i="15"/>
  <c r="AM18" i="15" s="1"/>
  <c r="AF17" i="14" l="1"/>
  <c r="AA17" i="14"/>
  <c r="X17" i="14"/>
  <c r="AK17" i="14" s="1"/>
  <c r="AJ17" i="14" s="1"/>
  <c r="K17" i="14"/>
  <c r="H17" i="14"/>
  <c r="N17" i="14" s="1"/>
  <c r="O17" i="14" s="1"/>
  <c r="I17" i="14" l="1"/>
  <c r="AI17" i="14" s="1"/>
  <c r="AG17" i="14" l="1"/>
  <c r="AH17" i="14" s="1"/>
  <c r="AL17" i="14" s="1"/>
  <c r="AM17" i="14" s="1"/>
  <c r="AF17" i="13" l="1"/>
  <c r="AA17" i="13"/>
  <c r="X17" i="13"/>
  <c r="K17" i="13"/>
  <c r="L17" i="13" s="1"/>
  <c r="M17" i="13" s="1"/>
  <c r="H17" i="13"/>
  <c r="AK17" i="13" l="1"/>
  <c r="AJ17" i="13" s="1"/>
  <c r="N17" i="13"/>
  <c r="O17" i="13" s="1"/>
  <c r="I17" i="13"/>
  <c r="AI17" i="13" s="1"/>
  <c r="AG17" i="13" l="1"/>
  <c r="AH17" i="13" s="1"/>
  <c r="AL17" i="13" s="1"/>
  <c r="AM17" i="13" s="1"/>
  <c r="AF17" i="12" l="1"/>
  <c r="AA17" i="12"/>
  <c r="X17" i="12"/>
  <c r="K17" i="12"/>
  <c r="L17" i="12" s="1"/>
  <c r="M17" i="12" s="1"/>
  <c r="H17" i="12"/>
  <c r="N17" i="12" l="1"/>
  <c r="O17" i="12" s="1"/>
  <c r="AK17" i="12"/>
  <c r="AJ17" i="12" s="1"/>
  <c r="I17" i="12"/>
  <c r="AG17" i="12" s="1"/>
  <c r="AI17" i="12" l="1"/>
  <c r="AH17" i="12"/>
  <c r="AL17" i="12" s="1"/>
  <c r="AM17" i="12" s="1"/>
  <c r="AF19" i="11" l="1"/>
  <c r="AA19" i="11"/>
  <c r="X19" i="11"/>
  <c r="AF18" i="11"/>
  <c r="AA18" i="11"/>
  <c r="X18" i="11"/>
  <c r="AF17" i="11"/>
  <c r="AA17" i="11"/>
  <c r="X17" i="11"/>
  <c r="K17" i="11"/>
  <c r="L17" i="11" s="1"/>
  <c r="M17" i="11" s="1"/>
  <c r="H17" i="11"/>
  <c r="N17" i="11" l="1"/>
  <c r="O17" i="11" s="1"/>
  <c r="AK17" i="11"/>
  <c r="AJ17" i="11" s="1"/>
  <c r="I17" i="11"/>
  <c r="AI17" i="11" s="1"/>
  <c r="AG18" i="11" s="1"/>
  <c r="AI18" i="11" l="1"/>
  <c r="AG19" i="11" s="1"/>
  <c r="AH18" i="11"/>
  <c r="AG17" i="11"/>
  <c r="AH17" i="11" s="1"/>
  <c r="AL17" i="11" s="1"/>
  <c r="AM17" i="11" s="1"/>
  <c r="AK18" i="11"/>
  <c r="AJ18" i="11" l="1"/>
  <c r="AL18" i="11" s="1"/>
  <c r="AM18" i="11" s="1"/>
  <c r="AK19" i="11"/>
  <c r="AJ19" i="11" s="1"/>
  <c r="AI19" i="11"/>
  <c r="AH19" i="11"/>
  <c r="AL19" i="11" l="1"/>
  <c r="AM19" i="11" s="1"/>
  <c r="K17" i="10" l="1"/>
  <c r="AF18" i="10" l="1"/>
  <c r="AF17" i="10"/>
  <c r="AF19" i="10"/>
  <c r="AA19" i="10"/>
  <c r="X19" i="10"/>
  <c r="AA18" i="10"/>
  <c r="X18" i="10"/>
  <c r="AA17" i="10"/>
  <c r="X17" i="10"/>
  <c r="L17" i="10"/>
  <c r="H17" i="10"/>
  <c r="I17" i="10" s="1"/>
  <c r="AI17" i="10" l="1"/>
  <c r="AG18" i="10" s="1"/>
  <c r="M17" i="10"/>
  <c r="AK17" i="10" s="1"/>
  <c r="N17" i="10"/>
  <c r="O17" i="10" s="1"/>
  <c r="AG17" i="10"/>
  <c r="AH17" i="10" s="1"/>
  <c r="AJ17" i="10" l="1"/>
  <c r="AL17" i="10" s="1"/>
  <c r="AM17" i="10" s="1"/>
  <c r="AK18" i="10"/>
  <c r="AI18" i="10"/>
  <c r="AG19" i="10" s="1"/>
  <c r="AI19" i="10" s="1"/>
  <c r="AH18" i="10"/>
  <c r="AH19" i="10" l="1"/>
  <c r="AJ18" i="10"/>
  <c r="AL18" i="10" s="1"/>
  <c r="AM18" i="10" s="1"/>
  <c r="AK19" i="10"/>
  <c r="AJ19" i="10" l="1"/>
  <c r="AL19" i="10" s="1"/>
  <c r="AM19" i="10" s="1"/>
</calcChain>
</file>

<file path=xl/comments1.xml><?xml version="1.0" encoding="utf-8"?>
<comments xmlns="http://schemas.openxmlformats.org/spreadsheetml/2006/main">
  <authors>
    <author>57300</author>
  </authors>
  <commentList>
    <comment ref="AN16" authorId="0" shapeId="0">
      <text>
        <r>
          <rPr>
            <b/>
            <sz val="9"/>
            <color indexed="81"/>
            <rFont val="Tahoma"/>
            <family val="2"/>
          </rPr>
          <t>ACEPTAR EL RIESGO
REDUCIR EL RIESGO
EVITAR EL RIESGO</t>
        </r>
      </text>
    </comment>
  </commentList>
</comments>
</file>

<file path=xl/comments2.xml><?xml version="1.0" encoding="utf-8"?>
<comments xmlns="http://schemas.openxmlformats.org/spreadsheetml/2006/main">
  <authors>
    <author>57300</author>
  </authors>
  <commentList>
    <comment ref="AN16" authorId="0" shapeId="0">
      <text>
        <r>
          <rPr>
            <b/>
            <sz val="9"/>
            <color indexed="81"/>
            <rFont val="Tahoma"/>
            <family val="2"/>
          </rPr>
          <t>ACEPTAR EL RIESGO
REDUCIR EL RIESGO
EVITAR EL RIESGO</t>
        </r>
      </text>
    </comment>
  </commentList>
</comments>
</file>

<file path=xl/comments3.xml><?xml version="1.0" encoding="utf-8"?>
<comments xmlns="http://schemas.openxmlformats.org/spreadsheetml/2006/main">
  <authors>
    <author>57300</author>
  </authors>
  <commentList>
    <comment ref="AN16" authorId="0" shapeId="0">
      <text>
        <r>
          <rPr>
            <b/>
            <sz val="9"/>
            <color indexed="81"/>
            <rFont val="Tahoma"/>
            <family val="2"/>
          </rPr>
          <t>ACEPTAR EL RIESGO
REDUCIR EL RIESGO
EVITAR EL RIESGO</t>
        </r>
      </text>
    </comment>
  </commentList>
</comments>
</file>

<file path=xl/comments4.xml><?xml version="1.0" encoding="utf-8"?>
<comments xmlns="http://schemas.openxmlformats.org/spreadsheetml/2006/main">
  <authors>
    <author>57300</author>
  </authors>
  <commentList>
    <comment ref="AN16" authorId="0" shapeId="0">
      <text>
        <r>
          <rPr>
            <b/>
            <sz val="9"/>
            <color indexed="81"/>
            <rFont val="Tahoma"/>
            <family val="2"/>
          </rPr>
          <t>ACEPTAR EL RIESGO
REDUCIR EL RIESGO
EVITAR EL RIESGO</t>
        </r>
      </text>
    </comment>
  </commentList>
</comments>
</file>

<file path=xl/sharedStrings.xml><?xml version="1.0" encoding="utf-8"?>
<sst xmlns="http://schemas.openxmlformats.org/spreadsheetml/2006/main" count="716" uniqueCount="277">
  <si>
    <t xml:space="preserve">DIRECCIONAMIENTO ESTRATÉGICO </t>
  </si>
  <si>
    <t>CÓDIGO</t>
  </si>
  <si>
    <t>E-DES-FT-015</t>
  </si>
  <si>
    <t>VERSIÓN</t>
  </si>
  <si>
    <t>11</t>
  </si>
  <si>
    <t>MAPA DE RIESGOS DE GESTIÓN Y RIESGOS FISCALES</t>
  </si>
  <si>
    <t>PÁGINA</t>
  </si>
  <si>
    <t>1 DE 1</t>
  </si>
  <si>
    <t>VIGENTE DESDE</t>
  </si>
  <si>
    <t>Proceso</t>
  </si>
  <si>
    <t>GESTION CONTRACTUAL</t>
  </si>
  <si>
    <t>Objetivo del Proceso</t>
  </si>
  <si>
    <t>Adelantar los procesos de contratación del IDIPRON según la información registrada en el Plan Anual de Adquisiciones publicado en el SECOP II bajo las diferentes modalidades establecidas dentro del marco legal vigente, cumpliendo con los principios de transparencia, economía, responsabilidad y los postulados que rigen la función administrativa de manera que se puedan cubrir las necesidades para el normal desarrollo de las actividades misionales y administrativas de la entidad</t>
  </si>
  <si>
    <t>Alcance</t>
  </si>
  <si>
    <t>El proceso inicia con la consolidación y aprobación del Plan Anual de Adquisiciones - PAA su desarrollo a traves de la estructuración, evaluación, contratación, supervisión y termina con la liquidación de los procesos contractuales cuando aplique.</t>
  </si>
  <si>
    <t>IDENTIFICACIÓN DEL RIESGO</t>
  </si>
  <si>
    <t>VALORACIÓN DEL RIESGO</t>
  </si>
  <si>
    <t>GESTIÓN DEL RIESGO</t>
  </si>
  <si>
    <t xml:space="preserve">MONITOREO </t>
  </si>
  <si>
    <t>SEGUIMIENTO Y EVALUACIÓN</t>
  </si>
  <si>
    <t>Atributos de eficiencia</t>
  </si>
  <si>
    <t>Atributos informativos</t>
  </si>
  <si>
    <t>No. De Riesgo</t>
  </si>
  <si>
    <t>Impacto</t>
  </si>
  <si>
    <t>Causa Inmediata</t>
  </si>
  <si>
    <t>Causa Raíz</t>
  </si>
  <si>
    <t>Descripción del Riesgo</t>
  </si>
  <si>
    <t>Clasificación Riesgo</t>
  </si>
  <si>
    <t>Frecuencia con la que se realiza la actividad</t>
  </si>
  <si>
    <t>Probabilidad 
Inherente</t>
  </si>
  <si>
    <t>%</t>
  </si>
  <si>
    <t>Criterios de Impacto</t>
  </si>
  <si>
    <t>Observación de Impacto</t>
  </si>
  <si>
    <t>Impacto
 Inherente</t>
  </si>
  <si>
    <t>Zona de riesgo</t>
  </si>
  <si>
    <t>Zona de riesgo
inherente</t>
  </si>
  <si>
    <t>No. De control</t>
  </si>
  <si>
    <r>
      <rPr>
        <b/>
        <sz val="12"/>
        <color theme="1"/>
        <rFont val="Times New Roman"/>
        <family val="1"/>
      </rPr>
      <t>RESPONSABLE DEL CONTROL</t>
    </r>
    <r>
      <rPr>
        <sz val="12"/>
        <color theme="1"/>
        <rFont val="Times New Roman"/>
        <family val="1"/>
      </rPr>
      <t xml:space="preserve">
(Persona asignada para ejecutar el control. Debe tener la autoridad, competencias y conocimientos para ejecutar el control)</t>
    </r>
  </si>
  <si>
    <r>
      <rPr>
        <b/>
        <sz val="12"/>
        <color theme="1"/>
        <rFont val="Times New Roman"/>
        <family val="1"/>
      </rPr>
      <t>PERIODICIDAD DEL CONTROL</t>
    </r>
    <r>
      <rPr>
        <sz val="12"/>
        <color theme="1"/>
        <rFont val="Times New Roman"/>
        <family val="1"/>
      </rPr>
      <t xml:space="preserve">
(La periodicidad debe prevenir o detectar el riesgo de manera oportuna)</t>
    </r>
  </si>
  <si>
    <r>
      <rPr>
        <b/>
        <sz val="12"/>
        <color theme="1"/>
        <rFont val="Times New Roman"/>
        <family val="1"/>
      </rPr>
      <t>PROPÓSITO DEL CONTROL</t>
    </r>
    <r>
      <rPr>
        <sz val="12"/>
        <color theme="1"/>
        <rFont val="Times New Roman"/>
        <family val="1"/>
      </rPr>
      <t xml:space="preserve">
 (Validar, verificar, conciliar, comparar, revisar, cotejar…)
El control ayuda a mitigar las causas de los riesgos o detectar su materialización</t>
    </r>
  </si>
  <si>
    <r>
      <rPr>
        <b/>
        <sz val="12"/>
        <color theme="1"/>
        <rFont val="Times New Roman"/>
        <family val="1"/>
      </rPr>
      <t>CÓMO SE REALIZA LA ACTIVIDAD DE CONTROL</t>
    </r>
    <r>
      <rPr>
        <sz val="12"/>
        <color theme="1"/>
        <rFont val="Times New Roman"/>
        <family val="1"/>
      </rPr>
      <t xml:space="preserve">
(EL control debe indicar el cómo se realiza, de tal forma que se pueda evaluar si la fuente u origen de la información que sirve para ejecutar el control, es confiable para la mitigación del riesgo)</t>
    </r>
  </si>
  <si>
    <r>
      <rPr>
        <b/>
        <sz val="12"/>
        <color theme="1"/>
        <rFont val="Times New Roman"/>
        <family val="1"/>
      </rPr>
      <t xml:space="preserve">CÓMO SE ACTÚA EN CASO DE OBSERVACIONES O DESVIACIONES </t>
    </r>
    <r>
      <rPr>
        <sz val="12"/>
        <color theme="1"/>
        <rFont val="Times New Roman"/>
        <family val="1"/>
      </rPr>
      <t xml:space="preserve">
(Qué se hace cuando se detectan observaciones o desviaciones como resultado de la ejecución de un control?)</t>
    </r>
  </si>
  <si>
    <r>
      <rPr>
        <b/>
        <sz val="12"/>
        <color theme="1"/>
        <rFont val="Times New Roman"/>
        <family val="1"/>
      </rPr>
      <t>EVIDENCIA DE LA EJECUCIÓN DEL CONTROL</t>
    </r>
    <r>
      <rPr>
        <sz val="12"/>
        <color theme="1"/>
        <rFont val="Times New Roman"/>
        <family val="1"/>
      </rPr>
      <t xml:space="preserve">
(El control debe dejar evidencia de su ejecución. Esta evidencia ayuda a que se pueda revisar la misma información por parte de un tercero y llegue a la misma conclusión de quien ejecutó el control)</t>
    </r>
  </si>
  <si>
    <t>Afectación</t>
  </si>
  <si>
    <t>Tipo de control</t>
  </si>
  <si>
    <t>Implementación</t>
  </si>
  <si>
    <t>Calificación</t>
  </si>
  <si>
    <t>Documentación
Estado/Nombre</t>
  </si>
  <si>
    <t>Frecuencia</t>
  </si>
  <si>
    <t xml:space="preserve">Evidencia
</t>
  </si>
  <si>
    <t xml:space="preserve">Probabilidad Residual </t>
  </si>
  <si>
    <t>Probabilidad Residual Final</t>
  </si>
  <si>
    <t>Impacto Residual Final</t>
  </si>
  <si>
    <t>Zona de Riesgo Final</t>
  </si>
  <si>
    <t>Tratamiento</t>
  </si>
  <si>
    <t>Plan de Acción</t>
  </si>
  <si>
    <t>Responsable</t>
  </si>
  <si>
    <t>Fecha implementación</t>
  </si>
  <si>
    <t>Fecha Del Monitoreo</t>
  </si>
  <si>
    <t>Reporte De La Ejecución De Los Controles</t>
  </si>
  <si>
    <t>Reporte De La Ejecución De Las Acciones Para El Fortalecimiento Del Riesgo</t>
  </si>
  <si>
    <t>Reporte De Las Acciones Desarrolladas En Caso De Que Se Haya Materializado El Riesgo</t>
  </si>
  <si>
    <t>Observaciones Del Monitoreo</t>
  </si>
  <si>
    <t xml:space="preserve">OBSERVACIONES OFICINA ASESORA DE PLANEACIÓN </t>
  </si>
  <si>
    <t>OBSERVACIONES OFICINA DE CONTROL INTERNO</t>
  </si>
  <si>
    <t>Económico</t>
  </si>
  <si>
    <t>Desconocimiento frente a las obligaciones y responsabilidades de los/as supervisores/as de contrato</t>
  </si>
  <si>
    <t>Incumplimiento de las obligaciones contractuales ocasionado por la indebida supervisión del contrato</t>
  </si>
  <si>
    <t>Posibilidad de efecto dañoso sobre recursos públicos, debido a incumplimiento de las obligaciones contractuales ocasionado por la  indebida supervisión del contrato</t>
  </si>
  <si>
    <t>Afectación Menor o igual a 700 SMLMV</t>
  </si>
  <si>
    <t xml:space="preserve">La Gerencia de Contratación
</t>
  </si>
  <si>
    <t>Semestral</t>
  </si>
  <si>
    <t xml:space="preserve">Validar el desarrollo de capacitaciones frente a la debida supervisión contractual  </t>
  </si>
  <si>
    <t xml:space="preserve">Adelantar capacitaciones a los supervisores frente al correcto seguimiento de la ejecución contractual </t>
  </si>
  <si>
    <t xml:space="preserve"> En el caso de identificar que no se han realizado capacitaciones, la Gerencia de contratación, convocará antes de finalizar el semestre la respectiva sesión de capacitación</t>
  </si>
  <si>
    <t>Presentación socializada / lista de asistencia / anexos</t>
  </si>
  <si>
    <t>Preventivo</t>
  </si>
  <si>
    <t>Manual</t>
  </si>
  <si>
    <t>Documentado</t>
  </si>
  <si>
    <t>Manual de Supervisión e Interventoría A-GCO-MA-001</t>
  </si>
  <si>
    <t>Continua</t>
  </si>
  <si>
    <t>Con registro</t>
  </si>
  <si>
    <t>REDUCIR EL RIESGO</t>
  </si>
  <si>
    <t>Socializar un documento interno de publicación de la información de la ejecución contractual en el SECOP II con el fin de dar orientaciones frente a los soportes que hacen parte de la ejecución contractual</t>
  </si>
  <si>
    <t>Gerente de contratación</t>
  </si>
  <si>
    <t>01/07/2025 al 15/12/2025</t>
  </si>
  <si>
    <t>Se adelantó el 18 de julio capacitación frente al uso del modulo de pagos en el SECOP II dirigida a los supervisores y apoyos a la supervisión con el fin de adelantar una correcta supervisión y evitando la extemporaneidad en la publicación de la información contractual y su crroecto seguimiento.</t>
  </si>
  <si>
    <t>Se adelantó capacitación el 18 de julio frente al documento interno de la publicaicón de la infromación de la ejecución contractual.</t>
  </si>
  <si>
    <t>Control 1
Se evidencian los soportes relacionados con la ejecución del control, entendiendo que se capacitó con el mismo documento y no con PPT. 
Control 2
Se evidencian los soportes relacionados con la actividad de control
Control 3
Se evidencia la adecuada aplicación del control con la Resolución 452 de 2025, en la que se identifica el presunto incumplimiento
Acción de fortalecimiento
Se evidencia la aplicación de la acción establecida con la lista de asistencia y el documento presentado</t>
  </si>
  <si>
    <r>
      <rPr>
        <b/>
        <sz val="8"/>
        <color rgb="FF000000"/>
        <rFont val="Arial"/>
      </rPr>
      <t xml:space="preserve">Control 1: </t>
    </r>
    <r>
      <rPr>
        <sz val="12"/>
        <color rgb="FF000000"/>
        <rFont val="Times New Roman"/>
      </rPr>
      <t xml:space="preserve">se evidenció la ejecución de la actividad de control.
</t>
    </r>
    <r>
      <rPr>
        <b/>
        <sz val="12"/>
        <color rgb="FF000000"/>
        <rFont val="Times New Roman"/>
      </rPr>
      <t xml:space="preserve">
Accion de Fortalecimiento: </t>
    </r>
    <r>
      <rPr>
        <sz val="12"/>
        <color rgb="FF000000"/>
        <rFont val="Times New Roman"/>
      </rPr>
      <t>se evidenció la ejecución de la actividad.</t>
    </r>
  </si>
  <si>
    <t>El/la supervisor/a del contrato</t>
  </si>
  <si>
    <t>Cada vez que detecte posibles incumplimientos de las obligaciones contractuales</t>
  </si>
  <si>
    <t>Revisar las obligaciones contractuales que no se hayan cumplido por parte del contratista y las registra en el informe presentado al Comité de Supervisión e interventoría</t>
  </si>
  <si>
    <t>El/la supervisor/a responsable, una vez presenta un posible incumplimiento contractual presenta ante el Comité de Supervisión e interventoría, el informe respectivo con el fin de recibir las orientaciones respectivas para iniciar o no el proceso administrativo sancionatorio</t>
  </si>
  <si>
    <t>En el caso de identificar un presunto incumplimiento, se remite el caso a la gerencia de contratación para que se adelante el proceso administrativo sancionatorio por parte del/la Ordenador/a del Gasto</t>
  </si>
  <si>
    <t>Informe de Supervisión por presunto incumplimiento
Resolución por medio de la cual se resuelve el presunto incumplimiento (Cuando aplique)</t>
  </si>
  <si>
    <t>Correctivo</t>
  </si>
  <si>
    <t>Para el periodo reportado se han recibido para revisión  dos informes por presunto incumplimiento respecto de los contratos 2024-0737 y  2025-1093 que se remitieron en versión borrador, los cuales se enucentran pendientes de subsanación para dar inicio al tramite por presunto incumplimiento.
* Se aporta en word los proyectos de informe los cuales vienen siendo trabajados con el acompañamiento del abogado designado de la Gerencia de Contratación.
En el periodo reportado, mediante la Resolución No 452 del 29 de agosto de 2025 se declaró el incumplimiento parcial del Contrato Nro. 0891 de 2025.
* Se aporta Resolución 452 de 2025</t>
  </si>
  <si>
    <r>
      <rPr>
        <b/>
        <sz val="8"/>
        <color rgb="FF000000"/>
        <rFont val="Arial"/>
      </rPr>
      <t xml:space="preserve">Control 2: </t>
    </r>
    <r>
      <rPr>
        <sz val="12"/>
        <color rgb="FF000000"/>
        <rFont val="Times New Roman"/>
      </rPr>
      <t xml:space="preserve">se evidenció la ejecución de la actividad de control.
</t>
    </r>
    <r>
      <rPr>
        <b/>
        <sz val="12"/>
        <color rgb="FF000000"/>
        <rFont val="Times New Roman"/>
      </rPr>
      <t xml:space="preserve">
Accion de Fortalecimiento: </t>
    </r>
    <r>
      <rPr>
        <sz val="12"/>
        <color rgb="FF000000"/>
        <rFont val="Times New Roman"/>
      </rPr>
      <t>se evidenció la ejecución de la actividad .</t>
    </r>
  </si>
  <si>
    <t>El/la ordenador/a del gasto</t>
  </si>
  <si>
    <t>Cada vez que se presente un incumplimiento contractual</t>
  </si>
  <si>
    <t>Revisar los hechos que presuntamente están configurando un incumplimiento contractual</t>
  </si>
  <si>
    <t xml:space="preserve">Se adelanta proceso administrativo sancionatorio conforme a lo establecido en el procedimiento de Incumplimientos contractuales </t>
  </si>
  <si>
    <t>Se declara el incumplimiento contractual</t>
  </si>
  <si>
    <t>Resolución por medio de la cual se resuelve el presunto incumplimiento y se ordena la afectación de la garantía y/o imposición de multas cuando haya lugar</t>
  </si>
  <si>
    <t xml:space="preserve">Procedimiento para incumplimiento Contractual </t>
  </si>
  <si>
    <t>En el periodo reportado, mediante la Resolución No 452 del 29 de agosto de 2025 se declaró el incumplimiento parcial del Contrato Nro. 0891 de 2025, cuyo objeto es “PRESTAR SERVICIOS DE APOYO A LA GESTIÓN CON AUTONOMÍA TÉCNICA, ADMINISTRATIVA Y FINANCIERA REALIZANDO ACTIVIDADES ADMISTRATIVAS Y OPERATIVAS EN LOS PUNTOS DE ATENCIÓN A LA CIUDADANÍA” por parte de CESAR ALEJANDRO CORREALES PÉREZ identificado con el C.C. Nro. 1.014.204.780 .
* Se aporta Resolución 452 de 2025</t>
  </si>
  <si>
    <r>
      <rPr>
        <b/>
        <sz val="8"/>
        <color rgb="FF000000"/>
        <rFont val="Arial"/>
      </rPr>
      <t xml:space="preserve">Control 3: </t>
    </r>
    <r>
      <rPr>
        <sz val="12"/>
        <color rgb="FF000000"/>
        <rFont val="Times New Roman"/>
      </rPr>
      <t xml:space="preserve">se evidenció la ejecución de la actividad de control.
</t>
    </r>
    <r>
      <rPr>
        <b/>
        <sz val="12"/>
        <color rgb="FF000000"/>
        <rFont val="Times New Roman"/>
      </rPr>
      <t xml:space="preserve">
Accion de Fortalecimiento: </t>
    </r>
    <r>
      <rPr>
        <sz val="12"/>
        <color rgb="FF000000"/>
        <rFont val="Times New Roman"/>
      </rPr>
      <t>se evidenció la ejecución de la actividad.</t>
    </r>
  </si>
  <si>
    <t xml:space="preserve">Se podrán incluir más filas de acuerdo a la cantidad de riesgos que se requieran relacionar </t>
  </si>
  <si>
    <t>Vr. 02; 13/03/2024</t>
  </si>
  <si>
    <t>Afectación mayor a 700 y menor o igual a 1500 SMLMV</t>
  </si>
  <si>
    <t>Moderado</t>
  </si>
  <si>
    <t>Detectivo</t>
  </si>
  <si>
    <t>Sin documentar</t>
  </si>
  <si>
    <t>GESTION DE ADECUACIÓN Y MANTENIMIENTO DE BIENES</t>
  </si>
  <si>
    <t>Garantizar las condiciones mínimas de calidad y habitabilidad de nuestros Niños, Niñas, Adolescentes y Jóvenes (NNAJ) y de todos los procesos del Instituto a través del mantenimiento físico preventivo y correctivo de bienes muebles e inmuebles que componen la infraestructura del IDIPRON, con el fin de fortalecer la gestión administrativa, de comunicaciones e infraestructura de conformidad con los lineamientos legales establecidos.</t>
  </si>
  <si>
    <t xml:space="preserve">El proceso inicia con el cronograma de las actividades a realizar y la contratación de los servicios requeridos, los cuales son administrados y puestos a disposición de los diferentes procesos definidos por el IDIPRON para el cumplimiento de su misión, así mismo se realizan periódicamente acciones preventivas o de mantenimiento a los Bienes muebles e inmuebles, equipos y maquinaria, como a la infraestructura física y termina con la retroalimentación en la calidad de los servicios prestados. </t>
  </si>
  <si>
    <t xml:space="preserve">Falta de planeación en la adquisición de bienes de acuerdo con la necesidad del proceso
Mala práctica en la elaboración de los procesos de acuerdo con los requerimientos contractuales
Falta de seguimiento a la entrega de los recursos adquiridos de acuerdo con las necesidades 
Falta de aplicación de los cronogramas y planes de trabajo establecidos en el proceso
No contar con el personal calificado para el manejo de los bienes muebles e inmuebles </t>
  </si>
  <si>
    <t>Falta de planeación en la adquisición de bienes de acuerdo con la necesidad del proceso</t>
  </si>
  <si>
    <t>Posibilidad de efecto dañoso sobre bienes públicos por pérdida, extravío, hurto o no uso de bienes muebles adquiridos por la entidad o mal uso o deterioro de bienes inmuebles a causa de la omisión de los proceedimientos establecidos en el proceso de Gestión de Adecuación y Mantenimiento de Bienes para la gestión de las actividades</t>
  </si>
  <si>
    <t xml:space="preserve">El / la líder del proceso de Gestión y Adecuación de Mantenimiento de Bienes </t>
  </si>
  <si>
    <t>Anualmente</t>
  </si>
  <si>
    <t>Verificar que se contemplen las necesidades de mantenimiento en el plan anual</t>
  </si>
  <si>
    <t>De acuerdo con los diagnósticos realizados, el/la líder del proceso proyecta el plan de mantenimiento de acuerdo con las necesidades de las UPIs y sedes administrativas</t>
  </si>
  <si>
    <t>En el caso que no se encuentren contempladas algunas necesidades de mantenimiento, se procede a incluirlas en el plan anual generando una nueva versión</t>
  </si>
  <si>
    <t>Plan anual de mantenimiento</t>
  </si>
  <si>
    <t>Procedimiento de Mantenimiento de Bienes A-GAMB-PR-001</t>
  </si>
  <si>
    <t>De acuerdo con la metodología para la administración del riesgo, no se formulan acciones de fortalecimiento para la vigencia 2025, por cuanto los controles existentes se consideran suficientes y permiten mitigar el riesgo</t>
  </si>
  <si>
    <t>El Gerente de Recursos Físicos en conjunto con el equipo de Gestión de Adecuación y Mantenimiento de Bienes se reunen para realizar el seguimiento del plan anual de mantenimiento en su ejecución y avance, para dar cumplimiento en la vigencia 2025 priorizando las intervenciones a realizar para dar cumplimiento.</t>
  </si>
  <si>
    <t>N/A</t>
  </si>
  <si>
    <r>
      <rPr>
        <sz val="11"/>
        <color rgb="FF000000"/>
        <rFont val="Times New Roman"/>
      </rPr>
      <t xml:space="preserve">                              </t>
    </r>
    <r>
      <rPr>
        <b/>
        <u/>
        <sz val="11"/>
        <color rgb="FF000000"/>
        <rFont val="Times New Roman"/>
      </rPr>
      <t xml:space="preserve">Control 1
</t>
    </r>
    <r>
      <rPr>
        <sz val="11"/>
        <color rgb="FF000000"/>
        <rFont val="Times New Roman"/>
      </rPr>
      <t xml:space="preserve">
Se verifica  la aplicación del control con la siguiente evidecia :
* Plan anual de mantenimiento para su seguimiento
No es necesario  acciones de fortalicimiento 
No se materializa el riesgo.</t>
    </r>
  </si>
  <si>
    <t xml:space="preserve">Control 1: se evidenció la ejecución de la actividad de control.
Accion de Fortalecimiento: Se reportó que durante este periodo no se dio aplicación a la actividad </t>
  </si>
  <si>
    <t>Profesional o funcionario delegado para el apoyo administrativo de la Gerencia de Recursos Físicos</t>
  </si>
  <si>
    <t>De acuerdo con la necesidad</t>
  </si>
  <si>
    <t xml:space="preserve">Verificar la correcta estructuración de los documentos para la adquisición y mantenimiento de los bienes muebles e inmuebles </t>
  </si>
  <si>
    <t xml:space="preserve">Se verifica que los estudios previos de los procesos contractuales proyectados cuenten con las condiciones técnicas, jurídicas y administrativa a contratar </t>
  </si>
  <si>
    <t xml:space="preserve">Se deberá realizar un alcance a las correcciones que den a lugar desde la parte técnica, jurídica y administrativa dando el aval  por parte de la supervisión y apoyo a la supervisión  del proceso de la documentación requerida, previo al radicado al proceso de Gestión Contractual </t>
  </si>
  <si>
    <t>Documentación del proceso</t>
  </si>
  <si>
    <t xml:space="preserve">Procedimiento Adquisición de Bienes A-GAMB-PR-003 </t>
  </si>
  <si>
    <t>Se proyectan los procesos correspondientes a la Gerencia de Recursos Fisicos de la vigencia lo que corresponde a la parte técnica, jurídica y administrativa de Ascensor, Ferreteria, Impermeablización de tanques y repuestos de equipos.</t>
  </si>
  <si>
    <r>
      <rPr>
        <sz val="11"/>
        <color rgb="FF000000"/>
        <rFont val="Times New Roman"/>
      </rPr>
      <t xml:space="preserve">  </t>
    </r>
    <r>
      <rPr>
        <b/>
        <u/>
        <sz val="11"/>
        <color rgb="FF000000"/>
        <rFont val="Times New Roman"/>
      </rPr>
      <t xml:space="preserve"> Control 2
</t>
    </r>
    <r>
      <rPr>
        <sz val="11"/>
        <color rgb="FF000000"/>
        <rFont val="Times New Roman"/>
      </rPr>
      <t xml:space="preserve">Se validad la aplicación del control con la Documentación del proceso correspondiente  a los 
Anexo técnicos y Requerimientos Técnicos de Ascensor, Ferreteria, Impermeablización de tanques y repuestos de equipos.
</t>
    </r>
    <r>
      <rPr>
        <b/>
        <u/>
        <sz val="11"/>
        <color rgb="FF000000"/>
        <rFont val="Times New Roman"/>
      </rPr>
      <t xml:space="preserve">
No se materializa el riesgo.</t>
    </r>
  </si>
  <si>
    <t>Control 2: se evidenció la ejecución de la actividad de control.
Accion de Fortalecimiento: Se reportó que durante este periodo no se dio aplicación a la actividad</t>
  </si>
  <si>
    <t xml:space="preserve">El/la líder del proceso de Gestión y Adecuación de Mantenimiento de Bienes </t>
  </si>
  <si>
    <t xml:space="preserve">Verificar la conformidad de la adquisición del bien mueble o inmueble </t>
  </si>
  <si>
    <t>Se recibe a conformidad la adquisición del bien mueble o inmueble requerido contratado, a través de un acta de entrega</t>
  </si>
  <si>
    <t>No se recibe a conformidad el bien mueble o inmueble y se solicitan las subsanaciones correspondientes o se realizan las devoluciones correspondientes</t>
  </si>
  <si>
    <t>Acta de entrega</t>
  </si>
  <si>
    <t>No se recibieron bienes inmuebles durante la vigencia</t>
  </si>
  <si>
    <r>
      <rPr>
        <sz val="11"/>
        <color rgb="FF000000"/>
        <rFont val="Times New Roman"/>
      </rPr>
      <t xml:space="preserve">                                 </t>
    </r>
    <r>
      <rPr>
        <u/>
        <sz val="11"/>
        <color rgb="FF000000"/>
        <rFont val="Times New Roman"/>
      </rPr>
      <t xml:space="preserve"> </t>
    </r>
    <r>
      <rPr>
        <b/>
        <u/>
        <sz val="11"/>
        <color rgb="FF000000"/>
        <rFont val="Times New Roman"/>
      </rPr>
      <t xml:space="preserve">Control 3
</t>
    </r>
    <r>
      <rPr>
        <b/>
        <sz val="11"/>
        <color rgb="FF000000"/>
        <rFont val="Times New Roman"/>
      </rPr>
      <t xml:space="preserve">
</t>
    </r>
    <r>
      <rPr>
        <sz val="11"/>
        <color rgb="FF000000"/>
        <rFont val="Times New Roman"/>
      </rPr>
      <t>No fue necesario aplicar este control, dado a que no se recibieron bienes inmuebles durante la vigencia</t>
    </r>
  </si>
  <si>
    <t>Control 3: Se reportó que durante este periodo no se dio aplicación a la actividad de control
Accion de Fortalecimiento: Se reportó que durante este periodo no se dio aplicación a la actividad</t>
  </si>
  <si>
    <t>GESTION DE SERVICIOS ADMINISTRATIVOS</t>
  </si>
  <si>
    <t>Satisfacer las necesidades del IDIPRON mediante la prestación de los servicios administrativos de apoyo, con el fin de garantizar el servicio de vigilancia, transporte, mantenimiento preventivo y correctivo del parque automotor y equipos industriales y el suministro de combustible; con criterios de oportunidad y calidad.</t>
  </si>
  <si>
    <t>El proceso inicia desde la contratación de los servicios requeridos, los cuales son administrados y puestos a disposición de los diferentes procesos definidos por el IDIPRON para el cumplimiento de su misión, realizando periódicamente acciones de mantenimientos, seguridad y transporte y termina con la retroalimentación en la calidad de los servicios prestados.</t>
  </si>
  <si>
    <t xml:space="preserve"> Falta de realización de mantenimiento preventivo y/o correctivo del parque automoto</t>
  </si>
  <si>
    <t xml:space="preserve">Omisión de la planeación del proceso </t>
  </si>
  <si>
    <t xml:space="preserve">Posibilidad de efecto dañoso sobre intereses patrimoniales por falta de realización de mantenimiento preventivo y/o correctivo del parque automotor, a causa de la omisión de la  planeación del proceso </t>
  </si>
  <si>
    <t xml:space="preserve">El /la Gerente Administrativo/a y/o el/la delgado/a del mantenimiento del parque automotor </t>
  </si>
  <si>
    <t>Trimestral</t>
  </si>
  <si>
    <t>Verificar que las fichas de mantenimiento del parque automotor se encuentren completas</t>
  </si>
  <si>
    <t>Se verifica que las fichas de mantenimiento, contengan las fechas y kilometrajes establecidos para el mantenimiento preventivo</t>
  </si>
  <si>
    <t>Se verifica si el vehículo presenta alguna falla y se identifica si es por la falta de mantenimiento preventivo,y si se presenta se realiza el mantenimiento correctivo</t>
  </si>
  <si>
    <t>Hoja de vida y fichas de mantenimiento de vehículos A-GSA-FT-005 
Fichas de mantenimiento y planillas preoperacionales A- GSA-FT-016</t>
  </si>
  <si>
    <t>Adminsitración del Parque Automotor A-GSA-PR-003</t>
  </si>
  <si>
    <t>Realizar una (1) capacitación al personal designado al proceso de mantenimiento y conductores/as, sobre el diligenciamiento de los formatos asociados a las planillas operacionales y del funcionamiento del vehículo</t>
  </si>
  <si>
    <t>Gerencia de Servicios Administrativos</t>
  </si>
  <si>
    <t>Para el segundo cuatrimestre del año 2025, se realizó el control del proceso de mantenimiento, validando las hojas de vida de los vehículos y planillas preoperacionales, donde se evidenció que las órdenes de servicio para este proceso tienen fecha de finalización el día 21 de mayo del 2025, es decir no hay contrato, lo que impidió que los meses de junio, julio y agosto se realizarán mantenimientos al parque automotor de la entidad.</t>
  </si>
  <si>
    <t>El nuevo contrato de mantenimiento tiene fecha tentativa de inicio el 10 de octubre".</t>
  </si>
  <si>
    <r>
      <rPr>
        <b/>
        <u/>
        <sz val="11"/>
        <color rgb="FF000000"/>
        <rFont val="Times New Roman"/>
      </rPr>
      <t xml:space="preserve">Control 1. 
</t>
    </r>
    <r>
      <rPr>
        <sz val="11"/>
        <color rgb="FF000000"/>
        <rFont val="Times New Roman"/>
      </rPr>
      <t xml:space="preserve">
Se verifica la aplicación del control, con los siguientes documentos:
*Hoja de vida y fichas de mantenimiento de vehículos A-GSA-FT-005 
*Fichas de mantenimiento y planillas preoperacionales A- GSA-FT-016
Solo reportan mantenimiento de vehículos A-GSA-FT-005  para el mes de mayo  por temas de contratacion.
</t>
    </r>
    <r>
      <rPr>
        <b/>
        <u/>
        <sz val="11"/>
        <color rgb="FF000000"/>
        <rFont val="Times New Roman"/>
      </rPr>
      <t xml:space="preserve">Acción de fortalecimiento:
</t>
    </r>
    <r>
      <rPr>
        <sz val="11"/>
        <color rgb="FF000000"/>
        <rFont val="Times New Roman"/>
      </rPr>
      <t xml:space="preserve">No se presenta avance para el periodo. Sin embargo, se encuentra en términos
</t>
    </r>
    <r>
      <rPr>
        <b/>
        <u/>
        <sz val="11"/>
        <color rgb="FF000000"/>
        <rFont val="Times New Roman"/>
      </rPr>
      <t>No se materializó el riesgo</t>
    </r>
  </si>
  <si>
    <r>
      <rPr>
        <b/>
        <sz val="11"/>
        <color rgb="FF000000"/>
        <rFont val="Times New Roman"/>
      </rPr>
      <t>CONTROL No. 1</t>
    </r>
    <r>
      <rPr>
        <sz val="11"/>
        <color rgb="FF000000"/>
        <rFont val="Times New Roman"/>
      </rPr>
      <t xml:space="preserve">. Se evidenció la ejecución de la actividad de control.
</t>
    </r>
    <r>
      <rPr>
        <b/>
        <sz val="11"/>
        <color rgb="FF000000"/>
        <rFont val="Times New Roman"/>
      </rPr>
      <t>ACCIÓN DE FORTALECIMIENTO:</t>
    </r>
    <r>
      <rPr>
        <sz val="11"/>
        <color rgb="FF000000"/>
        <rFont val="Times New Roman"/>
      </rPr>
      <t xml:space="preserve"> No se evidenció la ejecución de la actividad de la acción de fortalecimiento durante este periodo.
No se reporta materialización del riesgo.
</t>
    </r>
  </si>
  <si>
    <t>GESTION FINANCIERA</t>
  </si>
  <si>
    <t>Planear, gestionar y controlar los recursos del IDIPRON mediante los diferentes lineamientos financieros, con el fin de dar cumplimiento a los objetivos institucionales de manera transparente, eficiente y ágil</t>
  </si>
  <si>
    <t>El proceso comienza con la programación anual del anteproyecto de presupuesto; y una vez que ingresan al IDIPRON los recursos financieras a través de transferencias, convenios, donaciones y los demás conceptos, se realiza la causación y pago conforme a lo presupuestado y aprobado con el fin de dar cumplimiento a todas las operaciones que el Instituto requiere para su funcionamiento, culminando con el respectivo cierre de las operaciones</t>
  </si>
  <si>
    <t xml:space="preserve"> Incorrecta verificación en los pagos</t>
  </si>
  <si>
    <t xml:space="preserve">La omisión en la aplicación de los procedimientos Ejecución de Pagos A-GFI-PR-013 y Cuentas por pagar A-GFI-PR-009 </t>
  </si>
  <si>
    <t xml:space="preserve">Posibilidad de efecto dañoso sobre recursos públicos por incorrecta verificación en los pagos realizados a causa de la omisión en la aplicación de los procedimientos Ejecución de Pagos A-GFI-PR-013 y Cuentas por pagar A-GFI-PR-009 </t>
  </si>
  <si>
    <t>El/la responsable asignado/a de la Gerencia Financiera - Contabilidad - Tesorería</t>
  </si>
  <si>
    <t>Cada vez que se recibe una cuenta por pagar y se va a tramitar un pago</t>
  </si>
  <si>
    <t>Verificar los documentos recibidos para el trámite de la cuenta por pagar y realización del pago</t>
  </si>
  <si>
    <t xml:space="preserve">Se identifica que los documentos recibidos cumplan con lo establecido en los procedimientos Ejecución de Pagos A-GFI-PR-013 y Cuentas por pagar A-GFI-PR-009 </t>
  </si>
  <si>
    <t>Para los casos de cuenta por pagar, se rechazan los documentos por SECOP y envía correo electrónico a la dependencia generadora ( Supervisión del Contrato) para subsanar
Para la ejecución de pagos, si se evidencia un error, se devuelve a contabilidad para su subsanación</t>
  </si>
  <si>
    <t>Lotes de Pagos realizados
Correo electrónico ( Cuando aplique)</t>
  </si>
  <si>
    <t xml:space="preserve">Procedimientos Ejecución de Pagos A-GFI-PR-013 y Cuentas por pagar A-GFI-PR-009 </t>
  </si>
  <si>
    <t>De acuerdo con la metodología para la administración del riesgo, no se formulan acciones de fortalecimiento para la vigencia 2025, por cuanto los controles existentes se consideran suficientes y permiten mitigar el riesgo|</t>
  </si>
  <si>
    <t>1 DE MAYO AL 31 DE AGOSTO DEL 202</t>
  </si>
  <si>
    <t>Para el segundo cuatrimestre se adjuntan los lotes firmados en BogData correspondientes a cada mes.</t>
  </si>
  <si>
    <r>
      <rPr>
        <b/>
        <sz val="11"/>
        <color rgb="FF000000"/>
        <rFont val="Times New Roman"/>
      </rPr>
      <t xml:space="preserve">Control 1
</t>
    </r>
    <r>
      <rPr>
        <sz val="11"/>
        <color rgb="FF000000"/>
        <rFont val="Times New Roman"/>
      </rPr>
      <t xml:space="preserve">Se evidencian los soportes relacionados con la actividad de control, lo que indica la adecuada ejecición del control
</t>
    </r>
    <r>
      <rPr>
        <b/>
        <sz val="11"/>
        <color rgb="FF000000"/>
        <rFont val="Times New Roman"/>
      </rPr>
      <t xml:space="preserve">Acción de fortalecimiento
</t>
    </r>
    <r>
      <rPr>
        <sz val="11"/>
        <color rgb="FF000000"/>
        <rFont val="Times New Roman"/>
      </rPr>
      <t>De acuerdo con la metodología no requieren acción de fortalecimiento
No se materializó el riesgo</t>
    </r>
  </si>
  <si>
    <r>
      <rPr>
        <b/>
        <sz val="12"/>
        <color rgb="FF000000"/>
        <rFont val="Times New Roman"/>
      </rPr>
      <t xml:space="preserve">Control 1
</t>
    </r>
    <r>
      <rPr>
        <sz val="12"/>
        <color rgb="FF000000"/>
        <rFont val="Times New Roman"/>
      </rPr>
      <t xml:space="preserve">Se evidenció la ejecución de la actividad de control
</t>
    </r>
    <r>
      <rPr>
        <b/>
        <sz val="12"/>
        <color rgb="FF000000"/>
        <rFont val="Times New Roman"/>
      </rPr>
      <t xml:space="preserve">
Materialización del Riesgo
</t>
    </r>
    <r>
      <rPr>
        <sz val="12"/>
        <color rgb="FF000000"/>
        <rFont val="Times New Roman"/>
      </rPr>
      <t>No se presentó Materialización del Rieasgo</t>
    </r>
  </si>
  <si>
    <t>1 DE 4</t>
  </si>
  <si>
    <t>GESTIÓN DE TICS</t>
  </si>
  <si>
    <t>Garantizar la implementación, administración y prestación de los servicios para la optimización de las herramientas informáticas, actividades de mantenimiento preventivo y correctivo de los activos de información, plataforma de comunicaciones y desarrollo de aplicaciones a la medida, así como salvaguardar la información en sus criterios de confidencialidad, integridad y disponibilidad con el fin de garantizar la ejecución de los servicios informáticos que aporten al cumplimiento de la misión del Instituto.</t>
  </si>
  <si>
    <t>Inicia con el diagnóstico de necesidades en los recursos de tecnologías de información (hardware, software y datos), elaboración del plan estratégico de TICS y solicitud de los servicios y finaliza con la adopción de buenas prácticas que permiten controlar el adecuado procesamiento de la información del Instituto en sus criterios de confidencialidad, integridad y disponibilidad</t>
  </si>
  <si>
    <t>Falta de seguimiento al vencimiento de licencias</t>
  </si>
  <si>
    <t>Demora en los procesos Administrativos</t>
  </si>
  <si>
    <t>Posibilidad de efecto dañoso por no renovación oportuna de licencias de software  necesarios para la operación de la entidad, lo que puede generar indisponibilidad del servicio por la suspensión del uso legal de las herramientas informaticas necesarias para el desarrollo de funciones institucionales  por falta de seguimiento al vencimiento de licencia y/o por demora en procesos administrativos</t>
  </si>
  <si>
    <t>Afectación Menor a 700 SMLMV</t>
  </si>
  <si>
    <t xml:space="preserve">El/la contratista o funcionario/a asignado </t>
  </si>
  <si>
    <t>Mensualmente</t>
  </si>
  <si>
    <t>Verificar en el PAA las fechas de vencimiento y renovación de software o servicios.</t>
  </si>
  <si>
    <t>Se realiza el seguimiento a la Matriz de seguimiento al Plan Anual de Adquisiciones, donde se revisan las fechas de vencimiento y renovación de software o servicios, adelantando los procesos definidos en el PAA.</t>
  </si>
  <si>
    <t>Cuando no se han realizado los seguimientos del PAA con la periodicidad requerida, inmediatamente se procede a realizar el seguimiento y generar las alertas que correspondan.</t>
  </si>
  <si>
    <t>Matriz de seguimiento al Plan Anual de Adquisiciones</t>
  </si>
  <si>
    <t>Caracterización del Proceso</t>
  </si>
  <si>
    <t>No aplica</t>
  </si>
  <si>
    <t xml:space="preserve">Se realiza seguimiento permanente a la Matriz de Seguimiento del Plan Anual de Adquisiciones (PAA), en la cual se revisan de manera sistemática las fechas de vencimiento y renovación de software y servicios. Con base en esta información, se adelantan oportunamente los procesos definidos en el PAA, garantizando la continuidad de la operación y el cumplimiento de los compromisos institucionales
•	Matriz de seguimiento de vencimiento a licenciamiento 
•	Licencias activas por proceso  </t>
  </si>
  <si>
    <t>Para este control no se establecen acciones de fortalecimiento, dado que la administración del proyecto no se encuentra asignada a la Oficina de TIC.</t>
  </si>
  <si>
    <t xml:space="preserve">Ninguna </t>
  </si>
  <si>
    <r>
      <rPr>
        <b/>
        <sz val="11"/>
        <color rgb="FF000000"/>
        <rFont val="Times New Roman"/>
      </rPr>
      <t xml:space="preserve">CONTROL 1: 
</t>
    </r>
    <r>
      <rPr>
        <sz val="11"/>
        <color rgb="FF000000"/>
        <rFont val="Times New Roman"/>
      </rPr>
      <t xml:space="preserve">Para este contol se evidencia que el proceso carga:
*Matriz de seguimiento al Plan Anual de Adquisiciones
*Licenciamientos vigentes
Si bien el proceso muestra la matriz con la que se verifican las fechas de vencimiento o la renovación de software o servicios, se recomienda recalcar en la matriz las filas o alguna forma para generar una alerta directa sobre la misma.
Adicionalmente, se verifican 3 certificados de las licencias con fechas de vencimiento 2025. Sin embargo en la matriz de seguimiento al plan no se encuentran relacionadas con la información actualizada que permita evidenciar la aplicación del control.
</t>
    </r>
    <r>
      <rPr>
        <b/>
        <sz val="11"/>
        <color rgb="FF000000"/>
        <rFont val="Times New Roman"/>
      </rPr>
      <t>No aplica acción de fortalecimiento
No se materializó el riesgo</t>
    </r>
  </si>
  <si>
    <r>
      <rPr>
        <u/>
        <sz val="12"/>
        <color rgb="FF000000"/>
        <rFont val="Times New Roman"/>
      </rPr>
      <t xml:space="preserve">CONTROL 1:
</t>
    </r>
    <r>
      <rPr>
        <sz val="12"/>
        <color rgb="FF000000"/>
        <rFont val="Times New Roman"/>
      </rPr>
      <t xml:space="preserve">
Se evidenció la ejecución de la actividad de control, con la verificación del seguimiento a la Matriz de seguimiento al Plan Anual de Adquisiciones, donde observan las fechas de vencimiento y renovación de software o servicios, adelantando los procesos definidos en el PAA.
Se recomienda al proceso, como actividad de fortalecimiento al control, que se establezca una herramienta automatizada, en la cual,  se verifique y valide las aplicaciones, software y licenciamiento activos del Catalogo de Sistemas de Información, como los servicios de infraestructura en el Catalogo de Servicios de TI, con el proposito de verificar las fechas de activación y expiración del licencimiento de software y demas herramientas tecnologicas que hacen uso de software, con la finalidad de generar alertas tempranas sobre fechas de expiración y así generar estrategias que les permitan garantizar la conituidad del servicio y operaciones, con procesos de adquisición, renovación, mantenimiento, actualización y soporte de software
No se materializo el riesgo.</t>
    </r>
  </si>
  <si>
    <t>1 DE 3</t>
  </si>
  <si>
    <t>Prestación de los Servicios Sociales en el marco del Modelo Pedagógico Institucional</t>
  </si>
  <si>
    <t>Prestar los servicios sociales desde un modelo pedagógico basado en los principios de afecto, alegría y libertad a los niños, niñas, adolescentes y jóvenes en habitabilidad en calle y en riesgo de habitarla, vulnerabilidad, fragilidad social, victimas y en riesgo de explotación sexual comercial o en conflicto con la ley en la Ciudad, implementando estrategias, programas y modelos orientados a desarrollo de capacidades y generación de oportunidades contribuyendo en la construcción de su proyecto y sentido de vida</t>
  </si>
  <si>
    <t>Inicia con las acciones territoriales que permitan la atención y vinculación de los NNAJ pertenecientes a los grupos etarios y poblacionales sujetos de la atención institucional y termina con su desvinculación o egreso</t>
  </si>
  <si>
    <t xml:space="preserve">Falta de ubicación en físico de las planillas de los jóvenes con modalidad estimulo de Corresponsabilidad bajo el enfoque - formativo 4x2 estipulado en el modelo pedagógico de IDIPRON, de la estrategia de cultura ciudadana. 
Hacer una mala práctica en el ejercicio de verificación y aprobación en el aplicativo SIMI.  </t>
  </si>
  <si>
    <t>Falta de conocimiento del procedimiento CONCESIÓN DE ESTIMULOS DE
CORRESPONSABILIDAD M-PSS-PR-006</t>
  </si>
  <si>
    <t xml:space="preserve">Posibilidad de efecto dañoso sobre recursos públicos por pagos realizados por estimulo de corresponsabilidad a jóvenes que no cumplen los requisitos de asistencia a las actividades teórico-practicas, a causa de la omisión en la aplicación del procedimiento concesión de estímulo de corresponsabilidad </t>
  </si>
  <si>
    <t xml:space="preserve">Funcionarios/as o contratista de las Unidades de Protección Integral    UPIS,  equipo ECEC y estrategias de la Gerencia de Inserción Socioeconómica. </t>
  </si>
  <si>
    <t>Diario - Semanal</t>
  </si>
  <si>
    <t xml:space="preserve">Cotejar semanalmente  el cargue de las planillas de asistencia en el aplicativo SIMI con las planillas en físico para constatar la veracidad de los datos. 
</t>
  </si>
  <si>
    <t>Se registran en el SIMI las asistencias diarias de los/as jóvenes beneficiarios/as de la estrategia de cultura ciudadana, convocados/as a las actividades teórico-practicas bajo la modalidad de estímulos de Corresponsabilidad, las cuales se revisan con las planillas en físico para contrastar la veracidad de los datos.</t>
  </si>
  <si>
    <t xml:space="preserve">SIMI remite correo semanal con la base de datos para la revisión del Enfoque pedagógico-formativo 4x2 al equipo ECEC, quienes consolidan y remite la información a las UPIS y estrategia de cultura ciudadana, junto con las alertas; para la verificación de la información.
</t>
  </si>
  <si>
    <t>Base semanal remitida por SIMI, para la consolidación y envío a las UPIS y convenios para la verificación del Enfoque pedagógico-formativo 4x2.</t>
  </si>
  <si>
    <t xml:space="preserve">CONCESIÓN DE ESTIMULOS DE
CORRESPONSABILIDAD M-PSS-PR-006 e instructivo CARGUE PLANILLAS DE ASISTENCIAS Y
CONSOLIDACIÓN DE ESTÍMULO DE
CORRESPONSABILIDAD M-PSS-IN-003 </t>
  </si>
  <si>
    <t xml:space="preserve">Socialización con el equipo del procedimiento CONCESIÓN DE ESTIMULOS DE
CORRESPONSABILIDAD M-PSS-PR-006 e instructivo CARGUE PLANILLAS DE ASISTENCIAS Y
CONSOLIDACIÓN DE ESTÍMULO DE
CORRESPONSABILIDAD M-PSS-IN-003 </t>
  </si>
  <si>
    <t>Gerencia Estrategias  de Corresponsabilidad.</t>
  </si>
  <si>
    <t>De acuerdo con el procedimiento CONCESIÓN DE ESTIMULOS DE CORRESPONSABILIDAD M-PSS-PR-006, Soporte SIMI remitirá el segundo día hábil de la siguiente semana, el consolidado semanal al equipo ECEC quienes deben unificar la información semanal previamente cargada en el aplicativo SIMI. Una vez validadas las asistencias, se procede a determinar el cumplimiento del modelo 4x2 semanal, estableciendo como mínimo el 50% de participación en cada actividad formativa. Para ello, se deben tener en cuenta las siguientes condiciones:
• El cumplimiento del modelo 4x2 se valida durante la semana correspondiente al periodo del estímulo de corresponsabilidad a pagar. Esto implica que la asistencia semanal debe comprender cuatro días en campo y dos días en unidad, siendo obligatorio que el/la joven cumpla al menos dos días en campo y uno en unidad para poder acceder al estímulo.</t>
  </si>
  <si>
    <t>No se presenta avance del plan de acción</t>
  </si>
  <si>
    <t>No se materializó el riesgo en el periodo</t>
  </si>
  <si>
    <t>18/09/2025
Control 1:
Se evidencia la ejecución adecuada del control, teniendo como evidencia la base de datos establecida para los meses de julio y agosto
Acción de fortalecimiento:
El proceso no presenta avance del plan de acción. Sin embargo, se encuentra en términos
No se materializó el riesgo
Control 2
Se identifica la correcta aplicación del control para el mes de julio, teniendo en cuenta la evidencia nombrada ACTA CONVENIOS JULIO , donde se muestra el acta de reunión, los correos con la validación de las bases de datos y los correos cuando suceden desviaciones en el correo.
Esto se  presenta solo para el mes de  julio debido a que para el mes de agosto no alcanzó a cargar por la fecha del monitoreo.
Control 3
Se valida la aplicación del control con las evidencias de bases de datos, informe final y resoluciones para los meses de julio y agosto</t>
  </si>
  <si>
    <t>Control 1: Se evidenció la ejecución de la actividad de control, con la base Excel SIMI de los meses de julio y agosto
Control 2: Se evidenció la ejecución de la actividad de control, con las actas convenio y bases de datos del mes de julio, por otra parte se reporta que para el mes de agosto no se encuentran las evidencias debido a que el proceso se realiza posterior a los primeros 10 días del mes siguiente, y el reporte se realizó en los primeros 5 días del mes de septiembre 
Control 3:Se evidenció la ejecución de la actividad de control con las bases SIMI, informe final y resoluciones para los meses de julio y agosto.
Acción de fortalecimiento: No aplica, se reportó que durante este periodo no se dio aplicación a la acción de fortalecimiento.
No se materializó el riesgo.
Recomendación: Ajustar las fechas de reporte para asegurar que las evidencias de control estén disponibles al momento de la verificación, especialmente en aquellos casos donde la actividad se ejecuta posterior al cierre mensual</t>
  </si>
  <si>
    <t>Funcionarios/as o contratista de las unidades de protección Integral  UPIS y  de la coordinación de la  estrategias de Cultura Ciudadana  y estrategias de la Gerencia de Inserción Socioeconómica.</t>
  </si>
  <si>
    <t xml:space="preserve">Semanal </t>
  </si>
  <si>
    <t>Revisar y verificar el cargar de las planillas de asistencia en el aplicativo SIMI con la planillas en físico para constatar la veracidad de los datos.</t>
  </si>
  <si>
    <t>Se valida en el  SIMI las asistencias diarias de los/as jóvenes beneficiarios/as de la estrategia de cultura ciudadana, convocados/as a las actividades teórico-practicas bajo la modalidad de estímulos de Corresponsabilidad, las cuales se validan con las planillas en físico para contrastar la veracidad de los datos.</t>
  </si>
  <si>
    <t>Desde la coordinación de la estrategia de cultura valida de manera semanal las asistencias cargadas &amp; planilla escaneada en el aplicativo SIMI y la base remitida para el cumplimiento del Enfoque pedagógico-formativo 4x2, si se evidencia alguna inconsistencia, se remite correo de alerta al equipo ECEC, para la respectiva revisión con SIMI.</t>
  </si>
  <si>
    <t>Correo electrónico de validación con la base remitida, al equipo ECEC por parte de la coordinación de la estrategia de cultura ciudadana y acta A-GDO-FT-004 de la validación realizada al cumplimento del Enfoque pedagógico-formativo 4x2. si se evidencia alguna inconsistencia, se remite correo de alerta al equipo ECEC, para la respectiva revisión con SIMI.</t>
  </si>
  <si>
    <t>El equipo ECEC mediante correo electrónico remite la base enviada  por SIMI para la respectiva revisión y validación  a cada uno de los coordinadores del convenios y  de la estrategia de cultura  ciudadana.
Dela información remitida por cada coordinador se elabora acta A-GDO-FT-004 de la validación realizada al cumplimento del Enfoque pedagógico formativo 4x2,  si se evidencio alguna inconsistencia, se remite correo de alerta al equipo ECEC, para la respectiva revisión con SIMI.
Para el mes de agosto no se encuentran las evidencias debido a que el proceso se realiza posterior a los primeros 10 días del mes siguiente, y el reporte se realizó en los primeros 5 días del mes de septiembre</t>
  </si>
  <si>
    <t>Funcionarios/as o contratista de las unidades de protección Integral  UPIS y  de la Gerencia Estrategias  de Corresponsabilidad y de la Gerencia de Inserción Socioeconómica.</t>
  </si>
  <si>
    <t>Semanal</t>
  </si>
  <si>
    <t>Revisar y aprobar el cargue de las planillas de asistencia en el aplicativo SIMI con las planillas digitalizadas, para constatar la veracidad de los datos</t>
  </si>
  <si>
    <t xml:space="preserve">Se aprueba semanalmente  en SIMI las asistencias de los/as jóvenes beneficiarios/as de la estrategia de cultura ciudadana contrastando la veracidad de los datos con las asistencias  digitalizadas. </t>
  </si>
  <si>
    <t>Desde la Gerencia de Corresponsabilidad y Gerencia de Inserción Socioeconómica  se revisa y se aprueba las asistencias cargadas &amp; planilla escaneada en el aplicativo SIMI, para constatar así la veracidad de los datos, en el cumplimiento del Enfoque pedagógico-formativo 4x2 , si se evidencia alguna inconsistencia, se remite correo de alerta al equipo ECEC, para la respectiva revisión con SIMI.</t>
  </si>
  <si>
    <t>1. Base mensual para la concesión de estímulo remitida por SIMI.
2. Correo electrónico de alerta (cuando aplique) 
3. INFORME FINAL PARA CONCESIÓN DE ESTIMULO DE CORRESPONSABILIDAD M-PSS-FT-045 
4. Resoluciones de Concesión de estímulo</t>
  </si>
  <si>
    <t>El equipo ECEC es el responsable de consolidar las concesiones de estímulo de corresponsabilidad, verificando que todas las asistencias del Informe final para concesión de estímulo de corresponsabilidad M-PSS-FT-045 concuerden con el archivo generado por el aplicativo SIMI. información que hará parte de los actos administrativos generados para la concesión del estímulo de corresponsabilidad de manera mensual</t>
  </si>
  <si>
    <t xml:space="preserve">Falta de claridad en los lineamientos sobre el control  eficaz en la recepción, manejo, custodia, conservación, distribución y seguimiento, de los bienes de consumo que se encuentran en los Espacios de Almacenamiento Temporal ubicados en las Unidades de Protección Integral  </t>
  </si>
  <si>
    <t>Omisión en el control de los bienes de consumo por parte de los responsables del control en los Espacios de Almacenamiento Temporal ubicados en las Unidades de Protección Integral</t>
  </si>
  <si>
    <t xml:space="preserve">Posibilidad de efecto dañoso sobre los bienes e intereses patrimoniales de naturaleza pública, por pérdida, uso inadecuado, desvío o utilización ineficiente de los bienes, insumos y recursos logísticos adquiridos o dispuestos para la atención misional de NNAJ, a causa de la omisión en el control de los bienes de consumo por parte de los responsables del control en los Espacios de Almacenamiento Temporal ubicados en las Unidades de Protección Integral </t>
  </si>
  <si>
    <t>El/la Profesional designado/a por la Subdirección Técnica Poblacional.</t>
  </si>
  <si>
    <t>Bimestralmente</t>
  </si>
  <si>
    <t>Validar el uso adecuado y la utilización eficiente de los bienes, insumos y materiales entregados, consumidos y almacenados en las Unidades de Atención, así como garantizar la trazabilidad, adecuada organización, conservación y registro de los elementos en el sistema institucional y los formatos establecidos, previniendo la pérdida, desvío, mal uso o deterioro de los recursos públicos.</t>
  </si>
  <si>
    <t>Se ejecuta mediante visitas bimestrales a las Unidades de Protección Integral, donde se realiza inventario físico aleatorio y se contrasta con los saldos reportados en el formato A-GIAE-FT-017. Se verifica que todos los movimientos de bienes estén soportados en los formatos institucionales (M-PSS-FT-189, A-GDO-FT-004). No se permite salida de bienes sin soportes válidos. Se valida la disposición técnica, organización, rotulación y fechas de ingreso/vencimiento. Se levanta acta e informe con novedades, enviado por correo institucional a la Subdirección Poblacional y responsables de unidad</t>
  </si>
  <si>
    <t>Si se detectan inconsistencias, faltantes, uso inadecuado, deterioro o desvío de los bienes, el/la profesional de la Subdirección Técnica Poblacional debe levantar el Acta A-GDO-FT-004, detallando las novedades o hallazgos, y enviar informe vía correo electrónico a la Gerencia Operativa, con copia al correo institucional de la respectiva Unidad de Atención y a la Gerencia de Recursos Físicos, solicitando las acciones correctivas o investigaciones correspondientes.</t>
  </si>
  <si>
    <t>*Actas de verificación A-GDO-FT-004 
*Registros en lel formato CONTROL DE ESPACIOS DE ALMACENAMIENTO TEMPORAL A-GIAE-FT-017 
* Formatos físicos ENTREGA DE ELEMENTOS DE CONSUMO A NNAJ - (M-PSS-FT-189, A-GDO-FT-004) 
* Correos electrónicos de notificación de novedades y acciones correctivas, con los soportes correspondientes( Cuando Aplique)</t>
  </si>
  <si>
    <t>A-GIAE-PR-010 GESTIÓN Y CONTROL DE ELEMENTOS DE CONSUMO EN LOS ESPACIOS DE ALMACENAMIENTO TEMPORAL</t>
  </si>
  <si>
    <t>Socializar el procedimiento A-GIAE-PR-010 GESTIÓN Y CONTROL DE ELEMENTOS DE CONSUMO EN LOS ESPACIOS DE ALMACENAMIENTO TEMPORAL a los encargados de las UPI mínimo una vez al año</t>
  </si>
  <si>
    <t>Profesional delegado de la Subdirección Técnica Poblacional</t>
  </si>
  <si>
    <t>En el segundo cuatrimestre de 2025, con el fin de validar el uso adecuado y la utilización eficiente de los bienes, insumos y materiales entregados, consumidos y almacenados en las Unidades de Atención, se garantizó la trazabilidad, organización, conservación y registro de los elementos en el sistema institucional y en los formatos establecidos, previniendo su pérdida, desvío, mal uso o deterioro. El control se ejecutó mediante visitas bimestrales a las Unidades de Protección Integral, en las cuales se realizó un inventario físico aleatorio contrastado con los saldos reportados en el formato A-GIAE-FT-017 (Base plana). De cada visita se levantó un acta e informe de novedades, remitido a la Subdirección Poblacional y responsables de cada Unidad. En caso de inconsistencias, faltantes, deterioro, uso inadecuado o desvío de bienes, el profesional de la Subdirección Técnica Poblacional levantó el acta A-GDO-FT-004, documentó los hallazgos y remitió copia a la respectiva Unidad Y registros en el formato A-GIAE-FT-017 – Control de Espacios de Almacenamiento Temporal y formatos físicos de Entrega de Elementos de Consumo a NNAJ.</t>
  </si>
  <si>
    <t xml:space="preserve">No se materializó el riesgo en el periodo </t>
  </si>
  <si>
    <t xml:space="preserve">
La matriz de Riesgos Fiscales fue aprobada en el mes de julio, por lo tanto, en el seguimiento se presenta reporte y evidencias del mes de julio y agosto 
JULIO
La UPI Servita, &gt;castillo de la Artes y Componente de Espiritualidad no utilizaron el formato M-PSS-FT-189, solo se anexa formato A-GIAE-FT-017 Correspondiente al mes
AGOSTO
Las UPIS Bosa, Conservatorio, Luna Park, Perdomo, Castillo de las Artes y la 27 no utilizararon el formato M-PSS-FT-189, solo se anexa formato A-GIAE-FT-017 Correspondiente al mes
Se argumenta que el formato M-PSS-FT-189 es utilizado habitualmente por las UPI para realizar la entrega de kits de aseo personal, vestuario, calzado y otros elementos destinados directamente a los NNAJ. Sin embargo, no todos los meses se realiza la entrega de kits de aseo personal, ya que esta depende de la dinámica particular de cada unidad, de acuerdo con la modalidad de atención (internado, externado o territorial).
Es importante resaltar que, durante el mes de agosto, se presentó una coyuntura relacionada con la ausencia de auxiliares administrativos en algunas unidades, debido a procesos de contratación en curso. Esta situación obligó a las UPI a mantener cerrado los espacios de almacenamiento temporal con acceso restringido, priorizando la entrega únicamente de los elementos esenciales.
Por otro lado, para la entrega de insumos de aseo locativo (para áreas comunes, cocina, zonas administrativas), así como de otros elementos como papelería, materiales pedagógicos y educativos, se utiliza el formato A-GIAE-FT-018 – Entrega de Elementos de Consumo a Servidores.
El  formato A-GIAE-FT-017, se encuentra en modificación ya que  requiere ajustes que permita mejorar el registro de entradas y salidas de bienes de consumo y optimizar la gestión de inventarios. Se anexan actas de mesas de trabajo.</t>
  </si>
  <si>
    <r>
      <rPr>
        <b/>
        <sz val="11"/>
        <color rgb="FF000000"/>
        <rFont val="Times New Roman"/>
      </rPr>
      <t xml:space="preserve">Control 1
</t>
    </r>
    <r>
      <rPr>
        <sz val="11"/>
        <color rgb="FF000000"/>
        <rFont val="Times New Roman"/>
      </rPr>
      <t xml:space="preserve">Se verifica las evidencias para el mes de julio lo correspondiente a lo definido en el control:
*Actas de visitas
*Registros en del formato CONTROL DE ESPACIOS DE ALMACENAMIENTO TEMPORAL A-GIAE-FT-017 
Para el mes de agosto:
 *Actas de visitas
*BASE PLANA CONTROL DE ESPACIOS DE ALMACENAMIENTO TEMPORAL ( el cual no se encuentra con la estructura documental)
No se observó para los meses verificados el uso del formato M-PSS-FT-189, lo que denota debilidades en la aplicación del control.
Se sugiere que se revise la evidencia definida y se establezcan los casos de su aplicación o no
Se recomienda organizar de mejor manera la carpeta de evidencias, para mantener la trazabilidad de la información
</t>
    </r>
    <r>
      <rPr>
        <b/>
        <sz val="11"/>
        <color rgb="FF000000"/>
        <rFont val="Times New Roman"/>
      </rPr>
      <t xml:space="preserve">Acción de fortalecimiento:
</t>
    </r>
    <r>
      <rPr>
        <sz val="11"/>
        <color rgb="FF000000"/>
        <rFont val="Times New Roman"/>
      </rPr>
      <t>No se evidencia avance de la aplicación del plan de acción. Sin embargo, se encuentra en términos</t>
    </r>
  </si>
  <si>
    <t>Control N.1: La evidencia aportada no permite verificar la ejecución de la actividad de control, debido a que, aunque aportan las actas de verificación A-GDO-FT-004 y los registros en el formato CONTROL DE ESPACIOS DE ALMACENAMIENTO TEMPORAL A-GIAE-FT-017,  no se aportaron los formatos ENTREGA DE ELEMENTOS DE CONSUMO A NNAJ - (M-PSS-FT-189).
Acción de fortalecimiento: No aplica, se reportó que durante este periodo no se dio aplicación a la acción de fortalecimiento.
No se materializó el riesgo.
Recomendación: fortalecer la trazabilidad de la actividad de control mediante la integración completa de los formatos establecidos, la ausencia del formato de entrega de elementos de consumo a NNAJ (M-PSS-FT-189) impide verificar la ejecución integral del proceso. Se sugiere implementar un mecanismo de verificación que asegure la inclusión de todos los formatos requeridos en futuras evidencias.</t>
  </si>
  <si>
    <t>Falla de control en la custodia de las Terminales de Carga Asistida (TCA)
Deterioro de las Terminales de Carga Asistida (TCA)</t>
  </si>
  <si>
    <t>Omisión en la custodia, manejo y control de las Terminales de Carga Asistida (TCA)</t>
  </si>
  <si>
    <t>Posibilidad de efecto dañoso sobre los recursos públicos, por pérdida y sustracción de las Terminales de Carga Asistida (TCA) y los recursos económicos almacenados en ellas, debido a omisiones en la custodia, manejo y control de dichos dispositivos, los cuales se encuentran bajo responsabilidad del Instituto en el marco del convenio SITP.</t>
  </si>
  <si>
    <t>Supervisor/a del convenio SITP y del contrato de comodato y/o a quien delegue.</t>
  </si>
  <si>
    <t>Cuatrimestralmente</t>
  </si>
  <si>
    <t xml:space="preserve"> Verificar el estado, ubicación y saldo de las TCA, documentando hallazgos para mitigar pérdidas o uso indebido.</t>
  </si>
  <si>
    <t>El /la supervisor/a del convenio revisa registros, valida ubicación y estado de las TCA, elabora un informe con evidencias fotográficas y lo remite a la Administración del Proyecto de inversión vigente</t>
  </si>
  <si>
    <t>En caso de evidenciar novedades con relación a posibles daños  o pérdida y sustracción de las Terminales de Carga Asistida (TCA), la Gerencia Operativa reportará de manera inmediata la novedad a la Subdirección técnica Poblacional, de acuerdo al procedimiento interno del Instituto y de esta manera  adelantar las acciones legales y de control pertinentes.</t>
  </si>
  <si>
    <t>Informe Cuatrimestral con registro fotográfico y validación documental, remitido a la Administración del Proyecto de Inversión
Correo electrónico de novedad a la Subdirección técnica Poblacional ( cuando aplique)</t>
  </si>
  <si>
    <t>No se encuentra documentado</t>
  </si>
  <si>
    <t>Establecer lineamientos dentro de la documentación del proceso, relacionado a custodia, manejo y control de las Terminales de Carga Asistida (TCA)</t>
  </si>
  <si>
    <t>Subdirección Técnica Poblacional</t>
  </si>
  <si>
    <t>El 02 de septiembre de 2025, se solicitó a las/los auxiliares encargadas (os) de las recargas de las tarjetas Tullave, de cada una de las Unidades de Protección Integral en donde se presta el servicio a los adolescentes y jóvenes, la evidencia fotográfica del estado y ubicación de las Terminales de Carga Asistida, para evidenciar que estás se conserven en el lugar en donde fueron instaladas por Recaudo Bogotá S.A.S.</t>
  </si>
  <si>
    <t xml:space="preserve">No se materializó el riesgo durante el periodo </t>
  </si>
  <si>
    <t xml:space="preserve">La matriz de Riesgos Fiscales fue aprobada en el mes de julio, por lo tanto, en el seguimiento se presenta reporte y evidencias del mes de julio y agosto </t>
  </si>
  <si>
    <r>
      <rPr>
        <b/>
        <sz val="11"/>
        <color rgb="FF000000"/>
        <rFont val="Times New Roman"/>
      </rPr>
      <t xml:space="preserve">Control 1.
</t>
    </r>
    <r>
      <rPr>
        <sz val="11"/>
        <color rgb="FF000000"/>
        <rFont val="Times New Roman"/>
      </rPr>
      <t xml:space="preserve">Se evidencia la ejecución del control, sin embargo, esta no corresponde al periodo monitoreado. 
</t>
    </r>
    <r>
      <rPr>
        <b/>
        <sz val="11"/>
        <color rgb="FF000000"/>
        <rFont val="Times New Roman"/>
      </rPr>
      <t xml:space="preserve">Acción de fortalecimiento
</t>
    </r>
    <r>
      <rPr>
        <sz val="11"/>
        <color rgb="FF000000"/>
        <rFont val="Times New Roman"/>
      </rPr>
      <t>No se presenta avance. Se encuentra en términos</t>
    </r>
  </si>
  <si>
    <t xml:space="preserve">Control N. 1: Se evidenció la ejecución de la actividad de control, con el informe cuatrimestral del convenio SITP, fecha 3 de septiembre 3 de septiembre de 2025.
Acción de fortalecimiento: No aplica, se reportó que durante este periodo no se dio aplicación a la acción de fortalecimiento.
No se materializo el riesgo.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</si>
</sst>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1" formatCode="_-* #,##0_-;\-* #,##0_-;_-* &quot;-&quot;_-;_-@_-"/>
    <numFmt numFmtId="164" formatCode="0.0%"/>
  </numFmts>
  <fonts count="29" x14ac:knownFonts="1">
    <font>
      <sz val="11"/>
      <color theme="1"/>
      <name val="Calibri"/>
      <family val="2"/>
      <scheme val="minor"/>
    </font>
    <font>
      <b/>
      <sz val="12"/>
      <color theme="1"/>
      <name val="Times New Roman"/>
      <family val="1"/>
    </font>
    <font>
      <sz val="12"/>
      <color theme="1"/>
      <name val="Times New Roman"/>
      <family val="1"/>
    </font>
    <font>
      <sz val="14"/>
      <color theme="1"/>
      <name val="Times New Roman"/>
      <family val="1"/>
    </font>
    <font>
      <b/>
      <sz val="10"/>
      <color theme="1"/>
      <name val="Times New Roman"/>
      <family val="1"/>
    </font>
    <font>
      <sz val="14"/>
      <name val="Times New Roman"/>
      <family val="1"/>
    </font>
    <font>
      <sz val="11"/>
      <color theme="1"/>
      <name val="Calibri"/>
      <family val="2"/>
      <scheme val="minor"/>
    </font>
    <font>
      <b/>
      <sz val="16"/>
      <color theme="1"/>
      <name val="Times New Roman"/>
      <family val="1"/>
    </font>
    <font>
      <sz val="12"/>
      <name val="Times New Roman"/>
      <family val="1"/>
    </font>
    <font>
      <b/>
      <sz val="18"/>
      <color theme="1"/>
      <name val="Times New Roman"/>
      <family val="1"/>
    </font>
    <font>
      <sz val="10"/>
      <color theme="1"/>
      <name val="Times New Roman"/>
      <family val="1"/>
    </font>
    <font>
      <b/>
      <sz val="9"/>
      <color indexed="81"/>
      <name val="Tahoma"/>
      <family val="2"/>
    </font>
    <font>
      <sz val="11"/>
      <color rgb="FF000000"/>
      <name val="Times New Roman"/>
      <family val="1"/>
    </font>
    <font>
      <b/>
      <sz val="12"/>
      <color rgb="FF000000"/>
      <name val="Times New Roman"/>
      <family val="1"/>
    </font>
    <font>
      <sz val="8"/>
      <name val="Calibri"/>
      <family val="2"/>
      <scheme val="minor"/>
    </font>
    <font>
      <u/>
      <sz val="11"/>
      <color theme="10"/>
      <name val="Calibri"/>
      <family val="2"/>
      <scheme val="minor"/>
    </font>
    <font>
      <sz val="11"/>
      <color rgb="FF000000"/>
      <name val="Times New Roman"/>
    </font>
    <font>
      <b/>
      <sz val="8"/>
      <color rgb="FF000000"/>
      <name val="Arial"/>
      <family val="2"/>
    </font>
    <font>
      <b/>
      <sz val="8"/>
      <color rgb="FF000000"/>
      <name val="Arial"/>
    </font>
    <font>
      <sz val="12"/>
      <color rgb="FF000000"/>
      <name val="Times New Roman"/>
    </font>
    <font>
      <b/>
      <sz val="12"/>
      <color rgb="FF000000"/>
      <name val="Times New Roman"/>
    </font>
    <font>
      <b/>
      <u/>
      <sz val="11"/>
      <color rgb="FF000000"/>
      <name val="Times New Roman"/>
    </font>
    <font>
      <sz val="12"/>
      <color rgb="FF000000"/>
      <name val="Times New Roman"/>
      <family val="1"/>
    </font>
    <font>
      <u/>
      <sz val="11"/>
      <color rgb="FF000000"/>
      <name val="Times New Roman"/>
    </font>
    <font>
      <b/>
      <sz val="11"/>
      <color rgb="FF000000"/>
      <name val="Times New Roman"/>
    </font>
    <font>
      <sz val="11"/>
      <color rgb="FF000000"/>
      <name val="Arial"/>
      <family val="2"/>
      <charset val="1"/>
    </font>
    <font>
      <u/>
      <sz val="12"/>
      <color rgb="FF000000"/>
      <name val="Times New Roman"/>
    </font>
    <font>
      <sz val="12"/>
      <color rgb="FF000000"/>
      <name val="Times New Roman"/>
      <charset val="1"/>
    </font>
    <font>
      <sz val="11"/>
      <color rgb="FF000000"/>
      <name val="Times New Roman"/>
      <charset val="1"/>
    </font>
  </fonts>
  <fills count="7">
    <fill>
      <patternFill patternType="none"/>
    </fill>
    <fill>
      <patternFill patternType="gray125"/>
    </fill>
    <fill>
      <patternFill patternType="solid">
        <fgColor theme="5" tint="0.79998168889431442"/>
        <bgColor indexed="64"/>
      </patternFill>
    </fill>
    <fill>
      <patternFill patternType="solid">
        <fgColor rgb="FFFFFF00"/>
        <bgColor indexed="64"/>
      </patternFill>
    </fill>
    <fill>
      <patternFill patternType="solid">
        <fgColor theme="0" tint="-4.9989318521683403E-2"/>
        <bgColor indexed="64"/>
      </patternFill>
    </fill>
    <fill>
      <patternFill patternType="solid">
        <fgColor theme="0"/>
        <bgColor indexed="64"/>
      </patternFill>
    </fill>
    <fill>
      <patternFill patternType="solid">
        <fgColor rgb="FFFFFFFF"/>
        <bgColor indexed="64"/>
      </patternFill>
    </fill>
  </fills>
  <borders count="6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bottom/>
      <diagonal/>
    </border>
    <border>
      <left style="thin">
        <color indexed="64"/>
      </left>
      <right/>
      <top style="medium">
        <color indexed="64"/>
      </top>
      <bottom style="thin">
        <color indexed="64"/>
      </bottom>
      <diagonal/>
    </border>
    <border>
      <left style="thin">
        <color auto="1"/>
      </left>
      <right/>
      <top/>
      <bottom/>
      <diagonal/>
    </border>
    <border>
      <left/>
      <right/>
      <top style="medium">
        <color auto="1"/>
      </top>
      <bottom style="thin">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medium">
        <color rgb="FF000000"/>
      </left>
      <right/>
      <top/>
      <bottom/>
      <diagonal/>
    </border>
    <border>
      <left/>
      <right style="medium">
        <color rgb="FF000000"/>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medium">
        <color rgb="FF000000"/>
      </left>
      <right/>
      <top/>
      <bottom style="thin">
        <color indexed="64"/>
      </bottom>
      <diagonal/>
    </border>
    <border>
      <left/>
      <right style="medium">
        <color rgb="FF000000"/>
      </right>
      <top/>
      <bottom style="thin">
        <color indexed="64"/>
      </bottom>
      <diagonal/>
    </border>
    <border>
      <left style="medium">
        <color rgb="FF000000"/>
      </left>
      <right/>
      <top style="thin">
        <color indexed="64"/>
      </top>
      <bottom/>
      <diagonal/>
    </border>
    <border>
      <left/>
      <right style="medium">
        <color rgb="FF000000"/>
      </right>
      <top style="thin">
        <color indexed="64"/>
      </top>
      <bottom/>
      <diagonal/>
    </border>
    <border>
      <left style="medium">
        <color indexed="64"/>
      </left>
      <right/>
      <top style="thin">
        <color indexed="64"/>
      </top>
      <bottom/>
      <diagonal/>
    </border>
    <border>
      <left style="medium">
        <color rgb="FF000000"/>
      </left>
      <right style="thin">
        <color rgb="FF000000"/>
      </right>
      <top style="thin">
        <color rgb="FF000000"/>
      </top>
      <bottom style="thin">
        <color rgb="FF000000"/>
      </bottom>
      <diagonal/>
    </border>
    <border>
      <left style="thin">
        <color indexed="64"/>
      </left>
      <right style="thin">
        <color rgb="FF000000"/>
      </right>
      <top style="thin">
        <color rgb="FF000000"/>
      </top>
      <bottom style="thin">
        <color indexed="64"/>
      </bottom>
      <diagonal/>
    </border>
    <border>
      <left style="thin">
        <color rgb="FF000000"/>
      </left>
      <right style="thin">
        <color rgb="FF000000"/>
      </right>
      <top style="thin">
        <color rgb="FF000000"/>
      </top>
      <bottom style="thin">
        <color indexed="64"/>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thin">
        <color indexed="64"/>
      </bottom>
      <diagonal/>
    </border>
    <border>
      <left style="thin">
        <color rgb="FF000000"/>
      </left>
      <right style="medium">
        <color rgb="FF000000"/>
      </right>
      <top style="thin">
        <color rgb="FF000000"/>
      </top>
      <bottom style="thin">
        <color indexed="64"/>
      </bottom>
      <diagonal/>
    </border>
    <border>
      <left style="thin">
        <color indexed="64"/>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style="thin">
        <color indexed="64"/>
      </right>
      <top style="medium">
        <color rgb="FF000000"/>
      </top>
      <bottom/>
      <diagonal/>
    </border>
    <border>
      <left style="thin">
        <color indexed="64"/>
      </left>
      <right style="thin">
        <color indexed="64"/>
      </right>
      <top style="medium">
        <color rgb="FF000000"/>
      </top>
      <bottom/>
      <diagonal/>
    </border>
    <border>
      <left/>
      <right/>
      <top/>
      <bottom style="thin">
        <color rgb="FF000000"/>
      </bottom>
      <diagonal/>
    </border>
  </borders>
  <cellStyleXfs count="3">
    <xf numFmtId="0" fontId="0" fillId="0" borderId="0"/>
    <xf numFmtId="41" fontId="6" fillId="0" borderId="0" applyFont="0" applyFill="0" applyBorder="0" applyAlignment="0" applyProtection="0"/>
    <xf numFmtId="0" fontId="15" fillId="0" borderId="0" applyNumberFormat="0" applyFill="0" applyBorder="0" applyAlignment="0" applyProtection="0"/>
  </cellStyleXfs>
  <cellXfs count="328">
    <xf numFmtId="0" fontId="0" fillId="0" borderId="0" xfId="0"/>
    <xf numFmtId="0" fontId="2" fillId="0" borderId="0" xfId="0" applyFont="1"/>
    <xf numFmtId="0" fontId="2" fillId="0" borderId="0" xfId="0" applyFont="1" applyAlignment="1">
      <alignment horizontal="left"/>
    </xf>
    <xf numFmtId="0" fontId="0" fillId="0" borderId="0" xfId="0" applyAlignment="1">
      <alignment horizontal="left"/>
    </xf>
    <xf numFmtId="0" fontId="2" fillId="0" borderId="0" xfId="0" applyFont="1" applyAlignment="1">
      <alignment wrapText="1"/>
    </xf>
    <xf numFmtId="0" fontId="0" fillId="0" borderId="0" xfId="0" applyAlignment="1">
      <alignment horizontal="center" vertical="center"/>
    </xf>
    <xf numFmtId="0" fontId="2" fillId="0" borderId="1" xfId="0" applyFont="1" applyBorder="1" applyAlignment="1">
      <alignment horizontal="center" vertical="center" textRotation="90"/>
    </xf>
    <xf numFmtId="0" fontId="1" fillId="0" borderId="0" xfId="0" applyFont="1" applyAlignment="1">
      <alignment horizontal="center" vertical="center" wrapText="1"/>
    </xf>
    <xf numFmtId="0" fontId="2" fillId="0" borderId="1" xfId="0" applyFont="1" applyBorder="1" applyAlignment="1">
      <alignment horizontal="center" vertical="center" textRotation="90" wrapText="1"/>
    </xf>
    <xf numFmtId="0" fontId="1" fillId="0" borderId="0" xfId="0" applyFont="1" applyAlignment="1">
      <alignment horizontal="center" vertical="center"/>
    </xf>
    <xf numFmtId="0" fontId="2" fillId="0" borderId="0" xfId="0" applyFont="1" applyAlignment="1">
      <alignment horizontal="justify" vertical="center" wrapText="1"/>
    </xf>
    <xf numFmtId="0" fontId="2" fillId="4" borderId="1" xfId="0" applyFont="1" applyFill="1" applyBorder="1" applyAlignment="1">
      <alignment horizontal="center" vertical="center"/>
    </xf>
    <xf numFmtId="9" fontId="8" fillId="4" borderId="1" xfId="0" applyNumberFormat="1" applyFont="1" applyFill="1" applyBorder="1" applyAlignment="1">
      <alignment horizontal="center" vertical="center"/>
    </xf>
    <xf numFmtId="9" fontId="2" fillId="4" borderId="1" xfId="0" applyNumberFormat="1" applyFont="1" applyFill="1" applyBorder="1" applyAlignment="1">
      <alignment horizontal="center" vertical="center"/>
    </xf>
    <xf numFmtId="0" fontId="2" fillId="4" borderId="1" xfId="0" applyFont="1" applyFill="1" applyBorder="1" applyAlignment="1">
      <alignment horizontal="center" vertical="center" textRotation="90"/>
    </xf>
    <xf numFmtId="164" fontId="2" fillId="4" borderId="1" xfId="0" applyNumberFormat="1" applyFont="1" applyFill="1" applyBorder="1" applyAlignment="1">
      <alignment horizontal="center" vertical="center"/>
    </xf>
    <xf numFmtId="0" fontId="3" fillId="4" borderId="1" xfId="0" applyFont="1" applyFill="1" applyBorder="1" applyAlignment="1">
      <alignment horizontal="center" vertical="center" textRotation="90"/>
    </xf>
    <xf numFmtId="9" fontId="2" fillId="4" borderId="1" xfId="0" applyNumberFormat="1" applyFont="1" applyFill="1" applyBorder="1" applyAlignment="1">
      <alignment horizontal="center" vertical="center" textRotation="90"/>
    </xf>
    <xf numFmtId="0" fontId="2" fillId="4" borderId="1" xfId="0" applyFont="1" applyFill="1" applyBorder="1" applyAlignment="1">
      <alignment vertical="center" textRotation="90"/>
    </xf>
    <xf numFmtId="0" fontId="8" fillId="0" borderId="1" xfId="0" applyFont="1" applyBorder="1" applyAlignment="1">
      <alignment horizontal="center" vertical="center" textRotation="90" wrapText="1"/>
    </xf>
    <xf numFmtId="0" fontId="12" fillId="0" borderId="1" xfId="0" applyFont="1" applyBorder="1" applyAlignment="1">
      <alignment horizontal="left" vertical="center" wrapText="1"/>
    </xf>
    <xf numFmtId="0" fontId="2" fillId="2" borderId="1" xfId="0" applyFont="1" applyFill="1" applyBorder="1" applyAlignment="1">
      <alignment horizontal="center" vertical="center" wrapText="1"/>
    </xf>
    <xf numFmtId="0" fontId="0" fillId="0" borderId="0" xfId="0" applyAlignment="1">
      <alignment horizontal="right" vertical="center"/>
    </xf>
    <xf numFmtId="41" fontId="3" fillId="0" borderId="0" xfId="1" applyFont="1" applyFill="1" applyBorder="1" applyAlignment="1">
      <alignment horizontal="center" vertical="center" wrapText="1"/>
    </xf>
    <xf numFmtId="0" fontId="2" fillId="0" borderId="1" xfId="0" applyFont="1" applyBorder="1" applyAlignment="1">
      <alignment horizontal="left"/>
    </xf>
    <xf numFmtId="0" fontId="0" fillId="0" borderId="1" xfId="0" applyBorder="1"/>
    <xf numFmtId="14" fontId="10" fillId="0" borderId="1" xfId="0" applyNumberFormat="1" applyFont="1" applyBorder="1" applyAlignment="1" applyProtection="1">
      <alignment horizontal="center" vertical="center"/>
      <protection locked="0"/>
    </xf>
    <xf numFmtId="0" fontId="1" fillId="2" borderId="1" xfId="0" applyFont="1" applyFill="1" applyBorder="1" applyAlignment="1">
      <alignment horizontal="center" vertical="center"/>
    </xf>
    <xf numFmtId="0" fontId="0" fillId="0" borderId="1" xfId="0" applyBorder="1" applyAlignment="1">
      <alignment horizontal="left"/>
    </xf>
    <xf numFmtId="0" fontId="10" fillId="0" borderId="1" xfId="0" applyFont="1" applyBorder="1"/>
    <xf numFmtId="0" fontId="2" fillId="2" borderId="1" xfId="0" applyFont="1" applyFill="1" applyBorder="1"/>
    <xf numFmtId="0" fontId="3" fillId="2" borderId="1" xfId="0" applyFont="1" applyFill="1" applyBorder="1" applyAlignment="1">
      <alignment horizontal="center" vertical="center" textRotation="90"/>
    </xf>
    <xf numFmtId="0" fontId="5" fillId="2" borderId="1" xfId="0" applyFont="1" applyFill="1" applyBorder="1" applyAlignment="1">
      <alignment horizontal="center" vertical="center"/>
    </xf>
    <xf numFmtId="0" fontId="3" fillId="2" borderId="1" xfId="0" applyFont="1" applyFill="1" applyBorder="1" applyAlignment="1">
      <alignment horizontal="center" vertical="center"/>
    </xf>
    <xf numFmtId="0" fontId="3" fillId="2"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2" fillId="2" borderId="1" xfId="0" applyFont="1" applyFill="1" applyBorder="1" applyAlignment="1">
      <alignment horizontal="center" vertical="center" textRotation="90" wrapText="1"/>
    </xf>
    <xf numFmtId="0" fontId="2" fillId="2" borderId="1" xfId="0" applyFont="1" applyFill="1" applyBorder="1" applyAlignment="1">
      <alignment horizontal="center" vertical="center" textRotation="90"/>
    </xf>
    <xf numFmtId="0" fontId="2" fillId="2" borderId="1" xfId="0" applyFont="1" applyFill="1" applyBorder="1" applyAlignment="1">
      <alignment horizontal="center" vertical="center"/>
    </xf>
    <xf numFmtId="0" fontId="0" fillId="0" borderId="1" xfId="0" applyBorder="1" applyAlignment="1">
      <alignment horizontal="center" vertical="center"/>
    </xf>
    <xf numFmtId="0" fontId="10" fillId="2" borderId="1" xfId="0" applyFont="1" applyFill="1" applyBorder="1" applyAlignment="1">
      <alignment horizontal="center" vertical="center" wrapText="1"/>
    </xf>
    <xf numFmtId="0" fontId="4" fillId="0" borderId="1" xfId="0" applyFont="1" applyBorder="1"/>
    <xf numFmtId="0" fontId="3" fillId="0" borderId="0" xfId="0" applyFont="1" applyAlignment="1">
      <alignment horizontal="center" vertical="center"/>
    </xf>
    <xf numFmtId="0" fontId="3" fillId="0" borderId="0" xfId="0" applyFont="1" applyAlignment="1">
      <alignment horizontal="center" vertical="center" wrapText="1"/>
    </xf>
    <xf numFmtId="9" fontId="3" fillId="0" borderId="0" xfId="0" applyNumberFormat="1" applyFont="1" applyAlignment="1">
      <alignment horizontal="center" vertical="center"/>
    </xf>
    <xf numFmtId="9" fontId="3" fillId="0" borderId="0" xfId="0" applyNumberFormat="1" applyFont="1" applyAlignment="1">
      <alignment horizontal="center" vertical="center" wrapText="1"/>
    </xf>
    <xf numFmtId="0" fontId="9" fillId="0" borderId="0" xfId="0" applyFont="1" applyAlignment="1">
      <alignment horizontal="center" vertical="center" textRotation="90"/>
    </xf>
    <xf numFmtId="0" fontId="2" fillId="0" borderId="0" xfId="0" applyFont="1" applyAlignment="1">
      <alignment horizontal="center" vertical="center"/>
    </xf>
    <xf numFmtId="0" fontId="2" fillId="0" borderId="0" xfId="0" applyFont="1" applyAlignment="1">
      <alignment horizontal="center" vertical="center" textRotation="90"/>
    </xf>
    <xf numFmtId="9" fontId="8" fillId="0" borderId="0" xfId="0" applyNumberFormat="1" applyFont="1" applyAlignment="1">
      <alignment horizontal="center" vertical="center"/>
    </xf>
    <xf numFmtId="0" fontId="2" fillId="0" borderId="0" xfId="0" applyFont="1" applyAlignment="1">
      <alignment horizontal="center" vertical="center" textRotation="90" wrapText="1"/>
    </xf>
    <xf numFmtId="0" fontId="8" fillId="0" borderId="0" xfId="0" applyFont="1" applyAlignment="1">
      <alignment horizontal="center" vertical="center" textRotation="90" wrapText="1"/>
    </xf>
    <xf numFmtId="9" fontId="2" fillId="0" borderId="0" xfId="0" applyNumberFormat="1" applyFont="1" applyAlignment="1">
      <alignment horizontal="center" vertical="center"/>
    </xf>
    <xf numFmtId="164" fontId="2" fillId="0" borderId="0" xfId="0" applyNumberFormat="1" applyFont="1" applyAlignment="1">
      <alignment horizontal="center" vertical="center"/>
    </xf>
    <xf numFmtId="0" fontId="3" fillId="0" borderId="0" xfId="0" applyFont="1" applyAlignment="1">
      <alignment horizontal="center" vertical="center" textRotation="90"/>
    </xf>
    <xf numFmtId="9" fontId="2" fillId="0" borderId="0" xfId="0" applyNumberFormat="1" applyFont="1" applyAlignment="1">
      <alignment horizontal="center" vertical="center" textRotation="90"/>
    </xf>
    <xf numFmtId="0" fontId="2" fillId="0" borderId="0" xfId="0" applyFont="1" applyAlignment="1">
      <alignment vertical="center" textRotation="90"/>
    </xf>
    <xf numFmtId="0" fontId="1" fillId="0" borderId="0" xfId="0" applyFont="1" applyAlignment="1">
      <alignment horizontal="center" vertical="center" textRotation="90"/>
    </xf>
    <xf numFmtId="0" fontId="2" fillId="0" borderId="0" xfId="0" applyFont="1" applyAlignment="1">
      <alignment horizontal="center" vertical="center" wrapText="1"/>
    </xf>
    <xf numFmtId="14" fontId="10" fillId="0" borderId="0" xfId="0" applyNumberFormat="1" applyFont="1" applyAlignment="1" applyProtection="1">
      <alignment horizontal="center" vertical="center"/>
      <protection locked="0"/>
    </xf>
    <xf numFmtId="0" fontId="12" fillId="0" borderId="0" xfId="0" applyFont="1" applyAlignment="1">
      <alignment horizontal="left" vertical="center" wrapText="1"/>
    </xf>
    <xf numFmtId="0" fontId="12" fillId="0" borderId="0" xfId="0" applyFont="1" applyAlignment="1">
      <alignment vertical="center" wrapText="1"/>
    </xf>
    <xf numFmtId="0" fontId="12" fillId="0" borderId="0" xfId="0" applyFont="1" applyAlignment="1">
      <alignment vertical="center"/>
    </xf>
    <xf numFmtId="0" fontId="10" fillId="0" borderId="0" xfId="0" applyFont="1" applyAlignment="1" applyProtection="1">
      <alignment horizontal="center" vertical="center" wrapText="1"/>
      <protection locked="0"/>
    </xf>
    <xf numFmtId="0" fontId="10" fillId="0" borderId="0" xfId="0" applyFont="1"/>
    <xf numFmtId="0" fontId="13" fillId="0" borderId="0" xfId="0" applyFont="1" applyAlignment="1">
      <alignment horizontal="center" vertical="center" wrapText="1"/>
    </xf>
    <xf numFmtId="0" fontId="8" fillId="0" borderId="1" xfId="0" applyFont="1" applyBorder="1" applyAlignment="1">
      <alignment horizontal="center" vertical="center"/>
    </xf>
    <xf numFmtId="0" fontId="8" fillId="0" borderId="1" xfId="0" applyFont="1" applyBorder="1" applyAlignment="1">
      <alignment horizontal="justify" vertical="center" wrapText="1"/>
    </xf>
    <xf numFmtId="9" fontId="8" fillId="0" borderId="1" xfId="0" applyNumberFormat="1" applyFont="1" applyBorder="1" applyAlignment="1">
      <alignment horizontal="justify" vertical="center" wrapText="1"/>
    </xf>
    <xf numFmtId="10" fontId="8" fillId="0" borderId="1" xfId="0" applyNumberFormat="1" applyFont="1" applyBorder="1" applyAlignment="1">
      <alignment horizontal="justify" vertical="center" wrapText="1"/>
    </xf>
    <xf numFmtId="0" fontId="17" fillId="0" borderId="1" xfId="0" applyFont="1" applyBorder="1" applyAlignment="1">
      <alignment vertical="center" wrapText="1"/>
    </xf>
    <xf numFmtId="0" fontId="17" fillId="0" borderId="6" xfId="0" applyFont="1" applyBorder="1" applyAlignment="1">
      <alignment vertical="center" wrapText="1"/>
    </xf>
    <xf numFmtId="0" fontId="12" fillId="0" borderId="1" xfId="0" applyFont="1" applyBorder="1" applyAlignment="1">
      <alignment vertical="center"/>
    </xf>
    <xf numFmtId="0" fontId="10" fillId="0" borderId="1" xfId="0" applyFont="1" applyBorder="1" applyAlignment="1" applyProtection="1">
      <alignment horizontal="center" vertical="center" wrapText="1"/>
      <protection locked="0"/>
    </xf>
    <xf numFmtId="0" fontId="9" fillId="4" borderId="1" xfId="0" applyFont="1" applyFill="1" applyBorder="1" applyAlignment="1">
      <alignment horizontal="center" vertical="top" textRotation="90"/>
    </xf>
    <xf numFmtId="0" fontId="1" fillId="0" borderId="1" xfId="0" applyFont="1" applyBorder="1" applyAlignment="1">
      <alignment horizontal="center" vertical="center" textRotation="90"/>
    </xf>
    <xf numFmtId="0" fontId="2" fillId="0" borderId="1" xfId="0" applyFont="1" applyBorder="1" applyAlignment="1">
      <alignment horizontal="justify" vertical="top" wrapText="1"/>
    </xf>
    <xf numFmtId="0" fontId="8" fillId="0" borderId="1" xfId="0" applyFont="1" applyBorder="1" applyAlignment="1">
      <alignment horizontal="justify" vertical="top" wrapText="1"/>
    </xf>
    <xf numFmtId="14" fontId="2" fillId="0" borderId="1" xfId="0" applyNumberFormat="1" applyFont="1" applyBorder="1" applyAlignment="1">
      <alignment horizontal="justify" vertical="top" wrapText="1"/>
    </xf>
    <xf numFmtId="0" fontId="16" fillId="0" borderId="1" xfId="0" applyFont="1" applyBorder="1" applyAlignment="1">
      <alignment vertical="center" wrapText="1"/>
    </xf>
    <xf numFmtId="9" fontId="3" fillId="4" borderId="1" xfId="0" applyNumberFormat="1" applyFont="1" applyFill="1" applyBorder="1" applyAlignment="1">
      <alignment horizontal="center" vertical="top"/>
    </xf>
    <xf numFmtId="0" fontId="3" fillId="0" borderId="1" xfId="0" applyFont="1" applyBorder="1" applyAlignment="1">
      <alignment horizontal="center" vertical="top"/>
    </xf>
    <xf numFmtId="0" fontId="3" fillId="0" borderId="1" xfId="0" applyFont="1" applyBorder="1" applyAlignment="1">
      <alignment horizontal="justify" vertical="top"/>
    </xf>
    <xf numFmtId="0" fontId="3" fillId="0" borderId="1" xfId="0" applyFont="1" applyBorder="1" applyAlignment="1">
      <alignment horizontal="center" vertical="top" wrapText="1"/>
    </xf>
    <xf numFmtId="0" fontId="3" fillId="4" borderId="1" xfId="0" applyFont="1" applyFill="1" applyBorder="1" applyAlignment="1">
      <alignment horizontal="center" vertical="top"/>
    </xf>
    <xf numFmtId="0" fontId="5" fillId="0" borderId="1" xfId="0" applyFont="1" applyBorder="1" applyAlignment="1">
      <alignment horizontal="center" vertical="top"/>
    </xf>
    <xf numFmtId="9" fontId="3" fillId="0" borderId="1" xfId="0" applyNumberFormat="1" applyFont="1" applyBorder="1" applyAlignment="1">
      <alignment horizontal="center" vertical="top" wrapText="1"/>
    </xf>
    <xf numFmtId="9" fontId="3" fillId="0" borderId="1" xfId="1" applyNumberFormat="1" applyFont="1" applyBorder="1" applyAlignment="1">
      <alignment horizontal="center" vertical="top" wrapText="1"/>
    </xf>
    <xf numFmtId="0" fontId="1" fillId="0" borderId="12" xfId="0" applyFont="1" applyBorder="1" applyAlignment="1">
      <alignment horizontal="center" vertical="center"/>
    </xf>
    <xf numFmtId="0" fontId="1" fillId="0" borderId="14" xfId="0" applyFont="1" applyBorder="1" applyAlignment="1">
      <alignment horizontal="center" vertical="center"/>
    </xf>
    <xf numFmtId="0" fontId="1" fillId="0" borderId="18" xfId="0" applyFont="1" applyBorder="1" applyAlignment="1">
      <alignment horizontal="center" vertical="center"/>
    </xf>
    <xf numFmtId="0" fontId="1" fillId="0" borderId="15" xfId="0" applyFont="1" applyBorder="1" applyAlignment="1">
      <alignment horizontal="center" vertical="center"/>
    </xf>
    <xf numFmtId="0" fontId="4" fillId="0" borderId="12"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15" xfId="0" applyFont="1" applyBorder="1" applyAlignment="1">
      <alignment horizontal="center" vertical="center" wrapText="1"/>
    </xf>
    <xf numFmtId="49" fontId="4" fillId="0" borderId="12" xfId="0" applyNumberFormat="1" applyFont="1" applyBorder="1" applyAlignment="1">
      <alignment horizontal="center" vertical="center" wrapText="1"/>
    </xf>
    <xf numFmtId="49" fontId="4" fillId="0" borderId="14" xfId="0" applyNumberFormat="1" applyFont="1" applyBorder="1" applyAlignment="1">
      <alignment horizontal="center" vertical="center" wrapText="1"/>
    </xf>
    <xf numFmtId="49" fontId="4" fillId="0" borderId="18" xfId="0" applyNumberFormat="1" applyFont="1" applyBorder="1" applyAlignment="1">
      <alignment horizontal="center" vertical="center" wrapText="1"/>
    </xf>
    <xf numFmtId="49" fontId="4" fillId="0" borderId="15" xfId="0" applyNumberFormat="1" applyFont="1" applyBorder="1" applyAlignment="1">
      <alignment horizontal="center" vertical="center" wrapText="1"/>
    </xf>
    <xf numFmtId="0" fontId="7" fillId="0" borderId="17" xfId="0" applyFont="1" applyBorder="1" applyAlignment="1">
      <alignment horizontal="center" vertical="center" wrapText="1"/>
    </xf>
    <xf numFmtId="0" fontId="7" fillId="0" borderId="0" xfId="0" applyFont="1" applyAlignment="1">
      <alignment horizontal="center" vertical="center" wrapText="1"/>
    </xf>
    <xf numFmtId="0" fontId="7" fillId="0" borderId="16" xfId="0" applyFont="1" applyBorder="1" applyAlignment="1">
      <alignment horizontal="center" vertical="center" wrapText="1"/>
    </xf>
    <xf numFmtId="0" fontId="7" fillId="0" borderId="18" xfId="0" applyFont="1" applyBorder="1" applyAlignment="1">
      <alignment horizontal="center" vertical="center" wrapText="1"/>
    </xf>
    <xf numFmtId="0" fontId="7" fillId="0" borderId="19" xfId="0" applyFont="1" applyBorder="1" applyAlignment="1">
      <alignment horizontal="center" vertical="center" wrapText="1"/>
    </xf>
    <xf numFmtId="0" fontId="7" fillId="0" borderId="15" xfId="0" applyFont="1" applyBorder="1" applyAlignment="1">
      <alignment horizontal="center" vertical="center" wrapText="1"/>
    </xf>
    <xf numFmtId="14" fontId="1" fillId="0" borderId="12" xfId="0" applyNumberFormat="1" applyFont="1" applyBorder="1" applyAlignment="1">
      <alignment horizontal="center" vertical="center"/>
    </xf>
    <xf numFmtId="0" fontId="1" fillId="2" borderId="1" xfId="0" applyFont="1" applyFill="1" applyBorder="1" applyAlignment="1">
      <alignment horizontal="center" vertical="center"/>
    </xf>
    <xf numFmtId="0" fontId="2" fillId="0" borderId="2" xfId="0" applyFont="1" applyBorder="1" applyAlignment="1">
      <alignment horizontal="justify" vertic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4" fillId="0" borderId="17" xfId="0" applyFont="1" applyBorder="1" applyAlignment="1">
      <alignment horizontal="center" vertical="center" wrapText="1"/>
    </xf>
    <xf numFmtId="0" fontId="4" fillId="0" borderId="16"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14" xfId="0" applyFont="1" applyBorder="1" applyAlignment="1">
      <alignment horizontal="center" vertical="center" wrapText="1"/>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5" fillId="2" borderId="1" xfId="2" applyFill="1" applyBorder="1" applyAlignment="1">
      <alignment horizontal="center" vertical="center" wrapText="1"/>
    </xf>
    <xf numFmtId="0" fontId="1" fillId="2" borderId="1" xfId="0" applyFont="1" applyFill="1" applyBorder="1" applyAlignment="1">
      <alignment horizontal="center"/>
    </xf>
    <xf numFmtId="0" fontId="2" fillId="2" borderId="1" xfId="0" applyFont="1" applyFill="1" applyBorder="1" applyAlignment="1">
      <alignment horizontal="center"/>
    </xf>
    <xf numFmtId="0" fontId="2" fillId="2" borderId="1" xfId="0" applyFont="1" applyFill="1" applyBorder="1" applyAlignment="1">
      <alignment horizontal="center" vertical="center" textRotation="90" wrapText="1"/>
    </xf>
    <xf numFmtId="0" fontId="2" fillId="2" borderId="1" xfId="0" applyFont="1" applyFill="1" applyBorder="1" applyAlignment="1">
      <alignment horizontal="center" vertical="center" textRotation="90"/>
    </xf>
    <xf numFmtId="0" fontId="3" fillId="0" borderId="1" xfId="0" applyFont="1" applyBorder="1" applyAlignment="1">
      <alignment horizontal="center" vertical="top"/>
    </xf>
    <xf numFmtId="0" fontId="3" fillId="0" borderId="1" xfId="0" applyFont="1" applyBorder="1" applyAlignment="1">
      <alignment horizontal="justify" vertical="top"/>
    </xf>
    <xf numFmtId="0" fontId="3" fillId="0" borderId="1" xfId="0" applyFont="1" applyBorder="1" applyAlignment="1">
      <alignment horizontal="center" vertical="top" wrapText="1"/>
    </xf>
    <xf numFmtId="0" fontId="3" fillId="4" borderId="1" xfId="0" applyFont="1" applyFill="1" applyBorder="1" applyAlignment="1">
      <alignment horizontal="center" vertical="top"/>
    </xf>
    <xf numFmtId="0" fontId="5" fillId="0" borderId="1" xfId="0" applyFont="1" applyBorder="1" applyAlignment="1">
      <alignment horizontal="center" vertical="top"/>
    </xf>
    <xf numFmtId="9" fontId="3" fillId="4" borderId="1" xfId="0" applyNumberFormat="1" applyFont="1" applyFill="1" applyBorder="1" applyAlignment="1">
      <alignment horizontal="center" vertical="top"/>
    </xf>
    <xf numFmtId="9" fontId="3" fillId="0" borderId="1" xfId="0" applyNumberFormat="1" applyFont="1" applyBorder="1" applyAlignment="1">
      <alignment horizontal="center" vertical="top" wrapText="1"/>
    </xf>
    <xf numFmtId="9" fontId="3" fillId="0" borderId="1" xfId="1" applyNumberFormat="1" applyFont="1" applyBorder="1" applyAlignment="1">
      <alignment horizontal="center" vertical="top" wrapText="1"/>
    </xf>
    <xf numFmtId="0" fontId="12" fillId="0" borderId="1" xfId="0" applyFont="1" applyBorder="1" applyAlignment="1">
      <alignment vertical="center"/>
    </xf>
    <xf numFmtId="0" fontId="10" fillId="0" borderId="1" xfId="0" applyFont="1" applyBorder="1" applyAlignment="1" applyProtection="1">
      <alignment horizontal="center" vertical="center" wrapText="1"/>
      <protection locked="0"/>
    </xf>
    <xf numFmtId="0" fontId="12" fillId="0" borderId="1" xfId="0" applyFont="1" applyBorder="1" applyAlignment="1">
      <alignment vertical="center" wrapText="1"/>
    </xf>
    <xf numFmtId="0" fontId="7" fillId="0" borderId="0" xfId="0" applyFont="1" applyAlignment="1">
      <alignment horizontal="left" vertical="center"/>
    </xf>
    <xf numFmtId="0" fontId="9" fillId="4" borderId="1" xfId="0" applyFont="1" applyFill="1" applyBorder="1" applyAlignment="1">
      <alignment horizontal="center" vertical="top" textRotation="90"/>
    </xf>
    <xf numFmtId="0" fontId="1" fillId="0" borderId="1" xfId="0" applyFont="1" applyBorder="1" applyAlignment="1">
      <alignment horizontal="center" vertical="center" textRotation="90"/>
    </xf>
    <xf numFmtId="0" fontId="2" fillId="0" borderId="1" xfId="0" applyFont="1" applyBorder="1" applyAlignment="1">
      <alignment horizontal="justify" vertical="top" wrapText="1"/>
    </xf>
    <xf numFmtId="0" fontId="8" fillId="0" borderId="1" xfId="0" applyFont="1" applyBorder="1" applyAlignment="1">
      <alignment horizontal="justify" vertical="top" wrapText="1"/>
    </xf>
    <xf numFmtId="14" fontId="2" fillId="0" borderId="1" xfId="0" applyNumberFormat="1" applyFont="1" applyBorder="1" applyAlignment="1">
      <alignment horizontal="justify" vertical="top" wrapText="1"/>
    </xf>
    <xf numFmtId="0" fontId="16" fillId="0" borderId="1" xfId="0" applyFont="1" applyBorder="1" applyAlignment="1">
      <alignment vertical="center" wrapText="1"/>
    </xf>
    <xf numFmtId="0" fontId="15" fillId="2" borderId="10" xfId="2" applyFill="1" applyBorder="1" applyAlignment="1">
      <alignment horizontal="center" vertical="center" wrapText="1"/>
    </xf>
    <xf numFmtId="0" fontId="15" fillId="2" borderId="8" xfId="2" applyFill="1" applyBorder="1" applyAlignment="1">
      <alignment horizontal="center" vertical="center" wrapText="1"/>
    </xf>
    <xf numFmtId="0" fontId="15" fillId="2" borderId="21" xfId="2" applyFill="1" applyBorder="1" applyAlignment="1">
      <alignment horizontal="center" vertical="center" wrapText="1"/>
    </xf>
    <xf numFmtId="0" fontId="15" fillId="2" borderId="11" xfId="2" applyFill="1" applyBorder="1" applyAlignment="1">
      <alignment horizontal="center" vertical="center" wrapText="1"/>
    </xf>
    <xf numFmtId="0" fontId="1" fillId="2" borderId="30" xfId="0" applyFont="1" applyFill="1" applyBorder="1" applyAlignment="1">
      <alignment horizontal="center"/>
    </xf>
    <xf numFmtId="0" fontId="1" fillId="2" borderId="31" xfId="0" applyFont="1" applyFill="1" applyBorder="1" applyAlignment="1">
      <alignment horizontal="center"/>
    </xf>
    <xf numFmtId="0" fontId="1" fillId="2" borderId="8" xfId="0" applyFont="1" applyFill="1" applyBorder="1" applyAlignment="1">
      <alignment horizontal="center"/>
    </xf>
    <xf numFmtId="0" fontId="1" fillId="2" borderId="32" xfId="0" applyFont="1" applyFill="1" applyBorder="1" applyAlignment="1">
      <alignment horizontal="center"/>
    </xf>
    <xf numFmtId="0" fontId="1" fillId="2" borderId="12" xfId="0" applyFont="1" applyFill="1" applyBorder="1" applyAlignment="1">
      <alignment horizontal="center" vertical="center"/>
    </xf>
    <xf numFmtId="0" fontId="1" fillId="2" borderId="13" xfId="0" applyFont="1" applyFill="1" applyBorder="1" applyAlignment="1">
      <alignment horizontal="center" vertical="center"/>
    </xf>
    <xf numFmtId="0" fontId="1" fillId="2" borderId="14" xfId="0" applyFont="1" applyFill="1" applyBorder="1" applyAlignment="1">
      <alignment horizontal="center" vertical="center"/>
    </xf>
    <xf numFmtId="0" fontId="1" fillId="2" borderId="33" xfId="0" applyFont="1" applyFill="1" applyBorder="1" applyAlignment="1">
      <alignment horizontal="center" vertical="center"/>
    </xf>
    <xf numFmtId="0" fontId="1" fillId="2" borderId="34" xfId="0" applyFont="1" applyFill="1" applyBorder="1" applyAlignment="1">
      <alignment horizontal="center" vertical="center"/>
    </xf>
    <xf numFmtId="0" fontId="1" fillId="2" borderId="35" xfId="0" applyFont="1" applyFill="1" applyBorder="1" applyAlignment="1">
      <alignment horizontal="center" vertical="center"/>
    </xf>
    <xf numFmtId="0" fontId="15" fillId="2" borderId="9" xfId="2" applyFill="1" applyBorder="1" applyAlignment="1">
      <alignment horizontal="center" vertical="center" wrapText="1"/>
    </xf>
    <xf numFmtId="0" fontId="15" fillId="2" borderId="2" xfId="2" applyFill="1" applyBorder="1" applyAlignment="1">
      <alignment horizontal="center" vertical="center" wrapText="1"/>
    </xf>
    <xf numFmtId="0" fontId="15" fillId="2" borderId="36" xfId="2" applyFill="1" applyBorder="1" applyAlignment="1">
      <alignment horizontal="center" vertical="center" wrapText="1"/>
    </xf>
    <xf numFmtId="0" fontId="2" fillId="2" borderId="37" xfId="0" applyFont="1" applyFill="1" applyBorder="1"/>
    <xf numFmtId="0" fontId="2" fillId="2" borderId="7" xfId="0" applyFont="1" applyFill="1" applyBorder="1"/>
    <xf numFmtId="0" fontId="1" fillId="2" borderId="2" xfId="0" applyFont="1" applyFill="1" applyBorder="1" applyAlignment="1">
      <alignment horizontal="center"/>
    </xf>
    <xf numFmtId="0" fontId="1" fillId="2" borderId="3" xfId="0" applyFont="1" applyFill="1" applyBorder="1" applyAlignment="1">
      <alignment horizontal="center"/>
    </xf>
    <xf numFmtId="0" fontId="1" fillId="2" borderId="4" xfId="0" applyFont="1" applyFill="1" applyBorder="1" applyAlignment="1">
      <alignment horizontal="center"/>
    </xf>
    <xf numFmtId="0" fontId="2" fillId="2" borderId="6" xfId="0" applyFont="1" applyFill="1" applyBorder="1" applyAlignment="1">
      <alignment horizontal="center"/>
    </xf>
    <xf numFmtId="0" fontId="2" fillId="2" borderId="38" xfId="0" applyFont="1" applyFill="1" applyBorder="1" applyAlignment="1">
      <alignment horizontal="center"/>
    </xf>
    <xf numFmtId="0" fontId="1" fillId="2" borderId="17" xfId="0" applyFont="1" applyFill="1" applyBorder="1" applyAlignment="1">
      <alignment horizontal="center" vertical="center"/>
    </xf>
    <xf numFmtId="0" fontId="1" fillId="2" borderId="0" xfId="0" applyFont="1" applyFill="1" applyAlignment="1">
      <alignment horizontal="center" vertical="center"/>
    </xf>
    <xf numFmtId="0" fontId="1" fillId="2" borderId="16" xfId="0" applyFont="1" applyFill="1" applyBorder="1" applyAlignment="1">
      <alignment horizontal="center" vertical="center"/>
    </xf>
    <xf numFmtId="0" fontId="1" fillId="2" borderId="39" xfId="0" applyFont="1" applyFill="1" applyBorder="1" applyAlignment="1">
      <alignment horizontal="center" vertical="center"/>
    </xf>
    <xf numFmtId="0" fontId="1" fillId="2" borderId="40" xfId="0" applyFont="1" applyFill="1" applyBorder="1" applyAlignment="1">
      <alignment horizontal="center" vertical="center"/>
    </xf>
    <xf numFmtId="0" fontId="3" fillId="2" borderId="41" xfId="0" applyFont="1" applyFill="1" applyBorder="1" applyAlignment="1">
      <alignment horizontal="center" vertical="center" textRotation="90"/>
    </xf>
    <xf numFmtId="0" fontId="5" fillId="2" borderId="5"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5"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2" fillId="2" borderId="42" xfId="0" applyFont="1" applyFill="1" applyBorder="1" applyAlignment="1">
      <alignment horizontal="center" vertical="center" textRotation="90" wrapText="1"/>
    </xf>
    <xf numFmtId="0" fontId="2" fillId="2" borderId="41" xfId="0" applyFont="1" applyFill="1" applyBorder="1" applyAlignment="1">
      <alignment horizontal="center" vertical="center" textRotation="90"/>
    </xf>
    <xf numFmtId="0" fontId="1" fillId="2" borderId="5" xfId="0" applyFont="1" applyFill="1" applyBorder="1" applyAlignment="1">
      <alignment horizontal="center" vertical="center"/>
    </xf>
    <xf numFmtId="0" fontId="2" fillId="2" borderId="24" xfId="0" applyFont="1" applyFill="1" applyBorder="1" applyAlignment="1">
      <alignment horizontal="center" vertical="center" textRotation="90"/>
    </xf>
    <xf numFmtId="0" fontId="2" fillId="2" borderId="5" xfId="0" applyFont="1" applyFill="1" applyBorder="1" applyAlignment="1">
      <alignment horizontal="center" vertical="center" textRotation="90"/>
    </xf>
    <xf numFmtId="0" fontId="2" fillId="2" borderId="2" xfId="0" applyFont="1" applyFill="1" applyBorder="1" applyAlignment="1">
      <alignment horizontal="center" vertical="center" textRotation="90" wrapText="1"/>
    </xf>
    <xf numFmtId="0" fontId="2" fillId="2" borderId="4" xfId="0" applyFont="1" applyFill="1" applyBorder="1" applyAlignment="1">
      <alignment horizontal="center" vertical="center" textRotation="90"/>
    </xf>
    <xf numFmtId="0" fontId="2" fillId="2" borderId="24" xfId="0" applyFont="1" applyFill="1" applyBorder="1" applyAlignment="1">
      <alignment horizontal="center" vertical="center" textRotation="90" wrapText="1"/>
    </xf>
    <xf numFmtId="0" fontId="2" fillId="2" borderId="26" xfId="0" applyFont="1" applyFill="1" applyBorder="1" applyAlignment="1">
      <alignment horizontal="center" vertical="center" textRotation="90"/>
    </xf>
    <xf numFmtId="0" fontId="2" fillId="2" borderId="5" xfId="0" applyFont="1" applyFill="1" applyBorder="1" applyAlignment="1">
      <alignment horizontal="center" vertical="center" textRotation="90" wrapText="1"/>
    </xf>
    <xf numFmtId="0" fontId="2" fillId="2" borderId="24" xfId="0" applyFont="1" applyFill="1" applyBorder="1" applyAlignment="1">
      <alignment horizontal="center" vertical="center" textRotation="90" wrapText="1"/>
    </xf>
    <xf numFmtId="0" fontId="3" fillId="0" borderId="41" xfId="0" applyFont="1" applyBorder="1" applyAlignment="1">
      <alignment horizontal="center" vertical="top"/>
    </xf>
    <xf numFmtId="0" fontId="3" fillId="0" borderId="26" xfId="0" applyFont="1" applyBorder="1" applyAlignment="1">
      <alignment horizontal="center" vertical="top"/>
    </xf>
    <xf numFmtId="0" fontId="3" fillId="0" borderId="5" xfId="0" applyFont="1" applyBorder="1" applyAlignment="1">
      <alignment horizontal="center" vertical="top" wrapText="1"/>
    </xf>
    <xf numFmtId="0" fontId="3" fillId="0" borderId="5" xfId="0" applyFont="1" applyBorder="1" applyAlignment="1">
      <alignment horizontal="center" vertical="top"/>
    </xf>
    <xf numFmtId="0" fontId="3" fillId="4" borderId="5" xfId="0" applyFont="1" applyFill="1" applyBorder="1" applyAlignment="1">
      <alignment horizontal="center" vertical="top"/>
    </xf>
    <xf numFmtId="9" fontId="3" fillId="4" borderId="5" xfId="0" applyNumberFormat="1" applyFont="1" applyFill="1" applyBorder="1" applyAlignment="1">
      <alignment horizontal="center" vertical="top"/>
    </xf>
    <xf numFmtId="0" fontId="9" fillId="4" borderId="5" xfId="0" applyFont="1" applyFill="1" applyBorder="1" applyAlignment="1">
      <alignment horizontal="center" vertical="top" textRotation="90"/>
    </xf>
    <xf numFmtId="0" fontId="2" fillId="0" borderId="1" xfId="0" applyFont="1" applyBorder="1" applyAlignment="1">
      <alignment horizontal="center" vertical="center"/>
    </xf>
    <xf numFmtId="0" fontId="2" fillId="0" borderId="1" xfId="0" applyFont="1" applyBorder="1" applyAlignment="1">
      <alignment horizontal="justify" vertical="center" wrapText="1"/>
    </xf>
    <xf numFmtId="0" fontId="1" fillId="0" borderId="24" xfId="0" applyFont="1" applyBorder="1" applyAlignment="1">
      <alignment horizontal="center" vertical="center" textRotation="90"/>
    </xf>
    <xf numFmtId="0" fontId="2" fillId="0" borderId="5" xfId="0" applyFont="1" applyBorder="1" applyAlignment="1">
      <alignment horizontal="center" vertical="top" wrapText="1"/>
    </xf>
    <xf numFmtId="14" fontId="10" fillId="0" borderId="5" xfId="0" applyNumberFormat="1" applyFont="1" applyBorder="1" applyAlignment="1" applyProtection="1">
      <alignment horizontal="center" vertical="center"/>
      <protection locked="0"/>
    </xf>
    <xf numFmtId="0" fontId="12" fillId="0" borderId="1" xfId="0" applyFont="1" applyBorder="1" applyAlignment="1">
      <alignment horizontal="center" vertical="center" wrapText="1"/>
    </xf>
    <xf numFmtId="0" fontId="22" fillId="0" borderId="1" xfId="0" applyFont="1" applyBorder="1" applyAlignment="1">
      <alignment vertical="center" wrapText="1"/>
    </xf>
    <xf numFmtId="0" fontId="3" fillId="0" borderId="43" xfId="0" applyFont="1" applyBorder="1" applyAlignment="1">
      <alignment horizontal="center" vertical="top"/>
    </xf>
    <xf numFmtId="0" fontId="3" fillId="0" borderId="29" xfId="0" applyFont="1" applyBorder="1" applyAlignment="1">
      <alignment horizontal="center" vertical="top"/>
    </xf>
    <xf numFmtId="0" fontId="3" fillId="0" borderId="20" xfId="0" applyFont="1" applyBorder="1" applyAlignment="1">
      <alignment horizontal="center" vertical="top" wrapText="1"/>
    </xf>
    <xf numFmtId="0" fontId="3" fillId="0" borderId="44" xfId="0" applyFont="1" applyBorder="1" applyAlignment="1">
      <alignment horizontal="center" vertical="top" wrapText="1"/>
    </xf>
    <xf numFmtId="0" fontId="3" fillId="0" borderId="20" xfId="0" applyFont="1" applyBorder="1" applyAlignment="1">
      <alignment horizontal="center" vertical="top"/>
    </xf>
    <xf numFmtId="0" fontId="3" fillId="4" borderId="20" xfId="0" applyFont="1" applyFill="1" applyBorder="1" applyAlignment="1">
      <alignment horizontal="center" vertical="top"/>
    </xf>
    <xf numFmtId="9" fontId="3" fillId="4" borderId="20" xfId="0" applyNumberFormat="1" applyFont="1" applyFill="1" applyBorder="1" applyAlignment="1">
      <alignment horizontal="center" vertical="top"/>
    </xf>
    <xf numFmtId="0" fontId="9" fillId="4" borderId="20" xfId="0" applyFont="1" applyFill="1" applyBorder="1" applyAlignment="1">
      <alignment horizontal="center" vertical="top" textRotation="90"/>
    </xf>
    <xf numFmtId="9" fontId="2" fillId="0" borderId="1" xfId="0" applyNumberFormat="1" applyFont="1" applyBorder="1" applyAlignment="1">
      <alignment horizontal="justify" vertical="center" wrapText="1"/>
    </xf>
    <xf numFmtId="10" fontId="2" fillId="0" borderId="1" xfId="0" applyNumberFormat="1" applyFont="1" applyBorder="1" applyAlignment="1">
      <alignment horizontal="justify" vertical="center" wrapText="1"/>
    </xf>
    <xf numFmtId="164" fontId="2" fillId="4" borderId="45" xfId="0" applyNumberFormat="1" applyFont="1" applyFill="1" applyBorder="1" applyAlignment="1">
      <alignment horizontal="center" vertical="center"/>
    </xf>
    <xf numFmtId="9" fontId="2" fillId="4" borderId="45" xfId="0" applyNumberFormat="1" applyFont="1" applyFill="1" applyBorder="1" applyAlignment="1">
      <alignment horizontal="center" vertical="center"/>
    </xf>
    <xf numFmtId="0" fontId="1" fillId="0" borderId="22" xfId="0" applyFont="1" applyBorder="1" applyAlignment="1">
      <alignment horizontal="center" vertical="center" textRotation="90"/>
    </xf>
    <xf numFmtId="0" fontId="2" fillId="0" borderId="20" xfId="0" applyFont="1" applyBorder="1" applyAlignment="1">
      <alignment horizontal="center" vertical="top" wrapText="1"/>
    </xf>
    <xf numFmtId="14" fontId="10" fillId="0" borderId="20" xfId="0" applyNumberFormat="1" applyFont="1" applyBorder="1" applyAlignment="1" applyProtection="1">
      <alignment horizontal="center" vertical="center"/>
      <protection locked="0"/>
    </xf>
    <xf numFmtId="0" fontId="3" fillId="0" borderId="46" xfId="0" applyFont="1" applyBorder="1" applyAlignment="1">
      <alignment horizontal="center" vertical="top"/>
    </xf>
    <xf numFmtId="0" fontId="3" fillId="0" borderId="28" xfId="0" applyFont="1" applyBorder="1" applyAlignment="1">
      <alignment horizontal="center" vertical="top"/>
    </xf>
    <xf numFmtId="0" fontId="3" fillId="0" borderId="6" xfId="0" applyFont="1" applyBorder="1" applyAlignment="1">
      <alignment horizontal="center" vertical="top" wrapText="1"/>
    </xf>
    <xf numFmtId="0" fontId="3" fillId="0" borderId="6" xfId="0" applyFont="1" applyBorder="1" applyAlignment="1">
      <alignment horizontal="center" vertical="center" wrapText="1"/>
    </xf>
    <xf numFmtId="0" fontId="3" fillId="0" borderId="6" xfId="0" applyFont="1" applyBorder="1" applyAlignment="1">
      <alignment horizontal="center" vertical="top"/>
    </xf>
    <xf numFmtId="0" fontId="3" fillId="4" borderId="6" xfId="0" applyFont="1" applyFill="1" applyBorder="1" applyAlignment="1">
      <alignment horizontal="center" vertical="top"/>
    </xf>
    <xf numFmtId="9" fontId="3" fillId="4" borderId="6" xfId="0" applyNumberFormat="1" applyFont="1" applyFill="1" applyBorder="1" applyAlignment="1">
      <alignment horizontal="center" vertical="top"/>
    </xf>
    <xf numFmtId="0" fontId="9" fillId="4" borderId="6" xfId="0" applyFont="1" applyFill="1" applyBorder="1" applyAlignment="1">
      <alignment horizontal="center" vertical="top" textRotation="90"/>
    </xf>
    <xf numFmtId="9" fontId="2" fillId="4" borderId="6" xfId="0" applyNumberFormat="1" applyFont="1" applyFill="1" applyBorder="1" applyAlignment="1">
      <alignment horizontal="center" vertical="center"/>
    </xf>
    <xf numFmtId="0" fontId="1" fillId="0" borderId="27" xfId="0" applyFont="1" applyBorder="1" applyAlignment="1">
      <alignment horizontal="center" vertical="center" textRotation="90"/>
    </xf>
    <xf numFmtId="0" fontId="2" fillId="0" borderId="6" xfId="0" applyFont="1" applyBorder="1" applyAlignment="1">
      <alignment horizontal="center" vertical="top" wrapText="1"/>
    </xf>
    <xf numFmtId="14" fontId="10" fillId="0" borderId="6" xfId="0" applyNumberFormat="1" applyFont="1" applyBorder="1" applyAlignment="1" applyProtection="1">
      <alignment horizontal="center" vertical="center"/>
      <protection locked="0"/>
    </xf>
    <xf numFmtId="0" fontId="22" fillId="0" borderId="1" xfId="0" applyFont="1" applyBorder="1" applyAlignment="1">
      <alignment horizontal="center" vertical="center" wrapText="1"/>
    </xf>
    <xf numFmtId="0" fontId="1" fillId="2" borderId="37" xfId="0" applyFont="1" applyFill="1" applyBorder="1" applyAlignment="1">
      <alignment horizontal="center" vertical="center"/>
    </xf>
    <xf numFmtId="0" fontId="1" fillId="2" borderId="7" xfId="0" applyFont="1" applyFill="1" applyBorder="1" applyAlignment="1">
      <alignment horizontal="center" vertical="center"/>
    </xf>
    <xf numFmtId="0" fontId="1" fillId="2" borderId="47" xfId="0" applyFont="1" applyFill="1" applyBorder="1" applyAlignment="1">
      <alignment horizontal="center" vertical="center"/>
    </xf>
    <xf numFmtId="0" fontId="1" fillId="2" borderId="48" xfId="0" applyFont="1" applyFill="1" applyBorder="1" applyAlignment="1">
      <alignment horizontal="center" vertical="center"/>
    </xf>
    <xf numFmtId="0" fontId="1" fillId="2" borderId="49" xfId="0" applyFont="1" applyFill="1" applyBorder="1" applyAlignment="1">
      <alignment horizontal="center" vertical="center"/>
    </xf>
    <xf numFmtId="0" fontId="2" fillId="2" borderId="41"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42" xfId="0" applyFont="1" applyFill="1" applyBorder="1" applyAlignment="1">
      <alignment horizontal="center" vertical="center" wrapText="1"/>
    </xf>
    <xf numFmtId="0" fontId="10" fillId="2" borderId="50" xfId="0" applyFont="1" applyFill="1" applyBorder="1" applyAlignment="1">
      <alignment horizontal="center" vertical="center" wrapText="1"/>
    </xf>
    <xf numFmtId="0" fontId="10" fillId="2" borderId="5" xfId="0" applyFont="1" applyFill="1" applyBorder="1" applyAlignment="1">
      <alignment horizontal="center" vertical="center" wrapText="1"/>
    </xf>
    <xf numFmtId="0" fontId="10" fillId="2" borderId="51" xfId="0" applyFont="1" applyFill="1" applyBorder="1" applyAlignment="1">
      <alignment horizontal="center" vertical="center" wrapText="1"/>
    </xf>
    <xf numFmtId="0" fontId="4" fillId="0" borderId="0" xfId="0" applyFont="1"/>
    <xf numFmtId="0" fontId="10" fillId="2" borderId="52" xfId="0" applyFont="1" applyFill="1" applyBorder="1" applyAlignment="1">
      <alignment horizontal="center" vertical="center" wrapText="1"/>
    </xf>
    <xf numFmtId="0" fontId="10" fillId="2" borderId="36" xfId="0" applyFont="1" applyFill="1" applyBorder="1" applyAlignment="1">
      <alignment horizontal="center" vertical="center" wrapText="1"/>
    </xf>
    <xf numFmtId="0" fontId="3" fillId="0" borderId="9"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3" fillId="4" borderId="1" xfId="0" applyFont="1" applyFill="1" applyBorder="1" applyAlignment="1">
      <alignment horizontal="center" vertical="center"/>
    </xf>
    <xf numFmtId="9" fontId="3" fillId="4" borderId="1" xfId="0" applyNumberFormat="1" applyFont="1" applyFill="1" applyBorder="1" applyAlignment="1">
      <alignment horizontal="center" vertical="center"/>
    </xf>
    <xf numFmtId="9" fontId="3" fillId="0" borderId="1" xfId="0" applyNumberFormat="1" applyFont="1" applyBorder="1" applyAlignment="1">
      <alignment horizontal="center" vertical="center" wrapText="1"/>
    </xf>
    <xf numFmtId="9" fontId="3" fillId="0" borderId="1" xfId="1" applyNumberFormat="1" applyFont="1" applyBorder="1" applyAlignment="1">
      <alignment horizontal="center" vertical="center" wrapText="1"/>
    </xf>
    <xf numFmtId="0" fontId="9" fillId="4" borderId="42" xfId="0" applyFont="1" applyFill="1" applyBorder="1" applyAlignment="1">
      <alignment horizontal="center" vertical="center" textRotation="90"/>
    </xf>
    <xf numFmtId="0" fontId="2" fillId="0" borderId="13" xfId="0" applyFont="1" applyBorder="1" applyAlignment="1">
      <alignment horizontal="left"/>
    </xf>
    <xf numFmtId="0" fontId="2" fillId="0" borderId="9" xfId="0" applyFont="1" applyBorder="1" applyAlignment="1">
      <alignment horizontal="center" vertical="center"/>
    </xf>
    <xf numFmtId="0" fontId="2" fillId="0" borderId="6" xfId="0" applyFont="1" applyBorder="1" applyAlignment="1">
      <alignment horizontal="justify" vertical="center" wrapText="1"/>
    </xf>
    <xf numFmtId="0" fontId="1" fillId="0" borderId="36" xfId="0" applyFont="1" applyBorder="1" applyAlignment="1">
      <alignment horizontal="center" vertical="center" textRotation="90"/>
    </xf>
    <xf numFmtId="0" fontId="2" fillId="0" borderId="9" xfId="0" applyFont="1" applyBorder="1" applyAlignment="1">
      <alignment horizontal="justify" vertical="center" wrapText="1"/>
    </xf>
    <xf numFmtId="14" fontId="2" fillId="0" borderId="1" xfId="0" applyNumberFormat="1" applyFont="1" applyBorder="1" applyAlignment="1">
      <alignment horizontal="justify" vertical="center" wrapText="1"/>
    </xf>
    <xf numFmtId="14" fontId="10" fillId="0" borderId="53" xfId="0" applyNumberFormat="1" applyFont="1" applyBorder="1" applyAlignment="1" applyProtection="1">
      <alignment horizontal="center" vertical="center"/>
      <protection locked="0"/>
    </xf>
    <xf numFmtId="0" fontId="25" fillId="0" borderId="54" xfId="0" applyFont="1" applyBorder="1" applyAlignment="1">
      <alignment vertical="center" wrapText="1"/>
    </xf>
    <xf numFmtId="0" fontId="12" fillId="0" borderId="55" xfId="0" applyFont="1" applyBorder="1" applyAlignment="1">
      <alignment vertical="center"/>
    </xf>
    <xf numFmtId="0" fontId="10" fillId="0" borderId="56" xfId="0" applyFont="1" applyBorder="1" applyAlignment="1" applyProtection="1">
      <alignment horizontal="center" vertical="center" wrapText="1"/>
      <protection locked="0"/>
    </xf>
    <xf numFmtId="0" fontId="16" fillId="0" borderId="9" xfId="0" applyFont="1" applyBorder="1" applyAlignment="1">
      <alignment vertical="center" wrapText="1"/>
    </xf>
    <xf numFmtId="0" fontId="16" fillId="0" borderId="36" xfId="0" applyFont="1" applyBorder="1" applyAlignment="1">
      <alignment horizontal="center" vertical="center" wrapText="1"/>
    </xf>
    <xf numFmtId="0" fontId="3" fillId="0" borderId="9" xfId="0" applyFont="1" applyBorder="1" applyAlignment="1">
      <alignment horizontal="center" vertical="top"/>
    </xf>
    <xf numFmtId="0" fontId="9" fillId="4" borderId="36" xfId="0" applyFont="1" applyFill="1" applyBorder="1" applyAlignment="1">
      <alignment horizontal="center" vertical="top" textRotation="90"/>
    </xf>
    <xf numFmtId="0" fontId="2" fillId="0" borderId="23" xfId="0" applyFont="1" applyBorder="1" applyAlignment="1">
      <alignment horizontal="left"/>
    </xf>
    <xf numFmtId="0" fontId="8" fillId="0" borderId="6" xfId="0" applyFont="1" applyBorder="1" applyAlignment="1">
      <alignment horizontal="justify" vertical="center" wrapText="1"/>
    </xf>
    <xf numFmtId="0" fontId="0" fillId="0" borderId="7" xfId="0" applyBorder="1"/>
    <xf numFmtId="14" fontId="10" fillId="0" borderId="57" xfId="0" applyNumberFormat="1" applyFont="1" applyBorder="1" applyAlignment="1" applyProtection="1">
      <alignment horizontal="center" vertical="center" wrapText="1"/>
      <protection locked="0"/>
    </xf>
    <xf numFmtId="0" fontId="25" fillId="0" borderId="55" xfId="0" applyFont="1" applyBorder="1" applyAlignment="1">
      <alignment vertical="center" wrapText="1"/>
    </xf>
    <xf numFmtId="0" fontId="10" fillId="0" borderId="58" xfId="0" applyFont="1" applyBorder="1" applyAlignment="1" applyProtection="1">
      <alignment horizontal="center" vertical="center" wrapText="1"/>
      <protection locked="0"/>
    </xf>
    <xf numFmtId="0" fontId="4" fillId="0" borderId="7" xfId="0" applyFont="1" applyBorder="1"/>
    <xf numFmtId="0" fontId="13" fillId="0" borderId="36" xfId="0" applyFont="1" applyBorder="1" applyAlignment="1">
      <alignment horizontal="center" vertical="center" wrapText="1"/>
    </xf>
    <xf numFmtId="0" fontId="3" fillId="5" borderId="0" xfId="0" applyFont="1" applyFill="1" applyAlignment="1">
      <alignment horizontal="center" vertical="center"/>
    </xf>
    <xf numFmtId="9" fontId="3" fillId="5" borderId="0" xfId="0" applyNumberFormat="1" applyFont="1" applyFill="1" applyAlignment="1">
      <alignment horizontal="center" vertical="center"/>
    </xf>
    <xf numFmtId="9" fontId="3" fillId="5" borderId="0" xfId="0" applyNumberFormat="1" applyFont="1" applyFill="1" applyAlignment="1">
      <alignment horizontal="center" vertical="center" wrapText="1"/>
    </xf>
    <xf numFmtId="41" fontId="3" fillId="5" borderId="0" xfId="1" applyFont="1" applyFill="1" applyBorder="1" applyAlignment="1">
      <alignment horizontal="center" vertical="center" wrapText="1"/>
    </xf>
    <xf numFmtId="0" fontId="9" fillId="5" borderId="0" xfId="0" applyFont="1" applyFill="1" applyAlignment="1">
      <alignment horizontal="center" vertical="center" textRotation="90"/>
    </xf>
    <xf numFmtId="0" fontId="3" fillId="0" borderId="25" xfId="0" applyFont="1" applyBorder="1" applyAlignment="1">
      <alignment horizontal="center" vertical="center"/>
    </xf>
    <xf numFmtId="0" fontId="3" fillId="0" borderId="59" xfId="0" applyFont="1" applyBorder="1" applyAlignment="1">
      <alignment horizontal="center" vertical="center" wrapText="1"/>
    </xf>
    <xf numFmtId="0" fontId="3" fillId="0" borderId="60" xfId="0" applyFont="1" applyBorder="1" applyAlignment="1">
      <alignment horizontal="center" vertical="center" wrapText="1"/>
    </xf>
    <xf numFmtId="0" fontId="3" fillId="0" borderId="61" xfId="0" applyFont="1" applyBorder="1" applyAlignment="1">
      <alignment horizontal="center" vertical="center" wrapText="1"/>
    </xf>
    <xf numFmtId="0" fontId="3" fillId="0" borderId="5" xfId="0" applyFont="1" applyBorder="1" applyAlignment="1">
      <alignment horizontal="center" vertical="top" wrapText="1"/>
    </xf>
    <xf numFmtId="0" fontId="3" fillId="0" borderId="62" xfId="0" applyFont="1" applyBorder="1" applyAlignment="1">
      <alignment horizontal="center" vertical="center"/>
    </xf>
    <xf numFmtId="0" fontId="3" fillId="4" borderId="5" xfId="0" applyFont="1" applyFill="1" applyBorder="1" applyAlignment="1">
      <alignment horizontal="center" vertical="center"/>
    </xf>
    <xf numFmtId="9" fontId="3" fillId="4" borderId="5" xfId="0" applyNumberFormat="1" applyFont="1" applyFill="1" applyBorder="1" applyAlignment="1">
      <alignment horizontal="center" vertical="center"/>
    </xf>
    <xf numFmtId="9" fontId="2" fillId="0" borderId="31" xfId="0" applyNumberFormat="1" applyFont="1" applyBorder="1" applyAlignment="1">
      <alignment horizontal="center" vertical="center" wrapText="1"/>
    </xf>
    <xf numFmtId="41" fontId="2" fillId="0" borderId="31" xfId="1" applyFont="1" applyBorder="1" applyAlignment="1">
      <alignment horizontal="center" vertical="center" wrapText="1"/>
    </xf>
    <xf numFmtId="0" fontId="2" fillId="0" borderId="6" xfId="0" applyFont="1" applyBorder="1" applyAlignment="1">
      <alignment horizontal="center" vertical="center" wrapText="1"/>
    </xf>
    <xf numFmtId="0" fontId="1" fillId="0" borderId="42" xfId="0" applyFont="1" applyBorder="1" applyAlignment="1">
      <alignment horizontal="center" vertical="center" textRotation="90"/>
    </xf>
    <xf numFmtId="0" fontId="2" fillId="0" borderId="41" xfId="0" applyFont="1" applyBorder="1" applyAlignment="1">
      <alignment horizontal="center" vertical="center" wrapText="1"/>
    </xf>
    <xf numFmtId="0" fontId="8" fillId="0" borderId="31" xfId="0" applyFont="1" applyBorder="1" applyAlignment="1">
      <alignment horizontal="center" vertical="center" wrapText="1"/>
    </xf>
    <xf numFmtId="14" fontId="8" fillId="0" borderId="32" xfId="0" applyNumberFormat="1" applyFont="1" applyBorder="1" applyAlignment="1">
      <alignment horizontal="center" vertical="center" wrapText="1"/>
    </xf>
    <xf numFmtId="0" fontId="19" fillId="0" borderId="36" xfId="0" applyFont="1" applyBorder="1" applyAlignment="1">
      <alignment horizontal="center" vertical="center" wrapText="1"/>
    </xf>
    <xf numFmtId="0" fontId="3" fillId="0" borderId="25" xfId="0" applyFont="1" applyBorder="1" applyAlignment="1">
      <alignment horizontal="center" vertical="center" wrapText="1"/>
    </xf>
    <xf numFmtId="9" fontId="3" fillId="0" borderId="25" xfId="0" applyNumberFormat="1" applyFont="1" applyBorder="1" applyAlignment="1">
      <alignment horizontal="center" vertical="center"/>
    </xf>
    <xf numFmtId="9" fontId="3" fillId="0" borderId="25" xfId="0" applyNumberFormat="1" applyFont="1" applyBorder="1" applyAlignment="1">
      <alignment horizontal="center" vertical="center" wrapText="1"/>
    </xf>
    <xf numFmtId="41" fontId="3" fillId="0" borderId="25" xfId="1" applyFont="1" applyFill="1" applyBorder="1" applyAlignment="1">
      <alignment horizontal="center" vertical="center" wrapText="1"/>
    </xf>
    <xf numFmtId="0" fontId="9" fillId="0" borderId="25" xfId="0" applyFont="1" applyBorder="1" applyAlignment="1">
      <alignment horizontal="center" vertical="center" textRotation="90"/>
    </xf>
    <xf numFmtId="0" fontId="2" fillId="0" borderId="25" xfId="0" applyFont="1" applyBorder="1" applyAlignment="1">
      <alignment horizontal="left"/>
    </xf>
    <xf numFmtId="0" fontId="2" fillId="0" borderId="25" xfId="0" applyFont="1" applyBorder="1" applyAlignment="1">
      <alignment horizontal="center" vertical="center"/>
    </xf>
    <xf numFmtId="0" fontId="2" fillId="0" borderId="25" xfId="0" applyFont="1" applyBorder="1" applyAlignment="1">
      <alignment horizontal="justify" vertical="center" wrapText="1"/>
    </xf>
    <xf numFmtId="0" fontId="2" fillId="0" borderId="25" xfId="0" applyFont="1" applyBorder="1" applyAlignment="1">
      <alignment horizontal="center" vertical="center" textRotation="90"/>
    </xf>
    <xf numFmtId="9" fontId="8" fillId="0" borderId="25" xfId="0" applyNumberFormat="1" applyFont="1" applyBorder="1" applyAlignment="1">
      <alignment horizontal="center" vertical="center"/>
    </xf>
    <xf numFmtId="0" fontId="2" fillId="0" borderId="25" xfId="0" applyFont="1" applyBorder="1" applyAlignment="1">
      <alignment horizontal="center" vertical="center" textRotation="90" wrapText="1"/>
    </xf>
    <xf numFmtId="0" fontId="8" fillId="0" borderId="25" xfId="0" applyFont="1" applyBorder="1" applyAlignment="1">
      <alignment horizontal="center" vertical="center" textRotation="90" wrapText="1"/>
    </xf>
    <xf numFmtId="9" fontId="2" fillId="0" borderId="25" xfId="0" applyNumberFormat="1" applyFont="1" applyBorder="1" applyAlignment="1">
      <alignment horizontal="center" vertical="center"/>
    </xf>
    <xf numFmtId="164" fontId="2" fillId="0" borderId="25" xfId="0" applyNumberFormat="1" applyFont="1" applyBorder="1" applyAlignment="1">
      <alignment horizontal="center" vertical="center"/>
    </xf>
    <xf numFmtId="0" fontId="3" fillId="0" borderId="25" xfId="0" applyFont="1" applyBorder="1" applyAlignment="1">
      <alignment horizontal="center" vertical="center" textRotation="90"/>
    </xf>
    <xf numFmtId="9" fontId="2" fillId="0" borderId="25" xfId="0" applyNumberFormat="1" applyFont="1" applyBorder="1" applyAlignment="1">
      <alignment horizontal="center" vertical="center" textRotation="90"/>
    </xf>
    <xf numFmtId="0" fontId="2" fillId="0" borderId="25" xfId="0" applyFont="1" applyBorder="1" applyAlignment="1">
      <alignment vertical="center" textRotation="90"/>
    </xf>
    <xf numFmtId="0" fontId="1" fillId="0" borderId="25" xfId="0" applyFont="1" applyBorder="1" applyAlignment="1">
      <alignment horizontal="center" vertical="center" textRotation="90"/>
    </xf>
    <xf numFmtId="0" fontId="2" fillId="0" borderId="25" xfId="0" applyFont="1" applyBorder="1" applyAlignment="1">
      <alignment horizontal="center" vertical="center" wrapText="1"/>
    </xf>
    <xf numFmtId="0" fontId="2" fillId="2" borderId="5" xfId="0" applyFont="1" applyFill="1" applyBorder="1" applyAlignment="1">
      <alignment horizontal="center" vertical="center" wrapText="1"/>
    </xf>
    <xf numFmtId="0" fontId="10" fillId="2" borderId="42" xfId="0" applyFont="1" applyFill="1" applyBorder="1" applyAlignment="1">
      <alignment horizontal="center" vertical="center" wrapText="1"/>
    </xf>
    <xf numFmtId="0" fontId="25" fillId="0" borderId="1" xfId="0" applyFont="1" applyBorder="1" applyAlignment="1">
      <alignment vertical="center" wrapText="1"/>
    </xf>
    <xf numFmtId="0" fontId="27" fillId="0" borderId="1" xfId="0" applyFont="1" applyBorder="1" applyAlignment="1" applyProtection="1">
      <alignment vertical="top" wrapText="1"/>
      <protection locked="0"/>
    </xf>
    <xf numFmtId="0" fontId="16" fillId="0" borderId="1" xfId="0" applyFont="1" applyBorder="1" applyAlignment="1">
      <alignment vertical="top" wrapText="1"/>
    </xf>
    <xf numFmtId="0" fontId="19" fillId="0" borderId="1" xfId="0" applyFont="1" applyBorder="1" applyAlignment="1">
      <alignment horizontal="center" vertical="top" wrapText="1"/>
    </xf>
    <xf numFmtId="0" fontId="10" fillId="0" borderId="1" xfId="0" applyFont="1" applyBorder="1" applyAlignment="1" applyProtection="1">
      <alignment vertical="top" wrapText="1"/>
      <protection locked="0"/>
    </xf>
    <xf numFmtId="0" fontId="12" fillId="0" borderId="1" xfId="0" applyFont="1" applyBorder="1" applyAlignment="1">
      <alignment vertical="top" wrapText="1"/>
    </xf>
    <xf numFmtId="0" fontId="13" fillId="0" borderId="1" xfId="0" applyFont="1" applyBorder="1" applyAlignment="1">
      <alignment horizontal="center" vertical="top" wrapText="1"/>
    </xf>
    <xf numFmtId="0" fontId="0" fillId="0" borderId="0" xfId="0" applyAlignment="1">
      <alignment vertical="center" wrapText="1"/>
    </xf>
    <xf numFmtId="0" fontId="28" fillId="0" borderId="63" xfId="0" applyFont="1" applyBorder="1" applyAlignment="1">
      <alignment vertical="center" wrapText="1"/>
    </xf>
    <xf numFmtId="0" fontId="25" fillId="0" borderId="1" xfId="0" applyFont="1" applyBorder="1" applyAlignment="1">
      <alignment vertical="center" wrapText="1"/>
    </xf>
    <xf numFmtId="0" fontId="28" fillId="6" borderId="0" xfId="0" applyFont="1" applyFill="1" applyAlignment="1">
      <alignment vertical="center" wrapText="1"/>
    </xf>
  </cellXfs>
  <cellStyles count="3">
    <cellStyle name="Hipervínculo" xfId="2" builtinId="8"/>
    <cellStyle name="Millares [0]" xfId="1" builtinId="6"/>
    <cellStyle name="Normal" xfId="0" builtinId="0"/>
  </cellStyles>
  <dxfs count="207">
    <dxf>
      <fill>
        <patternFill>
          <bgColor rgb="FF00B050"/>
        </patternFill>
      </fill>
    </dxf>
    <dxf>
      <fill>
        <patternFill>
          <bgColor theme="9" tint="0.39994506668294322"/>
        </patternFill>
      </fill>
    </dxf>
    <dxf>
      <fill>
        <patternFill>
          <bgColor rgb="FFFFFF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FF00"/>
        </patternFill>
      </fill>
    </dxf>
    <dxf>
      <fill>
        <patternFill>
          <bgColor theme="9" tint="0.39994506668294322"/>
        </patternFill>
      </fill>
    </dxf>
    <dxf>
      <fill>
        <patternFill>
          <bgColor rgb="FF00B050"/>
        </patternFill>
      </fill>
    </dxf>
    <dxf>
      <fill>
        <patternFill>
          <bgColor rgb="FFFFFF00"/>
        </patternFill>
      </fill>
    </dxf>
    <dxf>
      <fill>
        <patternFill>
          <bgColor rgb="FF92D050"/>
        </patternFill>
      </fill>
    </dxf>
    <dxf>
      <fill>
        <patternFill>
          <bgColor rgb="FFFFC000"/>
        </patternFill>
      </fill>
    </dxf>
    <dxf>
      <fill>
        <patternFill>
          <bgColor rgb="FFFF0000"/>
        </patternFill>
      </fill>
    </dxf>
    <dxf>
      <font>
        <b/>
        <i val="0"/>
        <color auto="1"/>
      </font>
      <fill>
        <patternFill>
          <bgColor theme="9" tint="0.39994506668294322"/>
        </patternFill>
      </fill>
    </dxf>
    <dxf>
      <font>
        <b/>
        <i val="0"/>
        <color auto="1"/>
      </font>
      <fill>
        <patternFill>
          <bgColor rgb="FFFFFF00"/>
        </patternFill>
      </fill>
    </dxf>
    <dxf>
      <font>
        <b/>
        <i val="0"/>
        <color auto="1"/>
      </font>
      <fill>
        <patternFill>
          <bgColor theme="5"/>
        </patternFill>
      </fill>
    </dxf>
    <dxf>
      <font>
        <b/>
        <i val="0"/>
        <color auto="1"/>
      </font>
      <fill>
        <patternFill>
          <bgColor rgb="FFFF0000"/>
        </patternFill>
      </fill>
    </dxf>
    <dxf>
      <font>
        <b/>
        <i val="0"/>
        <color auto="1"/>
      </font>
      <fill>
        <patternFill>
          <bgColor rgb="FF00B050"/>
        </patternFill>
      </fill>
    </dxf>
    <dxf>
      <font>
        <b/>
        <i val="0"/>
        <color auto="1"/>
      </font>
      <fill>
        <patternFill>
          <bgColor theme="9" tint="0.39994506668294322"/>
        </patternFill>
      </fill>
    </dxf>
    <dxf>
      <font>
        <b/>
        <i val="0"/>
        <color auto="1"/>
      </font>
      <fill>
        <patternFill>
          <bgColor rgb="FF00B050"/>
        </patternFill>
      </fill>
    </dxf>
    <dxf>
      <font>
        <b/>
        <i val="0"/>
        <color auto="1"/>
      </font>
      <fill>
        <patternFill>
          <bgColor rgb="FFFFFF00"/>
        </patternFill>
      </fill>
    </dxf>
    <dxf>
      <font>
        <b/>
        <i val="0"/>
        <color auto="1"/>
      </font>
      <fill>
        <patternFill>
          <bgColor theme="5"/>
        </patternFill>
      </fill>
    </dxf>
    <dxf>
      <font>
        <b/>
        <i val="0"/>
        <color auto="1"/>
      </font>
      <fill>
        <patternFill>
          <bgColor rgb="FFFF0000"/>
        </patternFill>
      </fill>
    </dxf>
    <dxf>
      <fill>
        <patternFill>
          <bgColor rgb="FF00B050"/>
        </patternFill>
      </fill>
    </dxf>
    <dxf>
      <fill>
        <patternFill>
          <bgColor theme="9" tint="0.39994506668294322"/>
        </patternFill>
      </fill>
    </dxf>
    <dxf>
      <fill>
        <patternFill>
          <bgColor rgb="FFFFFF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FF00"/>
        </patternFill>
      </fill>
    </dxf>
    <dxf>
      <fill>
        <patternFill>
          <bgColor theme="9" tint="0.39994506668294322"/>
        </patternFill>
      </fill>
    </dxf>
    <dxf>
      <fill>
        <patternFill>
          <bgColor rgb="FF00B050"/>
        </patternFill>
      </fill>
    </dxf>
    <dxf>
      <fill>
        <patternFill>
          <bgColor rgb="FFFFFF00"/>
        </patternFill>
      </fill>
    </dxf>
    <dxf>
      <fill>
        <patternFill>
          <bgColor rgb="FF92D050"/>
        </patternFill>
      </fill>
    </dxf>
    <dxf>
      <fill>
        <patternFill>
          <bgColor rgb="FFFFC000"/>
        </patternFill>
      </fill>
    </dxf>
    <dxf>
      <fill>
        <patternFill>
          <bgColor rgb="FFFF0000"/>
        </patternFill>
      </fill>
    </dxf>
    <dxf>
      <font>
        <b/>
        <i val="0"/>
        <color auto="1"/>
      </font>
      <fill>
        <patternFill>
          <bgColor theme="9" tint="0.39994506668294322"/>
        </patternFill>
      </fill>
    </dxf>
    <dxf>
      <font>
        <b/>
        <i val="0"/>
        <color auto="1"/>
      </font>
      <fill>
        <patternFill>
          <bgColor rgb="FFFFFF00"/>
        </patternFill>
      </fill>
    </dxf>
    <dxf>
      <font>
        <b/>
        <i val="0"/>
        <color auto="1"/>
      </font>
      <fill>
        <patternFill>
          <bgColor theme="5"/>
        </patternFill>
      </fill>
    </dxf>
    <dxf>
      <font>
        <b/>
        <i val="0"/>
        <color auto="1"/>
      </font>
      <fill>
        <patternFill>
          <bgColor rgb="FFFF0000"/>
        </patternFill>
      </fill>
    </dxf>
    <dxf>
      <font>
        <b/>
        <i val="0"/>
        <color auto="1"/>
      </font>
      <fill>
        <patternFill>
          <bgColor rgb="FF00B050"/>
        </patternFill>
      </fill>
    </dxf>
    <dxf>
      <font>
        <b/>
        <i val="0"/>
        <color auto="1"/>
      </font>
      <fill>
        <patternFill>
          <bgColor theme="9" tint="0.39994506668294322"/>
        </patternFill>
      </fill>
    </dxf>
    <dxf>
      <font>
        <b/>
        <i val="0"/>
        <color auto="1"/>
      </font>
      <fill>
        <patternFill>
          <bgColor rgb="FF00B050"/>
        </patternFill>
      </fill>
    </dxf>
    <dxf>
      <font>
        <b/>
        <i val="0"/>
        <color auto="1"/>
      </font>
      <fill>
        <patternFill>
          <bgColor rgb="FFFFFF00"/>
        </patternFill>
      </fill>
    </dxf>
    <dxf>
      <font>
        <b/>
        <i val="0"/>
        <color auto="1"/>
      </font>
      <fill>
        <patternFill>
          <bgColor theme="5"/>
        </patternFill>
      </fill>
    </dxf>
    <dxf>
      <font>
        <b/>
        <i val="0"/>
        <color auto="1"/>
      </font>
      <fill>
        <patternFill>
          <bgColor rgb="FFFF0000"/>
        </patternFill>
      </fill>
    </dxf>
    <dxf>
      <fill>
        <patternFill>
          <bgColor rgb="FF00B050"/>
        </patternFill>
      </fill>
    </dxf>
    <dxf>
      <fill>
        <patternFill>
          <bgColor theme="9" tint="0.39994506668294322"/>
        </patternFill>
      </fill>
    </dxf>
    <dxf>
      <fill>
        <patternFill>
          <bgColor rgb="FFFFFF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FF00"/>
        </patternFill>
      </fill>
    </dxf>
    <dxf>
      <fill>
        <patternFill>
          <bgColor theme="9" tint="0.39994506668294322"/>
        </patternFill>
      </fill>
    </dxf>
    <dxf>
      <fill>
        <patternFill>
          <bgColor rgb="FF00B050"/>
        </patternFill>
      </fill>
    </dxf>
    <dxf>
      <fill>
        <patternFill>
          <bgColor rgb="FFFFFF00"/>
        </patternFill>
      </fill>
    </dxf>
    <dxf>
      <fill>
        <patternFill>
          <bgColor rgb="FF92D050"/>
        </patternFill>
      </fill>
    </dxf>
    <dxf>
      <fill>
        <patternFill>
          <bgColor rgb="FFFFC000"/>
        </patternFill>
      </fill>
    </dxf>
    <dxf>
      <fill>
        <patternFill>
          <bgColor rgb="FFFF0000"/>
        </patternFill>
      </fill>
    </dxf>
    <dxf>
      <font>
        <b/>
        <i val="0"/>
        <color auto="1"/>
      </font>
      <fill>
        <patternFill>
          <bgColor theme="9" tint="0.39994506668294322"/>
        </patternFill>
      </fill>
    </dxf>
    <dxf>
      <font>
        <b/>
        <i val="0"/>
        <color auto="1"/>
      </font>
      <fill>
        <patternFill>
          <bgColor rgb="FFFFFF00"/>
        </patternFill>
      </fill>
    </dxf>
    <dxf>
      <font>
        <b/>
        <i val="0"/>
        <color auto="1"/>
      </font>
      <fill>
        <patternFill>
          <bgColor theme="5"/>
        </patternFill>
      </fill>
    </dxf>
    <dxf>
      <font>
        <b/>
        <i val="0"/>
        <color auto="1"/>
      </font>
      <fill>
        <patternFill>
          <bgColor rgb="FFFF0000"/>
        </patternFill>
      </fill>
    </dxf>
    <dxf>
      <font>
        <b/>
        <i val="0"/>
        <color auto="1"/>
      </font>
      <fill>
        <patternFill>
          <bgColor rgb="FF00B050"/>
        </patternFill>
      </fill>
    </dxf>
    <dxf>
      <font>
        <b/>
        <i val="0"/>
        <color auto="1"/>
      </font>
      <fill>
        <patternFill>
          <bgColor theme="9" tint="0.39994506668294322"/>
        </patternFill>
      </fill>
    </dxf>
    <dxf>
      <font>
        <b/>
        <i val="0"/>
        <color auto="1"/>
      </font>
      <fill>
        <patternFill>
          <bgColor rgb="FF00B050"/>
        </patternFill>
      </fill>
    </dxf>
    <dxf>
      <font>
        <b/>
        <i val="0"/>
        <color auto="1"/>
      </font>
      <fill>
        <patternFill>
          <bgColor rgb="FFFFFF00"/>
        </patternFill>
      </fill>
    </dxf>
    <dxf>
      <font>
        <b/>
        <i val="0"/>
        <color auto="1"/>
      </font>
      <fill>
        <patternFill>
          <bgColor theme="5"/>
        </patternFill>
      </fill>
    </dxf>
    <dxf>
      <font>
        <b/>
        <i val="0"/>
        <color auto="1"/>
      </font>
      <fill>
        <patternFill>
          <bgColor rgb="FFFF0000"/>
        </patternFill>
      </fill>
    </dxf>
    <dxf>
      <fill>
        <patternFill>
          <bgColor rgb="FF00B050"/>
        </patternFill>
      </fill>
    </dxf>
    <dxf>
      <fill>
        <patternFill>
          <bgColor theme="9" tint="0.39994506668294322"/>
        </patternFill>
      </fill>
    </dxf>
    <dxf>
      <fill>
        <patternFill>
          <bgColor rgb="FFFFFF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FF00"/>
        </patternFill>
      </fill>
    </dxf>
    <dxf>
      <fill>
        <patternFill>
          <bgColor theme="9" tint="0.39994506668294322"/>
        </patternFill>
      </fill>
    </dxf>
    <dxf>
      <fill>
        <patternFill>
          <bgColor rgb="FF00B050"/>
        </patternFill>
      </fill>
    </dxf>
    <dxf>
      <fill>
        <patternFill>
          <bgColor rgb="FFFFFF00"/>
        </patternFill>
      </fill>
    </dxf>
    <dxf>
      <fill>
        <patternFill>
          <bgColor rgb="FF92D050"/>
        </patternFill>
      </fill>
    </dxf>
    <dxf>
      <fill>
        <patternFill>
          <bgColor rgb="FFFFC000"/>
        </patternFill>
      </fill>
    </dxf>
    <dxf>
      <fill>
        <patternFill>
          <bgColor rgb="FFFF0000"/>
        </patternFill>
      </fill>
    </dxf>
    <dxf>
      <font>
        <b/>
        <i val="0"/>
        <color auto="1"/>
      </font>
      <fill>
        <patternFill>
          <bgColor theme="9" tint="0.39994506668294322"/>
        </patternFill>
      </fill>
    </dxf>
    <dxf>
      <font>
        <b/>
        <i val="0"/>
        <color auto="1"/>
      </font>
      <fill>
        <patternFill>
          <bgColor rgb="FFFFFF00"/>
        </patternFill>
      </fill>
    </dxf>
    <dxf>
      <font>
        <b/>
        <i val="0"/>
        <color auto="1"/>
      </font>
      <fill>
        <patternFill>
          <bgColor theme="5"/>
        </patternFill>
      </fill>
    </dxf>
    <dxf>
      <font>
        <b/>
        <i val="0"/>
        <color auto="1"/>
      </font>
      <fill>
        <patternFill>
          <bgColor rgb="FFFF0000"/>
        </patternFill>
      </fill>
    </dxf>
    <dxf>
      <font>
        <b/>
        <i val="0"/>
        <color auto="1"/>
      </font>
      <fill>
        <patternFill>
          <bgColor rgb="FF00B050"/>
        </patternFill>
      </fill>
    </dxf>
    <dxf>
      <font>
        <b/>
        <i val="0"/>
        <color auto="1"/>
      </font>
      <fill>
        <patternFill>
          <bgColor theme="9" tint="0.39994506668294322"/>
        </patternFill>
      </fill>
    </dxf>
    <dxf>
      <font>
        <b/>
        <i val="0"/>
        <color auto="1"/>
      </font>
      <fill>
        <patternFill>
          <bgColor rgb="FF00B050"/>
        </patternFill>
      </fill>
    </dxf>
    <dxf>
      <font>
        <b/>
        <i val="0"/>
        <color auto="1"/>
      </font>
      <fill>
        <patternFill>
          <bgColor rgb="FFFFFF00"/>
        </patternFill>
      </fill>
    </dxf>
    <dxf>
      <font>
        <b/>
        <i val="0"/>
        <color auto="1"/>
      </font>
      <fill>
        <patternFill>
          <bgColor theme="5"/>
        </patternFill>
      </fill>
    </dxf>
    <dxf>
      <font>
        <b/>
        <i val="0"/>
        <color auto="1"/>
      </font>
      <fill>
        <patternFill>
          <bgColor rgb="FFFF0000"/>
        </patternFill>
      </fill>
    </dxf>
    <dxf>
      <fill>
        <patternFill>
          <bgColor rgb="FF00B050"/>
        </patternFill>
      </fill>
    </dxf>
    <dxf>
      <fill>
        <patternFill>
          <bgColor theme="9" tint="0.39994506668294322"/>
        </patternFill>
      </fill>
    </dxf>
    <dxf>
      <fill>
        <patternFill>
          <bgColor rgb="FFFFFF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FF00"/>
        </patternFill>
      </fill>
    </dxf>
    <dxf>
      <fill>
        <patternFill>
          <bgColor theme="9" tint="0.39994506668294322"/>
        </patternFill>
      </fill>
    </dxf>
    <dxf>
      <fill>
        <patternFill>
          <bgColor rgb="FF00B050"/>
        </patternFill>
      </fill>
    </dxf>
    <dxf>
      <fill>
        <patternFill>
          <bgColor rgb="FFFFFF00"/>
        </patternFill>
      </fill>
    </dxf>
    <dxf>
      <fill>
        <patternFill>
          <bgColor rgb="FF92D050"/>
        </patternFill>
      </fill>
    </dxf>
    <dxf>
      <fill>
        <patternFill>
          <bgColor rgb="FFFFC000"/>
        </patternFill>
      </fill>
    </dxf>
    <dxf>
      <fill>
        <patternFill>
          <bgColor rgb="FFFF0000"/>
        </patternFill>
      </fill>
    </dxf>
    <dxf>
      <font>
        <b/>
        <i val="0"/>
        <color auto="1"/>
      </font>
      <fill>
        <patternFill>
          <bgColor theme="9" tint="0.39994506668294322"/>
        </patternFill>
      </fill>
    </dxf>
    <dxf>
      <font>
        <b/>
        <i val="0"/>
        <color auto="1"/>
      </font>
      <fill>
        <patternFill>
          <bgColor rgb="FFFFFF00"/>
        </patternFill>
      </fill>
    </dxf>
    <dxf>
      <font>
        <b/>
        <i val="0"/>
        <color auto="1"/>
      </font>
      <fill>
        <patternFill>
          <bgColor theme="5"/>
        </patternFill>
      </fill>
    </dxf>
    <dxf>
      <font>
        <b/>
        <i val="0"/>
        <color auto="1"/>
      </font>
      <fill>
        <patternFill>
          <bgColor rgb="FFFF0000"/>
        </patternFill>
      </fill>
    </dxf>
    <dxf>
      <font>
        <b/>
        <i val="0"/>
        <color auto="1"/>
      </font>
      <fill>
        <patternFill>
          <bgColor rgb="FF00B050"/>
        </patternFill>
      </fill>
    </dxf>
    <dxf>
      <font>
        <b/>
        <i val="0"/>
        <color auto="1"/>
      </font>
      <fill>
        <patternFill>
          <bgColor theme="9" tint="0.39994506668294322"/>
        </patternFill>
      </fill>
    </dxf>
    <dxf>
      <font>
        <b/>
        <i val="0"/>
        <color auto="1"/>
      </font>
      <fill>
        <patternFill>
          <bgColor rgb="FF00B050"/>
        </patternFill>
      </fill>
    </dxf>
    <dxf>
      <font>
        <b/>
        <i val="0"/>
        <color auto="1"/>
      </font>
      <fill>
        <patternFill>
          <bgColor rgb="FFFFFF00"/>
        </patternFill>
      </fill>
    </dxf>
    <dxf>
      <font>
        <b/>
        <i val="0"/>
        <color auto="1"/>
      </font>
      <fill>
        <patternFill>
          <bgColor theme="5"/>
        </patternFill>
      </fill>
    </dxf>
    <dxf>
      <font>
        <b/>
        <i val="0"/>
        <color auto="1"/>
      </font>
      <fill>
        <patternFill>
          <bgColor rgb="FFFF0000"/>
        </patternFill>
      </fill>
    </dxf>
    <dxf>
      <fill>
        <patternFill>
          <bgColor rgb="FF00B050"/>
        </patternFill>
      </fill>
    </dxf>
    <dxf>
      <fill>
        <patternFill>
          <bgColor theme="9" tint="0.39994506668294322"/>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FFFF00"/>
        </patternFill>
      </fill>
    </dxf>
    <dxf>
      <fill>
        <patternFill>
          <bgColor theme="9" tint="0.39994506668294322"/>
        </patternFill>
      </fill>
    </dxf>
    <dxf>
      <fill>
        <patternFill>
          <bgColor rgb="FF00B050"/>
        </patternFill>
      </fill>
    </dxf>
    <dxf>
      <fill>
        <patternFill>
          <bgColor rgb="FFFFFF00"/>
        </patternFill>
      </fill>
    </dxf>
    <dxf>
      <fill>
        <patternFill>
          <bgColor rgb="FF92D050"/>
        </patternFill>
      </fill>
    </dxf>
    <dxf>
      <fill>
        <patternFill>
          <bgColor rgb="FFFFC000"/>
        </patternFill>
      </fill>
    </dxf>
    <dxf>
      <fill>
        <patternFill>
          <bgColor rgb="FFFF0000"/>
        </patternFill>
      </fill>
    </dxf>
    <dxf>
      <font>
        <b/>
        <i val="0"/>
        <color auto="1"/>
      </font>
      <fill>
        <patternFill>
          <bgColor theme="9" tint="0.39994506668294322"/>
        </patternFill>
      </fill>
    </dxf>
    <dxf>
      <font>
        <b/>
        <i val="0"/>
        <color auto="1"/>
      </font>
      <fill>
        <patternFill>
          <bgColor rgb="FFFFFF00"/>
        </patternFill>
      </fill>
    </dxf>
    <dxf>
      <font>
        <b/>
        <i val="0"/>
        <color auto="1"/>
      </font>
      <fill>
        <patternFill>
          <bgColor theme="5"/>
        </patternFill>
      </fill>
    </dxf>
    <dxf>
      <font>
        <b/>
        <i val="0"/>
        <color auto="1"/>
      </font>
      <fill>
        <patternFill>
          <bgColor rgb="FFFF0000"/>
        </patternFill>
      </fill>
    </dxf>
    <dxf>
      <font>
        <b/>
        <i val="0"/>
        <color auto="1"/>
      </font>
      <fill>
        <patternFill>
          <bgColor rgb="FF00B050"/>
        </patternFill>
      </fill>
    </dxf>
    <dxf>
      <font>
        <b/>
        <i val="0"/>
        <color auto="1"/>
      </font>
      <fill>
        <patternFill>
          <bgColor theme="9" tint="0.39994506668294322"/>
        </patternFill>
      </fill>
    </dxf>
    <dxf>
      <font>
        <b/>
        <i val="0"/>
        <color auto="1"/>
      </font>
      <fill>
        <patternFill>
          <bgColor rgb="FF00B050"/>
        </patternFill>
      </fill>
    </dxf>
    <dxf>
      <font>
        <b/>
        <i val="0"/>
        <color auto="1"/>
      </font>
      <fill>
        <patternFill>
          <bgColor rgb="FFFFFF00"/>
        </patternFill>
      </fill>
    </dxf>
    <dxf>
      <font>
        <b/>
        <i val="0"/>
        <color auto="1"/>
      </font>
      <fill>
        <patternFill>
          <bgColor theme="5"/>
        </patternFill>
      </fill>
    </dxf>
    <dxf>
      <font>
        <b/>
        <i val="0"/>
        <color auto="1"/>
      </font>
      <fill>
        <patternFill>
          <bgColor rgb="FFFF0000"/>
        </patternFill>
      </fill>
    </dxf>
    <dxf>
      <fill>
        <patternFill>
          <bgColor rgb="FF00B050"/>
        </patternFill>
      </fill>
    </dxf>
    <dxf>
      <fill>
        <patternFill>
          <bgColor theme="9" tint="0.39994506668294322"/>
        </patternFill>
      </fill>
    </dxf>
    <dxf>
      <fill>
        <patternFill>
          <bgColor rgb="FFFFFF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FF00"/>
        </patternFill>
      </fill>
    </dxf>
    <dxf>
      <fill>
        <patternFill>
          <bgColor theme="9" tint="0.39994506668294322"/>
        </patternFill>
      </fill>
    </dxf>
    <dxf>
      <fill>
        <patternFill>
          <bgColor rgb="FF00B05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00B050"/>
        </patternFill>
      </fill>
    </dxf>
    <dxf>
      <fill>
        <patternFill>
          <bgColor theme="9" tint="0.39994506668294322"/>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FFFF00"/>
        </patternFill>
      </fill>
    </dxf>
    <dxf>
      <fill>
        <patternFill>
          <bgColor theme="9" tint="0.39994506668294322"/>
        </patternFill>
      </fill>
    </dxf>
    <dxf>
      <fill>
        <patternFill>
          <bgColor rgb="FFFFFF00"/>
        </patternFill>
      </fill>
    </dxf>
    <dxf>
      <fill>
        <patternFill>
          <bgColor rgb="FF92D050"/>
        </patternFill>
      </fill>
    </dxf>
    <dxf>
      <fill>
        <patternFill>
          <bgColor rgb="FFFFC000"/>
        </patternFill>
      </fill>
    </dxf>
    <dxf>
      <fill>
        <patternFill>
          <bgColor rgb="FFFF0000"/>
        </patternFill>
      </fill>
    </dxf>
    <dxf>
      <font>
        <b/>
        <i val="0"/>
        <color auto="1"/>
      </font>
      <fill>
        <patternFill>
          <bgColor theme="9" tint="0.39994506668294322"/>
        </patternFill>
      </fill>
    </dxf>
    <dxf>
      <font>
        <b/>
        <i val="0"/>
        <color auto="1"/>
      </font>
      <fill>
        <patternFill>
          <bgColor rgb="FFFFFF00"/>
        </patternFill>
      </fill>
    </dxf>
    <dxf>
      <font>
        <b/>
        <i val="0"/>
        <color auto="1"/>
      </font>
      <fill>
        <patternFill>
          <bgColor theme="5"/>
        </patternFill>
      </fill>
    </dxf>
    <dxf>
      <font>
        <b/>
        <i val="0"/>
        <color auto="1"/>
      </font>
      <fill>
        <patternFill>
          <bgColor rgb="FFFF0000"/>
        </patternFill>
      </fill>
    </dxf>
    <dxf>
      <font>
        <b/>
        <i val="0"/>
        <color auto="1"/>
      </font>
      <fill>
        <patternFill>
          <bgColor rgb="FF00B050"/>
        </patternFill>
      </fill>
    </dxf>
    <dxf>
      <font>
        <b/>
        <i val="0"/>
        <color auto="1"/>
      </font>
      <fill>
        <patternFill>
          <bgColor theme="9" tint="0.39994506668294322"/>
        </patternFill>
      </fill>
    </dxf>
    <dxf>
      <font>
        <b/>
        <i val="0"/>
        <color auto="1"/>
      </font>
      <fill>
        <patternFill>
          <bgColor rgb="FF00B050"/>
        </patternFill>
      </fill>
    </dxf>
    <dxf>
      <font>
        <b/>
        <i val="0"/>
        <color auto="1"/>
      </font>
      <fill>
        <patternFill>
          <bgColor rgb="FFFFFF00"/>
        </patternFill>
      </fill>
    </dxf>
    <dxf>
      <font>
        <b/>
        <i val="0"/>
        <color auto="1"/>
      </font>
      <fill>
        <patternFill>
          <bgColor theme="5"/>
        </patternFill>
      </fill>
    </dxf>
    <dxf>
      <font>
        <b/>
        <i val="0"/>
        <color auto="1"/>
      </font>
      <fill>
        <patternFill>
          <bgColor rgb="FFFF0000"/>
        </patternFill>
      </fill>
    </dxf>
    <dxf>
      <fill>
        <patternFill>
          <bgColor rgb="FF00B050"/>
        </patternFill>
      </fill>
    </dxf>
    <dxf>
      <fill>
        <patternFill>
          <bgColor theme="9" tint="0.39994506668294322"/>
        </patternFill>
      </fill>
    </dxf>
    <dxf>
      <fill>
        <patternFill>
          <bgColor rgb="FFFFFF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FF00"/>
        </patternFill>
      </fill>
    </dxf>
    <dxf>
      <fill>
        <patternFill>
          <bgColor theme="9" tint="0.39994506668294322"/>
        </patternFill>
      </fill>
    </dxf>
    <dxf>
      <fill>
        <patternFill>
          <bgColor rgb="FF00B050"/>
        </patternFill>
      </fill>
    </dxf>
    <dxf>
      <fill>
        <patternFill>
          <bgColor rgb="FFFFFF00"/>
        </patternFill>
      </fill>
    </dxf>
    <dxf>
      <fill>
        <patternFill>
          <bgColor rgb="FF92D050"/>
        </patternFill>
      </fill>
    </dxf>
    <dxf>
      <fill>
        <patternFill>
          <bgColor rgb="FFFFC000"/>
        </patternFill>
      </fill>
    </dxf>
    <dxf>
      <fill>
        <patternFill>
          <bgColor rgb="FFFF0000"/>
        </patternFill>
      </fill>
    </dxf>
    <dxf>
      <font>
        <b/>
        <i val="0"/>
        <color auto="1"/>
      </font>
      <fill>
        <patternFill>
          <bgColor theme="9" tint="0.39994506668294322"/>
        </patternFill>
      </fill>
    </dxf>
    <dxf>
      <font>
        <b/>
        <i val="0"/>
        <color auto="1"/>
      </font>
      <fill>
        <patternFill>
          <bgColor rgb="FFFFFF00"/>
        </patternFill>
      </fill>
    </dxf>
    <dxf>
      <font>
        <b/>
        <i val="0"/>
        <color auto="1"/>
      </font>
      <fill>
        <patternFill>
          <bgColor theme="5"/>
        </patternFill>
      </fill>
    </dxf>
    <dxf>
      <font>
        <b/>
        <i val="0"/>
        <color auto="1"/>
      </font>
      <fill>
        <patternFill>
          <bgColor rgb="FFFF0000"/>
        </patternFill>
      </fill>
    </dxf>
    <dxf>
      <font>
        <b/>
        <i val="0"/>
        <color auto="1"/>
      </font>
      <fill>
        <patternFill>
          <bgColor rgb="FF00B050"/>
        </patternFill>
      </fill>
    </dxf>
    <dxf>
      <font>
        <b/>
        <i val="0"/>
        <color auto="1"/>
      </font>
      <fill>
        <patternFill>
          <bgColor theme="9" tint="0.39994506668294322"/>
        </patternFill>
      </fill>
    </dxf>
    <dxf>
      <font>
        <b/>
        <i val="0"/>
        <color auto="1"/>
      </font>
      <fill>
        <patternFill>
          <bgColor rgb="FF00B050"/>
        </patternFill>
      </fill>
    </dxf>
    <dxf>
      <font>
        <b/>
        <i val="0"/>
        <color auto="1"/>
      </font>
      <fill>
        <patternFill>
          <bgColor rgb="FFFFFF00"/>
        </patternFill>
      </fill>
    </dxf>
    <dxf>
      <font>
        <b/>
        <i val="0"/>
        <color auto="1"/>
      </font>
      <fill>
        <patternFill>
          <bgColor theme="5"/>
        </patternFill>
      </fill>
    </dxf>
    <dxf>
      <font>
        <b/>
        <i val="0"/>
        <color auto="1"/>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4.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560916</xdr:colOff>
      <xdr:row>0</xdr:row>
      <xdr:rowOff>101599</xdr:rowOff>
    </xdr:from>
    <xdr:to>
      <xdr:col>1</xdr:col>
      <xdr:colOff>1238250</xdr:colOff>
      <xdr:row>7</xdr:row>
      <xdr:rowOff>99975</xdr:rowOff>
    </xdr:to>
    <xdr:pic>
      <xdr:nvPicPr>
        <xdr:cNvPr id="2" name="Imagen 1">
          <a:extLst>
            <a:ext uri="{FF2B5EF4-FFF2-40B4-BE49-F238E27FC236}">
              <a16:creationId xmlns:a16="http://schemas.microsoft.com/office/drawing/2014/main" id="{545652BF-2FC7-4D51-92E0-D2DD90C3F37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60916" y="101599"/>
          <a:ext cx="1439334" cy="1455701"/>
        </a:xfrm>
        <a:prstGeom prst="rect">
          <a:avLst/>
        </a:prstGeom>
        <a:noFill/>
        <a:ln>
          <a:noFill/>
        </a:ln>
      </xdr:spPr>
    </xdr:pic>
    <xdr:clientData/>
  </xdr:twoCellAnchor>
  <xdr:twoCellAnchor editAs="oneCell">
    <xdr:from>
      <xdr:col>0</xdr:col>
      <xdr:colOff>560916</xdr:colOff>
      <xdr:row>0</xdr:row>
      <xdr:rowOff>101599</xdr:rowOff>
    </xdr:from>
    <xdr:to>
      <xdr:col>1</xdr:col>
      <xdr:colOff>1238250</xdr:colOff>
      <xdr:row>7</xdr:row>
      <xdr:rowOff>20600</xdr:rowOff>
    </xdr:to>
    <xdr:pic>
      <xdr:nvPicPr>
        <xdr:cNvPr id="3" name="Imagen 2">
          <a:extLst>
            <a:ext uri="{FF2B5EF4-FFF2-40B4-BE49-F238E27FC236}">
              <a16:creationId xmlns:a16="http://schemas.microsoft.com/office/drawing/2014/main" id="{E8D1B04C-1F53-478F-B60E-1238DB8AD21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60916" y="101599"/>
          <a:ext cx="1439334" cy="1376326"/>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560916</xdr:colOff>
      <xdr:row>0</xdr:row>
      <xdr:rowOff>101599</xdr:rowOff>
    </xdr:from>
    <xdr:to>
      <xdr:col>1</xdr:col>
      <xdr:colOff>1238250</xdr:colOff>
      <xdr:row>7</xdr:row>
      <xdr:rowOff>99975</xdr:rowOff>
    </xdr:to>
    <xdr:pic>
      <xdr:nvPicPr>
        <xdr:cNvPr id="2" name="Imagen 1">
          <a:extLst>
            <a:ext uri="{FF2B5EF4-FFF2-40B4-BE49-F238E27FC236}">
              <a16:creationId xmlns:a16="http://schemas.microsoft.com/office/drawing/2014/main" id="{1AF4E9F8-B949-4CF7-B1D0-E74099AA5F0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60916" y="101599"/>
          <a:ext cx="1439334" cy="1455701"/>
        </a:xfrm>
        <a:prstGeom prst="rect">
          <a:avLst/>
        </a:prstGeom>
        <a:noFill/>
        <a:ln>
          <a:noFill/>
        </a:ln>
      </xdr:spPr>
    </xdr:pic>
    <xdr:clientData/>
  </xdr:twoCellAnchor>
  <xdr:twoCellAnchor editAs="oneCell">
    <xdr:from>
      <xdr:col>0</xdr:col>
      <xdr:colOff>560916</xdr:colOff>
      <xdr:row>0</xdr:row>
      <xdr:rowOff>101599</xdr:rowOff>
    </xdr:from>
    <xdr:to>
      <xdr:col>1</xdr:col>
      <xdr:colOff>1238250</xdr:colOff>
      <xdr:row>7</xdr:row>
      <xdr:rowOff>20600</xdr:rowOff>
    </xdr:to>
    <xdr:pic>
      <xdr:nvPicPr>
        <xdr:cNvPr id="3" name="Imagen 2">
          <a:extLst>
            <a:ext uri="{FF2B5EF4-FFF2-40B4-BE49-F238E27FC236}">
              <a16:creationId xmlns:a16="http://schemas.microsoft.com/office/drawing/2014/main" id="{85A1AD3D-EB87-4FD6-8E93-1F5163F4317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60916" y="101599"/>
          <a:ext cx="1439334" cy="1376326"/>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560916</xdr:colOff>
      <xdr:row>0</xdr:row>
      <xdr:rowOff>101599</xdr:rowOff>
    </xdr:from>
    <xdr:to>
      <xdr:col>1</xdr:col>
      <xdr:colOff>1238250</xdr:colOff>
      <xdr:row>7</xdr:row>
      <xdr:rowOff>99975</xdr:rowOff>
    </xdr:to>
    <xdr:pic>
      <xdr:nvPicPr>
        <xdr:cNvPr id="2" name="Imagen 1">
          <a:extLst>
            <a:ext uri="{FF2B5EF4-FFF2-40B4-BE49-F238E27FC236}">
              <a16:creationId xmlns:a16="http://schemas.microsoft.com/office/drawing/2014/main" id="{1AF4E9F8-B949-4CF7-B1D0-E74099AA5F0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60916" y="101599"/>
          <a:ext cx="1439334" cy="1455701"/>
        </a:xfrm>
        <a:prstGeom prst="rect">
          <a:avLst/>
        </a:prstGeom>
        <a:noFill/>
        <a:ln>
          <a:noFill/>
        </a:ln>
      </xdr:spPr>
    </xdr:pic>
    <xdr:clientData/>
  </xdr:twoCellAnchor>
  <xdr:twoCellAnchor editAs="oneCell">
    <xdr:from>
      <xdr:col>0</xdr:col>
      <xdr:colOff>560916</xdr:colOff>
      <xdr:row>0</xdr:row>
      <xdr:rowOff>101599</xdr:rowOff>
    </xdr:from>
    <xdr:to>
      <xdr:col>1</xdr:col>
      <xdr:colOff>1238250</xdr:colOff>
      <xdr:row>7</xdr:row>
      <xdr:rowOff>20600</xdr:rowOff>
    </xdr:to>
    <xdr:pic>
      <xdr:nvPicPr>
        <xdr:cNvPr id="3" name="Imagen 2">
          <a:extLst>
            <a:ext uri="{FF2B5EF4-FFF2-40B4-BE49-F238E27FC236}">
              <a16:creationId xmlns:a16="http://schemas.microsoft.com/office/drawing/2014/main" id="{85A1AD3D-EB87-4FD6-8E93-1F5163F4317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60916" y="101599"/>
          <a:ext cx="1439334" cy="1376326"/>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560916</xdr:colOff>
      <xdr:row>0</xdr:row>
      <xdr:rowOff>101599</xdr:rowOff>
    </xdr:from>
    <xdr:to>
      <xdr:col>1</xdr:col>
      <xdr:colOff>1238250</xdr:colOff>
      <xdr:row>7</xdr:row>
      <xdr:rowOff>99975</xdr:rowOff>
    </xdr:to>
    <xdr:pic>
      <xdr:nvPicPr>
        <xdr:cNvPr id="2" name="Imagen 1">
          <a:extLst>
            <a:ext uri="{FF2B5EF4-FFF2-40B4-BE49-F238E27FC236}">
              <a16:creationId xmlns:a16="http://schemas.microsoft.com/office/drawing/2014/main" id="{545652BF-2FC7-4D51-92E0-D2DD90C3F37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60916" y="101599"/>
          <a:ext cx="1439334" cy="1455701"/>
        </a:xfrm>
        <a:prstGeom prst="rect">
          <a:avLst/>
        </a:prstGeom>
        <a:noFill/>
        <a:ln>
          <a:noFill/>
        </a:ln>
      </xdr:spPr>
    </xdr:pic>
    <xdr:clientData/>
  </xdr:twoCellAnchor>
  <xdr:twoCellAnchor editAs="oneCell">
    <xdr:from>
      <xdr:col>0</xdr:col>
      <xdr:colOff>560916</xdr:colOff>
      <xdr:row>0</xdr:row>
      <xdr:rowOff>101599</xdr:rowOff>
    </xdr:from>
    <xdr:to>
      <xdr:col>1</xdr:col>
      <xdr:colOff>1238250</xdr:colOff>
      <xdr:row>7</xdr:row>
      <xdr:rowOff>20600</xdr:rowOff>
    </xdr:to>
    <xdr:pic>
      <xdr:nvPicPr>
        <xdr:cNvPr id="3" name="Imagen 2">
          <a:extLst>
            <a:ext uri="{FF2B5EF4-FFF2-40B4-BE49-F238E27FC236}">
              <a16:creationId xmlns:a16="http://schemas.microsoft.com/office/drawing/2014/main" id="{E8D1B04C-1F53-478F-B60E-1238DB8AD21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60916" y="101599"/>
          <a:ext cx="1439334" cy="1376326"/>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560916</xdr:colOff>
      <xdr:row>0</xdr:row>
      <xdr:rowOff>101599</xdr:rowOff>
    </xdr:from>
    <xdr:to>
      <xdr:col>1</xdr:col>
      <xdr:colOff>1238250</xdr:colOff>
      <xdr:row>7</xdr:row>
      <xdr:rowOff>99975</xdr:rowOff>
    </xdr:to>
    <xdr:pic>
      <xdr:nvPicPr>
        <xdr:cNvPr id="2" name="Imagen 1">
          <a:extLst>
            <a:ext uri="{FF2B5EF4-FFF2-40B4-BE49-F238E27FC236}">
              <a16:creationId xmlns:a16="http://schemas.microsoft.com/office/drawing/2014/main" id="{2DCDE0E5-CEB5-4783-A0CE-05C85AB2126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60916" y="101599"/>
          <a:ext cx="1439334" cy="1455701"/>
        </a:xfrm>
        <a:prstGeom prst="rect">
          <a:avLst/>
        </a:prstGeom>
        <a:noFill/>
        <a:ln>
          <a:noFill/>
        </a:ln>
      </xdr:spPr>
    </xdr:pic>
    <xdr:clientData/>
  </xdr:twoCellAnchor>
  <xdr:twoCellAnchor editAs="oneCell">
    <xdr:from>
      <xdr:col>0</xdr:col>
      <xdr:colOff>560916</xdr:colOff>
      <xdr:row>0</xdr:row>
      <xdr:rowOff>101599</xdr:rowOff>
    </xdr:from>
    <xdr:to>
      <xdr:col>1</xdr:col>
      <xdr:colOff>1238250</xdr:colOff>
      <xdr:row>7</xdr:row>
      <xdr:rowOff>20600</xdr:rowOff>
    </xdr:to>
    <xdr:pic>
      <xdr:nvPicPr>
        <xdr:cNvPr id="3" name="Imagen 2">
          <a:extLst>
            <a:ext uri="{FF2B5EF4-FFF2-40B4-BE49-F238E27FC236}">
              <a16:creationId xmlns:a16="http://schemas.microsoft.com/office/drawing/2014/main" id="{1DE1F67A-5FCC-4B26-861D-8248E1EA16C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60916" y="101599"/>
          <a:ext cx="1439334" cy="1376326"/>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560916</xdr:colOff>
      <xdr:row>0</xdr:row>
      <xdr:rowOff>101599</xdr:rowOff>
    </xdr:from>
    <xdr:to>
      <xdr:col>1</xdr:col>
      <xdr:colOff>1238250</xdr:colOff>
      <xdr:row>7</xdr:row>
      <xdr:rowOff>99975</xdr:rowOff>
    </xdr:to>
    <xdr:pic>
      <xdr:nvPicPr>
        <xdr:cNvPr id="2" name="Imagen 1">
          <a:extLst>
            <a:ext uri="{FF2B5EF4-FFF2-40B4-BE49-F238E27FC236}">
              <a16:creationId xmlns:a16="http://schemas.microsoft.com/office/drawing/2014/main" id="{EEF0FAD8-4B2B-42ED-AD0D-385CE1C2362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60916" y="101599"/>
          <a:ext cx="1439334" cy="1455701"/>
        </a:xfrm>
        <a:prstGeom prst="rect">
          <a:avLst/>
        </a:prstGeom>
        <a:noFill/>
        <a:ln>
          <a:noFill/>
        </a:ln>
      </xdr:spPr>
    </xdr:pic>
    <xdr:clientData/>
  </xdr:twoCellAnchor>
  <xdr:twoCellAnchor editAs="oneCell">
    <xdr:from>
      <xdr:col>0</xdr:col>
      <xdr:colOff>560916</xdr:colOff>
      <xdr:row>0</xdr:row>
      <xdr:rowOff>101599</xdr:rowOff>
    </xdr:from>
    <xdr:to>
      <xdr:col>1</xdr:col>
      <xdr:colOff>1238250</xdr:colOff>
      <xdr:row>7</xdr:row>
      <xdr:rowOff>20600</xdr:rowOff>
    </xdr:to>
    <xdr:pic>
      <xdr:nvPicPr>
        <xdr:cNvPr id="3" name="Imagen 2">
          <a:extLst>
            <a:ext uri="{FF2B5EF4-FFF2-40B4-BE49-F238E27FC236}">
              <a16:creationId xmlns:a16="http://schemas.microsoft.com/office/drawing/2014/main" id="{3BDD7558-08AD-42AA-8F3E-E0E7F71B9C0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60916" y="101599"/>
          <a:ext cx="1439334" cy="1376326"/>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caguerra\Downloads\MATRIZ%20Riesgos%20Fiscales%20Adecuaci&#243;n%20Mantenim.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MARLYS%20URIBE\Documents\IDIPRON\RIESGOS\RIESGOS%20DE%20GESTI&#211;N%202025\RIESGOS%20DEFINITIVOS%20GESTI&#211;N%202025\ENVIADOS%20A%20LOS%20PROCESOS\PSS\MATRIZ%20Riesgos%20de%20gesti&#243;n%20PSS%20Definitiva.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caguerra\Downloads\MATRIZ%20Riesgos%20fiscales%20Servicios%20Administrativos.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caguerra\Downloads\Matriz%20Riesgos%20Fiscales%20Financiera.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caguerra\Downloads\Matriz%20Riesgos%20Fiscales%20TICS.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Users\caguerra\Downloads\MATRIZ%20Riesgos%20FISCALES%20PSS%20Definitiv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iesgos Fiscales"/>
      <sheetName val="Datos"/>
      <sheetName val="Instructivo"/>
    </sheetNames>
    <sheetDataSet>
      <sheetData sheetId="0"/>
      <sheetData sheetId="1">
        <row r="4">
          <cell r="J4" t="str">
            <v>MUY BAJA - LEVE</v>
          </cell>
          <cell r="K4" t="str">
            <v>BAJO</v>
          </cell>
          <cell r="O4" t="str">
            <v>Afectación Menor o igual a 700 SMLMV</v>
          </cell>
          <cell r="P4" t="str">
            <v>Leve</v>
          </cell>
        </row>
        <row r="5">
          <cell r="J5" t="str">
            <v>MUY BAJA - MENOR</v>
          </cell>
          <cell r="K5" t="str">
            <v>BAJO</v>
          </cell>
          <cell r="O5" t="str">
            <v>Afectación mayor a 700 y menor o igual a 1500 SMLMV</v>
          </cell>
          <cell r="P5" t="str">
            <v>Menor</v>
          </cell>
        </row>
        <row r="6">
          <cell r="J6" t="str">
            <v>MUY BAJA - MODERADO</v>
          </cell>
          <cell r="K6" t="str">
            <v>MODERADO</v>
          </cell>
          <cell r="O6" t="str">
            <v>Afectación mayor a 1500 y menor o igual a 2300 SMLMV</v>
          </cell>
          <cell r="P6" t="str">
            <v>Moderado</v>
          </cell>
        </row>
        <row r="7">
          <cell r="J7" t="str">
            <v>MUY BAJA - MAYOR</v>
          </cell>
          <cell r="K7" t="str">
            <v>ALTO</v>
          </cell>
          <cell r="O7" t="str">
            <v>Afectación mayor a 2300 y menor o igual a 3000 SMLMV</v>
          </cell>
          <cell r="P7" t="str">
            <v>Mayor</v>
          </cell>
        </row>
        <row r="8">
          <cell r="J8" t="str">
            <v>MUY BAJA - CATASTRÓFICO</v>
          </cell>
          <cell r="K8" t="str">
            <v>EXTREMO</v>
          </cell>
          <cell r="O8" t="str">
            <v xml:space="preserve">Afectación mayor a 3000 SMLMV </v>
          </cell>
          <cell r="P8" t="str">
            <v>Catastrófico</v>
          </cell>
        </row>
        <row r="9">
          <cell r="J9" t="str">
            <v>BAJA - LEVE</v>
          </cell>
          <cell r="K9" t="str">
            <v>BAJO</v>
          </cell>
        </row>
        <row r="10">
          <cell r="J10" t="str">
            <v>BAJA - MENOR</v>
          </cell>
          <cell r="K10" t="str">
            <v>MODERADO</v>
          </cell>
          <cell r="O10" t="str">
            <v>AFECTACIÓN REPUTACIONAL</v>
          </cell>
        </row>
        <row r="11">
          <cell r="J11" t="str">
            <v>BAJA - MODERADO</v>
          </cell>
          <cell r="K11" t="str">
            <v>MODERADO</v>
          </cell>
          <cell r="O11" t="str">
            <v>El riesgo afecta la imagen de algún área de la organización.</v>
          </cell>
          <cell r="P11" t="str">
            <v>Leve</v>
          </cell>
        </row>
        <row r="12">
          <cell r="J12" t="str">
            <v>BAJA - MAYOR</v>
          </cell>
          <cell r="K12" t="str">
            <v>ALTO</v>
          </cell>
          <cell r="O12" t="str">
            <v>El riesgo afecta la imagen de la entidad internamente, de conocimiento general nivel interno, de junta directiva y/o de proveedores</v>
          </cell>
          <cell r="P12" t="str">
            <v>Menor</v>
          </cell>
        </row>
        <row r="13">
          <cell r="J13" t="str">
            <v>BAJA - CATASTRÓFICO</v>
          </cell>
          <cell r="K13" t="str">
            <v>EXTREMO</v>
          </cell>
          <cell r="O13" t="str">
            <v>El riesgo afecta la imagen de la entidad con algunos usuarios de relevancia frente al logro de los objetivos.</v>
          </cell>
          <cell r="P13" t="str">
            <v>Moderado</v>
          </cell>
        </row>
        <row r="14">
          <cell r="J14" t="str">
            <v>MEDIA - LEVE</v>
          </cell>
          <cell r="K14" t="str">
            <v>MODERADO</v>
          </cell>
          <cell r="O14" t="str">
            <v>El riesgo afecta la imagen de la entidad con efecto publicitario sostenido a nivel de sector administrativo o distrital</v>
          </cell>
          <cell r="P14" t="str">
            <v>Mayor</v>
          </cell>
        </row>
        <row r="15">
          <cell r="J15" t="str">
            <v>MEDIA - MENOR</v>
          </cell>
          <cell r="K15" t="str">
            <v>MODERADO</v>
          </cell>
          <cell r="O15" t="str">
            <v>El riesgo afecta la imagen de la entidad a nivel nacional, con efecto publicitario sostenido a nivel país</v>
          </cell>
          <cell r="P15" t="str">
            <v>Catastrófico</v>
          </cell>
        </row>
        <row r="16">
          <cell r="J16" t="str">
            <v>MEDIA - MODERADO</v>
          </cell>
          <cell r="K16" t="str">
            <v>MODERADO</v>
          </cell>
        </row>
        <row r="17">
          <cell r="J17" t="str">
            <v>MEDIA - MAYOR</v>
          </cell>
          <cell r="K17" t="str">
            <v>ALTO</v>
          </cell>
        </row>
        <row r="18">
          <cell r="J18" t="str">
            <v>MEDIA - CATASTRÓFICO</v>
          </cell>
          <cell r="K18" t="str">
            <v>EXTREMO</v>
          </cell>
        </row>
        <row r="19">
          <cell r="J19" t="str">
            <v>ALTA - LEVE</v>
          </cell>
          <cell r="K19" t="str">
            <v>MODERADO</v>
          </cell>
        </row>
        <row r="20">
          <cell r="J20" t="str">
            <v>ALTA - MENOR</v>
          </cell>
          <cell r="K20" t="str">
            <v>MODERADO</v>
          </cell>
        </row>
        <row r="21">
          <cell r="J21" t="str">
            <v>ALTA - MODERADO</v>
          </cell>
          <cell r="K21" t="str">
            <v>ALTO</v>
          </cell>
        </row>
        <row r="22">
          <cell r="J22" t="str">
            <v>ALTA - MAYOR</v>
          </cell>
          <cell r="K22" t="str">
            <v>ALTO</v>
          </cell>
        </row>
        <row r="23">
          <cell r="J23" t="str">
            <v>ALTA - CATASTRÓFICO</v>
          </cell>
          <cell r="K23" t="str">
            <v>EXTREMO</v>
          </cell>
        </row>
        <row r="24">
          <cell r="J24" t="str">
            <v>MUY ALTA - LEVE</v>
          </cell>
          <cell r="K24" t="str">
            <v>ALTO</v>
          </cell>
        </row>
        <row r="25">
          <cell r="J25" t="str">
            <v>MUY ALTA - MENOR</v>
          </cell>
          <cell r="K25" t="str">
            <v>ALTO</v>
          </cell>
        </row>
        <row r="26">
          <cell r="J26" t="str">
            <v>MUY ALTA - MODERADO</v>
          </cell>
          <cell r="K26" t="str">
            <v>ALTO</v>
          </cell>
        </row>
        <row r="27">
          <cell r="J27" t="str">
            <v>MUY ALTA - MAYOR</v>
          </cell>
          <cell r="K27" t="str">
            <v>ALTO</v>
          </cell>
        </row>
        <row r="28">
          <cell r="J28" t="str">
            <v>MUY ALTA - CATASTRÓFICO</v>
          </cell>
          <cell r="K28" t="str">
            <v>EXTREMO</v>
          </cell>
        </row>
      </sheetData>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iesgos Gestión #1"/>
      <sheetName val="Riesgos Gestión #2"/>
      <sheetName val="Riesgos Gestión #3"/>
      <sheetName val="Riesgos Gestión #4"/>
      <sheetName val="Datos"/>
      <sheetName val="Instructivo"/>
    </sheetNames>
    <sheetDataSet>
      <sheetData sheetId="0"/>
      <sheetData sheetId="1"/>
      <sheetData sheetId="2"/>
      <sheetData sheetId="3"/>
      <sheetData sheetId="4">
        <row r="4">
          <cell r="J4" t="str">
            <v>MUY BAJA - LEVE</v>
          </cell>
          <cell r="K4" t="str">
            <v>BAJO</v>
          </cell>
        </row>
        <row r="5">
          <cell r="J5" t="str">
            <v>MUY BAJA - MENOR</v>
          </cell>
          <cell r="K5" t="str">
            <v>BAJO</v>
          </cell>
        </row>
        <row r="6">
          <cell r="J6" t="str">
            <v>MUY BAJA - MODERADO</v>
          </cell>
          <cell r="K6" t="str">
            <v>MODERADO</v>
          </cell>
        </row>
        <row r="7">
          <cell r="J7" t="str">
            <v>MUY BAJA - MAYOR</v>
          </cell>
          <cell r="K7" t="str">
            <v>ALTO</v>
          </cell>
        </row>
        <row r="8">
          <cell r="J8" t="str">
            <v>MUY BAJA - CATASTRÓFICO</v>
          </cell>
          <cell r="K8" t="str">
            <v>EXTREMO</v>
          </cell>
        </row>
        <row r="9">
          <cell r="J9" t="str">
            <v>BAJA - LEVE</v>
          </cell>
          <cell r="K9" t="str">
            <v>BAJO</v>
          </cell>
        </row>
        <row r="10">
          <cell r="J10" t="str">
            <v>BAJA - MENOR</v>
          </cell>
          <cell r="K10" t="str">
            <v>MODERADO</v>
          </cell>
        </row>
        <row r="11">
          <cell r="J11" t="str">
            <v>BAJA - MODERADO</v>
          </cell>
          <cell r="K11" t="str">
            <v>MODERADO</v>
          </cell>
        </row>
        <row r="12">
          <cell r="J12" t="str">
            <v>BAJA - MAYOR</v>
          </cell>
          <cell r="K12" t="str">
            <v>ALTO</v>
          </cell>
        </row>
        <row r="13">
          <cell r="J13" t="str">
            <v>BAJA - CATASTRÓFICO</v>
          </cell>
          <cell r="K13" t="str">
            <v>EXTREMO</v>
          </cell>
        </row>
        <row r="14">
          <cell r="J14" t="str">
            <v>MEDIA - LEVE</v>
          </cell>
          <cell r="K14" t="str">
            <v>MODERADO</v>
          </cell>
        </row>
        <row r="15">
          <cell r="J15" t="str">
            <v>MEDIA - MENOR</v>
          </cell>
          <cell r="K15" t="str">
            <v>MODERADO</v>
          </cell>
        </row>
        <row r="16">
          <cell r="J16" t="str">
            <v>MEDIA - MODERADO</v>
          </cell>
          <cell r="K16" t="str">
            <v>MODERADO</v>
          </cell>
        </row>
        <row r="17">
          <cell r="J17" t="str">
            <v>MEDIA - MAYOR</v>
          </cell>
          <cell r="K17" t="str">
            <v>ALTO</v>
          </cell>
        </row>
        <row r="18">
          <cell r="J18" t="str">
            <v>MEDIA - CATASTRÓFICO</v>
          </cell>
          <cell r="K18" t="str">
            <v>EXTREMO</v>
          </cell>
        </row>
        <row r="19">
          <cell r="J19" t="str">
            <v>ALTA - LEVE</v>
          </cell>
          <cell r="K19" t="str">
            <v>MODERADO</v>
          </cell>
        </row>
        <row r="20">
          <cell r="J20" t="str">
            <v>ALTA - MENOR</v>
          </cell>
          <cell r="K20" t="str">
            <v>MODERADO</v>
          </cell>
        </row>
        <row r="21">
          <cell r="J21" t="str">
            <v>ALTA - MODERADO</v>
          </cell>
          <cell r="K21" t="str">
            <v>ALTO</v>
          </cell>
        </row>
        <row r="22">
          <cell r="J22" t="str">
            <v>ALTA - MAYOR</v>
          </cell>
          <cell r="K22" t="str">
            <v>ALTO</v>
          </cell>
        </row>
        <row r="23">
          <cell r="J23" t="str">
            <v>ALTA - CATASTRÓFICO</v>
          </cell>
          <cell r="K23" t="str">
            <v>EXTREMO</v>
          </cell>
        </row>
        <row r="24">
          <cell r="J24" t="str">
            <v>MUY ALTA - LEVE</v>
          </cell>
          <cell r="K24" t="str">
            <v>ALTO</v>
          </cell>
        </row>
        <row r="25">
          <cell r="J25" t="str">
            <v>MUY ALTA - MENOR</v>
          </cell>
          <cell r="K25" t="str">
            <v>ALTO</v>
          </cell>
        </row>
        <row r="26">
          <cell r="J26" t="str">
            <v>MUY ALTA - MODERADO</v>
          </cell>
          <cell r="K26" t="str">
            <v>ALTO</v>
          </cell>
        </row>
        <row r="27">
          <cell r="J27" t="str">
            <v>MUY ALTA - MAYOR</v>
          </cell>
          <cell r="K27" t="str">
            <v>ALTO</v>
          </cell>
        </row>
        <row r="28">
          <cell r="J28" t="str">
            <v>MUY ALTA - CATASTRÓFICO</v>
          </cell>
          <cell r="K28" t="str">
            <v>EXTREMO</v>
          </cell>
        </row>
      </sheetData>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iesgos Fiscales"/>
      <sheetName val="Datos"/>
      <sheetName val="Instructivo"/>
    </sheetNames>
    <sheetDataSet>
      <sheetData sheetId="0"/>
      <sheetData sheetId="1">
        <row r="4">
          <cell r="J4" t="str">
            <v>MUY BAJA - LEVE</v>
          </cell>
          <cell r="K4" t="str">
            <v>BAJO</v>
          </cell>
          <cell r="O4" t="str">
            <v>Afectación Menor o igual a 700 SMLMV</v>
          </cell>
          <cell r="P4" t="str">
            <v>Leve</v>
          </cell>
        </row>
        <row r="5">
          <cell r="J5" t="str">
            <v>MUY BAJA - MENOR</v>
          </cell>
          <cell r="K5" t="str">
            <v>BAJO</v>
          </cell>
          <cell r="O5" t="str">
            <v>Afectación mayor a 700 y menor o igual a 1500 SMLMV</v>
          </cell>
          <cell r="P5" t="str">
            <v>Menor</v>
          </cell>
        </row>
        <row r="6">
          <cell r="J6" t="str">
            <v>MUY BAJA - MODERADO</v>
          </cell>
          <cell r="K6" t="str">
            <v>MODERADO</v>
          </cell>
          <cell r="O6" t="str">
            <v>Afectación mayor a 1500 y menor o igual a 2300 SMLMV</v>
          </cell>
          <cell r="P6" t="str">
            <v>Moderado</v>
          </cell>
        </row>
        <row r="7">
          <cell r="J7" t="str">
            <v>MUY BAJA - MAYOR</v>
          </cell>
          <cell r="K7" t="str">
            <v>ALTO</v>
          </cell>
          <cell r="O7" t="str">
            <v>Afectación mayor a 2300 y menor o igual a 3000 SMLMV</v>
          </cell>
          <cell r="P7" t="str">
            <v>Mayor</v>
          </cell>
        </row>
        <row r="8">
          <cell r="J8" t="str">
            <v>MUY BAJA - CATASTRÓFICO</v>
          </cell>
          <cell r="K8" t="str">
            <v>EXTREMO</v>
          </cell>
          <cell r="O8" t="str">
            <v xml:space="preserve">Afectación mayor a 3000 SMLMV </v>
          </cell>
          <cell r="P8" t="str">
            <v>Catastrófico</v>
          </cell>
        </row>
        <row r="9">
          <cell r="J9" t="str">
            <v>BAJA - LEVE</v>
          </cell>
          <cell r="K9" t="str">
            <v>BAJO</v>
          </cell>
        </row>
        <row r="10">
          <cell r="J10" t="str">
            <v>BAJA - MENOR</v>
          </cell>
          <cell r="K10" t="str">
            <v>MODERADO</v>
          </cell>
          <cell r="O10" t="str">
            <v>AFECTACIÓN REPUTACIONAL</v>
          </cell>
        </row>
        <row r="11">
          <cell r="J11" t="str">
            <v>BAJA - MODERADO</v>
          </cell>
          <cell r="K11" t="str">
            <v>MODERADO</v>
          </cell>
          <cell r="O11" t="str">
            <v>El riesgo afecta la imagen de algún área de la organización.</v>
          </cell>
          <cell r="P11" t="str">
            <v>Leve</v>
          </cell>
        </row>
        <row r="12">
          <cell r="J12" t="str">
            <v>BAJA - MAYOR</v>
          </cell>
          <cell r="K12" t="str">
            <v>ALTO</v>
          </cell>
          <cell r="O12" t="str">
            <v>El riesgo afecta la imagen de la entidad internamente, de conocimiento general nivel interno, de junta directiva y/o de proveedores</v>
          </cell>
          <cell r="P12" t="str">
            <v>Menor</v>
          </cell>
        </row>
        <row r="13">
          <cell r="J13" t="str">
            <v>BAJA - CATASTRÓFICO</v>
          </cell>
          <cell r="K13" t="str">
            <v>EXTREMO</v>
          </cell>
          <cell r="O13" t="str">
            <v>El riesgo afecta la imagen de la entidad con algunos usuarios de relevancia frente al logro de los objetivos.</v>
          </cell>
          <cell r="P13" t="str">
            <v>Moderado</v>
          </cell>
        </row>
        <row r="14">
          <cell r="J14" t="str">
            <v>MEDIA - LEVE</v>
          </cell>
          <cell r="K14" t="str">
            <v>MODERADO</v>
          </cell>
          <cell r="O14" t="str">
            <v>El riesgo afecta la imagen de la entidad con efecto publicitario sostenido a nivel de sector administrativo o distrital</v>
          </cell>
          <cell r="P14" t="str">
            <v>Mayor</v>
          </cell>
        </row>
        <row r="15">
          <cell r="J15" t="str">
            <v>MEDIA - MENOR</v>
          </cell>
          <cell r="K15" t="str">
            <v>MODERADO</v>
          </cell>
          <cell r="O15" t="str">
            <v>El riesgo afecta la imagen de la entidad a nivel nacional, con efecto publicitario sostenido a nivel país</v>
          </cell>
          <cell r="P15" t="str">
            <v>Catastrófico</v>
          </cell>
        </row>
        <row r="16">
          <cell r="J16" t="str">
            <v>MEDIA - MODERADO</v>
          </cell>
          <cell r="K16" t="str">
            <v>MODERADO</v>
          </cell>
        </row>
        <row r="17">
          <cell r="J17" t="str">
            <v>MEDIA - MAYOR</v>
          </cell>
          <cell r="K17" t="str">
            <v>ALTO</v>
          </cell>
        </row>
        <row r="18">
          <cell r="J18" t="str">
            <v>MEDIA - CATASTRÓFICO</v>
          </cell>
          <cell r="K18" t="str">
            <v>EXTREMO</v>
          </cell>
        </row>
        <row r="19">
          <cell r="J19" t="str">
            <v>ALTA - LEVE</v>
          </cell>
          <cell r="K19" t="str">
            <v>MODERADO</v>
          </cell>
        </row>
        <row r="20">
          <cell r="J20" t="str">
            <v>ALTA - MENOR</v>
          </cell>
          <cell r="K20" t="str">
            <v>MODERADO</v>
          </cell>
        </row>
        <row r="21">
          <cell r="J21" t="str">
            <v>ALTA - MODERADO</v>
          </cell>
          <cell r="K21" t="str">
            <v>ALTO</v>
          </cell>
        </row>
        <row r="22">
          <cell r="J22" t="str">
            <v>ALTA - MAYOR</v>
          </cell>
          <cell r="K22" t="str">
            <v>ALTO</v>
          </cell>
        </row>
        <row r="23">
          <cell r="J23" t="str">
            <v>ALTA - CATASTRÓFICO</v>
          </cell>
          <cell r="K23" t="str">
            <v>EXTREMO</v>
          </cell>
        </row>
        <row r="24">
          <cell r="J24" t="str">
            <v>MUY ALTA - LEVE</v>
          </cell>
          <cell r="K24" t="str">
            <v>ALTO</v>
          </cell>
        </row>
        <row r="25">
          <cell r="J25" t="str">
            <v>MUY ALTA - MENOR</v>
          </cell>
          <cell r="K25" t="str">
            <v>ALTO</v>
          </cell>
        </row>
        <row r="26">
          <cell r="J26" t="str">
            <v>MUY ALTA - MODERADO</v>
          </cell>
          <cell r="K26" t="str">
            <v>ALTO</v>
          </cell>
        </row>
        <row r="27">
          <cell r="J27" t="str">
            <v>MUY ALTA - MAYOR</v>
          </cell>
          <cell r="K27" t="str">
            <v>ALTO</v>
          </cell>
        </row>
        <row r="28">
          <cell r="J28" t="str">
            <v>MUY ALTA - CATASTRÓFICO</v>
          </cell>
          <cell r="K28" t="str">
            <v>EXTREMO</v>
          </cell>
        </row>
      </sheetData>
      <sheetData sheetId="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iesgos Fiscales #1"/>
      <sheetName val="Datos"/>
      <sheetName val="Instructivo"/>
    </sheetNames>
    <sheetDataSet>
      <sheetData sheetId="0"/>
      <sheetData sheetId="1">
        <row r="4">
          <cell r="J4" t="str">
            <v>MUY BAJA - LEVE</v>
          </cell>
          <cell r="K4" t="str">
            <v>BAJO</v>
          </cell>
          <cell r="O4" t="str">
            <v>Afectación Menor o igual a 700 SMLMV</v>
          </cell>
          <cell r="P4" t="str">
            <v>Leve</v>
          </cell>
        </row>
        <row r="5">
          <cell r="J5" t="str">
            <v>MUY BAJA - MENOR</v>
          </cell>
          <cell r="K5" t="str">
            <v>BAJO</v>
          </cell>
          <cell r="O5" t="str">
            <v>Afectación mayor a 700 y menor o igual a 1500 SMLMV</v>
          </cell>
          <cell r="P5" t="str">
            <v>Menor</v>
          </cell>
        </row>
        <row r="6">
          <cell r="J6" t="str">
            <v>MUY BAJA - MODERADO</v>
          </cell>
          <cell r="K6" t="str">
            <v>MODERADO</v>
          </cell>
          <cell r="O6" t="str">
            <v>Afectación mayor a 1500 y menor o igual a 2300 SMLMV</v>
          </cell>
          <cell r="P6" t="str">
            <v>Moderado</v>
          </cell>
        </row>
        <row r="7">
          <cell r="J7" t="str">
            <v>MUY BAJA - MAYOR</v>
          </cell>
          <cell r="K7" t="str">
            <v>ALTO</v>
          </cell>
          <cell r="O7" t="str">
            <v>Afectación mayor a 2300 y menor o igual a 3000 SMLMV</v>
          </cell>
          <cell r="P7" t="str">
            <v>Mayor</v>
          </cell>
        </row>
        <row r="8">
          <cell r="J8" t="str">
            <v>MUY BAJA - CATASTRÓFICO</v>
          </cell>
          <cell r="K8" t="str">
            <v>EXTREMO</v>
          </cell>
          <cell r="O8" t="str">
            <v xml:space="preserve">Afectación mayor a 3000 SMLMV </v>
          </cell>
          <cell r="P8" t="str">
            <v>Catastrófico</v>
          </cell>
        </row>
        <row r="9">
          <cell r="J9" t="str">
            <v>BAJA - LEVE</v>
          </cell>
          <cell r="K9" t="str">
            <v>BAJO</v>
          </cell>
        </row>
        <row r="10">
          <cell r="J10" t="str">
            <v>BAJA - MENOR</v>
          </cell>
          <cell r="K10" t="str">
            <v>MODERADO</v>
          </cell>
          <cell r="O10" t="str">
            <v>AFECTACIÓN REPUTACIONAL</v>
          </cell>
        </row>
        <row r="11">
          <cell r="J11" t="str">
            <v>BAJA - MODERADO</v>
          </cell>
          <cell r="K11" t="str">
            <v>MODERADO</v>
          </cell>
          <cell r="O11" t="str">
            <v>El riesgo afecta la imagen de algún área de la organización.</v>
          </cell>
          <cell r="P11" t="str">
            <v>Leve</v>
          </cell>
        </row>
        <row r="12">
          <cell r="J12" t="str">
            <v>BAJA - MAYOR</v>
          </cell>
          <cell r="K12" t="str">
            <v>ALTO</v>
          </cell>
          <cell r="O12" t="str">
            <v>El riesgo afecta la imagen de la entidad internamente, de conocimiento general nivel interno, de junta directiva y/o de proveedores</v>
          </cell>
          <cell r="P12" t="str">
            <v>Menor</v>
          </cell>
        </row>
        <row r="13">
          <cell r="J13" t="str">
            <v>BAJA - CATASTRÓFICO</v>
          </cell>
          <cell r="K13" t="str">
            <v>EXTREMO</v>
          </cell>
          <cell r="O13" t="str">
            <v>El riesgo afecta la imagen de la entidad con algunos usuarios de relevancia frente al logro de los objetivos.</v>
          </cell>
          <cell r="P13" t="str">
            <v>Moderado</v>
          </cell>
        </row>
        <row r="14">
          <cell r="J14" t="str">
            <v>MEDIA - LEVE</v>
          </cell>
          <cell r="K14" t="str">
            <v>MODERADO</v>
          </cell>
          <cell r="O14" t="str">
            <v>El riesgo afecta la imagen de la entidad con efecto publicitario sostenido a nivel de sector administrativo o distrital</v>
          </cell>
          <cell r="P14" t="str">
            <v>Mayor</v>
          </cell>
        </row>
        <row r="15">
          <cell r="J15" t="str">
            <v>MEDIA - MENOR</v>
          </cell>
          <cell r="K15" t="str">
            <v>MODERADO</v>
          </cell>
          <cell r="O15" t="str">
            <v>El riesgo afecta la imagen de la entidad a nivel nacional, con efecto publicitario sostenido a nivel país</v>
          </cell>
          <cell r="P15" t="str">
            <v>Catastrófico</v>
          </cell>
        </row>
        <row r="16">
          <cell r="J16" t="str">
            <v>MEDIA - MODERADO</v>
          </cell>
          <cell r="K16" t="str">
            <v>MODERADO</v>
          </cell>
        </row>
        <row r="17">
          <cell r="J17" t="str">
            <v>MEDIA - MAYOR</v>
          </cell>
          <cell r="K17" t="str">
            <v>ALTO</v>
          </cell>
        </row>
        <row r="18">
          <cell r="J18" t="str">
            <v>MEDIA - CATASTRÓFICO</v>
          </cell>
          <cell r="K18" t="str">
            <v>EXTREMO</v>
          </cell>
        </row>
        <row r="19">
          <cell r="J19" t="str">
            <v>ALTA - LEVE</v>
          </cell>
          <cell r="K19" t="str">
            <v>MODERADO</v>
          </cell>
        </row>
        <row r="20">
          <cell r="J20" t="str">
            <v>ALTA - MENOR</v>
          </cell>
          <cell r="K20" t="str">
            <v>MODERADO</v>
          </cell>
        </row>
        <row r="21">
          <cell r="J21" t="str">
            <v>ALTA - MODERADO</v>
          </cell>
          <cell r="K21" t="str">
            <v>ALTO</v>
          </cell>
        </row>
        <row r="22">
          <cell r="J22" t="str">
            <v>ALTA - MAYOR</v>
          </cell>
          <cell r="K22" t="str">
            <v>ALTO</v>
          </cell>
        </row>
        <row r="23">
          <cell r="J23" t="str">
            <v>ALTA - CATASTRÓFICO</v>
          </cell>
          <cell r="K23" t="str">
            <v>EXTREMO</v>
          </cell>
        </row>
        <row r="24">
          <cell r="J24" t="str">
            <v>MUY ALTA - LEVE</v>
          </cell>
          <cell r="K24" t="str">
            <v>ALTO</v>
          </cell>
        </row>
        <row r="25">
          <cell r="J25" t="str">
            <v>MUY ALTA - MENOR</v>
          </cell>
          <cell r="K25" t="str">
            <v>ALTO</v>
          </cell>
        </row>
        <row r="26">
          <cell r="J26" t="str">
            <v>MUY ALTA - MODERADO</v>
          </cell>
          <cell r="K26" t="str">
            <v>ALTO</v>
          </cell>
        </row>
        <row r="27">
          <cell r="J27" t="str">
            <v>MUY ALTA - MAYOR</v>
          </cell>
          <cell r="K27" t="str">
            <v>ALTO</v>
          </cell>
        </row>
        <row r="28">
          <cell r="J28" t="str">
            <v>MUY ALTA - CATASTRÓFICO</v>
          </cell>
          <cell r="K28" t="str">
            <v>EXTREMO</v>
          </cell>
        </row>
      </sheetData>
      <sheetData sheetId="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iesgos Fiscal #1  "/>
      <sheetName val="Datos"/>
      <sheetName val="Instructivo"/>
    </sheetNames>
    <sheetDataSet>
      <sheetData sheetId="0"/>
      <sheetData sheetId="1">
        <row r="4">
          <cell r="J4" t="str">
            <v>MUY BAJA - LEVE</v>
          </cell>
          <cell r="K4" t="str">
            <v>BAJO</v>
          </cell>
        </row>
        <row r="5">
          <cell r="J5" t="str">
            <v>MUY BAJA - MENOR</v>
          </cell>
          <cell r="K5" t="str">
            <v>BAJO</v>
          </cell>
        </row>
        <row r="6">
          <cell r="J6" t="str">
            <v>MUY BAJA - MODERADO</v>
          </cell>
          <cell r="K6" t="str">
            <v>MODERADO</v>
          </cell>
        </row>
        <row r="7">
          <cell r="J7" t="str">
            <v>MUY BAJA - MAYOR</v>
          </cell>
          <cell r="K7" t="str">
            <v>ALTO</v>
          </cell>
        </row>
        <row r="8">
          <cell r="J8" t="str">
            <v>MUY BAJA - CATASTRÓFICO</v>
          </cell>
          <cell r="K8" t="str">
            <v>EXTREMO</v>
          </cell>
        </row>
        <row r="9">
          <cell r="J9" t="str">
            <v>BAJA - LEVE</v>
          </cell>
          <cell r="K9" t="str">
            <v>BAJO</v>
          </cell>
        </row>
        <row r="10">
          <cell r="J10" t="str">
            <v>BAJA - MENOR</v>
          </cell>
          <cell r="K10" t="str">
            <v>MODERADO</v>
          </cell>
        </row>
        <row r="11">
          <cell r="J11" t="str">
            <v>BAJA - MODERADO</v>
          </cell>
          <cell r="K11" t="str">
            <v>MODERADO</v>
          </cell>
        </row>
        <row r="12">
          <cell r="J12" t="str">
            <v>BAJA - MAYOR</v>
          </cell>
          <cell r="K12" t="str">
            <v>ALTO</v>
          </cell>
        </row>
        <row r="13">
          <cell r="J13" t="str">
            <v>BAJA - CATASTRÓFICO</v>
          </cell>
          <cell r="K13" t="str">
            <v>EXTREMO</v>
          </cell>
        </row>
        <row r="14">
          <cell r="J14" t="str">
            <v>MEDIA - LEVE</v>
          </cell>
          <cell r="K14" t="str">
            <v>MODERADO</v>
          </cell>
        </row>
        <row r="15">
          <cell r="J15" t="str">
            <v>MEDIA - MENOR</v>
          </cell>
          <cell r="K15" t="str">
            <v>MODERADO</v>
          </cell>
        </row>
        <row r="16">
          <cell r="J16" t="str">
            <v>MEDIA - MODERADO</v>
          </cell>
          <cell r="K16" t="str">
            <v>MODERADO</v>
          </cell>
        </row>
        <row r="17">
          <cell r="J17" t="str">
            <v>MEDIA - MAYOR</v>
          </cell>
          <cell r="K17" t="str">
            <v>ALTO</v>
          </cell>
        </row>
        <row r="18">
          <cell r="J18" t="str">
            <v>MEDIA - CATASTRÓFICO</v>
          </cell>
          <cell r="K18" t="str">
            <v>EXTREMO</v>
          </cell>
        </row>
        <row r="19">
          <cell r="J19" t="str">
            <v>ALTA - LEVE</v>
          </cell>
          <cell r="K19" t="str">
            <v>MODERADO</v>
          </cell>
        </row>
        <row r="20">
          <cell r="J20" t="str">
            <v>ALTA - MENOR</v>
          </cell>
          <cell r="K20" t="str">
            <v>MODERADO</v>
          </cell>
        </row>
        <row r="21">
          <cell r="J21" t="str">
            <v>ALTA - MODERADO</v>
          </cell>
          <cell r="K21" t="str">
            <v>ALTO</v>
          </cell>
        </row>
        <row r="22">
          <cell r="J22" t="str">
            <v>ALTA - MAYOR</v>
          </cell>
          <cell r="K22" t="str">
            <v>ALTO</v>
          </cell>
        </row>
        <row r="23">
          <cell r="J23" t="str">
            <v>ALTA - CATASTRÓFICO</v>
          </cell>
          <cell r="K23" t="str">
            <v>EXTREMO</v>
          </cell>
        </row>
        <row r="24">
          <cell r="J24" t="str">
            <v>MUY ALTA - LEVE</v>
          </cell>
          <cell r="K24" t="str">
            <v>ALTO</v>
          </cell>
        </row>
        <row r="25">
          <cell r="J25" t="str">
            <v>MUY ALTA - MENOR</v>
          </cell>
          <cell r="K25" t="str">
            <v>ALTO</v>
          </cell>
        </row>
        <row r="26">
          <cell r="J26" t="str">
            <v>MUY ALTA - MODERADO</v>
          </cell>
          <cell r="K26" t="str">
            <v>ALTO</v>
          </cell>
        </row>
        <row r="27">
          <cell r="J27" t="str">
            <v>MUY ALTA - MAYOR</v>
          </cell>
          <cell r="K27" t="str">
            <v>ALTO</v>
          </cell>
        </row>
        <row r="28">
          <cell r="J28" t="str">
            <v>MUY ALTA - CATASTRÓFICO</v>
          </cell>
          <cell r="K28" t="str">
            <v>EXTREMO</v>
          </cell>
        </row>
      </sheetData>
      <sheetData sheetId="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iesgos Fiscal #1"/>
      <sheetName val="Riesgos Fiscal #2"/>
      <sheetName val="Riesgos Fiscal #3"/>
      <sheetName val="Datos"/>
      <sheetName val="Instructivo"/>
    </sheetNames>
    <sheetDataSet>
      <sheetData sheetId="0"/>
      <sheetData sheetId="1"/>
      <sheetData sheetId="2"/>
      <sheetData sheetId="3">
        <row r="4">
          <cell r="J4" t="str">
            <v>MUY BAJA - LEVE</v>
          </cell>
          <cell r="K4" t="str">
            <v>BAJO</v>
          </cell>
          <cell r="O4" t="str">
            <v>Afectación Menor o igual a 700 SMLMV</v>
          </cell>
          <cell r="P4" t="str">
            <v>Leve</v>
          </cell>
        </row>
        <row r="5">
          <cell r="J5" t="str">
            <v>MUY BAJA - MENOR</v>
          </cell>
          <cell r="K5" t="str">
            <v>BAJO</v>
          </cell>
          <cell r="O5" t="str">
            <v>Afectación mayor a 700 y menor o igual a 1500 SMLMV</v>
          </cell>
          <cell r="P5" t="str">
            <v>Menor</v>
          </cell>
        </row>
        <row r="6">
          <cell r="J6" t="str">
            <v>MUY BAJA - MODERADO</v>
          </cell>
          <cell r="K6" t="str">
            <v>MODERADO</v>
          </cell>
          <cell r="O6" t="str">
            <v>Afectación mayor a 1500 y menor o igual a 2300 SMLMV</v>
          </cell>
          <cell r="P6" t="str">
            <v>Moderado</v>
          </cell>
        </row>
        <row r="7">
          <cell r="J7" t="str">
            <v>MUY BAJA - MAYOR</v>
          </cell>
          <cell r="K7" t="str">
            <v>ALTO</v>
          </cell>
          <cell r="O7" t="str">
            <v>Afectación mayor a 2300 y menor o igual a 3000 SMLMV</v>
          </cell>
          <cell r="P7" t="str">
            <v>Mayor</v>
          </cell>
        </row>
        <row r="8">
          <cell r="J8" t="str">
            <v>MUY BAJA - CATASTRÓFICO</v>
          </cell>
          <cell r="K8" t="str">
            <v>EXTREMO</v>
          </cell>
          <cell r="O8" t="str">
            <v xml:space="preserve">Afectación mayor a 3000 SMLMV </v>
          </cell>
          <cell r="P8" t="str">
            <v>Catastrófico</v>
          </cell>
        </row>
        <row r="9">
          <cell r="J9" t="str">
            <v>BAJA - LEVE</v>
          </cell>
          <cell r="K9" t="str">
            <v>BAJO</v>
          </cell>
        </row>
        <row r="10">
          <cell r="J10" t="str">
            <v>BAJA - MENOR</v>
          </cell>
          <cell r="K10" t="str">
            <v>MODERADO</v>
          </cell>
          <cell r="O10" t="str">
            <v>AFECTACIÓN REPUTACIONAL</v>
          </cell>
        </row>
        <row r="11">
          <cell r="J11" t="str">
            <v>BAJA - MODERADO</v>
          </cell>
          <cell r="K11" t="str">
            <v>MODERADO</v>
          </cell>
          <cell r="O11" t="str">
            <v>El riesgo afecta la imagen de algún área de la organización.</v>
          </cell>
          <cell r="P11" t="str">
            <v>Leve</v>
          </cell>
        </row>
        <row r="12">
          <cell r="J12" t="str">
            <v>BAJA - MAYOR</v>
          </cell>
          <cell r="K12" t="str">
            <v>ALTO</v>
          </cell>
          <cell r="O12" t="str">
            <v>El riesgo afecta la imagen de la entidad internamente, de conocimiento general nivel interno, de junta directiva y/o de proveedores</v>
          </cell>
          <cell r="P12" t="str">
            <v>Menor</v>
          </cell>
        </row>
        <row r="13">
          <cell r="J13" t="str">
            <v>BAJA - CATASTRÓFICO</v>
          </cell>
          <cell r="K13" t="str">
            <v>EXTREMO</v>
          </cell>
          <cell r="O13" t="str">
            <v>El riesgo afecta la imagen de la entidad con algunos usuarios de relevancia frente al logro de los objetivos.</v>
          </cell>
          <cell r="P13" t="str">
            <v>Moderado</v>
          </cell>
        </row>
        <row r="14">
          <cell r="J14" t="str">
            <v>MEDIA - LEVE</v>
          </cell>
          <cell r="K14" t="str">
            <v>MODERADO</v>
          </cell>
          <cell r="O14" t="str">
            <v>El riesgo afecta la imagen de la entidad con efecto publicitario sostenido a nivel de sector administrativo o distrital</v>
          </cell>
          <cell r="P14" t="str">
            <v>Mayor</v>
          </cell>
        </row>
        <row r="15">
          <cell r="J15" t="str">
            <v>MEDIA - MENOR</v>
          </cell>
          <cell r="K15" t="str">
            <v>MODERADO</v>
          </cell>
          <cell r="O15" t="str">
            <v>El riesgo afecta la imagen de la entidad a nivel nacional, con efecto publicitario sostenido a nivel país</v>
          </cell>
          <cell r="P15" t="str">
            <v>Catastrófico</v>
          </cell>
        </row>
        <row r="16">
          <cell r="J16" t="str">
            <v>MEDIA - MODERADO</v>
          </cell>
          <cell r="K16" t="str">
            <v>MODERADO</v>
          </cell>
        </row>
        <row r="17">
          <cell r="J17" t="str">
            <v>MEDIA - MAYOR</v>
          </cell>
          <cell r="K17" t="str">
            <v>ALTO</v>
          </cell>
        </row>
        <row r="18">
          <cell r="J18" t="str">
            <v>MEDIA - CATASTRÓFICO</v>
          </cell>
          <cell r="K18" t="str">
            <v>EXTREMO</v>
          </cell>
        </row>
        <row r="19">
          <cell r="J19" t="str">
            <v>ALTA - LEVE</v>
          </cell>
          <cell r="K19" t="str">
            <v>MODERADO</v>
          </cell>
        </row>
        <row r="20">
          <cell r="J20" t="str">
            <v>ALTA - MENOR</v>
          </cell>
          <cell r="K20" t="str">
            <v>MODERADO</v>
          </cell>
        </row>
        <row r="21">
          <cell r="J21" t="str">
            <v>ALTA - MODERADO</v>
          </cell>
          <cell r="K21" t="str">
            <v>ALTO</v>
          </cell>
        </row>
        <row r="22">
          <cell r="J22" t="str">
            <v>ALTA - MAYOR</v>
          </cell>
          <cell r="K22" t="str">
            <v>ALTO</v>
          </cell>
        </row>
        <row r="23">
          <cell r="J23" t="str">
            <v>ALTA - CATASTRÓFICO</v>
          </cell>
          <cell r="K23" t="str">
            <v>EXTREMO</v>
          </cell>
        </row>
        <row r="24">
          <cell r="J24" t="str">
            <v>MUY ALTA - LEVE</v>
          </cell>
          <cell r="K24" t="str">
            <v>ALTO</v>
          </cell>
        </row>
        <row r="25">
          <cell r="J25" t="str">
            <v>MUY ALTA - MENOR</v>
          </cell>
          <cell r="K25" t="str">
            <v>ALTO</v>
          </cell>
        </row>
        <row r="26">
          <cell r="J26" t="str">
            <v>MUY ALTA - MODERADO</v>
          </cell>
          <cell r="K26" t="str">
            <v>ALTO</v>
          </cell>
        </row>
        <row r="27">
          <cell r="J27" t="str">
            <v>MUY ALTA - MAYOR</v>
          </cell>
          <cell r="K27" t="str">
            <v>ALTO</v>
          </cell>
        </row>
        <row r="28">
          <cell r="J28" t="str">
            <v>MUY ALTA - CATASTRÓFICO</v>
          </cell>
          <cell r="K28" t="str">
            <v>EXTREMO</v>
          </cell>
        </row>
      </sheetData>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A29"/>
  <sheetViews>
    <sheetView showGridLines="0" view="pageBreakPreview" topLeftCell="A17" zoomScale="60" zoomScaleNormal="60" workbookViewId="0">
      <selection activeCell="D17" sqref="D17:D19"/>
    </sheetView>
  </sheetViews>
  <sheetFormatPr baseColWidth="10" defaultColWidth="11.42578125" defaultRowHeight="15.75" x14ac:dyDescent="0.25"/>
  <cols>
    <col min="2" max="2" width="27.140625" customWidth="1"/>
    <col min="3" max="3" width="26" customWidth="1"/>
    <col min="4" max="4" width="28.42578125" customWidth="1"/>
    <col min="5" max="5" width="25.42578125" customWidth="1"/>
    <col min="6" max="6" width="25.42578125" hidden="1" customWidth="1"/>
    <col min="7" max="8" width="20.140625" customWidth="1"/>
    <col min="9" max="9" width="9.42578125" customWidth="1"/>
    <col min="10" max="10" width="25.42578125" customWidth="1"/>
    <col min="11" max="11" width="32.85546875" customWidth="1"/>
    <col min="12" max="12" width="20.140625" style="1" customWidth="1"/>
    <col min="13" max="13" width="9.42578125" style="1" customWidth="1"/>
    <col min="14" max="14" width="26.85546875" style="1" customWidth="1"/>
    <col min="15" max="15" width="11.28515625" style="1" customWidth="1"/>
    <col min="16" max="16" width="1" style="1" customWidth="1"/>
    <col min="17" max="17" width="5.140625" style="1" customWidth="1"/>
    <col min="18" max="23" width="46.7109375" style="1" customWidth="1"/>
    <col min="24" max="24" width="15.85546875" style="1" customWidth="1"/>
    <col min="25" max="27" width="10.28515625" style="1" customWidth="1"/>
    <col min="28" max="28" width="6" style="1" customWidth="1"/>
    <col min="29" max="29" width="13.7109375" style="1" customWidth="1"/>
    <col min="30" max="30" width="7.5703125" style="1" customWidth="1"/>
    <col min="31" max="31" width="5.7109375" style="1" customWidth="1"/>
    <col min="32" max="32" width="40.140625" style="1" customWidth="1"/>
    <col min="33" max="33" width="11.85546875" style="1" customWidth="1"/>
    <col min="34" max="34" width="7.28515625" style="1" customWidth="1"/>
    <col min="35" max="35" width="10.85546875" style="1" customWidth="1"/>
    <col min="36" max="36" width="8" style="1" customWidth="1"/>
    <col min="37" max="38" width="7.28515625" style="1" customWidth="1"/>
    <col min="39" max="39" width="9.28515625" style="1" customWidth="1"/>
    <col min="40" max="40" width="8.5703125" style="4" customWidth="1"/>
    <col min="41" max="41" width="1" style="4" customWidth="1"/>
    <col min="42" max="42" width="26.85546875" style="4" customWidth="1"/>
    <col min="43" max="43" width="26.7109375" style="1" customWidth="1"/>
    <col min="44" max="44" width="20.85546875" style="1" customWidth="1"/>
    <col min="45" max="45" width="1" customWidth="1"/>
    <col min="46" max="46" width="18.28515625" customWidth="1"/>
    <col min="47" max="50" width="45" customWidth="1"/>
    <col min="51" max="51" width="1" customWidth="1"/>
    <col min="52" max="53" width="45" customWidth="1"/>
  </cols>
  <sheetData>
    <row r="1" spans="1:53" ht="15.75" customHeight="1" x14ac:dyDescent="0.25">
      <c r="A1" s="93"/>
      <c r="B1" s="94"/>
      <c r="C1" s="114" t="s">
        <v>0</v>
      </c>
      <c r="D1" s="115"/>
      <c r="E1" s="115"/>
      <c r="F1" s="115"/>
      <c r="G1" s="115"/>
      <c r="H1" s="115"/>
      <c r="I1" s="115"/>
      <c r="J1" s="115"/>
      <c r="K1" s="115"/>
      <c r="L1" s="115"/>
      <c r="M1" s="115"/>
      <c r="N1" s="115"/>
      <c r="O1" s="115"/>
      <c r="P1" s="115"/>
      <c r="Q1" s="115"/>
      <c r="R1" s="115"/>
      <c r="S1" s="115"/>
      <c r="T1" s="115"/>
      <c r="U1" s="115"/>
      <c r="V1" s="115"/>
      <c r="W1" s="115"/>
      <c r="X1" s="115"/>
      <c r="Y1" s="115"/>
      <c r="Z1" s="115"/>
      <c r="AA1" s="115"/>
      <c r="AB1" s="115"/>
      <c r="AC1" s="115"/>
      <c r="AD1" s="115"/>
      <c r="AE1" s="115"/>
      <c r="AF1" s="115"/>
      <c r="AG1" s="115"/>
      <c r="AH1" s="115"/>
      <c r="AI1" s="115"/>
      <c r="AJ1" s="115"/>
      <c r="AK1" s="115"/>
      <c r="AL1" s="115"/>
      <c r="AM1" s="115"/>
      <c r="AN1" s="115"/>
      <c r="AO1" s="115"/>
      <c r="AP1" s="115"/>
      <c r="AQ1" s="115"/>
      <c r="AR1" s="115"/>
      <c r="AS1" s="115"/>
      <c r="AT1" s="115"/>
      <c r="AU1" s="115"/>
      <c r="AV1" s="115"/>
      <c r="AW1" s="116"/>
      <c r="AX1" s="93" t="s">
        <v>1</v>
      </c>
      <c r="AY1" s="94"/>
      <c r="AZ1" s="89" t="s">
        <v>2</v>
      </c>
      <c r="BA1" s="90"/>
    </row>
    <row r="2" spans="1:53" ht="15.75" customHeight="1" thickBot="1" x14ac:dyDescent="0.3">
      <c r="A2" s="112"/>
      <c r="B2" s="113"/>
      <c r="C2" s="101"/>
      <c r="D2" s="102"/>
      <c r="E2" s="102"/>
      <c r="F2" s="102"/>
      <c r="G2" s="102"/>
      <c r="H2" s="102"/>
      <c r="I2" s="102"/>
      <c r="J2" s="102"/>
      <c r="K2" s="102"/>
      <c r="L2" s="102"/>
      <c r="M2" s="102"/>
      <c r="N2" s="102"/>
      <c r="O2" s="102"/>
      <c r="P2" s="102"/>
      <c r="Q2" s="102"/>
      <c r="R2" s="102"/>
      <c r="S2" s="102"/>
      <c r="T2" s="102"/>
      <c r="U2" s="102"/>
      <c r="V2" s="102"/>
      <c r="W2" s="102"/>
      <c r="X2" s="102"/>
      <c r="Y2" s="102"/>
      <c r="Z2" s="102"/>
      <c r="AA2" s="102"/>
      <c r="AB2" s="102"/>
      <c r="AC2" s="102"/>
      <c r="AD2" s="102"/>
      <c r="AE2" s="102"/>
      <c r="AF2" s="102"/>
      <c r="AG2" s="102"/>
      <c r="AH2" s="102"/>
      <c r="AI2" s="102"/>
      <c r="AJ2" s="102"/>
      <c r="AK2" s="102"/>
      <c r="AL2" s="102"/>
      <c r="AM2" s="102"/>
      <c r="AN2" s="102"/>
      <c r="AO2" s="102"/>
      <c r="AP2" s="102"/>
      <c r="AQ2" s="102"/>
      <c r="AR2" s="102"/>
      <c r="AS2" s="102"/>
      <c r="AT2" s="102"/>
      <c r="AU2" s="102"/>
      <c r="AV2" s="102"/>
      <c r="AW2" s="103"/>
      <c r="AX2" s="95"/>
      <c r="AY2" s="96"/>
      <c r="AZ2" s="91"/>
      <c r="BA2" s="92"/>
    </row>
    <row r="3" spans="1:53" ht="15.75" customHeight="1" x14ac:dyDescent="0.25">
      <c r="A3" s="112"/>
      <c r="B3" s="113"/>
      <c r="C3" s="101"/>
      <c r="D3" s="102"/>
      <c r="E3" s="102"/>
      <c r="F3" s="102"/>
      <c r="G3" s="102"/>
      <c r="H3" s="102"/>
      <c r="I3" s="102"/>
      <c r="J3" s="102"/>
      <c r="K3" s="102"/>
      <c r="L3" s="102"/>
      <c r="M3" s="102"/>
      <c r="N3" s="102"/>
      <c r="O3" s="102"/>
      <c r="P3" s="102"/>
      <c r="Q3" s="102"/>
      <c r="R3" s="102"/>
      <c r="S3" s="102"/>
      <c r="T3" s="102"/>
      <c r="U3" s="102"/>
      <c r="V3" s="102"/>
      <c r="W3" s="102"/>
      <c r="X3" s="102"/>
      <c r="Y3" s="102"/>
      <c r="Z3" s="102"/>
      <c r="AA3" s="102"/>
      <c r="AB3" s="102"/>
      <c r="AC3" s="102"/>
      <c r="AD3" s="102"/>
      <c r="AE3" s="102"/>
      <c r="AF3" s="102"/>
      <c r="AG3" s="102"/>
      <c r="AH3" s="102"/>
      <c r="AI3" s="102"/>
      <c r="AJ3" s="102"/>
      <c r="AK3" s="102"/>
      <c r="AL3" s="102"/>
      <c r="AM3" s="102"/>
      <c r="AN3" s="102"/>
      <c r="AO3" s="102"/>
      <c r="AP3" s="102"/>
      <c r="AQ3" s="102"/>
      <c r="AR3" s="102"/>
      <c r="AS3" s="102"/>
      <c r="AT3" s="102"/>
      <c r="AU3" s="102"/>
      <c r="AV3" s="102"/>
      <c r="AW3" s="103"/>
      <c r="AX3" s="93" t="s">
        <v>3</v>
      </c>
      <c r="AY3" s="94"/>
      <c r="AZ3" s="97" t="s">
        <v>4</v>
      </c>
      <c r="BA3" s="98"/>
    </row>
    <row r="4" spans="1:53" ht="16.5" customHeight="1" thickBot="1" x14ac:dyDescent="0.3">
      <c r="A4" s="112"/>
      <c r="B4" s="113"/>
      <c r="C4" s="104"/>
      <c r="D4" s="105"/>
      <c r="E4" s="105"/>
      <c r="F4" s="105"/>
      <c r="G4" s="105"/>
      <c r="H4" s="105"/>
      <c r="I4" s="105"/>
      <c r="J4" s="105"/>
      <c r="K4" s="105"/>
      <c r="L4" s="105"/>
      <c r="M4" s="105"/>
      <c r="N4" s="105"/>
      <c r="O4" s="105"/>
      <c r="P4" s="105"/>
      <c r="Q4" s="105"/>
      <c r="R4" s="105"/>
      <c r="S4" s="105"/>
      <c r="T4" s="105"/>
      <c r="U4" s="105"/>
      <c r="V4" s="105"/>
      <c r="W4" s="105"/>
      <c r="X4" s="105"/>
      <c r="Y4" s="105"/>
      <c r="Z4" s="105"/>
      <c r="AA4" s="105"/>
      <c r="AB4" s="105"/>
      <c r="AC4" s="105"/>
      <c r="AD4" s="105"/>
      <c r="AE4" s="105"/>
      <c r="AF4" s="105"/>
      <c r="AG4" s="105"/>
      <c r="AH4" s="105"/>
      <c r="AI4" s="105"/>
      <c r="AJ4" s="105"/>
      <c r="AK4" s="105"/>
      <c r="AL4" s="105"/>
      <c r="AM4" s="105"/>
      <c r="AN4" s="105"/>
      <c r="AO4" s="105"/>
      <c r="AP4" s="105"/>
      <c r="AQ4" s="105"/>
      <c r="AR4" s="105"/>
      <c r="AS4" s="105"/>
      <c r="AT4" s="105"/>
      <c r="AU4" s="105"/>
      <c r="AV4" s="105"/>
      <c r="AW4" s="106"/>
      <c r="AX4" s="95"/>
      <c r="AY4" s="96"/>
      <c r="AZ4" s="99"/>
      <c r="BA4" s="100"/>
    </row>
    <row r="5" spans="1:53" ht="20.45" customHeight="1" x14ac:dyDescent="0.25">
      <c r="A5" s="112"/>
      <c r="B5" s="113"/>
      <c r="C5" s="101" t="s">
        <v>5</v>
      </c>
      <c r="D5" s="102"/>
      <c r="E5" s="102"/>
      <c r="F5" s="102"/>
      <c r="G5" s="102"/>
      <c r="H5" s="102"/>
      <c r="I5" s="102"/>
      <c r="J5" s="102"/>
      <c r="K5" s="102"/>
      <c r="L5" s="102"/>
      <c r="M5" s="102"/>
      <c r="N5" s="102"/>
      <c r="O5" s="102"/>
      <c r="P5" s="102"/>
      <c r="Q5" s="102"/>
      <c r="R5" s="102"/>
      <c r="S5" s="102"/>
      <c r="T5" s="102"/>
      <c r="U5" s="102"/>
      <c r="V5" s="102"/>
      <c r="W5" s="102"/>
      <c r="X5" s="102"/>
      <c r="Y5" s="102"/>
      <c r="Z5" s="102"/>
      <c r="AA5" s="102"/>
      <c r="AB5" s="102"/>
      <c r="AC5" s="102"/>
      <c r="AD5" s="102"/>
      <c r="AE5" s="102"/>
      <c r="AF5" s="102"/>
      <c r="AG5" s="102"/>
      <c r="AH5" s="102"/>
      <c r="AI5" s="102"/>
      <c r="AJ5" s="102"/>
      <c r="AK5" s="102"/>
      <c r="AL5" s="102"/>
      <c r="AM5" s="102"/>
      <c r="AN5" s="102"/>
      <c r="AO5" s="102"/>
      <c r="AP5" s="102"/>
      <c r="AQ5" s="102"/>
      <c r="AR5" s="102"/>
      <c r="AS5" s="102"/>
      <c r="AT5" s="102"/>
      <c r="AU5" s="102"/>
      <c r="AV5" s="102"/>
      <c r="AW5" s="103"/>
      <c r="AX5" s="93" t="s">
        <v>6</v>
      </c>
      <c r="AY5" s="94"/>
      <c r="AZ5" s="93" t="s">
        <v>7</v>
      </c>
      <c r="BA5" s="94"/>
    </row>
    <row r="6" spans="1:53" ht="15" customHeight="1" thickBot="1" x14ac:dyDescent="0.3">
      <c r="A6" s="112"/>
      <c r="B6" s="113"/>
      <c r="C6" s="101"/>
      <c r="D6" s="102"/>
      <c r="E6" s="102"/>
      <c r="F6" s="102"/>
      <c r="G6" s="102"/>
      <c r="H6" s="102"/>
      <c r="I6" s="102"/>
      <c r="J6" s="102"/>
      <c r="K6" s="102"/>
      <c r="L6" s="102"/>
      <c r="M6" s="102"/>
      <c r="N6" s="102"/>
      <c r="O6" s="102"/>
      <c r="P6" s="102"/>
      <c r="Q6" s="102"/>
      <c r="R6" s="102"/>
      <c r="S6" s="102"/>
      <c r="T6" s="102"/>
      <c r="U6" s="102"/>
      <c r="V6" s="102"/>
      <c r="W6" s="102"/>
      <c r="X6" s="102"/>
      <c r="Y6" s="102"/>
      <c r="Z6" s="102"/>
      <c r="AA6" s="102"/>
      <c r="AB6" s="102"/>
      <c r="AC6" s="102"/>
      <c r="AD6" s="102"/>
      <c r="AE6" s="102"/>
      <c r="AF6" s="102"/>
      <c r="AG6" s="102"/>
      <c r="AH6" s="102"/>
      <c r="AI6" s="102"/>
      <c r="AJ6" s="102"/>
      <c r="AK6" s="102"/>
      <c r="AL6" s="102"/>
      <c r="AM6" s="102"/>
      <c r="AN6" s="102"/>
      <c r="AO6" s="102"/>
      <c r="AP6" s="102"/>
      <c r="AQ6" s="102"/>
      <c r="AR6" s="102"/>
      <c r="AS6" s="102"/>
      <c r="AT6" s="102"/>
      <c r="AU6" s="102"/>
      <c r="AV6" s="102"/>
      <c r="AW6" s="103"/>
      <c r="AX6" s="95"/>
      <c r="AY6" s="96"/>
      <c r="AZ6" s="95"/>
      <c r="BA6" s="96"/>
    </row>
    <row r="7" spans="1:53" ht="15.75" customHeight="1" x14ac:dyDescent="0.25">
      <c r="A7" s="112"/>
      <c r="B7" s="113"/>
      <c r="C7" s="101"/>
      <c r="D7" s="102"/>
      <c r="E7" s="102"/>
      <c r="F7" s="102"/>
      <c r="G7" s="102"/>
      <c r="H7" s="102"/>
      <c r="I7" s="102"/>
      <c r="J7" s="102"/>
      <c r="K7" s="102"/>
      <c r="L7" s="102"/>
      <c r="M7" s="102"/>
      <c r="N7" s="102"/>
      <c r="O7" s="102"/>
      <c r="P7" s="102"/>
      <c r="Q7" s="102"/>
      <c r="R7" s="102"/>
      <c r="S7" s="102"/>
      <c r="T7" s="102"/>
      <c r="U7" s="102"/>
      <c r="V7" s="102"/>
      <c r="W7" s="102"/>
      <c r="X7" s="102"/>
      <c r="Y7" s="102"/>
      <c r="Z7" s="102"/>
      <c r="AA7" s="102"/>
      <c r="AB7" s="102"/>
      <c r="AC7" s="102"/>
      <c r="AD7" s="102"/>
      <c r="AE7" s="102"/>
      <c r="AF7" s="102"/>
      <c r="AG7" s="102"/>
      <c r="AH7" s="102"/>
      <c r="AI7" s="102"/>
      <c r="AJ7" s="102"/>
      <c r="AK7" s="102"/>
      <c r="AL7" s="102"/>
      <c r="AM7" s="102"/>
      <c r="AN7" s="102"/>
      <c r="AO7" s="102"/>
      <c r="AP7" s="102"/>
      <c r="AQ7" s="102"/>
      <c r="AR7" s="102"/>
      <c r="AS7" s="102"/>
      <c r="AT7" s="102"/>
      <c r="AU7" s="102"/>
      <c r="AV7" s="102"/>
      <c r="AW7" s="103"/>
      <c r="AX7" s="93" t="s">
        <v>8</v>
      </c>
      <c r="AY7" s="94"/>
      <c r="AZ7" s="107">
        <v>45828</v>
      </c>
      <c r="BA7" s="90"/>
    </row>
    <row r="8" spans="1:53" ht="16.5" customHeight="1" thickBot="1" x14ac:dyDescent="0.3">
      <c r="A8" s="95"/>
      <c r="B8" s="96"/>
      <c r="C8" s="104"/>
      <c r="D8" s="105"/>
      <c r="E8" s="105"/>
      <c r="F8" s="105"/>
      <c r="G8" s="105"/>
      <c r="H8" s="105"/>
      <c r="I8" s="105"/>
      <c r="J8" s="105"/>
      <c r="K8" s="105"/>
      <c r="L8" s="105"/>
      <c r="M8" s="105"/>
      <c r="N8" s="105"/>
      <c r="O8" s="105"/>
      <c r="P8" s="105"/>
      <c r="Q8" s="105"/>
      <c r="R8" s="105"/>
      <c r="S8" s="105"/>
      <c r="T8" s="105"/>
      <c r="U8" s="105"/>
      <c r="V8" s="105"/>
      <c r="W8" s="105"/>
      <c r="X8" s="105"/>
      <c r="Y8" s="105"/>
      <c r="Z8" s="105"/>
      <c r="AA8" s="105"/>
      <c r="AB8" s="105"/>
      <c r="AC8" s="105"/>
      <c r="AD8" s="105"/>
      <c r="AE8" s="105"/>
      <c r="AF8" s="105"/>
      <c r="AG8" s="105"/>
      <c r="AH8" s="105"/>
      <c r="AI8" s="105"/>
      <c r="AJ8" s="105"/>
      <c r="AK8" s="105"/>
      <c r="AL8" s="105"/>
      <c r="AM8" s="105"/>
      <c r="AN8" s="105"/>
      <c r="AO8" s="105"/>
      <c r="AP8" s="105"/>
      <c r="AQ8" s="105"/>
      <c r="AR8" s="105"/>
      <c r="AS8" s="105"/>
      <c r="AT8" s="105"/>
      <c r="AU8" s="105"/>
      <c r="AV8" s="105"/>
      <c r="AW8" s="106"/>
      <c r="AX8" s="95"/>
      <c r="AY8" s="96"/>
      <c r="AZ8" s="91"/>
      <c r="BA8" s="92"/>
    </row>
    <row r="10" spans="1:53" ht="54" customHeight="1" x14ac:dyDescent="0.25">
      <c r="A10" s="108" t="s">
        <v>9</v>
      </c>
      <c r="B10" s="108"/>
      <c r="C10" s="108"/>
      <c r="D10" s="117" t="s">
        <v>10</v>
      </c>
      <c r="E10" s="118"/>
      <c r="F10" s="118"/>
      <c r="G10" s="118"/>
      <c r="H10" s="118"/>
      <c r="I10" s="118"/>
      <c r="J10" s="118"/>
      <c r="K10" s="118"/>
      <c r="L10" s="118"/>
      <c r="M10" s="119"/>
      <c r="N10" s="9"/>
      <c r="AN10" s="1"/>
      <c r="AO10" s="1"/>
      <c r="AP10" s="1"/>
    </row>
    <row r="11" spans="1:53" s="3" customFormat="1" ht="75" customHeight="1" x14ac:dyDescent="0.25">
      <c r="A11" s="108" t="s">
        <v>11</v>
      </c>
      <c r="B11" s="108"/>
      <c r="C11" s="108"/>
      <c r="D11" s="109" t="s">
        <v>12</v>
      </c>
      <c r="E11" s="110"/>
      <c r="F11" s="110"/>
      <c r="G11" s="110"/>
      <c r="H11" s="110"/>
      <c r="I11" s="110"/>
      <c r="J11" s="110"/>
      <c r="K11" s="110"/>
      <c r="L11" s="110"/>
      <c r="M11" s="111"/>
      <c r="N11" s="10"/>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row>
    <row r="12" spans="1:53" s="3" customFormat="1" ht="75" customHeight="1" x14ac:dyDescent="0.25">
      <c r="A12" s="108" t="s">
        <v>13</v>
      </c>
      <c r="B12" s="108"/>
      <c r="C12" s="108"/>
      <c r="D12" s="109" t="s">
        <v>14</v>
      </c>
      <c r="E12" s="110"/>
      <c r="F12" s="110"/>
      <c r="G12" s="110"/>
      <c r="H12" s="110"/>
      <c r="I12" s="110"/>
      <c r="J12" s="110"/>
      <c r="K12" s="110"/>
      <c r="L12" s="110"/>
      <c r="M12" s="111"/>
      <c r="N12" s="10"/>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row>
    <row r="13" spans="1:53" s="3" customFormat="1" ht="24.75" customHeight="1" x14ac:dyDescent="0.25">
      <c r="A13" s="7"/>
      <c r="B13" s="7"/>
      <c r="C13" s="7"/>
      <c r="D13" s="7"/>
      <c r="E13" s="7"/>
      <c r="F13" s="7"/>
      <c r="G13" s="7"/>
      <c r="H13" s="7"/>
      <c r="I13" s="7"/>
      <c r="J13" s="7"/>
      <c r="K13" s="7"/>
      <c r="L13" s="7"/>
      <c r="M13" s="7"/>
      <c r="N13" s="7"/>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row>
    <row r="14" spans="1:53" s="3" customFormat="1" ht="24.75" customHeight="1" x14ac:dyDescent="0.25">
      <c r="A14" s="120" t="s">
        <v>15</v>
      </c>
      <c r="B14" s="120"/>
      <c r="C14" s="120"/>
      <c r="D14" s="120"/>
      <c r="E14" s="120"/>
      <c r="F14" s="120"/>
      <c r="G14" s="120"/>
      <c r="H14" s="120"/>
      <c r="I14" s="120"/>
      <c r="J14" s="120"/>
      <c r="K14" s="120"/>
      <c r="L14" s="120"/>
      <c r="M14" s="120"/>
      <c r="N14" s="120"/>
      <c r="O14" s="120"/>
      <c r="P14" s="24"/>
      <c r="Q14" s="121" t="s">
        <v>16</v>
      </c>
      <c r="R14" s="121"/>
      <c r="S14" s="121"/>
      <c r="T14" s="121"/>
      <c r="U14" s="121"/>
      <c r="V14" s="121"/>
      <c r="W14" s="121"/>
      <c r="X14" s="121"/>
      <c r="Y14" s="121"/>
      <c r="Z14" s="121"/>
      <c r="AA14" s="121"/>
      <c r="AB14" s="121"/>
      <c r="AC14" s="121"/>
      <c r="AD14" s="121"/>
      <c r="AE14" s="121"/>
      <c r="AF14" s="121"/>
      <c r="AG14" s="121"/>
      <c r="AH14" s="121"/>
      <c r="AI14" s="121"/>
      <c r="AJ14" s="121"/>
      <c r="AK14" s="121"/>
      <c r="AL14" s="121"/>
      <c r="AM14" s="121"/>
      <c r="AN14" s="121"/>
      <c r="AO14" s="24"/>
      <c r="AP14" s="108" t="s">
        <v>17</v>
      </c>
      <c r="AQ14" s="108"/>
      <c r="AR14" s="108"/>
      <c r="AS14" s="28"/>
      <c r="AT14" s="108" t="s">
        <v>18</v>
      </c>
      <c r="AU14" s="108"/>
      <c r="AV14" s="108"/>
      <c r="AW14" s="108"/>
      <c r="AX14" s="108"/>
      <c r="AY14" s="29"/>
      <c r="AZ14" s="108" t="s">
        <v>19</v>
      </c>
      <c r="BA14" s="108"/>
    </row>
    <row r="15" spans="1:53" x14ac:dyDescent="0.25">
      <c r="A15" s="120"/>
      <c r="B15" s="120"/>
      <c r="C15" s="120"/>
      <c r="D15" s="120"/>
      <c r="E15" s="120"/>
      <c r="F15" s="120"/>
      <c r="G15" s="120"/>
      <c r="H15" s="120"/>
      <c r="I15" s="120"/>
      <c r="J15" s="120"/>
      <c r="K15" s="120"/>
      <c r="L15" s="120"/>
      <c r="M15" s="120"/>
      <c r="N15" s="120"/>
      <c r="O15" s="120"/>
      <c r="P15" s="24"/>
      <c r="Q15" s="30"/>
      <c r="R15" s="30"/>
      <c r="S15" s="30"/>
      <c r="T15" s="30"/>
      <c r="U15" s="30"/>
      <c r="V15" s="30"/>
      <c r="W15" s="30"/>
      <c r="X15" s="30"/>
      <c r="Y15" s="121" t="s">
        <v>20</v>
      </c>
      <c r="Z15" s="121"/>
      <c r="AA15" s="121"/>
      <c r="AB15" s="121" t="s">
        <v>21</v>
      </c>
      <c r="AC15" s="121"/>
      <c r="AD15" s="121"/>
      <c r="AE15" s="121"/>
      <c r="AF15" s="121"/>
      <c r="AG15" s="122"/>
      <c r="AH15" s="122"/>
      <c r="AI15" s="122"/>
      <c r="AJ15" s="122"/>
      <c r="AK15" s="122"/>
      <c r="AL15" s="122"/>
      <c r="AM15" s="122"/>
      <c r="AN15" s="122"/>
      <c r="AO15" s="24"/>
      <c r="AP15" s="108"/>
      <c r="AQ15" s="108"/>
      <c r="AR15" s="108"/>
      <c r="AS15" s="25"/>
      <c r="AT15" s="108"/>
      <c r="AU15" s="108"/>
      <c r="AV15" s="108"/>
      <c r="AW15" s="108"/>
      <c r="AX15" s="108"/>
      <c r="AY15" s="29"/>
      <c r="AZ15" s="108"/>
      <c r="BA15" s="108"/>
    </row>
    <row r="16" spans="1:53" s="5" customFormat="1" ht="166.5" customHeight="1" x14ac:dyDescent="0.25">
      <c r="A16" s="31" t="s">
        <v>22</v>
      </c>
      <c r="B16" s="32" t="s">
        <v>23</v>
      </c>
      <c r="C16" s="33" t="s">
        <v>24</v>
      </c>
      <c r="D16" s="33" t="s">
        <v>25</v>
      </c>
      <c r="E16" s="34" t="s">
        <v>26</v>
      </c>
      <c r="F16" s="35" t="s">
        <v>27</v>
      </c>
      <c r="G16" s="36" t="s">
        <v>28</v>
      </c>
      <c r="H16" s="34" t="s">
        <v>29</v>
      </c>
      <c r="I16" s="33" t="s">
        <v>30</v>
      </c>
      <c r="J16" s="33" t="s">
        <v>31</v>
      </c>
      <c r="K16" s="34" t="s">
        <v>32</v>
      </c>
      <c r="L16" s="34" t="s">
        <v>33</v>
      </c>
      <c r="M16" s="33" t="s">
        <v>30</v>
      </c>
      <c r="N16" s="33" t="s">
        <v>34</v>
      </c>
      <c r="O16" s="37" t="s">
        <v>35</v>
      </c>
      <c r="P16" s="24"/>
      <c r="Q16" s="38" t="s">
        <v>36</v>
      </c>
      <c r="R16" s="21" t="s">
        <v>37</v>
      </c>
      <c r="S16" s="21" t="s">
        <v>38</v>
      </c>
      <c r="T16" s="21" t="s">
        <v>39</v>
      </c>
      <c r="U16" s="21" t="s">
        <v>40</v>
      </c>
      <c r="V16" s="21" t="s">
        <v>41</v>
      </c>
      <c r="W16" s="21" t="s">
        <v>42</v>
      </c>
      <c r="X16" s="27" t="s">
        <v>43</v>
      </c>
      <c r="Y16" s="38" t="s">
        <v>44</v>
      </c>
      <c r="Z16" s="38" t="s">
        <v>45</v>
      </c>
      <c r="AA16" s="38" t="s">
        <v>46</v>
      </c>
      <c r="AB16" s="123" t="s">
        <v>47</v>
      </c>
      <c r="AC16" s="124"/>
      <c r="AD16" s="38" t="s">
        <v>48</v>
      </c>
      <c r="AE16" s="123" t="s">
        <v>49</v>
      </c>
      <c r="AF16" s="124"/>
      <c r="AG16" s="37" t="s">
        <v>50</v>
      </c>
      <c r="AH16" s="37" t="s">
        <v>51</v>
      </c>
      <c r="AI16" s="37" t="s">
        <v>30</v>
      </c>
      <c r="AJ16" s="37" t="s">
        <v>52</v>
      </c>
      <c r="AK16" s="37" t="s">
        <v>30</v>
      </c>
      <c r="AL16" s="37" t="s">
        <v>34</v>
      </c>
      <c r="AM16" s="37" t="s">
        <v>53</v>
      </c>
      <c r="AN16" s="37" t="s">
        <v>54</v>
      </c>
      <c r="AO16" s="24"/>
      <c r="AP16" s="39" t="s">
        <v>55</v>
      </c>
      <c r="AQ16" s="39" t="s">
        <v>56</v>
      </c>
      <c r="AR16" s="21" t="s">
        <v>57</v>
      </c>
      <c r="AS16" s="40"/>
      <c r="AT16" s="41" t="s">
        <v>58</v>
      </c>
      <c r="AU16" s="41" t="s">
        <v>59</v>
      </c>
      <c r="AV16" s="41" t="s">
        <v>60</v>
      </c>
      <c r="AW16" s="41" t="s">
        <v>61</v>
      </c>
      <c r="AX16" s="41" t="s">
        <v>62</v>
      </c>
      <c r="AY16" s="42"/>
      <c r="AZ16" s="41" t="s">
        <v>63</v>
      </c>
      <c r="BA16" s="41" t="s">
        <v>64</v>
      </c>
    </row>
    <row r="17" spans="1:53" ht="353.25" customHeight="1" x14ac:dyDescent="0.25">
      <c r="A17" s="125">
        <v>1</v>
      </c>
      <c r="B17" s="126" t="s">
        <v>65</v>
      </c>
      <c r="C17" s="127" t="s">
        <v>66</v>
      </c>
      <c r="D17" s="127" t="s">
        <v>67</v>
      </c>
      <c r="E17" s="127" t="s">
        <v>68</v>
      </c>
      <c r="F17" s="127"/>
      <c r="G17" s="129">
        <v>25</v>
      </c>
      <c r="H17" s="128" t="str">
        <f>IF(G17&lt;=0,"",IF(G17&lt;=2,"Muy Baja",IF(G17&lt;=24,"Baja",IF(G17&lt;=500,"Media",IF(G17&lt;=5000,"Alta","Muy Alta")))))</f>
        <v>Media</v>
      </c>
      <c r="I17" s="130">
        <f>IF(H17="","",IF(H17="Muy Baja",0.2,IF(H17="Baja",0.4,IF(H17="Media",0.6,IF(H17="Alta",0.8,IF(H17="Muy Alta",1,))))))</f>
        <v>0.6</v>
      </c>
      <c r="J17" s="131" t="s">
        <v>69</v>
      </c>
      <c r="K17" s="132" t="str">
        <f>+J17</f>
        <v>Afectación Menor o igual a 700 SMLMV</v>
      </c>
      <c r="L17" s="128" t="e">
        <f>+VLOOKUP(K17,#REF!,2,FALSE)</f>
        <v>#REF!</v>
      </c>
      <c r="M17" s="130" t="e">
        <f>IF(L17="","",IF(L17="Leve",0.2,IF(L17="Menor",0.4,IF(L17="Moderado",0.6,IF(L17="Mayor",0.8,IF(L17="Catastrófico",1,))))))</f>
        <v>#REF!</v>
      </c>
      <c r="N17" s="130" t="e">
        <f>+CONCATENATE(H17, " - ", L17)</f>
        <v>#REF!</v>
      </c>
      <c r="O17" s="137" t="e">
        <f>+VLOOKUP(N17,#REF!,2,)</f>
        <v>#REF!</v>
      </c>
      <c r="P17" s="24"/>
      <c r="Q17" s="67">
        <v>1</v>
      </c>
      <c r="R17" s="68" t="s">
        <v>70</v>
      </c>
      <c r="S17" s="68" t="s">
        <v>71</v>
      </c>
      <c r="T17" s="68" t="s">
        <v>72</v>
      </c>
      <c r="U17" s="68" t="s">
        <v>73</v>
      </c>
      <c r="V17" s="68" t="s">
        <v>74</v>
      </c>
      <c r="W17" s="68" t="s">
        <v>75</v>
      </c>
      <c r="X17" s="11" t="str">
        <f>IF(OR(Y17="Preventivo",Y17="Detectivo"),"Probabilidad",IF(Y17="Correctivo","Impacto",""))</f>
        <v>Probabilidad</v>
      </c>
      <c r="Y17" s="6" t="s">
        <v>76</v>
      </c>
      <c r="Z17" s="6" t="s">
        <v>77</v>
      </c>
      <c r="AA17" s="12" t="str">
        <f t="shared" ref="AA17:AA19" si="0">IF(AND(Y17="Preventivo",Z17="Automático"),"50%",IF(AND(Y17="Preventivo",Z17="Manual"),"40%",IF(AND(Y17="Detectivo",Z17="Automático"),"40%",IF(AND(Y17="Detectivo",Z17="Manual"),"30%",IF(AND(Y17="Correctivo",Z17="Automático"),"35%",IF(AND(Y17="Correctivo",Z17="Manual"),"25%",""))))))</f>
        <v>40%</v>
      </c>
      <c r="AB17" s="19" t="s">
        <v>78</v>
      </c>
      <c r="AC17" s="19" t="s">
        <v>79</v>
      </c>
      <c r="AD17" s="6" t="s">
        <v>80</v>
      </c>
      <c r="AE17" s="8" t="s">
        <v>81</v>
      </c>
      <c r="AF17" s="8" t="str">
        <f t="shared" ref="AF17:AF19" si="1">+W17</f>
        <v>Presentación socializada / lista de asistencia / anexos</v>
      </c>
      <c r="AG17" s="13">
        <f>IFERROR(IF(X17="Probabilidad",(I17-(+I17*AA17)),IF(X17="Impacto",I17,"")),"")</f>
        <v>0.36</v>
      </c>
      <c r="AH17" s="14" t="str">
        <f t="shared" ref="AH17:AH19" si="2">IFERROR(IF(AG17="","",IF(AG17&lt;=0.2,"Muy Baja",IF(AG17&lt;=0.4,"Baja",IF(AG17&lt;=0.6,"Media",IF(AG17&lt;=0.8,"Alta","Muy Alta"))))),"")</f>
        <v>Baja</v>
      </c>
      <c r="AI17" s="15">
        <f>I17-(AA17*I17)</f>
        <v>0.36</v>
      </c>
      <c r="AJ17" s="16" t="str">
        <f t="shared" ref="AJ17:AJ19" si="3">IFERROR(IF(AK17="","",IF(AK17&lt;=0.2,"Leve",IF(AK17&lt;=0.4,"Menor",IF(AK17&lt;=0.6,"Moderado",IF(AK17&lt;=0.8,"Mayor","Catastrófico"))))),"")</f>
        <v/>
      </c>
      <c r="AK17" s="13" t="str">
        <f>IFERROR(IF(X17="Impacto",(M17-(+M17*AA17)),IF(X17="Probabilidad",M17,"")),"")</f>
        <v/>
      </c>
      <c r="AL17" s="17" t="str">
        <f>+CONCATENATE(AH17, " - ", AJ17)</f>
        <v xml:space="preserve">Baja - </v>
      </c>
      <c r="AM17" s="18" t="e">
        <f>+VLOOKUP(AL17,#REF!,2,)</f>
        <v>#REF!</v>
      </c>
      <c r="AN17" s="138" t="s">
        <v>82</v>
      </c>
      <c r="AO17" s="24"/>
      <c r="AP17" s="139" t="s">
        <v>83</v>
      </c>
      <c r="AQ17" s="140" t="s">
        <v>84</v>
      </c>
      <c r="AR17" s="141" t="s">
        <v>85</v>
      </c>
      <c r="AS17" s="25"/>
      <c r="AT17" s="26">
        <v>45912</v>
      </c>
      <c r="AU17" s="20" t="s">
        <v>86</v>
      </c>
      <c r="AV17" s="142" t="s">
        <v>87</v>
      </c>
      <c r="AW17" s="133"/>
      <c r="AX17" s="134"/>
      <c r="AY17" s="42"/>
      <c r="AZ17" s="135" t="s">
        <v>88</v>
      </c>
      <c r="BA17" s="71" t="s">
        <v>89</v>
      </c>
    </row>
    <row r="18" spans="1:53" ht="353.25" customHeight="1" x14ac:dyDescent="0.25">
      <c r="A18" s="125"/>
      <c r="B18" s="126"/>
      <c r="C18" s="127"/>
      <c r="D18" s="127"/>
      <c r="E18" s="127"/>
      <c r="F18" s="127"/>
      <c r="G18" s="129"/>
      <c r="H18" s="128"/>
      <c r="I18" s="130"/>
      <c r="J18" s="131"/>
      <c r="K18" s="132"/>
      <c r="L18" s="128"/>
      <c r="M18" s="130"/>
      <c r="N18" s="130"/>
      <c r="O18" s="137"/>
      <c r="P18" s="24"/>
      <c r="Q18" s="67">
        <v>2</v>
      </c>
      <c r="R18" s="68" t="s">
        <v>90</v>
      </c>
      <c r="S18" s="68" t="s">
        <v>91</v>
      </c>
      <c r="T18" s="68" t="s">
        <v>92</v>
      </c>
      <c r="U18" s="68" t="s">
        <v>93</v>
      </c>
      <c r="V18" s="68" t="s">
        <v>94</v>
      </c>
      <c r="W18" s="68" t="s">
        <v>95</v>
      </c>
      <c r="X18" s="11" t="str">
        <f t="shared" ref="X18:X19" si="4">IF(OR(Y18="Preventivo",Y18="Detectivo"),"Probabilidad",IF(Y18="Correctivo","Impacto",""))</f>
        <v>Impacto</v>
      </c>
      <c r="Y18" s="6" t="s">
        <v>96</v>
      </c>
      <c r="Z18" s="6" t="s">
        <v>77</v>
      </c>
      <c r="AA18" s="12" t="str">
        <f t="shared" si="0"/>
        <v>25%</v>
      </c>
      <c r="AB18" s="19" t="s">
        <v>78</v>
      </c>
      <c r="AC18" s="19" t="s">
        <v>79</v>
      </c>
      <c r="AD18" s="6" t="s">
        <v>80</v>
      </c>
      <c r="AE18" s="8" t="s">
        <v>81</v>
      </c>
      <c r="AF18" s="8" t="str">
        <f t="shared" si="1"/>
        <v>Informe de Supervisión por presunto incumplimiento
Resolución por medio de la cual se resuelve el presunto incumplimiento (Cuando aplique)</v>
      </c>
      <c r="AG18" s="15">
        <f t="shared" ref="AG18:AG19" si="5">IFERROR(IF(AND(X17="Probabilidad",X18="Probabilidad"),(AI17-(+AI17*AA18)),IF(X18="Probabilidad",($I$17-(+$I$17*AA18)),IF(X18="Impacto",AI17,""))),"")</f>
        <v>0.36</v>
      </c>
      <c r="AH18" s="14" t="str">
        <f t="shared" si="2"/>
        <v>Baja</v>
      </c>
      <c r="AI18" s="15">
        <f t="shared" ref="AI18:AI19" si="6">+AG18</f>
        <v>0.36</v>
      </c>
      <c r="AJ18" s="16" t="str">
        <f t="shared" si="3"/>
        <v/>
      </c>
      <c r="AK18" s="13" t="str">
        <f t="shared" ref="AK18:AK19" si="7">IFERROR(IF(AND(X17="Impacto",X17="Impacto"),(AK17-(+AK17*AA18)),IF(X18="Impacto",($M$17-(+$M$17*AA18)),IF(X18="Probabilidad",AK17,""))),"")</f>
        <v/>
      </c>
      <c r="AL18" s="17" t="str">
        <f t="shared" ref="AL18:AL19" si="8">+CONCATENATE(AH18, " - ", AJ18)</f>
        <v xml:space="preserve">Baja - </v>
      </c>
      <c r="AM18" s="18" t="e">
        <f>+VLOOKUP(AL18,#REF!,2,)</f>
        <v>#REF!</v>
      </c>
      <c r="AN18" s="138"/>
      <c r="AO18" s="24"/>
      <c r="AP18" s="139"/>
      <c r="AQ18" s="140"/>
      <c r="AR18" s="141"/>
      <c r="AS18" s="25"/>
      <c r="AT18" s="26">
        <v>45912</v>
      </c>
      <c r="AU18" s="20" t="s">
        <v>97</v>
      </c>
      <c r="AV18" s="142"/>
      <c r="AW18" s="133"/>
      <c r="AX18" s="134"/>
      <c r="AY18" s="42"/>
      <c r="AZ18" s="135"/>
      <c r="BA18" s="72" t="s">
        <v>98</v>
      </c>
    </row>
    <row r="19" spans="1:53" ht="353.25" customHeight="1" x14ac:dyDescent="0.25">
      <c r="A19" s="125"/>
      <c r="B19" s="126"/>
      <c r="C19" s="127"/>
      <c r="D19" s="127"/>
      <c r="E19" s="127"/>
      <c r="F19" s="127"/>
      <c r="G19" s="129"/>
      <c r="H19" s="128"/>
      <c r="I19" s="130"/>
      <c r="J19" s="131"/>
      <c r="K19" s="132"/>
      <c r="L19" s="128"/>
      <c r="M19" s="130"/>
      <c r="N19" s="130"/>
      <c r="O19" s="137"/>
      <c r="P19" s="24"/>
      <c r="Q19" s="67">
        <v>3</v>
      </c>
      <c r="R19" s="68" t="s">
        <v>99</v>
      </c>
      <c r="S19" s="69" t="s">
        <v>100</v>
      </c>
      <c r="T19" s="70" t="s">
        <v>101</v>
      </c>
      <c r="U19" s="68" t="s">
        <v>102</v>
      </c>
      <c r="V19" s="68" t="s">
        <v>103</v>
      </c>
      <c r="W19" s="68" t="s">
        <v>104</v>
      </c>
      <c r="X19" s="11" t="str">
        <f t="shared" si="4"/>
        <v>Impacto</v>
      </c>
      <c r="Y19" s="6" t="s">
        <v>96</v>
      </c>
      <c r="Z19" s="6" t="s">
        <v>77</v>
      </c>
      <c r="AA19" s="12" t="str">
        <f t="shared" si="0"/>
        <v>25%</v>
      </c>
      <c r="AB19" s="19" t="s">
        <v>78</v>
      </c>
      <c r="AC19" s="19" t="s">
        <v>105</v>
      </c>
      <c r="AD19" s="6" t="s">
        <v>80</v>
      </c>
      <c r="AE19" s="8" t="s">
        <v>81</v>
      </c>
      <c r="AF19" s="8" t="str">
        <f t="shared" si="1"/>
        <v>Resolución por medio de la cual se resuelve el presunto incumplimiento y se ordena la afectación de la garantía y/o imposición de multas cuando haya lugar</v>
      </c>
      <c r="AG19" s="13">
        <f t="shared" si="5"/>
        <v>0.36</v>
      </c>
      <c r="AH19" s="14" t="str">
        <f t="shared" si="2"/>
        <v>Baja</v>
      </c>
      <c r="AI19" s="15">
        <f t="shared" si="6"/>
        <v>0.36</v>
      </c>
      <c r="AJ19" s="16" t="str">
        <f t="shared" si="3"/>
        <v/>
      </c>
      <c r="AK19" s="13" t="str">
        <f t="shared" si="7"/>
        <v/>
      </c>
      <c r="AL19" s="17" t="str">
        <f t="shared" si="8"/>
        <v xml:space="preserve">Baja - </v>
      </c>
      <c r="AM19" s="18" t="e">
        <f>+VLOOKUP(AL19,#REF!,2,)</f>
        <v>#REF!</v>
      </c>
      <c r="AN19" s="138"/>
      <c r="AO19" s="24"/>
      <c r="AP19" s="139"/>
      <c r="AQ19" s="140"/>
      <c r="AR19" s="141"/>
      <c r="AS19" s="25"/>
      <c r="AT19" s="26">
        <v>45912</v>
      </c>
      <c r="AU19" s="20" t="s">
        <v>106</v>
      </c>
      <c r="AV19" s="142"/>
      <c r="AW19" s="133"/>
      <c r="AX19" s="134"/>
      <c r="AY19" s="42"/>
      <c r="AZ19" s="135"/>
      <c r="BA19" s="72" t="s">
        <v>107</v>
      </c>
    </row>
    <row r="20" spans="1:53" ht="93.75" customHeight="1" x14ac:dyDescent="0.25">
      <c r="B20" s="43"/>
      <c r="C20" s="44"/>
      <c r="D20" s="44"/>
      <c r="E20" s="44"/>
      <c r="F20" s="44"/>
      <c r="G20" s="43"/>
      <c r="H20" s="43"/>
      <c r="I20" s="45"/>
      <c r="J20" s="46"/>
      <c r="K20" s="23"/>
      <c r="L20" s="43"/>
      <c r="M20" s="45"/>
      <c r="N20" s="45"/>
      <c r="O20" s="47"/>
      <c r="P20" s="2"/>
      <c r="Q20" s="48"/>
      <c r="R20" s="10"/>
      <c r="S20" s="10"/>
      <c r="T20" s="10"/>
      <c r="U20" s="10"/>
      <c r="V20" s="10"/>
      <c r="W20" s="10"/>
      <c r="X20" s="48"/>
      <c r="Y20" s="49"/>
      <c r="Z20" s="49"/>
      <c r="AA20" s="50"/>
      <c r="AB20" s="51"/>
      <c r="AC20" s="52"/>
      <c r="AD20" s="49"/>
      <c r="AE20" s="51"/>
      <c r="AF20" s="51"/>
      <c r="AG20" s="53"/>
      <c r="AH20" s="49"/>
      <c r="AI20" s="54"/>
      <c r="AJ20" s="55"/>
      <c r="AK20" s="53"/>
      <c r="AL20" s="56"/>
      <c r="AM20" s="57"/>
      <c r="AN20" s="58"/>
      <c r="AO20" s="2"/>
      <c r="AP20" s="59"/>
      <c r="AQ20" s="59"/>
      <c r="AR20" s="59"/>
      <c r="AT20" s="60"/>
      <c r="AU20" s="61"/>
      <c r="AV20" s="62"/>
      <c r="AW20" s="63"/>
      <c r="AX20" s="64"/>
      <c r="AY20" s="65"/>
      <c r="AZ20" s="62"/>
      <c r="BA20" s="66"/>
    </row>
    <row r="21" spans="1:53" ht="20.25" x14ac:dyDescent="0.25">
      <c r="A21" s="136" t="s">
        <v>108</v>
      </c>
      <c r="B21" s="136"/>
      <c r="C21" s="136"/>
      <c r="D21" s="136"/>
      <c r="E21" s="136"/>
      <c r="F21" s="136"/>
      <c r="G21" s="136"/>
      <c r="H21" s="136"/>
      <c r="P21" s="2"/>
      <c r="BA21" s="22" t="s">
        <v>109</v>
      </c>
    </row>
    <row r="22" spans="1:53" x14ac:dyDescent="0.25">
      <c r="P22" s="2"/>
    </row>
    <row r="23" spans="1:53" s="1" customFormat="1" x14ac:dyDescent="0.25">
      <c r="A23"/>
      <c r="B23"/>
      <c r="C23"/>
      <c r="D23"/>
      <c r="E23"/>
      <c r="F23"/>
      <c r="G23"/>
      <c r="H23"/>
      <c r="I23"/>
      <c r="J23"/>
      <c r="K23"/>
      <c r="P23" s="2"/>
      <c r="AN23" s="4"/>
      <c r="AO23" s="4"/>
      <c r="AP23" s="4"/>
      <c r="AS23"/>
      <c r="AT23"/>
      <c r="AU23"/>
      <c r="AV23"/>
      <c r="AW23"/>
      <c r="AX23"/>
      <c r="AY23"/>
      <c r="AZ23"/>
      <c r="BA23"/>
    </row>
    <row r="24" spans="1:53" s="1" customFormat="1" x14ac:dyDescent="0.25">
      <c r="A24"/>
      <c r="B24"/>
      <c r="C24"/>
      <c r="D24"/>
      <c r="E24"/>
      <c r="F24"/>
      <c r="G24"/>
      <c r="H24"/>
      <c r="I24"/>
      <c r="J24"/>
      <c r="K24"/>
      <c r="P24" s="2"/>
      <c r="AN24" s="4"/>
      <c r="AO24" s="4"/>
      <c r="AP24" s="4"/>
      <c r="AS24"/>
      <c r="AT24"/>
      <c r="AU24"/>
      <c r="AV24"/>
      <c r="AW24"/>
      <c r="AX24"/>
      <c r="AY24"/>
      <c r="AZ24"/>
      <c r="BA24"/>
    </row>
    <row r="25" spans="1:53" s="1" customFormat="1" x14ac:dyDescent="0.25">
      <c r="A25"/>
      <c r="B25"/>
      <c r="C25"/>
      <c r="D25"/>
      <c r="E25"/>
      <c r="F25"/>
      <c r="G25"/>
      <c r="H25"/>
      <c r="I25"/>
      <c r="J25"/>
      <c r="K25"/>
      <c r="P25" s="2"/>
      <c r="AN25" s="4"/>
      <c r="AO25" s="4"/>
      <c r="AP25" s="4"/>
      <c r="AS25"/>
      <c r="AT25"/>
      <c r="AU25"/>
      <c r="AV25"/>
      <c r="AW25"/>
      <c r="AX25"/>
      <c r="AY25"/>
      <c r="AZ25"/>
      <c r="BA25"/>
    </row>
    <row r="26" spans="1:53" s="1" customFormat="1" x14ac:dyDescent="0.25">
      <c r="A26"/>
      <c r="B26"/>
      <c r="C26"/>
      <c r="D26"/>
      <c r="E26"/>
      <c r="F26"/>
      <c r="G26"/>
      <c r="H26"/>
      <c r="I26"/>
      <c r="J26"/>
      <c r="K26"/>
      <c r="P26" s="2"/>
      <c r="AN26" s="4"/>
      <c r="AO26" s="4"/>
      <c r="AP26" s="4"/>
      <c r="AS26"/>
      <c r="AT26"/>
      <c r="AU26"/>
      <c r="AV26"/>
      <c r="AW26"/>
      <c r="AX26"/>
      <c r="AY26"/>
      <c r="AZ26"/>
      <c r="BA26"/>
    </row>
    <row r="27" spans="1:53" s="1" customFormat="1" x14ac:dyDescent="0.25">
      <c r="A27"/>
      <c r="B27"/>
      <c r="C27"/>
      <c r="D27"/>
      <c r="E27"/>
      <c r="F27"/>
      <c r="G27"/>
      <c r="H27"/>
      <c r="I27"/>
      <c r="J27"/>
      <c r="K27"/>
      <c r="P27" s="2"/>
      <c r="AN27" s="4"/>
      <c r="AO27" s="4"/>
      <c r="AP27" s="4"/>
      <c r="AS27"/>
      <c r="AT27"/>
      <c r="AU27"/>
      <c r="AV27"/>
      <c r="AW27"/>
      <c r="AX27"/>
      <c r="AY27"/>
      <c r="AZ27"/>
      <c r="BA27"/>
    </row>
    <row r="28" spans="1:53" s="1" customFormat="1" x14ac:dyDescent="0.25">
      <c r="A28"/>
      <c r="B28"/>
      <c r="C28"/>
      <c r="D28"/>
      <c r="E28"/>
      <c r="F28"/>
      <c r="G28"/>
      <c r="H28"/>
      <c r="I28"/>
      <c r="J28"/>
      <c r="K28"/>
      <c r="P28" s="2"/>
      <c r="AN28" s="4"/>
      <c r="AO28" s="4"/>
      <c r="AP28" s="4"/>
      <c r="AS28"/>
      <c r="AT28"/>
      <c r="AU28"/>
      <c r="AV28"/>
      <c r="AW28"/>
      <c r="AX28"/>
      <c r="AY28"/>
      <c r="AZ28"/>
      <c r="BA28"/>
    </row>
    <row r="29" spans="1:53" s="1" customFormat="1" x14ac:dyDescent="0.25">
      <c r="A29"/>
      <c r="B29"/>
      <c r="C29"/>
      <c r="D29"/>
      <c r="E29"/>
      <c r="F29"/>
      <c r="G29"/>
      <c r="H29"/>
      <c r="I29"/>
      <c r="J29"/>
      <c r="K29"/>
      <c r="P29" s="2"/>
      <c r="AN29" s="4"/>
      <c r="AO29" s="4"/>
      <c r="AP29" s="4"/>
      <c r="AS29"/>
      <c r="AT29"/>
      <c r="AU29"/>
      <c r="AV29"/>
      <c r="AW29"/>
      <c r="AX29"/>
      <c r="AY29"/>
      <c r="AZ29"/>
      <c r="BA29"/>
    </row>
  </sheetData>
  <mergeCells count="51">
    <mergeCell ref="AW17:AW19"/>
    <mergeCell ref="AX17:AX19"/>
    <mergeCell ref="AZ17:AZ19"/>
    <mergeCell ref="A21:H21"/>
    <mergeCell ref="O17:O19"/>
    <mergeCell ref="AN17:AN19"/>
    <mergeCell ref="AP17:AP19"/>
    <mergeCell ref="AQ17:AQ19"/>
    <mergeCell ref="AR17:AR19"/>
    <mergeCell ref="AV17:AV19"/>
    <mergeCell ref="N17:N19"/>
    <mergeCell ref="AB16:AC16"/>
    <mergeCell ref="AE16:AF16"/>
    <mergeCell ref="A17:A19"/>
    <mergeCell ref="B17:B19"/>
    <mergeCell ref="C17:C19"/>
    <mergeCell ref="D17:D19"/>
    <mergeCell ref="E17:E19"/>
    <mergeCell ref="F17:F19"/>
    <mergeCell ref="H17:H19"/>
    <mergeCell ref="G17:G19"/>
    <mergeCell ref="I17:I19"/>
    <mergeCell ref="J17:J19"/>
    <mergeCell ref="K17:K19"/>
    <mergeCell ref="L17:L19"/>
    <mergeCell ref="M17:M19"/>
    <mergeCell ref="A14:O15"/>
    <mergeCell ref="Q14:AN14"/>
    <mergeCell ref="AP14:AR15"/>
    <mergeCell ref="AT14:AX15"/>
    <mergeCell ref="AZ14:BA15"/>
    <mergeCell ref="Y15:AA15"/>
    <mergeCell ref="AB15:AF15"/>
    <mergeCell ref="AG15:AN15"/>
    <mergeCell ref="A12:C12"/>
    <mergeCell ref="D12:M12"/>
    <mergeCell ref="A1:B8"/>
    <mergeCell ref="C1:AW4"/>
    <mergeCell ref="AX1:AY2"/>
    <mergeCell ref="A10:C10"/>
    <mergeCell ref="D10:M10"/>
    <mergeCell ref="A11:C11"/>
    <mergeCell ref="D11:M11"/>
    <mergeCell ref="AZ1:BA2"/>
    <mergeCell ref="AX3:AY4"/>
    <mergeCell ref="AZ3:BA4"/>
    <mergeCell ref="C5:AW8"/>
    <mergeCell ref="AX5:AY6"/>
    <mergeCell ref="AZ5:BA6"/>
    <mergeCell ref="AX7:AY8"/>
    <mergeCell ref="AZ7:BA8"/>
  </mergeCells>
  <phoneticPr fontId="14" type="noConversion"/>
  <conditionalFormatting sqref="H17:H20">
    <cfRule type="cellIs" dxfId="206" priority="20" operator="equal">
      <formula>"Muy Alta"</formula>
    </cfRule>
    <cfRule type="cellIs" dxfId="205" priority="21" operator="equal">
      <formula>"Alta"</formula>
    </cfRule>
    <cfRule type="cellIs" dxfId="204" priority="22" operator="equal">
      <formula>"Media"</formula>
    </cfRule>
    <cfRule type="cellIs" dxfId="203" priority="23" operator="equal">
      <formula>"Muy Baja"</formula>
    </cfRule>
    <cfRule type="cellIs" dxfId="202" priority="24" operator="equal">
      <formula>"Baja"</formula>
    </cfRule>
  </conditionalFormatting>
  <conditionalFormatting sqref="L17:L20">
    <cfRule type="cellIs" dxfId="201" priority="15" operator="equal">
      <formula>"Leve"</formula>
    </cfRule>
    <cfRule type="cellIs" dxfId="200" priority="16" operator="equal">
      <formula>"Catastrófico"</formula>
    </cfRule>
    <cfRule type="cellIs" dxfId="199" priority="17" operator="equal">
      <formula>"Mayor"</formula>
    </cfRule>
    <cfRule type="cellIs" dxfId="198" priority="18" operator="equal">
      <formula>"Moderado"</formula>
    </cfRule>
    <cfRule type="cellIs" dxfId="197" priority="19" operator="equal">
      <formula>"Menor"</formula>
    </cfRule>
  </conditionalFormatting>
  <conditionalFormatting sqref="O17:O20 AM17:AM20">
    <cfRule type="cellIs" dxfId="196" priority="11" operator="equal">
      <formula>"EXTREMO"</formula>
    </cfRule>
    <cfRule type="cellIs" dxfId="195" priority="12" operator="equal">
      <formula>"ALTO"</formula>
    </cfRule>
    <cfRule type="cellIs" dxfId="194" priority="13" operator="equal">
      <formula>"BAJO"</formula>
    </cfRule>
    <cfRule type="cellIs" dxfId="193" priority="14" operator="equal">
      <formula>"MODERADO"</formula>
    </cfRule>
  </conditionalFormatting>
  <conditionalFormatting sqref="AH17:AH20">
    <cfRule type="cellIs" dxfId="192" priority="6" operator="equal">
      <formula>"Muy Baja"</formula>
    </cfRule>
    <cfRule type="cellIs" dxfId="191" priority="7" operator="equal">
      <formula>"Baja"</formula>
    </cfRule>
    <cfRule type="cellIs" dxfId="190" priority="8" operator="equal">
      <formula>"Media"</formula>
    </cfRule>
    <cfRule type="cellIs" dxfId="189" priority="9" operator="equal">
      <formula>"Muy Alta"</formula>
    </cfRule>
    <cfRule type="cellIs" dxfId="188" priority="10" operator="equal">
      <formula>"Alta"</formula>
    </cfRule>
  </conditionalFormatting>
  <conditionalFormatting sqref="AJ17:AJ20">
    <cfRule type="cellIs" dxfId="187" priority="1" operator="equal">
      <formula>"Catastrófico"</formula>
    </cfRule>
    <cfRule type="cellIs" dxfId="186" priority="2" operator="equal">
      <formula>"Mayor"</formula>
    </cfRule>
    <cfRule type="cellIs" dxfId="185" priority="3" operator="equal">
      <formula>"Moderado"</formula>
    </cfRule>
    <cfRule type="cellIs" dxfId="184" priority="4" operator="equal">
      <formula>"Menor"</formula>
    </cfRule>
    <cfRule type="cellIs" dxfId="183" priority="5" operator="equal">
      <formula>"Leve"</formula>
    </cfRule>
  </conditionalFormatting>
  <hyperlinks>
    <hyperlink ref="A14:O15" location="Instructivo!A1" display="IDENTIFICACIÓN DEL RIESGO"/>
  </hyperlinks>
  <pageMargins left="0.70866141732283472" right="0.70866141732283472" top="0.74803149606299213" bottom="0.74803149606299213" header="0.31496062992125984" footer="0.31496062992125984"/>
  <pageSetup paperSize="41" scale="11" orientation="landscape" r:id="rId1"/>
  <colBreaks count="1" manualBreakCount="1">
    <brk id="16" max="22" man="1"/>
  </colBreaks>
  <drawing r:id="rId2"/>
  <legacyDrawing r:id="rId3"/>
  <extLst>
    <ext xmlns:x14="http://schemas.microsoft.com/office/spreadsheetml/2009/9/main" uri="{CCE6A557-97BC-4b89-ADB6-D9C93CAAB3DF}">
      <x14:dataValidations xmlns:xm="http://schemas.microsoft.com/office/excel/2006/main" count="8">
        <x14:dataValidation type="list" allowBlank="1" showInputMessage="1" showErrorMessage="1">
          <x14:formula1>
            <xm:f>#REF!</xm:f>
          </x14:formula1>
          <xm:sqref>B17:B20</xm:sqref>
        </x14:dataValidation>
        <x14:dataValidation type="list" allowBlank="1" showInputMessage="1" showErrorMessage="1">
          <x14:formula1>
            <xm:f>#REF!</xm:f>
          </x14:formula1>
          <xm:sqref>J17:J20</xm:sqref>
        </x14:dataValidation>
        <x14:dataValidation type="list" allowBlank="1" showInputMessage="1" showErrorMessage="1">
          <x14:formula1>
            <xm:f>#REF!</xm:f>
          </x14:formula1>
          <xm:sqref>Y17:Y20</xm:sqref>
        </x14:dataValidation>
        <x14:dataValidation type="list" allowBlank="1" showInputMessage="1" showErrorMessage="1">
          <x14:formula1>
            <xm:f>#REF!</xm:f>
          </x14:formula1>
          <xm:sqref>Z17:Z20</xm:sqref>
        </x14:dataValidation>
        <x14:dataValidation type="list" allowBlank="1" showInputMessage="1" showErrorMessage="1">
          <x14:formula1>
            <xm:f>#REF!</xm:f>
          </x14:formula1>
          <xm:sqref>F17:F20</xm:sqref>
        </x14:dataValidation>
        <x14:dataValidation type="list" allowBlank="1" showInputMessage="1" showErrorMessage="1">
          <x14:formula1>
            <xm:f>#REF!</xm:f>
          </x14:formula1>
          <xm:sqref>AB17:AB20</xm:sqref>
        </x14:dataValidation>
        <x14:dataValidation type="list" allowBlank="1" showInputMessage="1" showErrorMessage="1">
          <x14:formula1>
            <xm:f>#REF!</xm:f>
          </x14:formula1>
          <xm:sqref>AD17:AD20</xm:sqref>
        </x14:dataValidation>
        <x14:dataValidation type="list" allowBlank="1" showInputMessage="1" showErrorMessage="1">
          <x14:formula1>
            <xm:f>#REF!</xm:f>
          </x14:formula1>
          <xm:sqref>AE17:AE20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A29"/>
  <sheetViews>
    <sheetView showGridLines="0" view="pageBreakPreview" topLeftCell="A16" zoomScale="60" zoomScaleNormal="60" workbookViewId="0">
      <selection activeCell="S18" sqref="S18"/>
    </sheetView>
  </sheetViews>
  <sheetFormatPr baseColWidth="10" defaultColWidth="11.42578125" defaultRowHeight="15.75" x14ac:dyDescent="0.25"/>
  <cols>
    <col min="2" max="2" width="27.140625" customWidth="1"/>
    <col min="3" max="3" width="26" customWidth="1"/>
    <col min="4" max="4" width="28.42578125" customWidth="1"/>
    <col min="5" max="5" width="25.42578125" customWidth="1"/>
    <col min="6" max="6" width="25.42578125" hidden="1" customWidth="1"/>
    <col min="7" max="8" width="20.140625" customWidth="1"/>
    <col min="9" max="9" width="9.42578125" customWidth="1"/>
    <col min="10" max="10" width="25.42578125" customWidth="1"/>
    <col min="11" max="11" width="32.85546875" customWidth="1"/>
    <col min="12" max="12" width="20.140625" style="1" customWidth="1"/>
    <col min="13" max="13" width="9.42578125" style="1" customWidth="1"/>
    <col min="14" max="14" width="26.85546875" style="1" customWidth="1"/>
    <col min="15" max="15" width="11.28515625" style="1" customWidth="1"/>
    <col min="16" max="16" width="1" style="1" customWidth="1"/>
    <col min="17" max="17" width="5.140625" style="1" customWidth="1"/>
    <col min="18" max="23" width="46.7109375" style="1" customWidth="1"/>
    <col min="24" max="24" width="15.85546875" style="1" customWidth="1"/>
    <col min="25" max="27" width="10.28515625" style="1" customWidth="1"/>
    <col min="28" max="28" width="6" style="1" customWidth="1"/>
    <col min="29" max="29" width="9.140625" style="1" customWidth="1"/>
    <col min="30" max="30" width="7.5703125" style="1" customWidth="1"/>
    <col min="31" max="31" width="5.7109375" style="1" customWidth="1"/>
    <col min="32" max="32" width="7.28515625" style="1" customWidth="1"/>
    <col min="33" max="33" width="10.140625" style="1" customWidth="1"/>
    <col min="34" max="34" width="7.28515625" style="1" customWidth="1"/>
    <col min="35" max="35" width="10.85546875" style="1" customWidth="1"/>
    <col min="36" max="36" width="8" style="1" customWidth="1"/>
    <col min="37" max="38" width="7.28515625" style="1" customWidth="1"/>
    <col min="39" max="39" width="9.28515625" style="1" customWidth="1"/>
    <col min="40" max="40" width="8.5703125" style="4" customWidth="1"/>
    <col min="41" max="41" width="1.28515625" style="4" customWidth="1"/>
    <col min="42" max="42" width="26.85546875" style="4" customWidth="1"/>
    <col min="43" max="43" width="26.7109375" style="1" customWidth="1"/>
    <col min="44" max="44" width="20.85546875" style="1" customWidth="1"/>
    <col min="45" max="45" width="1.28515625" customWidth="1"/>
    <col min="46" max="46" width="18.28515625" customWidth="1"/>
    <col min="47" max="50" width="45" customWidth="1"/>
    <col min="51" max="51" width="1" customWidth="1"/>
    <col min="52" max="53" width="45" customWidth="1"/>
  </cols>
  <sheetData>
    <row r="1" spans="1:53" ht="15.75" customHeight="1" x14ac:dyDescent="0.25">
      <c r="A1" s="93"/>
      <c r="B1" s="94"/>
      <c r="C1" s="114" t="s">
        <v>0</v>
      </c>
      <c r="D1" s="115"/>
      <c r="E1" s="115"/>
      <c r="F1" s="115"/>
      <c r="G1" s="115"/>
      <c r="H1" s="115"/>
      <c r="I1" s="115"/>
      <c r="J1" s="115"/>
      <c r="K1" s="115"/>
      <c r="L1" s="115"/>
      <c r="M1" s="115"/>
      <c r="N1" s="115"/>
      <c r="O1" s="115"/>
      <c r="P1" s="115"/>
      <c r="Q1" s="115"/>
      <c r="R1" s="115"/>
      <c r="S1" s="115"/>
      <c r="T1" s="115"/>
      <c r="U1" s="115"/>
      <c r="V1" s="115"/>
      <c r="W1" s="115"/>
      <c r="X1" s="115"/>
      <c r="Y1" s="115"/>
      <c r="Z1" s="115"/>
      <c r="AA1" s="115"/>
      <c r="AB1" s="115"/>
      <c r="AC1" s="115"/>
      <c r="AD1" s="115"/>
      <c r="AE1" s="115"/>
      <c r="AF1" s="115"/>
      <c r="AG1" s="115"/>
      <c r="AH1" s="115"/>
      <c r="AI1" s="115"/>
      <c r="AJ1" s="115"/>
      <c r="AK1" s="115"/>
      <c r="AL1" s="115"/>
      <c r="AM1" s="115"/>
      <c r="AN1" s="115"/>
      <c r="AO1" s="115"/>
      <c r="AP1" s="115"/>
      <c r="AQ1" s="115"/>
      <c r="AR1" s="115"/>
      <c r="AS1" s="115"/>
      <c r="AT1" s="115"/>
      <c r="AU1" s="115"/>
      <c r="AV1" s="115"/>
      <c r="AW1" s="116"/>
      <c r="AX1" s="93" t="s">
        <v>1</v>
      </c>
      <c r="AY1" s="94"/>
      <c r="AZ1" s="89" t="s">
        <v>2</v>
      </c>
      <c r="BA1" s="90"/>
    </row>
    <row r="2" spans="1:53" ht="15.75" customHeight="1" thickBot="1" x14ac:dyDescent="0.3">
      <c r="A2" s="112"/>
      <c r="B2" s="113"/>
      <c r="C2" s="101"/>
      <c r="D2" s="102"/>
      <c r="E2" s="102"/>
      <c r="F2" s="102"/>
      <c r="G2" s="102"/>
      <c r="H2" s="102"/>
      <c r="I2" s="102"/>
      <c r="J2" s="102"/>
      <c r="K2" s="102"/>
      <c r="L2" s="102"/>
      <c r="M2" s="102"/>
      <c r="N2" s="102"/>
      <c r="O2" s="102"/>
      <c r="P2" s="102"/>
      <c r="Q2" s="102"/>
      <c r="R2" s="102"/>
      <c r="S2" s="102"/>
      <c r="T2" s="102"/>
      <c r="U2" s="102"/>
      <c r="V2" s="102"/>
      <c r="W2" s="102"/>
      <c r="X2" s="102"/>
      <c r="Y2" s="102"/>
      <c r="Z2" s="102"/>
      <c r="AA2" s="102"/>
      <c r="AB2" s="102"/>
      <c r="AC2" s="102"/>
      <c r="AD2" s="102"/>
      <c r="AE2" s="102"/>
      <c r="AF2" s="102"/>
      <c r="AG2" s="102"/>
      <c r="AH2" s="102"/>
      <c r="AI2" s="102"/>
      <c r="AJ2" s="102"/>
      <c r="AK2" s="102"/>
      <c r="AL2" s="102"/>
      <c r="AM2" s="102"/>
      <c r="AN2" s="102"/>
      <c r="AO2" s="102"/>
      <c r="AP2" s="102"/>
      <c r="AQ2" s="102"/>
      <c r="AR2" s="102"/>
      <c r="AS2" s="102"/>
      <c r="AT2" s="102"/>
      <c r="AU2" s="102"/>
      <c r="AV2" s="102"/>
      <c r="AW2" s="103"/>
      <c r="AX2" s="95"/>
      <c r="AY2" s="96"/>
      <c r="AZ2" s="91"/>
      <c r="BA2" s="92"/>
    </row>
    <row r="3" spans="1:53" ht="15.75" customHeight="1" x14ac:dyDescent="0.25">
      <c r="A3" s="112"/>
      <c r="B3" s="113"/>
      <c r="C3" s="101"/>
      <c r="D3" s="102"/>
      <c r="E3" s="102"/>
      <c r="F3" s="102"/>
      <c r="G3" s="102"/>
      <c r="H3" s="102"/>
      <c r="I3" s="102"/>
      <c r="J3" s="102"/>
      <c r="K3" s="102"/>
      <c r="L3" s="102"/>
      <c r="M3" s="102"/>
      <c r="N3" s="102"/>
      <c r="O3" s="102"/>
      <c r="P3" s="102"/>
      <c r="Q3" s="102"/>
      <c r="R3" s="102"/>
      <c r="S3" s="102"/>
      <c r="T3" s="102"/>
      <c r="U3" s="102"/>
      <c r="V3" s="102"/>
      <c r="W3" s="102"/>
      <c r="X3" s="102"/>
      <c r="Y3" s="102"/>
      <c r="Z3" s="102"/>
      <c r="AA3" s="102"/>
      <c r="AB3" s="102"/>
      <c r="AC3" s="102"/>
      <c r="AD3" s="102"/>
      <c r="AE3" s="102"/>
      <c r="AF3" s="102"/>
      <c r="AG3" s="102"/>
      <c r="AH3" s="102"/>
      <c r="AI3" s="102"/>
      <c r="AJ3" s="102"/>
      <c r="AK3" s="102"/>
      <c r="AL3" s="102"/>
      <c r="AM3" s="102"/>
      <c r="AN3" s="102"/>
      <c r="AO3" s="102"/>
      <c r="AP3" s="102"/>
      <c r="AQ3" s="102"/>
      <c r="AR3" s="102"/>
      <c r="AS3" s="102"/>
      <c r="AT3" s="102"/>
      <c r="AU3" s="102"/>
      <c r="AV3" s="102"/>
      <c r="AW3" s="103"/>
      <c r="AX3" s="93" t="s">
        <v>3</v>
      </c>
      <c r="AY3" s="94"/>
      <c r="AZ3" s="97" t="s">
        <v>4</v>
      </c>
      <c r="BA3" s="98"/>
    </row>
    <row r="4" spans="1:53" ht="16.5" customHeight="1" thickBot="1" x14ac:dyDescent="0.3">
      <c r="A4" s="112"/>
      <c r="B4" s="113"/>
      <c r="C4" s="104"/>
      <c r="D4" s="105"/>
      <c r="E4" s="105"/>
      <c r="F4" s="105"/>
      <c r="G4" s="105"/>
      <c r="H4" s="105"/>
      <c r="I4" s="105"/>
      <c r="J4" s="105"/>
      <c r="K4" s="105"/>
      <c r="L4" s="105"/>
      <c r="M4" s="105"/>
      <c r="N4" s="105"/>
      <c r="O4" s="105"/>
      <c r="P4" s="105"/>
      <c r="Q4" s="105"/>
      <c r="R4" s="105"/>
      <c r="S4" s="105"/>
      <c r="T4" s="105"/>
      <c r="U4" s="105"/>
      <c r="V4" s="105"/>
      <c r="W4" s="105"/>
      <c r="X4" s="105"/>
      <c r="Y4" s="105"/>
      <c r="Z4" s="105"/>
      <c r="AA4" s="105"/>
      <c r="AB4" s="105"/>
      <c r="AC4" s="105"/>
      <c r="AD4" s="105"/>
      <c r="AE4" s="105"/>
      <c r="AF4" s="105"/>
      <c r="AG4" s="105"/>
      <c r="AH4" s="105"/>
      <c r="AI4" s="105"/>
      <c r="AJ4" s="105"/>
      <c r="AK4" s="105"/>
      <c r="AL4" s="105"/>
      <c r="AM4" s="105"/>
      <c r="AN4" s="105"/>
      <c r="AO4" s="105"/>
      <c r="AP4" s="105"/>
      <c r="AQ4" s="105"/>
      <c r="AR4" s="105"/>
      <c r="AS4" s="105"/>
      <c r="AT4" s="105"/>
      <c r="AU4" s="105"/>
      <c r="AV4" s="105"/>
      <c r="AW4" s="106"/>
      <c r="AX4" s="95"/>
      <c r="AY4" s="96"/>
      <c r="AZ4" s="99"/>
      <c r="BA4" s="100"/>
    </row>
    <row r="5" spans="1:53" ht="20.45" customHeight="1" x14ac:dyDescent="0.25">
      <c r="A5" s="112"/>
      <c r="B5" s="113"/>
      <c r="C5" s="101" t="s">
        <v>5</v>
      </c>
      <c r="D5" s="102"/>
      <c r="E5" s="102"/>
      <c r="F5" s="102"/>
      <c r="G5" s="102"/>
      <c r="H5" s="102"/>
      <c r="I5" s="102"/>
      <c r="J5" s="102"/>
      <c r="K5" s="102"/>
      <c r="L5" s="102"/>
      <c r="M5" s="102"/>
      <c r="N5" s="102"/>
      <c r="O5" s="102"/>
      <c r="P5" s="102"/>
      <c r="Q5" s="102"/>
      <c r="R5" s="102"/>
      <c r="S5" s="102"/>
      <c r="T5" s="102"/>
      <c r="U5" s="102"/>
      <c r="V5" s="102"/>
      <c r="W5" s="102"/>
      <c r="X5" s="102"/>
      <c r="Y5" s="102"/>
      <c r="Z5" s="102"/>
      <c r="AA5" s="102"/>
      <c r="AB5" s="102"/>
      <c r="AC5" s="102"/>
      <c r="AD5" s="102"/>
      <c r="AE5" s="102"/>
      <c r="AF5" s="102"/>
      <c r="AG5" s="102"/>
      <c r="AH5" s="102"/>
      <c r="AI5" s="102"/>
      <c r="AJ5" s="102"/>
      <c r="AK5" s="102"/>
      <c r="AL5" s="102"/>
      <c r="AM5" s="102"/>
      <c r="AN5" s="102"/>
      <c r="AO5" s="102"/>
      <c r="AP5" s="102"/>
      <c r="AQ5" s="102"/>
      <c r="AR5" s="102"/>
      <c r="AS5" s="102"/>
      <c r="AT5" s="102"/>
      <c r="AU5" s="102"/>
      <c r="AV5" s="102"/>
      <c r="AW5" s="103"/>
      <c r="AX5" s="93" t="s">
        <v>6</v>
      </c>
      <c r="AY5" s="94"/>
      <c r="AZ5" s="93" t="s">
        <v>7</v>
      </c>
      <c r="BA5" s="94"/>
    </row>
    <row r="6" spans="1:53" ht="15" customHeight="1" thickBot="1" x14ac:dyDescent="0.3">
      <c r="A6" s="112"/>
      <c r="B6" s="113"/>
      <c r="C6" s="101"/>
      <c r="D6" s="102"/>
      <c r="E6" s="102"/>
      <c r="F6" s="102"/>
      <c r="G6" s="102"/>
      <c r="H6" s="102"/>
      <c r="I6" s="102"/>
      <c r="J6" s="102"/>
      <c r="K6" s="102"/>
      <c r="L6" s="102"/>
      <c r="M6" s="102"/>
      <c r="N6" s="102"/>
      <c r="O6" s="102"/>
      <c r="P6" s="102"/>
      <c r="Q6" s="102"/>
      <c r="R6" s="102"/>
      <c r="S6" s="102"/>
      <c r="T6" s="102"/>
      <c r="U6" s="102"/>
      <c r="V6" s="102"/>
      <c r="W6" s="102"/>
      <c r="X6" s="102"/>
      <c r="Y6" s="102"/>
      <c r="Z6" s="102"/>
      <c r="AA6" s="102"/>
      <c r="AB6" s="102"/>
      <c r="AC6" s="102"/>
      <c r="AD6" s="102"/>
      <c r="AE6" s="102"/>
      <c r="AF6" s="102"/>
      <c r="AG6" s="102"/>
      <c r="AH6" s="102"/>
      <c r="AI6" s="102"/>
      <c r="AJ6" s="102"/>
      <c r="AK6" s="102"/>
      <c r="AL6" s="102"/>
      <c r="AM6" s="102"/>
      <c r="AN6" s="102"/>
      <c r="AO6" s="102"/>
      <c r="AP6" s="102"/>
      <c r="AQ6" s="102"/>
      <c r="AR6" s="102"/>
      <c r="AS6" s="102"/>
      <c r="AT6" s="102"/>
      <c r="AU6" s="102"/>
      <c r="AV6" s="102"/>
      <c r="AW6" s="103"/>
      <c r="AX6" s="95"/>
      <c r="AY6" s="96"/>
      <c r="AZ6" s="95"/>
      <c r="BA6" s="96"/>
    </row>
    <row r="7" spans="1:53" ht="15.75" customHeight="1" x14ac:dyDescent="0.25">
      <c r="A7" s="112"/>
      <c r="B7" s="113"/>
      <c r="C7" s="101"/>
      <c r="D7" s="102"/>
      <c r="E7" s="102"/>
      <c r="F7" s="102"/>
      <c r="G7" s="102"/>
      <c r="H7" s="102"/>
      <c r="I7" s="102"/>
      <c r="J7" s="102"/>
      <c r="K7" s="102"/>
      <c r="L7" s="102"/>
      <c r="M7" s="102"/>
      <c r="N7" s="102"/>
      <c r="O7" s="102"/>
      <c r="P7" s="102"/>
      <c r="Q7" s="102"/>
      <c r="R7" s="102"/>
      <c r="S7" s="102"/>
      <c r="T7" s="102"/>
      <c r="U7" s="102"/>
      <c r="V7" s="102"/>
      <c r="W7" s="102"/>
      <c r="X7" s="102"/>
      <c r="Y7" s="102"/>
      <c r="Z7" s="102"/>
      <c r="AA7" s="102"/>
      <c r="AB7" s="102"/>
      <c r="AC7" s="102"/>
      <c r="AD7" s="102"/>
      <c r="AE7" s="102"/>
      <c r="AF7" s="102"/>
      <c r="AG7" s="102"/>
      <c r="AH7" s="102"/>
      <c r="AI7" s="102"/>
      <c r="AJ7" s="102"/>
      <c r="AK7" s="102"/>
      <c r="AL7" s="102"/>
      <c r="AM7" s="102"/>
      <c r="AN7" s="102"/>
      <c r="AO7" s="102"/>
      <c r="AP7" s="102"/>
      <c r="AQ7" s="102"/>
      <c r="AR7" s="102"/>
      <c r="AS7" s="102"/>
      <c r="AT7" s="102"/>
      <c r="AU7" s="102"/>
      <c r="AV7" s="102"/>
      <c r="AW7" s="103"/>
      <c r="AX7" s="93" t="s">
        <v>8</v>
      </c>
      <c r="AY7" s="94"/>
      <c r="AZ7" s="107">
        <v>45828</v>
      </c>
      <c r="BA7" s="90"/>
    </row>
    <row r="8" spans="1:53" ht="16.5" customHeight="1" thickBot="1" x14ac:dyDescent="0.3">
      <c r="A8" s="95"/>
      <c r="B8" s="96"/>
      <c r="C8" s="104"/>
      <c r="D8" s="105"/>
      <c r="E8" s="105"/>
      <c r="F8" s="105"/>
      <c r="G8" s="105"/>
      <c r="H8" s="105"/>
      <c r="I8" s="105"/>
      <c r="J8" s="105"/>
      <c r="K8" s="105"/>
      <c r="L8" s="105"/>
      <c r="M8" s="105"/>
      <c r="N8" s="105"/>
      <c r="O8" s="105"/>
      <c r="P8" s="105"/>
      <c r="Q8" s="105"/>
      <c r="R8" s="105"/>
      <c r="S8" s="105"/>
      <c r="T8" s="105"/>
      <c r="U8" s="105"/>
      <c r="V8" s="105"/>
      <c r="W8" s="105"/>
      <c r="X8" s="105"/>
      <c r="Y8" s="105"/>
      <c r="Z8" s="105"/>
      <c r="AA8" s="105"/>
      <c r="AB8" s="105"/>
      <c r="AC8" s="105"/>
      <c r="AD8" s="105"/>
      <c r="AE8" s="105"/>
      <c r="AF8" s="105"/>
      <c r="AG8" s="105"/>
      <c r="AH8" s="105"/>
      <c r="AI8" s="105"/>
      <c r="AJ8" s="105"/>
      <c r="AK8" s="105"/>
      <c r="AL8" s="105"/>
      <c r="AM8" s="105"/>
      <c r="AN8" s="105"/>
      <c r="AO8" s="105"/>
      <c r="AP8" s="105"/>
      <c r="AQ8" s="105"/>
      <c r="AR8" s="105"/>
      <c r="AS8" s="105"/>
      <c r="AT8" s="105"/>
      <c r="AU8" s="105"/>
      <c r="AV8" s="105"/>
      <c r="AW8" s="106"/>
      <c r="AX8" s="95"/>
      <c r="AY8" s="96"/>
      <c r="AZ8" s="91"/>
      <c r="BA8" s="92"/>
    </row>
    <row r="10" spans="1:53" ht="54" customHeight="1" x14ac:dyDescent="0.25">
      <c r="A10" s="108" t="s">
        <v>9</v>
      </c>
      <c r="B10" s="108"/>
      <c r="C10" s="108"/>
      <c r="D10" s="117" t="s">
        <v>114</v>
      </c>
      <c r="E10" s="118"/>
      <c r="F10" s="118"/>
      <c r="G10" s="118"/>
      <c r="H10" s="118"/>
      <c r="I10" s="118"/>
      <c r="J10" s="118"/>
      <c r="K10" s="118"/>
      <c r="L10" s="118"/>
      <c r="M10" s="119"/>
      <c r="N10" s="9"/>
      <c r="AN10" s="1"/>
      <c r="AO10" s="1"/>
      <c r="AP10" s="1"/>
    </row>
    <row r="11" spans="1:53" s="3" customFormat="1" ht="75" customHeight="1" x14ac:dyDescent="0.25">
      <c r="A11" s="108" t="s">
        <v>11</v>
      </c>
      <c r="B11" s="108"/>
      <c r="C11" s="108"/>
      <c r="D11" s="109" t="s">
        <v>115</v>
      </c>
      <c r="E11" s="110"/>
      <c r="F11" s="110"/>
      <c r="G11" s="110"/>
      <c r="H11" s="110"/>
      <c r="I11" s="110"/>
      <c r="J11" s="110"/>
      <c r="K11" s="110"/>
      <c r="L11" s="110"/>
      <c r="M11" s="111"/>
      <c r="N11" s="10"/>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row>
    <row r="12" spans="1:53" s="3" customFormat="1" ht="75" customHeight="1" x14ac:dyDescent="0.25">
      <c r="A12" s="108" t="s">
        <v>13</v>
      </c>
      <c r="B12" s="108"/>
      <c r="C12" s="108"/>
      <c r="D12" s="109" t="s">
        <v>116</v>
      </c>
      <c r="E12" s="110"/>
      <c r="F12" s="110"/>
      <c r="G12" s="110"/>
      <c r="H12" s="110"/>
      <c r="I12" s="110"/>
      <c r="J12" s="110"/>
      <c r="K12" s="110"/>
      <c r="L12" s="110"/>
      <c r="M12" s="111"/>
      <c r="N12" s="10"/>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row>
    <row r="13" spans="1:53" s="3" customFormat="1" ht="24.75" customHeight="1" thickBot="1" x14ac:dyDescent="0.3">
      <c r="A13" s="7"/>
      <c r="B13" s="7"/>
      <c r="C13" s="7"/>
      <c r="D13" s="7"/>
      <c r="E13" s="7"/>
      <c r="F13" s="7"/>
      <c r="G13" s="7"/>
      <c r="H13" s="7"/>
      <c r="I13" s="7"/>
      <c r="J13" s="7"/>
      <c r="K13" s="7"/>
      <c r="L13" s="7"/>
      <c r="M13" s="7"/>
      <c r="N13" s="7"/>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row>
    <row r="14" spans="1:53" s="3" customFormat="1" ht="24.75" customHeight="1" x14ac:dyDescent="0.25">
      <c r="A14" s="143" t="s">
        <v>15</v>
      </c>
      <c r="B14" s="144"/>
      <c r="C14" s="144"/>
      <c r="D14" s="144"/>
      <c r="E14" s="144"/>
      <c r="F14" s="144"/>
      <c r="G14" s="144"/>
      <c r="H14" s="144"/>
      <c r="I14" s="144"/>
      <c r="J14" s="144"/>
      <c r="K14" s="144"/>
      <c r="L14" s="144"/>
      <c r="M14" s="144"/>
      <c r="N14" s="145"/>
      <c r="O14" s="146"/>
      <c r="P14" s="2"/>
      <c r="Q14" s="147" t="s">
        <v>16</v>
      </c>
      <c r="R14" s="148"/>
      <c r="S14" s="148"/>
      <c r="T14" s="148"/>
      <c r="U14" s="148"/>
      <c r="V14" s="148"/>
      <c r="W14" s="148"/>
      <c r="X14" s="148"/>
      <c r="Y14" s="149"/>
      <c r="Z14" s="149"/>
      <c r="AA14" s="149"/>
      <c r="AB14" s="149"/>
      <c r="AC14" s="149"/>
      <c r="AD14" s="149"/>
      <c r="AE14" s="149"/>
      <c r="AF14" s="148"/>
      <c r="AG14" s="148"/>
      <c r="AH14" s="148"/>
      <c r="AI14" s="148"/>
      <c r="AJ14" s="148"/>
      <c r="AK14" s="148"/>
      <c r="AL14" s="148"/>
      <c r="AM14" s="148"/>
      <c r="AN14" s="150"/>
      <c r="AO14" s="2"/>
      <c r="AP14" s="151" t="s">
        <v>17</v>
      </c>
      <c r="AQ14" s="152"/>
      <c r="AR14" s="153"/>
      <c r="AT14" s="154" t="s">
        <v>18</v>
      </c>
      <c r="AU14" s="155"/>
      <c r="AV14" s="155"/>
      <c r="AW14" s="155"/>
      <c r="AX14" s="156"/>
      <c r="AY14" s="65"/>
      <c r="AZ14" s="151" t="s">
        <v>19</v>
      </c>
      <c r="BA14" s="153"/>
    </row>
    <row r="15" spans="1:53" x14ac:dyDescent="0.25">
      <c r="A15" s="157"/>
      <c r="B15" s="120"/>
      <c r="C15" s="120"/>
      <c r="D15" s="120"/>
      <c r="E15" s="120"/>
      <c r="F15" s="120"/>
      <c r="G15" s="120"/>
      <c r="H15" s="120"/>
      <c r="I15" s="120"/>
      <c r="J15" s="120"/>
      <c r="K15" s="120"/>
      <c r="L15" s="120"/>
      <c r="M15" s="120"/>
      <c r="N15" s="158"/>
      <c r="O15" s="159"/>
      <c r="P15" s="2"/>
      <c r="Q15" s="160"/>
      <c r="R15" s="161"/>
      <c r="S15" s="161"/>
      <c r="T15" s="161"/>
      <c r="U15" s="161"/>
      <c r="V15" s="161"/>
      <c r="W15" s="161"/>
      <c r="X15" s="161"/>
      <c r="Y15" s="162" t="s">
        <v>20</v>
      </c>
      <c r="Z15" s="163"/>
      <c r="AA15" s="164"/>
      <c r="AB15" s="162" t="s">
        <v>21</v>
      </c>
      <c r="AC15" s="163"/>
      <c r="AD15" s="163"/>
      <c r="AE15" s="163"/>
      <c r="AF15" s="164"/>
      <c r="AG15" s="165"/>
      <c r="AH15" s="165"/>
      <c r="AI15" s="165"/>
      <c r="AJ15" s="165"/>
      <c r="AK15" s="165"/>
      <c r="AL15" s="165"/>
      <c r="AM15" s="165"/>
      <c r="AN15" s="166"/>
      <c r="AO15" s="2"/>
      <c r="AP15" s="167"/>
      <c r="AQ15" s="168"/>
      <c r="AR15" s="169"/>
      <c r="AT15" s="170"/>
      <c r="AU15" s="168"/>
      <c r="AV15" s="168"/>
      <c r="AW15" s="168"/>
      <c r="AX15" s="171"/>
      <c r="AY15" s="65"/>
      <c r="AZ15" s="167"/>
      <c r="BA15" s="169"/>
    </row>
    <row r="16" spans="1:53" s="5" customFormat="1" ht="166.5" customHeight="1" x14ac:dyDescent="0.25">
      <c r="A16" s="172" t="s">
        <v>22</v>
      </c>
      <c r="B16" s="173" t="s">
        <v>23</v>
      </c>
      <c r="C16" s="174" t="s">
        <v>24</v>
      </c>
      <c r="D16" s="174" t="s">
        <v>25</v>
      </c>
      <c r="E16" s="175" t="s">
        <v>26</v>
      </c>
      <c r="F16" s="176" t="s">
        <v>27</v>
      </c>
      <c r="G16" s="177" t="s">
        <v>28</v>
      </c>
      <c r="H16" s="175" t="s">
        <v>29</v>
      </c>
      <c r="I16" s="174" t="s">
        <v>30</v>
      </c>
      <c r="J16" s="174" t="s">
        <v>31</v>
      </c>
      <c r="K16" s="175" t="s">
        <v>32</v>
      </c>
      <c r="L16" s="175" t="s">
        <v>33</v>
      </c>
      <c r="M16" s="174" t="s">
        <v>30</v>
      </c>
      <c r="N16" s="174" t="s">
        <v>34</v>
      </c>
      <c r="O16" s="178" t="s">
        <v>35</v>
      </c>
      <c r="P16" s="2"/>
      <c r="Q16" s="179" t="s">
        <v>36</v>
      </c>
      <c r="R16" s="21" t="s">
        <v>37</v>
      </c>
      <c r="S16" s="21" t="s">
        <v>38</v>
      </c>
      <c r="T16" s="21" t="s">
        <v>39</v>
      </c>
      <c r="U16" s="21" t="s">
        <v>40</v>
      </c>
      <c r="V16" s="21" t="s">
        <v>41</v>
      </c>
      <c r="W16" s="21" t="s">
        <v>42</v>
      </c>
      <c r="X16" s="180" t="s">
        <v>43</v>
      </c>
      <c r="Y16" s="181" t="s">
        <v>44</v>
      </c>
      <c r="Z16" s="181" t="s">
        <v>45</v>
      </c>
      <c r="AA16" s="182" t="s">
        <v>46</v>
      </c>
      <c r="AB16" s="183" t="s">
        <v>47</v>
      </c>
      <c r="AC16" s="184"/>
      <c r="AD16" s="182" t="s">
        <v>48</v>
      </c>
      <c r="AE16" s="185" t="s">
        <v>49</v>
      </c>
      <c r="AF16" s="186"/>
      <c r="AG16" s="187" t="s">
        <v>50</v>
      </c>
      <c r="AH16" s="187" t="s">
        <v>51</v>
      </c>
      <c r="AI16" s="187" t="s">
        <v>30</v>
      </c>
      <c r="AJ16" s="187" t="s">
        <v>52</v>
      </c>
      <c r="AK16" s="187" t="s">
        <v>30</v>
      </c>
      <c r="AL16" s="187" t="s">
        <v>34</v>
      </c>
      <c r="AM16" s="187" t="s">
        <v>53</v>
      </c>
      <c r="AN16" s="188" t="s">
        <v>54</v>
      </c>
      <c r="AO16" s="24"/>
      <c r="AP16" s="39" t="s">
        <v>55</v>
      </c>
      <c r="AQ16" s="39" t="s">
        <v>56</v>
      </c>
      <c r="AR16" s="21" t="s">
        <v>57</v>
      </c>
      <c r="AS16" s="40"/>
      <c r="AT16" s="41" t="s">
        <v>58</v>
      </c>
      <c r="AU16" s="41" t="s">
        <v>59</v>
      </c>
      <c r="AV16" s="41" t="s">
        <v>60</v>
      </c>
      <c r="AW16" s="41" t="s">
        <v>61</v>
      </c>
      <c r="AX16" s="41" t="s">
        <v>62</v>
      </c>
      <c r="AY16" s="42"/>
      <c r="AZ16" s="41" t="s">
        <v>63</v>
      </c>
      <c r="BA16" s="41" t="s">
        <v>64</v>
      </c>
    </row>
    <row r="17" spans="1:53" ht="249.75" customHeight="1" x14ac:dyDescent="0.25">
      <c r="A17" s="189">
        <v>1</v>
      </c>
      <c r="B17" s="190" t="s">
        <v>65</v>
      </c>
      <c r="C17" s="191" t="s">
        <v>117</v>
      </c>
      <c r="D17" s="191" t="s">
        <v>118</v>
      </c>
      <c r="E17" s="191" t="s">
        <v>119</v>
      </c>
      <c r="F17" s="127"/>
      <c r="G17" s="192">
        <v>365</v>
      </c>
      <c r="H17" s="193" t="str">
        <f>IF(G17&lt;=0,"",IF(G17&lt;=2,"Muy Baja",IF(G17&lt;=24,"Baja",IF(G17&lt;=500,"Media",IF(G17&lt;=5000,"Alta","Muy Alta")))))</f>
        <v>Media</v>
      </c>
      <c r="I17" s="194">
        <f>IF(H17="","",IF(H17="Muy Baja",0.2,IF(H17="Baja",0.4,IF(H17="Media",0.6,IF(H17="Alta",0.8,IF(H17="Muy Alta",1,))))))</f>
        <v>0.6</v>
      </c>
      <c r="J17" s="131" t="s">
        <v>69</v>
      </c>
      <c r="K17" s="132" t="str">
        <f>+J17</f>
        <v>Afectación Menor o igual a 700 SMLMV</v>
      </c>
      <c r="L17" s="193" t="str">
        <f>+VLOOKUP(K17,[1]Datos!$O$4:$P$15,2,FALSE)</f>
        <v>Leve</v>
      </c>
      <c r="M17" s="194">
        <f>IF(L17="","",IF(L17="Leve",0.2,IF(L17="Menor",0.4,IF(L17="Moderado",0.6,IF(L17="Mayor",0.8,IF(L17="Catastrófico",1,))))))</f>
        <v>0.2</v>
      </c>
      <c r="N17" s="194" t="str">
        <f>+CONCATENATE(H17, " - ", L17)</f>
        <v>Media - Leve</v>
      </c>
      <c r="O17" s="195" t="str">
        <f>+VLOOKUP(N17,[1]Datos!J4:K28,2,)</f>
        <v>MODERADO</v>
      </c>
      <c r="P17" s="24"/>
      <c r="Q17" s="196">
        <v>1</v>
      </c>
      <c r="R17" s="197" t="s">
        <v>120</v>
      </c>
      <c r="S17" s="197" t="s">
        <v>121</v>
      </c>
      <c r="T17" s="197" t="s">
        <v>122</v>
      </c>
      <c r="U17" s="197" t="s">
        <v>123</v>
      </c>
      <c r="V17" s="197" t="s">
        <v>124</v>
      </c>
      <c r="W17" s="197" t="s">
        <v>125</v>
      </c>
      <c r="X17" s="11" t="str">
        <f>IF(OR(Y17="Preventivo",Y17="Detectivo"),"Probabilidad",IF(Y17="Correctivo","Impacto",""))</f>
        <v>Probabilidad</v>
      </c>
      <c r="Y17" s="6" t="s">
        <v>76</v>
      </c>
      <c r="Z17" s="6" t="s">
        <v>77</v>
      </c>
      <c r="AA17" s="12" t="str">
        <f>IF(AND(Y17="Preventivo",Z17="Automático"),"50%",IF(AND(Y17="Preventivo",Z17="Manual"),"40%",IF(AND(Y17="Detectivo",Z17="Automático"),"40%",IF(AND(Y17="Detectivo",Z17="Manual"),"30%",IF(AND(Y17="Correctivo",Z17="Automático"),"35%",IF(AND(Y17="Correctivo",Z17="Manual"),"25%",""))))))</f>
        <v>40%</v>
      </c>
      <c r="AB17" s="8" t="s">
        <v>78</v>
      </c>
      <c r="AC17" s="8" t="s">
        <v>126</v>
      </c>
      <c r="AD17" s="6" t="s">
        <v>80</v>
      </c>
      <c r="AE17" s="8" t="s">
        <v>81</v>
      </c>
      <c r="AF17" s="8" t="str">
        <f>+W17</f>
        <v>Plan anual de mantenimiento</v>
      </c>
      <c r="AG17" s="13">
        <f>IFERROR(IF(X17="Probabilidad",(I17-(+I17*AA17)),IF(X17="Impacto",I17,"")),"")</f>
        <v>0.36</v>
      </c>
      <c r="AH17" s="14" t="str">
        <f t="shared" ref="AH17:AH19" si="0">IFERROR(IF(AG17="","",IF(AG17&lt;=0.2,"Muy Baja",IF(AG17&lt;=0.4,"Baja",IF(AG17&lt;=0.6,"Media",IF(AG17&lt;=0.8,"Alta","Muy Alta"))))),"")</f>
        <v>Baja</v>
      </c>
      <c r="AI17" s="15">
        <f>I17-(AA17*I17)</f>
        <v>0.36</v>
      </c>
      <c r="AJ17" s="16" t="str">
        <f t="shared" ref="AJ17:AJ19" si="1">IFERROR(IF(AK17="","",IF(AK17&lt;=0.2,"Leve",IF(AK17&lt;=0.4,"Menor",IF(AK17&lt;=0.6,"Moderado",IF(AK17&lt;=0.8,"Mayor","Catastrófico"))))),"")</f>
        <v>Leve</v>
      </c>
      <c r="AK17" s="13">
        <f>IFERROR(IF(X17="Impacto",(M17-(+M17*AA17)),IF(X17="Probabilidad",M17,"")),"")</f>
        <v>0.2</v>
      </c>
      <c r="AL17" s="17" t="str">
        <f>+CONCATENATE(AH17, " - ", AJ17)</f>
        <v>Baja - Leve</v>
      </c>
      <c r="AM17" s="18" t="str">
        <f>+VLOOKUP(AL17,[2]Datos!$J$4:$K$28,2,)</f>
        <v>BAJO</v>
      </c>
      <c r="AN17" s="198" t="s">
        <v>82</v>
      </c>
      <c r="AO17" s="24"/>
      <c r="AP17" s="199" t="s">
        <v>127</v>
      </c>
      <c r="AQ17" s="199"/>
      <c r="AR17" s="199"/>
      <c r="AS17" s="25"/>
      <c r="AT17" s="200">
        <v>45909</v>
      </c>
      <c r="AU17" s="20" t="s">
        <v>128</v>
      </c>
      <c r="AV17" s="201" t="s">
        <v>129</v>
      </c>
      <c r="AW17" s="201" t="s">
        <v>129</v>
      </c>
      <c r="AX17" s="201" t="s">
        <v>129</v>
      </c>
      <c r="AY17" s="42"/>
      <c r="AZ17" s="80" t="s">
        <v>130</v>
      </c>
      <c r="BA17" s="202" t="s">
        <v>131</v>
      </c>
    </row>
    <row r="18" spans="1:53" ht="301.5" customHeight="1" thickBot="1" x14ac:dyDescent="0.3">
      <c r="A18" s="203"/>
      <c r="B18" s="204"/>
      <c r="C18" s="205"/>
      <c r="D18" s="205"/>
      <c r="E18" s="205"/>
      <c r="F18" s="206"/>
      <c r="G18" s="207"/>
      <c r="H18" s="208"/>
      <c r="I18" s="209"/>
      <c r="J18" s="131"/>
      <c r="K18" s="132"/>
      <c r="L18" s="208"/>
      <c r="M18" s="209"/>
      <c r="N18" s="209"/>
      <c r="O18" s="210"/>
      <c r="P18" s="24"/>
      <c r="Q18" s="196">
        <v>2</v>
      </c>
      <c r="R18" s="197" t="s">
        <v>132</v>
      </c>
      <c r="S18" s="211" t="s">
        <v>133</v>
      </c>
      <c r="T18" s="212" t="s">
        <v>134</v>
      </c>
      <c r="U18" s="197" t="s">
        <v>135</v>
      </c>
      <c r="V18" s="197" t="s">
        <v>136</v>
      </c>
      <c r="W18" s="197" t="s">
        <v>137</v>
      </c>
      <c r="X18" s="11" t="str">
        <f t="shared" ref="X18:X19" si="2">IF(OR(Y18="Preventivo",Y18="Detectivo"),"Probabilidad",IF(Y18="Correctivo","Impacto",""))</f>
        <v>Probabilidad</v>
      </c>
      <c r="Y18" s="6" t="s">
        <v>76</v>
      </c>
      <c r="Z18" s="6" t="s">
        <v>77</v>
      </c>
      <c r="AA18" s="12" t="str">
        <f>IF(AND(Y18="Preventivo",Z18="Automático"),"50%",IF(AND(Y18="Preventivo",Z18="Manual"),"40%",IF(AND(Y18="Detectivo",Z18="Automático"),"40%",IF(AND(Y18="Detectivo",Z18="Manual"),"30%",IF(AND(Y18="Correctivo",Z18="Automático"),"35%",IF(AND(Y18="Correctivo",Z18="Manual"),"25%",""))))))</f>
        <v>40%</v>
      </c>
      <c r="AB18" s="8" t="s">
        <v>78</v>
      </c>
      <c r="AC18" s="19" t="s">
        <v>138</v>
      </c>
      <c r="AD18" s="6" t="s">
        <v>80</v>
      </c>
      <c r="AE18" s="8" t="s">
        <v>81</v>
      </c>
      <c r="AF18" s="8" t="str">
        <f>+W18</f>
        <v>Documentación del proceso</v>
      </c>
      <c r="AG18" s="213">
        <f t="shared" ref="AG18:AG19" si="3">IFERROR(IF(AND(X17="Probabilidad",X18="Probabilidad"),(AI17-(+AI17*AA18)),IF(X18="Probabilidad",($I$17-(+$I$17*AA18)),IF(X18="Impacto",AI17,""))),"")</f>
        <v>0.216</v>
      </c>
      <c r="AH18" s="14" t="str">
        <f t="shared" si="0"/>
        <v>Baja</v>
      </c>
      <c r="AI18" s="15">
        <f t="shared" ref="AI18:AI19" si="4">+AG18</f>
        <v>0.216</v>
      </c>
      <c r="AJ18" s="16" t="str">
        <f t="shared" si="1"/>
        <v>Leve</v>
      </c>
      <c r="AK18" s="214">
        <f t="shared" ref="AK18:AK19" si="5">IFERROR(IF(AND(X17="Impacto",X17="Impacto"),(AK17-(+AK17*AA18)),IF(X18="Impacto",($M$17-(+$M$17*AA18)),IF(X18="Probabilidad",AK17,""))),"")</f>
        <v>0.2</v>
      </c>
      <c r="AL18" s="17" t="str">
        <f t="shared" ref="AL18:AL19" si="6">+CONCATENATE(AH18, " - ", AJ18)</f>
        <v>Baja - Leve</v>
      </c>
      <c r="AM18" s="18" t="str">
        <f>+VLOOKUP(AL18,[2]Datos!$J$4:$K$28,2,)</f>
        <v>BAJO</v>
      </c>
      <c r="AN18" s="215"/>
      <c r="AO18" s="24"/>
      <c r="AP18" s="216"/>
      <c r="AQ18" s="216"/>
      <c r="AR18" s="216"/>
      <c r="AS18" s="25"/>
      <c r="AT18" s="217"/>
      <c r="AU18" s="20" t="s">
        <v>139</v>
      </c>
      <c r="AV18" s="201" t="s">
        <v>129</v>
      </c>
      <c r="AW18" s="201" t="s">
        <v>129</v>
      </c>
      <c r="AX18" s="201" t="s">
        <v>129</v>
      </c>
      <c r="AY18" s="29"/>
      <c r="AZ18" s="80" t="s">
        <v>140</v>
      </c>
      <c r="BA18" s="202" t="s">
        <v>141</v>
      </c>
    </row>
    <row r="19" spans="1:53" ht="237" customHeight="1" x14ac:dyDescent="0.25">
      <c r="A19" s="218"/>
      <c r="B19" s="219"/>
      <c r="C19" s="220"/>
      <c r="D19" s="220"/>
      <c r="E19" s="220"/>
      <c r="F19" s="221"/>
      <c r="G19" s="222"/>
      <c r="H19" s="223"/>
      <c r="I19" s="224"/>
      <c r="J19" s="131"/>
      <c r="K19" s="132"/>
      <c r="L19" s="223"/>
      <c r="M19" s="224"/>
      <c r="N19" s="224"/>
      <c r="O19" s="225"/>
      <c r="P19" s="24"/>
      <c r="Q19" s="196">
        <v>3</v>
      </c>
      <c r="R19" s="197" t="s">
        <v>142</v>
      </c>
      <c r="S19" s="197" t="s">
        <v>133</v>
      </c>
      <c r="T19" s="197" t="s">
        <v>143</v>
      </c>
      <c r="U19" s="197" t="s">
        <v>144</v>
      </c>
      <c r="V19" s="197" t="s">
        <v>145</v>
      </c>
      <c r="W19" s="197" t="s">
        <v>146</v>
      </c>
      <c r="X19" s="11" t="str">
        <f t="shared" si="2"/>
        <v>Probabilidad</v>
      </c>
      <c r="Y19" s="6" t="s">
        <v>112</v>
      </c>
      <c r="Z19" s="6" t="s">
        <v>77</v>
      </c>
      <c r="AA19" s="12" t="str">
        <f>IF(AND(Y19="Preventivo",Z19="Automático"),"50%",IF(AND(Y19="Preventivo",Z19="Manual"),"40%",IF(AND(Y19="Detectivo",Z19="Automático"),"40%",IF(AND(Y19="Detectivo",Z19="Manual"),"30%",IF(AND(Y19="Correctivo",Z19="Automático"),"35%",IF(AND(Y19="Correctivo",Z19="Manual"),"25%",""))))))</f>
        <v>30%</v>
      </c>
      <c r="AB19" s="8" t="s">
        <v>78</v>
      </c>
      <c r="AC19" s="19" t="s">
        <v>138</v>
      </c>
      <c r="AD19" s="6" t="s">
        <v>80</v>
      </c>
      <c r="AE19" s="8" t="s">
        <v>81</v>
      </c>
      <c r="AF19" s="8" t="str">
        <f>+W19</f>
        <v>Acta de entrega</v>
      </c>
      <c r="AG19" s="226">
        <f t="shared" si="3"/>
        <v>0.1512</v>
      </c>
      <c r="AH19" s="14" t="str">
        <f t="shared" si="0"/>
        <v>Muy Baja</v>
      </c>
      <c r="AI19" s="15">
        <f t="shared" si="4"/>
        <v>0.1512</v>
      </c>
      <c r="AJ19" s="16" t="str">
        <f t="shared" si="1"/>
        <v>Leve</v>
      </c>
      <c r="AK19" s="226">
        <f t="shared" si="5"/>
        <v>0.2</v>
      </c>
      <c r="AL19" s="17" t="str">
        <f t="shared" si="6"/>
        <v>Muy Baja - Leve</v>
      </c>
      <c r="AM19" s="18" t="str">
        <f>+VLOOKUP(AL19,[2]Datos!$J$4:$K$28,2,)</f>
        <v>BAJO</v>
      </c>
      <c r="AN19" s="227"/>
      <c r="AO19" s="24"/>
      <c r="AP19" s="228"/>
      <c r="AQ19" s="228"/>
      <c r="AR19" s="228"/>
      <c r="AS19" s="25"/>
      <c r="AT19" s="229"/>
      <c r="AU19" s="20" t="s">
        <v>147</v>
      </c>
      <c r="AV19" s="201" t="s">
        <v>129</v>
      </c>
      <c r="AW19" s="201" t="s">
        <v>129</v>
      </c>
      <c r="AX19" s="201" t="s">
        <v>129</v>
      </c>
      <c r="AY19" s="29"/>
      <c r="AZ19" s="80" t="s">
        <v>148</v>
      </c>
      <c r="BA19" s="230" t="s">
        <v>149</v>
      </c>
    </row>
    <row r="20" spans="1:53" ht="93.75" customHeight="1" x14ac:dyDescent="0.25">
      <c r="B20" s="43"/>
      <c r="C20" s="44"/>
      <c r="D20" s="44"/>
      <c r="E20" s="44"/>
      <c r="F20" s="44"/>
      <c r="G20" s="43"/>
      <c r="H20" s="43"/>
      <c r="I20" s="45"/>
      <c r="J20" s="46"/>
      <c r="K20" s="23"/>
      <c r="L20" s="43"/>
      <c r="M20" s="45"/>
      <c r="N20" s="45"/>
      <c r="O20" s="47"/>
      <c r="P20" s="2"/>
      <c r="Q20" s="48"/>
      <c r="R20" s="10"/>
      <c r="S20" s="10"/>
      <c r="T20" s="10"/>
      <c r="U20" s="10"/>
      <c r="V20" s="10"/>
      <c r="W20" s="10"/>
      <c r="X20" s="48"/>
      <c r="Y20" s="49"/>
      <c r="Z20" s="49"/>
      <c r="AA20" s="50"/>
      <c r="AB20" s="51"/>
      <c r="AC20" s="52"/>
      <c r="AD20" s="49"/>
      <c r="AE20" s="51"/>
      <c r="AF20" s="51"/>
      <c r="AG20" s="53"/>
      <c r="AH20" s="49"/>
      <c r="AI20" s="54"/>
      <c r="AJ20" s="55"/>
      <c r="AK20" s="53"/>
      <c r="AL20" s="56"/>
      <c r="AM20" s="57"/>
      <c r="AN20" s="58"/>
      <c r="AO20" s="2"/>
      <c r="AP20" s="59"/>
      <c r="AQ20" s="59"/>
      <c r="AR20" s="59"/>
      <c r="AT20" s="60"/>
      <c r="AU20" s="61"/>
      <c r="AV20" s="62"/>
      <c r="AW20" s="63"/>
      <c r="AX20" s="64"/>
      <c r="AY20" s="65"/>
      <c r="AZ20" s="62"/>
      <c r="BA20" s="66"/>
    </row>
    <row r="21" spans="1:53" ht="20.25" x14ac:dyDescent="0.25">
      <c r="A21" s="136" t="s">
        <v>108</v>
      </c>
      <c r="B21" s="136"/>
      <c r="C21" s="136"/>
      <c r="D21" s="136"/>
      <c r="E21" s="136"/>
      <c r="F21" s="136"/>
      <c r="G21" s="136"/>
      <c r="H21" s="136"/>
      <c r="P21" s="2"/>
      <c r="BA21" s="22" t="s">
        <v>109</v>
      </c>
    </row>
    <row r="22" spans="1:53" x14ac:dyDescent="0.25">
      <c r="P22" s="2"/>
    </row>
    <row r="23" spans="1:53" x14ac:dyDescent="0.25">
      <c r="P23" s="2"/>
    </row>
    <row r="24" spans="1:53" x14ac:dyDescent="0.25">
      <c r="P24" s="2"/>
    </row>
    <row r="25" spans="1:53" x14ac:dyDescent="0.25">
      <c r="P25" s="2"/>
    </row>
    <row r="26" spans="1:53" x14ac:dyDescent="0.25">
      <c r="P26" s="2"/>
    </row>
    <row r="27" spans="1:53" x14ac:dyDescent="0.25">
      <c r="P27" s="2"/>
    </row>
    <row r="28" spans="1:53" x14ac:dyDescent="0.25">
      <c r="P28" s="2"/>
    </row>
    <row r="29" spans="1:53" x14ac:dyDescent="0.25">
      <c r="P29" s="2"/>
    </row>
  </sheetData>
  <mergeCells count="48">
    <mergeCell ref="A21:H21"/>
    <mergeCell ref="O17:O19"/>
    <mergeCell ref="AN17:AN19"/>
    <mergeCell ref="AP17:AP19"/>
    <mergeCell ref="AQ17:AQ19"/>
    <mergeCell ref="AR17:AR19"/>
    <mergeCell ref="AT17:AT19"/>
    <mergeCell ref="I17:I19"/>
    <mergeCell ref="J17:J19"/>
    <mergeCell ref="K17:K19"/>
    <mergeCell ref="L17:L19"/>
    <mergeCell ref="M17:M19"/>
    <mergeCell ref="N17:N19"/>
    <mergeCell ref="AB16:AC16"/>
    <mergeCell ref="AE16:AF16"/>
    <mergeCell ref="A17:A19"/>
    <mergeCell ref="B17:B19"/>
    <mergeCell ref="C17:C19"/>
    <mergeCell ref="D17:D19"/>
    <mergeCell ref="E17:E19"/>
    <mergeCell ref="F17:F18"/>
    <mergeCell ref="G17:G19"/>
    <mergeCell ref="H17:H19"/>
    <mergeCell ref="A14:O15"/>
    <mergeCell ref="Q14:AN14"/>
    <mergeCell ref="AP14:AR15"/>
    <mergeCell ref="AT14:AX15"/>
    <mergeCell ref="AZ14:BA15"/>
    <mergeCell ref="Y15:AA15"/>
    <mergeCell ref="AB15:AF15"/>
    <mergeCell ref="AG15:AN15"/>
    <mergeCell ref="AZ7:BA8"/>
    <mergeCell ref="A10:C10"/>
    <mergeCell ref="D10:M10"/>
    <mergeCell ref="A11:C11"/>
    <mergeCell ref="D11:M11"/>
    <mergeCell ref="A12:C12"/>
    <mergeCell ref="D12:M12"/>
    <mergeCell ref="A1:B8"/>
    <mergeCell ref="C1:AW4"/>
    <mergeCell ref="AX1:AY2"/>
    <mergeCell ref="AZ1:BA2"/>
    <mergeCell ref="AX3:AY4"/>
    <mergeCell ref="AZ3:BA4"/>
    <mergeCell ref="C5:AW8"/>
    <mergeCell ref="AX5:AY6"/>
    <mergeCell ref="AZ5:BA6"/>
    <mergeCell ref="AX7:AY8"/>
  </mergeCells>
  <conditionalFormatting sqref="H17 H20">
    <cfRule type="cellIs" dxfId="182" priority="34" operator="equal">
      <formula>"Muy Alta"</formula>
    </cfRule>
    <cfRule type="cellIs" dxfId="181" priority="35" operator="equal">
      <formula>"Alta"</formula>
    </cfRule>
    <cfRule type="cellIs" dxfId="180" priority="36" operator="equal">
      <formula>"Media"</formula>
    </cfRule>
    <cfRule type="cellIs" dxfId="179" priority="37" operator="equal">
      <formula>"Muy Baja"</formula>
    </cfRule>
    <cfRule type="cellIs" dxfId="178" priority="38" operator="equal">
      <formula>"Baja"</formula>
    </cfRule>
  </conditionalFormatting>
  <conditionalFormatting sqref="L17 L20">
    <cfRule type="cellIs" dxfId="177" priority="29" operator="equal">
      <formula>"Leve"</formula>
    </cfRule>
    <cfRule type="cellIs" dxfId="176" priority="30" operator="equal">
      <formula>"Catastrófico"</formula>
    </cfRule>
    <cfRule type="cellIs" dxfId="175" priority="31" operator="equal">
      <formula>"Mayor"</formula>
    </cfRule>
    <cfRule type="cellIs" dxfId="174" priority="32" operator="equal">
      <formula>"Moderado"</formula>
    </cfRule>
    <cfRule type="cellIs" dxfId="173" priority="33" operator="equal">
      <formula>"Menor"</formula>
    </cfRule>
  </conditionalFormatting>
  <conditionalFormatting sqref="O17 AM20 O20">
    <cfRule type="cellIs" dxfId="172" priority="25" operator="equal">
      <formula>"EXTREMO"</formula>
    </cfRule>
    <cfRule type="cellIs" dxfId="171" priority="26" operator="equal">
      <formula>"ALTO"</formula>
    </cfRule>
    <cfRule type="cellIs" dxfId="170" priority="27" operator="equal">
      <formula>"BAJO"</formula>
    </cfRule>
    <cfRule type="cellIs" dxfId="169" priority="28" operator="equal">
      <formula>"MODERADO"</formula>
    </cfRule>
  </conditionalFormatting>
  <conditionalFormatting sqref="AH20">
    <cfRule type="cellIs" dxfId="168" priority="20" operator="equal">
      <formula>"Baja"</formula>
    </cfRule>
    <cfRule type="cellIs" dxfId="167" priority="21" operator="equal">
      <formula>"Media"</formula>
    </cfRule>
    <cfRule type="cellIs" dxfId="166" priority="22" operator="equal">
      <formula>"Muy Alta"</formula>
    </cfRule>
    <cfRule type="cellIs" dxfId="165" priority="23" operator="equal">
      <formula>"Alta"</formula>
    </cfRule>
  </conditionalFormatting>
  <conditionalFormatting sqref="AH20">
    <cfRule type="cellIs" dxfId="164" priority="24" operator="equal">
      <formula>"Muy Baja"</formula>
    </cfRule>
  </conditionalFormatting>
  <conditionalFormatting sqref="AJ20">
    <cfRule type="cellIs" dxfId="163" priority="15" operator="equal">
      <formula>"Catastrófico"</formula>
    </cfRule>
    <cfRule type="cellIs" dxfId="162" priority="16" operator="equal">
      <formula>"Mayor"</formula>
    </cfRule>
    <cfRule type="cellIs" dxfId="161" priority="17" operator="equal">
      <formula>"Moderado"</formula>
    </cfRule>
    <cfRule type="cellIs" dxfId="160" priority="18" operator="equal">
      <formula>"Menor"</formula>
    </cfRule>
    <cfRule type="cellIs" dxfId="159" priority="19" operator="equal">
      <formula>"Leve"</formula>
    </cfRule>
  </conditionalFormatting>
  <conditionalFormatting sqref="AM17:AM19">
    <cfRule type="cellIs" dxfId="158" priority="11" operator="equal">
      <formula>"EXTREMO"</formula>
    </cfRule>
    <cfRule type="cellIs" dxfId="157" priority="12" operator="equal">
      <formula>"ALTO"</formula>
    </cfRule>
    <cfRule type="cellIs" dxfId="156" priority="13" operator="equal">
      <formula>"BAJO"</formula>
    </cfRule>
    <cfRule type="cellIs" dxfId="155" priority="14" operator="equal">
      <formula>"MODERADO"</formula>
    </cfRule>
  </conditionalFormatting>
  <conditionalFormatting sqref="AH17:AH19">
    <cfRule type="cellIs" dxfId="154" priority="6" operator="equal">
      <formula>"Muy Baja"</formula>
    </cfRule>
    <cfRule type="cellIs" dxfId="153" priority="7" operator="equal">
      <formula>"Baja"</formula>
    </cfRule>
    <cfRule type="cellIs" dxfId="152" priority="8" operator="equal">
      <formula>"Media"</formula>
    </cfRule>
    <cfRule type="cellIs" dxfId="151" priority="9" operator="equal">
      <formula>"Muy Alta"</formula>
    </cfRule>
    <cfRule type="cellIs" dxfId="150" priority="10" operator="equal">
      <formula>"Alta"</formula>
    </cfRule>
  </conditionalFormatting>
  <conditionalFormatting sqref="AJ17:AJ19">
    <cfRule type="cellIs" dxfId="149" priority="1" operator="equal">
      <formula>"Catastrófico"</formula>
    </cfRule>
    <cfRule type="cellIs" dxfId="148" priority="2" operator="equal">
      <formula>"Mayor"</formula>
    </cfRule>
    <cfRule type="cellIs" dxfId="147" priority="3" operator="equal">
      <formula>"Moderado"</formula>
    </cfRule>
    <cfRule type="cellIs" dxfId="146" priority="4" operator="equal">
      <formula>"Menor"</formula>
    </cfRule>
    <cfRule type="cellIs" dxfId="145" priority="5" operator="equal">
      <formula>"Leve"</formula>
    </cfRule>
  </conditionalFormatting>
  <hyperlinks>
    <hyperlink ref="A14:O15" location="Instructivo!A1" display="IDENTIFICACIÓN DEL RIESGO"/>
  </hyperlinks>
  <pageMargins left="0.70866141732283472" right="0.70866141732283472" top="0.74803149606299213" bottom="0.74803149606299213" header="0.31496062992125984" footer="0.31496062992125984"/>
  <pageSetup paperSize="41" scale="11" orientation="landscape" r:id="rId1"/>
  <colBreaks count="1" manualBreakCount="1">
    <brk id="16" max="22" man="1"/>
  </colBreaks>
  <drawing r:id="rId2"/>
  <extLst>
    <ext xmlns:x14="http://schemas.microsoft.com/office/spreadsheetml/2009/9/main" uri="{CCE6A557-97BC-4b89-ADB6-D9C93CAAB3DF}">
      <x14:dataValidations xmlns:xm="http://schemas.microsoft.com/office/excel/2006/main" count="8">
        <x14:dataValidation type="list" allowBlank="1" showInputMessage="1" showErrorMessage="1">
          <x14:formula1>
            <xm:f>'C:\Users\caguerra\Downloads\[MATRIZ Riesgos Fiscales Adecuación Mantenim.xlsx]Datos'!#REF!</xm:f>
          </x14:formula1>
          <xm:sqref>B17 B20</xm:sqref>
        </x14:dataValidation>
        <x14:dataValidation type="list" allowBlank="1" showInputMessage="1" showErrorMessage="1">
          <x14:formula1>
            <xm:f>'C:\Users\caguerra\Downloads\[MATRIZ Riesgos Fiscales Adecuación Mantenim.xlsx]Datos'!#REF!</xm:f>
          </x14:formula1>
          <xm:sqref>J17 J20</xm:sqref>
        </x14:dataValidation>
        <x14:dataValidation type="list" allowBlank="1" showInputMessage="1" showErrorMessage="1">
          <x14:formula1>
            <xm:f>'C:\Users\caguerra\Downloads\[MATRIZ Riesgos Fiscales Adecuación Mantenim.xlsx]Datos'!#REF!</xm:f>
          </x14:formula1>
          <xm:sqref>Y17:Y20</xm:sqref>
        </x14:dataValidation>
        <x14:dataValidation type="list" allowBlank="1" showInputMessage="1" showErrorMessage="1">
          <x14:formula1>
            <xm:f>'C:\Users\caguerra\Downloads\[MATRIZ Riesgos Fiscales Adecuación Mantenim.xlsx]Datos'!#REF!</xm:f>
          </x14:formula1>
          <xm:sqref>Z17:Z20</xm:sqref>
        </x14:dataValidation>
        <x14:dataValidation type="list" allowBlank="1" showInputMessage="1" showErrorMessage="1">
          <x14:formula1>
            <xm:f>'C:\Users\caguerra\Downloads\[MATRIZ Riesgos Fiscales Adecuación Mantenim.xlsx]Instructivo'!#REF!</xm:f>
          </x14:formula1>
          <xm:sqref>F17:F20</xm:sqref>
        </x14:dataValidation>
        <x14:dataValidation type="list" allowBlank="1" showInputMessage="1" showErrorMessage="1">
          <x14:formula1>
            <xm:f>'C:\Users\caguerra\Downloads\[MATRIZ Riesgos Fiscales Adecuación Mantenim.xlsx]Datos'!#REF!</xm:f>
          </x14:formula1>
          <xm:sqref>AB17:AB20</xm:sqref>
        </x14:dataValidation>
        <x14:dataValidation type="list" allowBlank="1" showInputMessage="1" showErrorMessage="1">
          <x14:formula1>
            <xm:f>'C:\Users\caguerra\Downloads\[MATRIZ Riesgos Fiscales Adecuación Mantenim.xlsx]Datos'!#REF!</xm:f>
          </x14:formula1>
          <xm:sqref>AD17:AD20</xm:sqref>
        </x14:dataValidation>
        <x14:dataValidation type="list" allowBlank="1" showInputMessage="1" showErrorMessage="1">
          <x14:formula1>
            <xm:f>'C:\Users\caguerra\Downloads\[MATRIZ Riesgos Fiscales Adecuación Mantenim.xlsx]Datos'!#REF!</xm:f>
          </x14:formula1>
          <xm:sqref>AE17:AE20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A27"/>
  <sheetViews>
    <sheetView showGridLines="0" topLeftCell="AU16" zoomScale="60" zoomScaleNormal="60" workbookViewId="0">
      <selection activeCell="BA31" sqref="BA31"/>
    </sheetView>
  </sheetViews>
  <sheetFormatPr baseColWidth="10" defaultColWidth="11.42578125" defaultRowHeight="15.75" x14ac:dyDescent="0.25"/>
  <cols>
    <col min="2" max="2" width="27.140625" customWidth="1"/>
    <col min="3" max="3" width="26" customWidth="1"/>
    <col min="4" max="4" width="28.42578125" customWidth="1"/>
    <col min="5" max="5" width="25.42578125" customWidth="1"/>
    <col min="6" max="6" width="25.42578125" hidden="1" customWidth="1"/>
    <col min="7" max="8" width="20.140625" customWidth="1"/>
    <col min="9" max="9" width="9.42578125" customWidth="1"/>
    <col min="10" max="10" width="25.42578125" customWidth="1"/>
    <col min="11" max="11" width="32.85546875" customWidth="1"/>
    <col min="12" max="12" width="20.140625" style="1" customWidth="1"/>
    <col min="13" max="13" width="9.42578125" style="1" customWidth="1"/>
    <col min="14" max="14" width="26.85546875" style="1" customWidth="1"/>
    <col min="15" max="15" width="11.28515625" style="1" customWidth="1"/>
    <col min="16" max="16" width="1" style="1" customWidth="1"/>
    <col min="17" max="17" width="5.140625" style="1" customWidth="1"/>
    <col min="18" max="23" width="46.7109375" style="1" customWidth="1"/>
    <col min="24" max="24" width="15.85546875" style="1" customWidth="1"/>
    <col min="25" max="27" width="10.28515625" style="1" customWidth="1"/>
    <col min="28" max="28" width="6" style="1" customWidth="1"/>
    <col min="29" max="29" width="9.140625" style="1" customWidth="1"/>
    <col min="30" max="30" width="7.42578125" style="1" customWidth="1"/>
    <col min="31" max="31" width="5.7109375" style="1" customWidth="1"/>
    <col min="32" max="32" width="15.140625" style="1" customWidth="1"/>
    <col min="33" max="34" width="7.28515625" style="1" customWidth="1"/>
    <col min="35" max="35" width="10.85546875" style="1" customWidth="1"/>
    <col min="36" max="36" width="8" style="1" customWidth="1"/>
    <col min="37" max="38" width="7.28515625" style="1" customWidth="1"/>
    <col min="39" max="39" width="9.28515625" style="1" customWidth="1"/>
    <col min="40" max="40" width="8.42578125" style="4" customWidth="1"/>
    <col min="41" max="41" width="1.28515625" style="4" customWidth="1"/>
    <col min="42" max="42" width="26.85546875" style="4" customWidth="1"/>
    <col min="43" max="43" width="26.7109375" style="1" customWidth="1"/>
    <col min="44" max="44" width="20.85546875" style="1" customWidth="1"/>
    <col min="45" max="45" width="1.28515625" customWidth="1"/>
    <col min="46" max="46" width="18.28515625" customWidth="1"/>
    <col min="47" max="50" width="45" customWidth="1"/>
    <col min="51" max="51" width="1" customWidth="1"/>
    <col min="52" max="53" width="45" customWidth="1"/>
  </cols>
  <sheetData>
    <row r="1" spans="1:53" ht="15.75" customHeight="1" x14ac:dyDescent="0.25">
      <c r="A1" s="93"/>
      <c r="B1" s="94"/>
      <c r="C1" s="114" t="s">
        <v>0</v>
      </c>
      <c r="D1" s="115"/>
      <c r="E1" s="115"/>
      <c r="F1" s="115"/>
      <c r="G1" s="115"/>
      <c r="H1" s="115"/>
      <c r="I1" s="115"/>
      <c r="J1" s="115"/>
      <c r="K1" s="115"/>
      <c r="L1" s="115"/>
      <c r="M1" s="115"/>
      <c r="N1" s="115"/>
      <c r="O1" s="115"/>
      <c r="P1" s="115"/>
      <c r="Q1" s="115"/>
      <c r="R1" s="115"/>
      <c r="S1" s="115"/>
      <c r="T1" s="115"/>
      <c r="U1" s="115"/>
      <c r="V1" s="115"/>
      <c r="W1" s="115"/>
      <c r="X1" s="115"/>
      <c r="Y1" s="115"/>
      <c r="Z1" s="115"/>
      <c r="AA1" s="115"/>
      <c r="AB1" s="115"/>
      <c r="AC1" s="115"/>
      <c r="AD1" s="115"/>
      <c r="AE1" s="115"/>
      <c r="AF1" s="115"/>
      <c r="AG1" s="115"/>
      <c r="AH1" s="115"/>
      <c r="AI1" s="115"/>
      <c r="AJ1" s="115"/>
      <c r="AK1" s="115"/>
      <c r="AL1" s="115"/>
      <c r="AM1" s="115"/>
      <c r="AN1" s="115"/>
      <c r="AO1" s="115"/>
      <c r="AP1" s="115"/>
      <c r="AQ1" s="115"/>
      <c r="AR1" s="115"/>
      <c r="AS1" s="115"/>
      <c r="AT1" s="115"/>
      <c r="AU1" s="115"/>
      <c r="AV1" s="115"/>
      <c r="AW1" s="116"/>
      <c r="AX1" s="93" t="s">
        <v>1</v>
      </c>
      <c r="AY1" s="94"/>
      <c r="AZ1" s="89" t="s">
        <v>2</v>
      </c>
      <c r="BA1" s="90"/>
    </row>
    <row r="2" spans="1:53" ht="15.75" customHeight="1" thickBot="1" x14ac:dyDescent="0.3">
      <c r="A2" s="112"/>
      <c r="B2" s="113"/>
      <c r="C2" s="101"/>
      <c r="D2" s="102"/>
      <c r="E2" s="102"/>
      <c r="F2" s="102"/>
      <c r="G2" s="102"/>
      <c r="H2" s="102"/>
      <c r="I2" s="102"/>
      <c r="J2" s="102"/>
      <c r="K2" s="102"/>
      <c r="L2" s="102"/>
      <c r="M2" s="102"/>
      <c r="N2" s="102"/>
      <c r="O2" s="102"/>
      <c r="P2" s="102"/>
      <c r="Q2" s="102"/>
      <c r="R2" s="102"/>
      <c r="S2" s="102"/>
      <c r="T2" s="102"/>
      <c r="U2" s="102"/>
      <c r="V2" s="102"/>
      <c r="W2" s="102"/>
      <c r="X2" s="102"/>
      <c r="Y2" s="102"/>
      <c r="Z2" s="102"/>
      <c r="AA2" s="102"/>
      <c r="AB2" s="102"/>
      <c r="AC2" s="102"/>
      <c r="AD2" s="102"/>
      <c r="AE2" s="102"/>
      <c r="AF2" s="102"/>
      <c r="AG2" s="102"/>
      <c r="AH2" s="102"/>
      <c r="AI2" s="102"/>
      <c r="AJ2" s="102"/>
      <c r="AK2" s="102"/>
      <c r="AL2" s="102"/>
      <c r="AM2" s="102"/>
      <c r="AN2" s="102"/>
      <c r="AO2" s="102"/>
      <c r="AP2" s="102"/>
      <c r="AQ2" s="102"/>
      <c r="AR2" s="102"/>
      <c r="AS2" s="102"/>
      <c r="AT2" s="102"/>
      <c r="AU2" s="102"/>
      <c r="AV2" s="102"/>
      <c r="AW2" s="103"/>
      <c r="AX2" s="95"/>
      <c r="AY2" s="96"/>
      <c r="AZ2" s="91"/>
      <c r="BA2" s="92"/>
    </row>
    <row r="3" spans="1:53" ht="15.75" customHeight="1" x14ac:dyDescent="0.25">
      <c r="A3" s="112"/>
      <c r="B3" s="113"/>
      <c r="C3" s="101"/>
      <c r="D3" s="102"/>
      <c r="E3" s="102"/>
      <c r="F3" s="102"/>
      <c r="G3" s="102"/>
      <c r="H3" s="102"/>
      <c r="I3" s="102"/>
      <c r="J3" s="102"/>
      <c r="K3" s="102"/>
      <c r="L3" s="102"/>
      <c r="M3" s="102"/>
      <c r="N3" s="102"/>
      <c r="O3" s="102"/>
      <c r="P3" s="102"/>
      <c r="Q3" s="102"/>
      <c r="R3" s="102"/>
      <c r="S3" s="102"/>
      <c r="T3" s="102"/>
      <c r="U3" s="102"/>
      <c r="V3" s="102"/>
      <c r="W3" s="102"/>
      <c r="X3" s="102"/>
      <c r="Y3" s="102"/>
      <c r="Z3" s="102"/>
      <c r="AA3" s="102"/>
      <c r="AB3" s="102"/>
      <c r="AC3" s="102"/>
      <c r="AD3" s="102"/>
      <c r="AE3" s="102"/>
      <c r="AF3" s="102"/>
      <c r="AG3" s="102"/>
      <c r="AH3" s="102"/>
      <c r="AI3" s="102"/>
      <c r="AJ3" s="102"/>
      <c r="AK3" s="102"/>
      <c r="AL3" s="102"/>
      <c r="AM3" s="102"/>
      <c r="AN3" s="102"/>
      <c r="AO3" s="102"/>
      <c r="AP3" s="102"/>
      <c r="AQ3" s="102"/>
      <c r="AR3" s="102"/>
      <c r="AS3" s="102"/>
      <c r="AT3" s="102"/>
      <c r="AU3" s="102"/>
      <c r="AV3" s="102"/>
      <c r="AW3" s="103"/>
      <c r="AX3" s="93" t="s">
        <v>3</v>
      </c>
      <c r="AY3" s="94"/>
      <c r="AZ3" s="97"/>
      <c r="BA3" s="98"/>
    </row>
    <row r="4" spans="1:53" ht="16.5" customHeight="1" thickBot="1" x14ac:dyDescent="0.3">
      <c r="A4" s="112"/>
      <c r="B4" s="113"/>
      <c r="C4" s="104"/>
      <c r="D4" s="105"/>
      <c r="E4" s="105"/>
      <c r="F4" s="105"/>
      <c r="G4" s="105"/>
      <c r="H4" s="105"/>
      <c r="I4" s="105"/>
      <c r="J4" s="105"/>
      <c r="K4" s="105"/>
      <c r="L4" s="105"/>
      <c r="M4" s="105"/>
      <c r="N4" s="105"/>
      <c r="O4" s="105"/>
      <c r="P4" s="105"/>
      <c r="Q4" s="105"/>
      <c r="R4" s="105"/>
      <c r="S4" s="105"/>
      <c r="T4" s="105"/>
      <c r="U4" s="105"/>
      <c r="V4" s="105"/>
      <c r="W4" s="105"/>
      <c r="X4" s="105"/>
      <c r="Y4" s="105"/>
      <c r="Z4" s="105"/>
      <c r="AA4" s="105"/>
      <c r="AB4" s="105"/>
      <c r="AC4" s="105"/>
      <c r="AD4" s="105"/>
      <c r="AE4" s="105"/>
      <c r="AF4" s="105"/>
      <c r="AG4" s="105"/>
      <c r="AH4" s="105"/>
      <c r="AI4" s="105"/>
      <c r="AJ4" s="105"/>
      <c r="AK4" s="105"/>
      <c r="AL4" s="105"/>
      <c r="AM4" s="105"/>
      <c r="AN4" s="105"/>
      <c r="AO4" s="105"/>
      <c r="AP4" s="105"/>
      <c r="AQ4" s="105"/>
      <c r="AR4" s="105"/>
      <c r="AS4" s="105"/>
      <c r="AT4" s="105"/>
      <c r="AU4" s="105"/>
      <c r="AV4" s="105"/>
      <c r="AW4" s="106"/>
      <c r="AX4" s="95"/>
      <c r="AY4" s="96"/>
      <c r="AZ4" s="99"/>
      <c r="BA4" s="100"/>
    </row>
    <row r="5" spans="1:53" ht="20.45" customHeight="1" x14ac:dyDescent="0.25">
      <c r="A5" s="112"/>
      <c r="B5" s="113"/>
      <c r="C5" s="101" t="s">
        <v>5</v>
      </c>
      <c r="D5" s="102"/>
      <c r="E5" s="102"/>
      <c r="F5" s="102"/>
      <c r="G5" s="102"/>
      <c r="H5" s="102"/>
      <c r="I5" s="102"/>
      <c r="J5" s="102"/>
      <c r="K5" s="102"/>
      <c r="L5" s="102"/>
      <c r="M5" s="102"/>
      <c r="N5" s="102"/>
      <c r="O5" s="102"/>
      <c r="P5" s="102"/>
      <c r="Q5" s="102"/>
      <c r="R5" s="102"/>
      <c r="S5" s="102"/>
      <c r="T5" s="102"/>
      <c r="U5" s="102"/>
      <c r="V5" s="102"/>
      <c r="W5" s="102"/>
      <c r="X5" s="102"/>
      <c r="Y5" s="102"/>
      <c r="Z5" s="102"/>
      <c r="AA5" s="102"/>
      <c r="AB5" s="102"/>
      <c r="AC5" s="102"/>
      <c r="AD5" s="102"/>
      <c r="AE5" s="102"/>
      <c r="AF5" s="102"/>
      <c r="AG5" s="102"/>
      <c r="AH5" s="102"/>
      <c r="AI5" s="102"/>
      <c r="AJ5" s="102"/>
      <c r="AK5" s="102"/>
      <c r="AL5" s="102"/>
      <c r="AM5" s="102"/>
      <c r="AN5" s="102"/>
      <c r="AO5" s="102"/>
      <c r="AP5" s="102"/>
      <c r="AQ5" s="102"/>
      <c r="AR5" s="102"/>
      <c r="AS5" s="102"/>
      <c r="AT5" s="102"/>
      <c r="AU5" s="102"/>
      <c r="AV5" s="102"/>
      <c r="AW5" s="103"/>
      <c r="AX5" s="93" t="s">
        <v>6</v>
      </c>
      <c r="AY5" s="94"/>
      <c r="AZ5" s="93" t="s">
        <v>7</v>
      </c>
      <c r="BA5" s="94"/>
    </row>
    <row r="6" spans="1:53" ht="15" customHeight="1" thickBot="1" x14ac:dyDescent="0.3">
      <c r="A6" s="112"/>
      <c r="B6" s="113"/>
      <c r="C6" s="101"/>
      <c r="D6" s="102"/>
      <c r="E6" s="102"/>
      <c r="F6" s="102"/>
      <c r="G6" s="102"/>
      <c r="H6" s="102"/>
      <c r="I6" s="102"/>
      <c r="J6" s="102"/>
      <c r="K6" s="102"/>
      <c r="L6" s="102"/>
      <c r="M6" s="102"/>
      <c r="N6" s="102"/>
      <c r="O6" s="102"/>
      <c r="P6" s="102"/>
      <c r="Q6" s="102"/>
      <c r="R6" s="102"/>
      <c r="S6" s="102"/>
      <c r="T6" s="102"/>
      <c r="U6" s="102"/>
      <c r="V6" s="102"/>
      <c r="W6" s="102"/>
      <c r="X6" s="102"/>
      <c r="Y6" s="102"/>
      <c r="Z6" s="102"/>
      <c r="AA6" s="102"/>
      <c r="AB6" s="102"/>
      <c r="AC6" s="102"/>
      <c r="AD6" s="102"/>
      <c r="AE6" s="102"/>
      <c r="AF6" s="102"/>
      <c r="AG6" s="102"/>
      <c r="AH6" s="102"/>
      <c r="AI6" s="102"/>
      <c r="AJ6" s="102"/>
      <c r="AK6" s="102"/>
      <c r="AL6" s="102"/>
      <c r="AM6" s="102"/>
      <c r="AN6" s="102"/>
      <c r="AO6" s="102"/>
      <c r="AP6" s="102"/>
      <c r="AQ6" s="102"/>
      <c r="AR6" s="102"/>
      <c r="AS6" s="102"/>
      <c r="AT6" s="102"/>
      <c r="AU6" s="102"/>
      <c r="AV6" s="102"/>
      <c r="AW6" s="103"/>
      <c r="AX6" s="95"/>
      <c r="AY6" s="96"/>
      <c r="AZ6" s="95"/>
      <c r="BA6" s="96"/>
    </row>
    <row r="7" spans="1:53" ht="15.75" customHeight="1" x14ac:dyDescent="0.25">
      <c r="A7" s="112"/>
      <c r="B7" s="113"/>
      <c r="C7" s="101"/>
      <c r="D7" s="102"/>
      <c r="E7" s="102"/>
      <c r="F7" s="102"/>
      <c r="G7" s="102"/>
      <c r="H7" s="102"/>
      <c r="I7" s="102"/>
      <c r="J7" s="102"/>
      <c r="K7" s="102"/>
      <c r="L7" s="102"/>
      <c r="M7" s="102"/>
      <c r="N7" s="102"/>
      <c r="O7" s="102"/>
      <c r="P7" s="102"/>
      <c r="Q7" s="102"/>
      <c r="R7" s="102"/>
      <c r="S7" s="102"/>
      <c r="T7" s="102"/>
      <c r="U7" s="102"/>
      <c r="V7" s="102"/>
      <c r="W7" s="102"/>
      <c r="X7" s="102"/>
      <c r="Y7" s="102"/>
      <c r="Z7" s="102"/>
      <c r="AA7" s="102"/>
      <c r="AB7" s="102"/>
      <c r="AC7" s="102"/>
      <c r="AD7" s="102"/>
      <c r="AE7" s="102"/>
      <c r="AF7" s="102"/>
      <c r="AG7" s="102"/>
      <c r="AH7" s="102"/>
      <c r="AI7" s="102"/>
      <c r="AJ7" s="102"/>
      <c r="AK7" s="102"/>
      <c r="AL7" s="102"/>
      <c r="AM7" s="102"/>
      <c r="AN7" s="102"/>
      <c r="AO7" s="102"/>
      <c r="AP7" s="102"/>
      <c r="AQ7" s="102"/>
      <c r="AR7" s="102"/>
      <c r="AS7" s="102"/>
      <c r="AT7" s="102"/>
      <c r="AU7" s="102"/>
      <c r="AV7" s="102"/>
      <c r="AW7" s="103"/>
      <c r="AX7" s="93" t="s">
        <v>8</v>
      </c>
      <c r="AY7" s="94"/>
      <c r="AZ7" s="107"/>
      <c r="BA7" s="90"/>
    </row>
    <row r="8" spans="1:53" ht="16.5" customHeight="1" thickBot="1" x14ac:dyDescent="0.3">
      <c r="A8" s="95"/>
      <c r="B8" s="96"/>
      <c r="C8" s="104"/>
      <c r="D8" s="105"/>
      <c r="E8" s="105"/>
      <c r="F8" s="105"/>
      <c r="G8" s="105"/>
      <c r="H8" s="105"/>
      <c r="I8" s="105"/>
      <c r="J8" s="105"/>
      <c r="K8" s="105"/>
      <c r="L8" s="105"/>
      <c r="M8" s="105"/>
      <c r="N8" s="105"/>
      <c r="O8" s="105"/>
      <c r="P8" s="105"/>
      <c r="Q8" s="105"/>
      <c r="R8" s="105"/>
      <c r="S8" s="105"/>
      <c r="T8" s="105"/>
      <c r="U8" s="105"/>
      <c r="V8" s="105"/>
      <c r="W8" s="105"/>
      <c r="X8" s="105"/>
      <c r="Y8" s="105"/>
      <c r="Z8" s="105"/>
      <c r="AA8" s="105"/>
      <c r="AB8" s="105"/>
      <c r="AC8" s="105"/>
      <c r="AD8" s="105"/>
      <c r="AE8" s="105"/>
      <c r="AF8" s="105"/>
      <c r="AG8" s="105"/>
      <c r="AH8" s="105"/>
      <c r="AI8" s="105"/>
      <c r="AJ8" s="105"/>
      <c r="AK8" s="105"/>
      <c r="AL8" s="105"/>
      <c r="AM8" s="105"/>
      <c r="AN8" s="105"/>
      <c r="AO8" s="105"/>
      <c r="AP8" s="105"/>
      <c r="AQ8" s="105"/>
      <c r="AR8" s="105"/>
      <c r="AS8" s="105"/>
      <c r="AT8" s="105"/>
      <c r="AU8" s="105"/>
      <c r="AV8" s="105"/>
      <c r="AW8" s="106"/>
      <c r="AX8" s="95"/>
      <c r="AY8" s="96"/>
      <c r="AZ8" s="91"/>
      <c r="BA8" s="92"/>
    </row>
    <row r="10" spans="1:53" ht="54" customHeight="1" x14ac:dyDescent="0.25">
      <c r="A10" s="108" t="s">
        <v>9</v>
      </c>
      <c r="B10" s="108"/>
      <c r="C10" s="108"/>
      <c r="D10" s="117" t="s">
        <v>150</v>
      </c>
      <c r="E10" s="118"/>
      <c r="F10" s="118"/>
      <c r="G10" s="118"/>
      <c r="H10" s="118"/>
      <c r="I10" s="118"/>
      <c r="J10" s="118"/>
      <c r="K10" s="118"/>
      <c r="L10" s="118"/>
      <c r="M10" s="119"/>
      <c r="N10" s="9"/>
      <c r="AN10" s="1"/>
      <c r="AO10" s="1"/>
      <c r="AP10" s="1"/>
    </row>
    <row r="11" spans="1:53" s="3" customFormat="1" ht="75" customHeight="1" x14ac:dyDescent="0.25">
      <c r="A11" s="108" t="s">
        <v>11</v>
      </c>
      <c r="B11" s="108"/>
      <c r="C11" s="108"/>
      <c r="D11" s="109" t="s">
        <v>151</v>
      </c>
      <c r="E11" s="110"/>
      <c r="F11" s="110"/>
      <c r="G11" s="110"/>
      <c r="H11" s="110"/>
      <c r="I11" s="110"/>
      <c r="J11" s="110"/>
      <c r="K11" s="110"/>
      <c r="L11" s="110"/>
      <c r="M11" s="111"/>
      <c r="N11" s="10"/>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row>
    <row r="12" spans="1:53" s="3" customFormat="1" ht="75" customHeight="1" x14ac:dyDescent="0.25">
      <c r="A12" s="108" t="s">
        <v>13</v>
      </c>
      <c r="B12" s="108"/>
      <c r="C12" s="108"/>
      <c r="D12" s="109" t="s">
        <v>152</v>
      </c>
      <c r="E12" s="110"/>
      <c r="F12" s="110"/>
      <c r="G12" s="110"/>
      <c r="H12" s="110"/>
      <c r="I12" s="110"/>
      <c r="J12" s="110"/>
      <c r="K12" s="110"/>
      <c r="L12" s="110"/>
      <c r="M12" s="111"/>
      <c r="N12" s="10"/>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row>
    <row r="13" spans="1:53" s="3" customFormat="1" ht="24.75" customHeight="1" thickBot="1" x14ac:dyDescent="0.3">
      <c r="A13" s="7"/>
      <c r="B13" s="7"/>
      <c r="C13" s="7"/>
      <c r="D13" s="7"/>
      <c r="E13" s="7"/>
      <c r="F13" s="7"/>
      <c r="G13" s="7"/>
      <c r="H13" s="7"/>
      <c r="I13" s="7"/>
      <c r="J13" s="7"/>
      <c r="K13" s="7"/>
      <c r="L13" s="7"/>
      <c r="M13" s="7"/>
      <c r="N13" s="7"/>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row>
    <row r="14" spans="1:53" s="3" customFormat="1" ht="24.75" customHeight="1" x14ac:dyDescent="0.25">
      <c r="A14" s="143" t="s">
        <v>15</v>
      </c>
      <c r="B14" s="144"/>
      <c r="C14" s="144"/>
      <c r="D14" s="144"/>
      <c r="E14" s="144"/>
      <c r="F14" s="144"/>
      <c r="G14" s="144"/>
      <c r="H14" s="144"/>
      <c r="I14" s="144"/>
      <c r="J14" s="144"/>
      <c r="K14" s="144"/>
      <c r="L14" s="144"/>
      <c r="M14" s="144"/>
      <c r="N14" s="145"/>
      <c r="O14" s="146"/>
      <c r="P14" s="2"/>
      <c r="Q14" s="147" t="s">
        <v>16</v>
      </c>
      <c r="R14" s="148"/>
      <c r="S14" s="148"/>
      <c r="T14" s="148"/>
      <c r="U14" s="148"/>
      <c r="V14" s="148"/>
      <c r="W14" s="148"/>
      <c r="X14" s="148"/>
      <c r="Y14" s="149"/>
      <c r="Z14" s="149"/>
      <c r="AA14" s="149"/>
      <c r="AB14" s="149"/>
      <c r="AC14" s="149"/>
      <c r="AD14" s="149"/>
      <c r="AE14" s="149"/>
      <c r="AF14" s="148"/>
      <c r="AG14" s="148"/>
      <c r="AH14" s="148"/>
      <c r="AI14" s="148"/>
      <c r="AJ14" s="148"/>
      <c r="AK14" s="148"/>
      <c r="AL14" s="148"/>
      <c r="AM14" s="148"/>
      <c r="AN14" s="150"/>
      <c r="AO14" s="2"/>
      <c r="AP14" s="151" t="s">
        <v>17</v>
      </c>
      <c r="AQ14" s="152"/>
      <c r="AR14" s="153"/>
      <c r="AT14" s="154" t="s">
        <v>18</v>
      </c>
      <c r="AU14" s="155"/>
      <c r="AV14" s="155"/>
      <c r="AW14" s="155"/>
      <c r="AX14" s="156"/>
      <c r="AY14" s="65"/>
      <c r="AZ14" s="151" t="s">
        <v>19</v>
      </c>
      <c r="BA14" s="153"/>
    </row>
    <row r="15" spans="1:53" x14ac:dyDescent="0.25">
      <c r="A15" s="157"/>
      <c r="B15" s="120"/>
      <c r="C15" s="120"/>
      <c r="D15" s="120"/>
      <c r="E15" s="120"/>
      <c r="F15" s="120"/>
      <c r="G15" s="120"/>
      <c r="H15" s="120"/>
      <c r="I15" s="120"/>
      <c r="J15" s="120"/>
      <c r="K15" s="120"/>
      <c r="L15" s="120"/>
      <c r="M15" s="120"/>
      <c r="N15" s="158"/>
      <c r="O15" s="159"/>
      <c r="P15" s="2"/>
      <c r="Q15" s="160"/>
      <c r="R15" s="161"/>
      <c r="S15" s="161"/>
      <c r="T15" s="161"/>
      <c r="U15" s="161"/>
      <c r="V15" s="161"/>
      <c r="W15" s="161"/>
      <c r="X15" s="161"/>
      <c r="Y15" s="162" t="s">
        <v>20</v>
      </c>
      <c r="Z15" s="163"/>
      <c r="AA15" s="164"/>
      <c r="AB15" s="162" t="s">
        <v>21</v>
      </c>
      <c r="AC15" s="163"/>
      <c r="AD15" s="163"/>
      <c r="AE15" s="163"/>
      <c r="AF15" s="164"/>
      <c r="AG15" s="165"/>
      <c r="AH15" s="165"/>
      <c r="AI15" s="165"/>
      <c r="AJ15" s="165"/>
      <c r="AK15" s="165"/>
      <c r="AL15" s="165"/>
      <c r="AM15" s="165"/>
      <c r="AN15" s="166"/>
      <c r="AO15" s="2"/>
      <c r="AP15" s="231"/>
      <c r="AQ15" s="232"/>
      <c r="AR15" s="233"/>
      <c r="AT15" s="234"/>
      <c r="AU15" s="232"/>
      <c r="AV15" s="232"/>
      <c r="AW15" s="232"/>
      <c r="AX15" s="235"/>
      <c r="AY15" s="65"/>
      <c r="AZ15" s="231"/>
      <c r="BA15" s="233"/>
    </row>
    <row r="16" spans="1:53" s="5" customFormat="1" ht="166.5" customHeight="1" thickBot="1" x14ac:dyDescent="0.3">
      <c r="A16" s="172" t="s">
        <v>22</v>
      </c>
      <c r="B16" s="173" t="s">
        <v>23</v>
      </c>
      <c r="C16" s="174" t="s">
        <v>24</v>
      </c>
      <c r="D16" s="174" t="s">
        <v>25</v>
      </c>
      <c r="E16" s="175" t="s">
        <v>26</v>
      </c>
      <c r="F16" s="176" t="s">
        <v>27</v>
      </c>
      <c r="G16" s="177" t="s">
        <v>28</v>
      </c>
      <c r="H16" s="175" t="s">
        <v>29</v>
      </c>
      <c r="I16" s="174" t="s">
        <v>30</v>
      </c>
      <c r="J16" s="174" t="s">
        <v>31</v>
      </c>
      <c r="K16" s="175" t="s">
        <v>32</v>
      </c>
      <c r="L16" s="175" t="s">
        <v>33</v>
      </c>
      <c r="M16" s="174" t="s">
        <v>30</v>
      </c>
      <c r="N16" s="174" t="s">
        <v>34</v>
      </c>
      <c r="O16" s="178" t="s">
        <v>35</v>
      </c>
      <c r="P16" s="2"/>
      <c r="Q16" s="179" t="s">
        <v>36</v>
      </c>
      <c r="R16" s="21" t="s">
        <v>37</v>
      </c>
      <c r="S16" s="21" t="s">
        <v>38</v>
      </c>
      <c r="T16" s="21" t="s">
        <v>39</v>
      </c>
      <c r="U16" s="21" t="s">
        <v>40</v>
      </c>
      <c r="V16" s="21" t="s">
        <v>41</v>
      </c>
      <c r="W16" s="21" t="s">
        <v>42</v>
      </c>
      <c r="X16" s="180" t="s">
        <v>43</v>
      </c>
      <c r="Y16" s="181" t="s">
        <v>44</v>
      </c>
      <c r="Z16" s="181" t="s">
        <v>45</v>
      </c>
      <c r="AA16" s="182" t="s">
        <v>46</v>
      </c>
      <c r="AB16" s="183" t="s">
        <v>47</v>
      </c>
      <c r="AC16" s="184"/>
      <c r="AD16" s="182" t="s">
        <v>48</v>
      </c>
      <c r="AE16" s="185" t="s">
        <v>49</v>
      </c>
      <c r="AF16" s="186"/>
      <c r="AG16" s="187" t="s">
        <v>50</v>
      </c>
      <c r="AH16" s="187" t="s">
        <v>51</v>
      </c>
      <c r="AI16" s="187" t="s">
        <v>30</v>
      </c>
      <c r="AJ16" s="187" t="s">
        <v>52</v>
      </c>
      <c r="AK16" s="187" t="s">
        <v>30</v>
      </c>
      <c r="AL16" s="187" t="s">
        <v>34</v>
      </c>
      <c r="AM16" s="187" t="s">
        <v>53</v>
      </c>
      <c r="AN16" s="178" t="s">
        <v>54</v>
      </c>
      <c r="AO16" s="2"/>
      <c r="AP16" s="236" t="s">
        <v>55</v>
      </c>
      <c r="AQ16" s="237" t="s">
        <v>56</v>
      </c>
      <c r="AR16" s="238" t="s">
        <v>57</v>
      </c>
      <c r="AT16" s="239" t="s">
        <v>58</v>
      </c>
      <c r="AU16" s="240" t="s">
        <v>59</v>
      </c>
      <c r="AV16" s="240" t="s">
        <v>60</v>
      </c>
      <c r="AW16" s="240" t="s">
        <v>61</v>
      </c>
      <c r="AX16" s="241" t="s">
        <v>62</v>
      </c>
      <c r="AY16" s="242"/>
      <c r="AZ16" s="243" t="s">
        <v>63</v>
      </c>
      <c r="BA16" s="244" t="s">
        <v>64</v>
      </c>
    </row>
    <row r="17" spans="1:53" ht="275.25" customHeight="1" x14ac:dyDescent="0.25">
      <c r="A17" s="245">
        <v>1</v>
      </c>
      <c r="B17" s="246" t="s">
        <v>65</v>
      </c>
      <c r="C17" s="247" t="s">
        <v>153</v>
      </c>
      <c r="D17" s="247" t="s">
        <v>154</v>
      </c>
      <c r="E17" s="247" t="s">
        <v>155</v>
      </c>
      <c r="F17" s="247"/>
      <c r="G17" s="246">
        <v>6</v>
      </c>
      <c r="H17" s="248" t="str">
        <f>IF(G17&lt;=0,"",IF(G17&lt;=2,"Muy Baja",IF(G17&lt;=24,"Baja",IF(G17&lt;=500,"Media",IF(G17&lt;=5000,"Alta","Muy Alta")))))</f>
        <v>Baja</v>
      </c>
      <c r="I17" s="249">
        <f>IF(H17="","",IF(H17="Muy Baja",0.2,IF(H17="Baja",0.4,IF(H17="Media",0.6,IF(H17="Alta",0.8,IF(H17="Muy Alta",1,))))))</f>
        <v>0.4</v>
      </c>
      <c r="J17" s="250" t="s">
        <v>69</v>
      </c>
      <c r="K17" s="251" t="str">
        <f>+J17</f>
        <v>Afectación Menor o igual a 700 SMLMV</v>
      </c>
      <c r="L17" s="248" t="str">
        <f>+VLOOKUP(K17,[3]Datos!$O$4:$P$15,2,FALSE)</f>
        <v>Leve</v>
      </c>
      <c r="M17" s="249">
        <f>IF(L17="","",IF(L17="Leve",0.2,IF(L17="Menor",0.4,IF(L17="Moderado",0.6,IF(L17="Mayor",0.8,IF(L17="Catastrófico",1,))))))</f>
        <v>0.2</v>
      </c>
      <c r="N17" s="249" t="str">
        <f>+CONCATENATE(H17, " - ", L17)</f>
        <v>Baja - Leve</v>
      </c>
      <c r="O17" s="252" t="str">
        <f>+VLOOKUP(N17,[3]Datos!J4:K28,2,)</f>
        <v>BAJO</v>
      </c>
      <c r="P17" s="253"/>
      <c r="Q17" s="254">
        <v>1</v>
      </c>
      <c r="R17" s="255" t="s">
        <v>156</v>
      </c>
      <c r="S17" s="255" t="s">
        <v>157</v>
      </c>
      <c r="T17" s="255" t="s">
        <v>158</v>
      </c>
      <c r="U17" s="255" t="s">
        <v>159</v>
      </c>
      <c r="V17" s="255" t="s">
        <v>160</v>
      </c>
      <c r="W17" s="255" t="s">
        <v>161</v>
      </c>
      <c r="X17" s="11" t="str">
        <f>IF(OR(Y17="Preventivo",Y17="Detectivo"),"Probabilidad",IF(Y17="Correctivo","Impacto",""))</f>
        <v>Probabilidad</v>
      </c>
      <c r="Y17" s="6" t="s">
        <v>76</v>
      </c>
      <c r="Z17" s="6" t="s">
        <v>77</v>
      </c>
      <c r="AA17" s="12" t="str">
        <f>IF(AND(Y17="Preventivo",Z17="Automático"),"50%",IF(AND(Y17="Preventivo",Z17="Manual"),"40%",IF(AND(Y17="Detectivo",Z17="Automático"),"40%",IF(AND(Y17="Detectivo",Z17="Manual"),"30%",IF(AND(Y17="Correctivo",Z17="Automático"),"35%",IF(AND(Y17="Correctivo",Z17="Manual"),"25%",""))))))</f>
        <v>40%</v>
      </c>
      <c r="AB17" s="8" t="s">
        <v>78</v>
      </c>
      <c r="AC17" s="8" t="s">
        <v>162</v>
      </c>
      <c r="AD17" s="6" t="s">
        <v>80</v>
      </c>
      <c r="AE17" s="8" t="s">
        <v>81</v>
      </c>
      <c r="AF17" s="8" t="str">
        <f>+W17</f>
        <v>Hoja de vida y fichas de mantenimiento de vehículos A-GSA-FT-005 
Fichas de mantenimiento y planillas preoperacionales A- GSA-FT-016</v>
      </c>
      <c r="AG17" s="13">
        <f>IFERROR(IF(X17="Probabilidad",(I17-(+I17*AA17)),IF(X17="Impacto",I17,"")),"")</f>
        <v>0.24</v>
      </c>
      <c r="AH17" s="14" t="str">
        <f t="shared" ref="AH17" si="0">IFERROR(IF(AG17="","",IF(AG17&lt;=0.2,"Muy Baja",IF(AG17&lt;=0.4,"Baja",IF(AG17&lt;=0.6,"Media",IF(AG17&lt;=0.8,"Alta","Muy Alta"))))),"")</f>
        <v>Baja</v>
      </c>
      <c r="AI17" s="15">
        <f t="shared" ref="AI17" si="1">+AG17</f>
        <v>0.24</v>
      </c>
      <c r="AJ17" s="16" t="str">
        <f t="shared" ref="AJ17" si="2">IFERROR(IF(AK17="","",IF(AK17&lt;=0.2,"Leve",IF(AK17&lt;=0.4,"Menor",IF(AK17&lt;=0.6,"Moderado",IF(AK17&lt;=0.8,"Mayor","Catastrófico"))))),"")</f>
        <v>Leve</v>
      </c>
      <c r="AK17" s="13">
        <f>IFERROR(IF(X17="Impacto",(M17-(+M17*AA17)),IF(X17="Probabilidad",M17,"")),"")</f>
        <v>0.2</v>
      </c>
      <c r="AL17" s="17" t="str">
        <f>+CONCATENATE(AH17, " - ", AJ17)</f>
        <v>Baja - Leve</v>
      </c>
      <c r="AM17" s="18" t="str">
        <f>+VLOOKUP(AL17,[3]Datos!$J$4:$K$28,2,)</f>
        <v>BAJO</v>
      </c>
      <c r="AN17" s="256" t="s">
        <v>82</v>
      </c>
      <c r="AO17" s="253"/>
      <c r="AP17" s="257" t="s">
        <v>163</v>
      </c>
      <c r="AQ17" s="197" t="s">
        <v>164</v>
      </c>
      <c r="AR17" s="258">
        <v>46021</v>
      </c>
      <c r="AT17" s="259">
        <v>45918</v>
      </c>
      <c r="AU17" s="20" t="s">
        <v>165</v>
      </c>
      <c r="AV17" s="260" t="s">
        <v>129</v>
      </c>
      <c r="AW17" s="261" t="s">
        <v>129</v>
      </c>
      <c r="AX17" s="262" t="s">
        <v>166</v>
      </c>
      <c r="AY17" s="242"/>
      <c r="AZ17" s="263" t="s">
        <v>167</v>
      </c>
      <c r="BA17" s="264" t="s">
        <v>168</v>
      </c>
    </row>
    <row r="18" spans="1:53" ht="93.75" customHeight="1" x14ac:dyDescent="0.25">
      <c r="B18" s="43"/>
      <c r="C18" s="44"/>
      <c r="D18" s="44"/>
      <c r="E18" s="44"/>
      <c r="F18" s="44"/>
      <c r="G18" s="43"/>
      <c r="H18" s="43"/>
      <c r="I18" s="45"/>
      <c r="J18" s="46"/>
      <c r="K18" s="23"/>
      <c r="L18" s="43"/>
      <c r="M18" s="45"/>
      <c r="N18" s="45"/>
      <c r="O18" s="47"/>
      <c r="P18" s="2"/>
      <c r="Q18" s="48"/>
      <c r="R18" s="10"/>
      <c r="S18" s="10"/>
      <c r="T18" s="10"/>
      <c r="U18" s="10"/>
      <c r="V18" s="10"/>
      <c r="W18" s="10"/>
      <c r="X18" s="48"/>
      <c r="Y18" s="49"/>
      <c r="Z18" s="49"/>
      <c r="AA18" s="50"/>
      <c r="AB18" s="51"/>
      <c r="AC18" s="52"/>
      <c r="AD18" s="49"/>
      <c r="AE18" s="51"/>
      <c r="AF18" s="51"/>
      <c r="AG18" s="53"/>
      <c r="AH18" s="49"/>
      <c r="AI18" s="54"/>
      <c r="AJ18" s="55"/>
      <c r="AK18" s="53"/>
      <c r="AL18" s="56"/>
      <c r="AM18" s="57"/>
      <c r="AN18" s="58"/>
      <c r="AO18" s="2"/>
      <c r="AP18" s="59"/>
      <c r="AQ18" s="59"/>
      <c r="AR18" s="59"/>
      <c r="AT18" s="60"/>
      <c r="AU18" s="61"/>
      <c r="AV18" s="62"/>
      <c r="AW18" s="63"/>
      <c r="AX18" s="64"/>
      <c r="AY18" s="65"/>
      <c r="AZ18" s="62"/>
      <c r="BA18" s="66"/>
    </row>
    <row r="19" spans="1:53" ht="20.25" x14ac:dyDescent="0.25">
      <c r="A19" s="136" t="s">
        <v>108</v>
      </c>
      <c r="B19" s="136"/>
      <c r="C19" s="136"/>
      <c r="D19" s="136"/>
      <c r="E19" s="136"/>
      <c r="F19" s="136"/>
      <c r="G19" s="136"/>
      <c r="H19" s="136"/>
      <c r="P19" s="2"/>
      <c r="BA19" s="22" t="s">
        <v>109</v>
      </c>
    </row>
    <row r="20" spans="1:53" x14ac:dyDescent="0.25">
      <c r="P20" s="2"/>
    </row>
    <row r="21" spans="1:53" x14ac:dyDescent="0.25">
      <c r="P21" s="2"/>
    </row>
    <row r="22" spans="1:53" x14ac:dyDescent="0.25">
      <c r="P22" s="2"/>
    </row>
    <row r="23" spans="1:53" x14ac:dyDescent="0.25">
      <c r="P23" s="2"/>
    </row>
    <row r="24" spans="1:53" x14ac:dyDescent="0.25">
      <c r="P24" s="2"/>
    </row>
    <row r="25" spans="1:53" x14ac:dyDescent="0.25">
      <c r="P25" s="2"/>
    </row>
    <row r="26" spans="1:53" x14ac:dyDescent="0.25">
      <c r="P26" s="2"/>
    </row>
    <row r="27" spans="1:53" x14ac:dyDescent="0.25">
      <c r="P27" s="2"/>
    </row>
  </sheetData>
  <mergeCells count="28">
    <mergeCell ref="AB16:AC16"/>
    <mergeCell ref="AE16:AF16"/>
    <mergeCell ref="A19:H19"/>
    <mergeCell ref="A14:O15"/>
    <mergeCell ref="Q14:AN14"/>
    <mergeCell ref="AP14:AR15"/>
    <mergeCell ref="AT14:AX15"/>
    <mergeCell ref="AZ14:BA15"/>
    <mergeCell ref="Y15:AA15"/>
    <mergeCell ref="AB15:AF15"/>
    <mergeCell ref="AG15:AN15"/>
    <mergeCell ref="AZ7:BA8"/>
    <mergeCell ref="A10:C10"/>
    <mergeCell ref="D10:M10"/>
    <mergeCell ref="A11:C11"/>
    <mergeCell ref="D11:M11"/>
    <mergeCell ref="A12:C12"/>
    <mergeCell ref="D12:M12"/>
    <mergeCell ref="A1:B8"/>
    <mergeCell ref="C1:AW4"/>
    <mergeCell ref="AX1:AY2"/>
    <mergeCell ref="AZ1:BA2"/>
    <mergeCell ref="AX3:AY4"/>
    <mergeCell ref="AZ3:BA4"/>
    <mergeCell ref="C5:AW8"/>
    <mergeCell ref="AX5:AY6"/>
    <mergeCell ref="AZ5:BA6"/>
    <mergeCell ref="AX7:AY8"/>
  </mergeCells>
  <conditionalFormatting sqref="H17:H18">
    <cfRule type="cellIs" dxfId="144" priority="21" operator="equal">
      <formula>"Muy Alta"</formula>
    </cfRule>
    <cfRule type="cellIs" dxfId="143" priority="22" operator="equal">
      <formula>"Alta"</formula>
    </cfRule>
    <cfRule type="cellIs" dxfId="142" priority="23" operator="equal">
      <formula>"Media"</formula>
    </cfRule>
    <cfRule type="cellIs" dxfId="141" priority="24" operator="equal">
      <formula>"Muy Baja"</formula>
    </cfRule>
    <cfRule type="cellIs" dxfId="140" priority="25" operator="equal">
      <formula>"Baja"</formula>
    </cfRule>
  </conditionalFormatting>
  <conditionalFormatting sqref="L17:L18">
    <cfRule type="cellIs" dxfId="139" priority="16" operator="equal">
      <formula>"Leve"</formula>
    </cfRule>
    <cfRule type="cellIs" dxfId="138" priority="17" operator="equal">
      <formula>"Catastrófico"</formula>
    </cfRule>
    <cfRule type="cellIs" dxfId="137" priority="18" operator="equal">
      <formula>"Mayor"</formula>
    </cfRule>
    <cfRule type="cellIs" dxfId="136" priority="19" operator="equal">
      <formula>"Moderado"</formula>
    </cfRule>
    <cfRule type="cellIs" dxfId="135" priority="20" operator="equal">
      <formula>"Menor"</formula>
    </cfRule>
  </conditionalFormatting>
  <conditionalFormatting sqref="O17:O18 AM17:AM18">
    <cfRule type="cellIs" dxfId="134" priority="12" operator="equal">
      <formula>"EXTREMO"</formula>
    </cfRule>
    <cfRule type="cellIs" dxfId="133" priority="13" operator="equal">
      <formula>"ALTO"</formula>
    </cfRule>
    <cfRule type="cellIs" dxfId="132" priority="14" operator="equal">
      <formula>"BAJO"</formula>
    </cfRule>
    <cfRule type="cellIs" dxfId="131" priority="15" operator="equal">
      <formula>"MODERADO"</formula>
    </cfRule>
  </conditionalFormatting>
  <conditionalFormatting sqref="AH17">
    <cfRule type="cellIs" dxfId="130" priority="6" operator="equal">
      <formula>"B+$Z$17Muy Baja"</formula>
    </cfRule>
  </conditionalFormatting>
  <conditionalFormatting sqref="AH17:AH18">
    <cfRule type="cellIs" dxfId="129" priority="7" operator="equal">
      <formula>"Baja"</formula>
    </cfRule>
    <cfRule type="cellIs" dxfId="128" priority="8" operator="equal">
      <formula>"Media"</formula>
    </cfRule>
    <cfRule type="cellIs" dxfId="127" priority="9" operator="equal">
      <formula>"Muy Alta"</formula>
    </cfRule>
    <cfRule type="cellIs" dxfId="126" priority="10" operator="equal">
      <formula>"Alta"</formula>
    </cfRule>
  </conditionalFormatting>
  <conditionalFormatting sqref="AH18">
    <cfRule type="cellIs" dxfId="125" priority="11" operator="equal">
      <formula>"Muy Baja"</formula>
    </cfRule>
  </conditionalFormatting>
  <conditionalFormatting sqref="AJ17:AJ18">
    <cfRule type="cellIs" dxfId="124" priority="1" operator="equal">
      <formula>"Catastrófico"</formula>
    </cfRule>
    <cfRule type="cellIs" dxfId="123" priority="2" operator="equal">
      <formula>"Mayor"</formula>
    </cfRule>
    <cfRule type="cellIs" dxfId="122" priority="3" operator="equal">
      <formula>"Moderado"</formula>
    </cfRule>
    <cfRule type="cellIs" dxfId="121" priority="4" operator="equal">
      <formula>"Menor"</formula>
    </cfRule>
    <cfRule type="cellIs" dxfId="120" priority="5" operator="equal">
      <formula>"Leve"</formula>
    </cfRule>
  </conditionalFormatting>
  <hyperlinks>
    <hyperlink ref="A14:O15" location="Instructivo!A1" display="IDENTIFICACIÓN DEL RIESGO"/>
  </hyperlinks>
  <pageMargins left="0.70866141732283472" right="0.70866141732283472" top="0.74803149606299213" bottom="0.74803149606299213" header="0.31496062992125984" footer="0.31496062992125984"/>
  <pageSetup paperSize="41" scale="11" orientation="landscape" r:id="rId1"/>
  <colBreaks count="1" manualBreakCount="1">
    <brk id="16" max="22" man="1"/>
  </colBreaks>
  <drawing r:id="rId2"/>
  <extLst>
    <ext xmlns:x14="http://schemas.microsoft.com/office/spreadsheetml/2009/9/main" uri="{CCE6A557-97BC-4b89-ADB6-D9C93CAAB3DF}">
      <x14:dataValidations xmlns:xm="http://schemas.microsoft.com/office/excel/2006/main" count="8">
        <x14:dataValidation type="list" allowBlank="1" showInputMessage="1" showErrorMessage="1">
          <x14:formula1>
            <xm:f>'C:\Users\caguerra\Downloads\[MATRIZ Riesgos fiscales Servicios Administrativos.xlsx]Datos'!#REF!</xm:f>
          </x14:formula1>
          <xm:sqref>B17:B18</xm:sqref>
        </x14:dataValidation>
        <x14:dataValidation type="list" allowBlank="1" showInputMessage="1" showErrorMessage="1">
          <x14:formula1>
            <xm:f>'C:\Users\caguerra\Downloads\[MATRIZ Riesgos fiscales Servicios Administrativos.xlsx]Datos'!#REF!</xm:f>
          </x14:formula1>
          <xm:sqref>J17:J18</xm:sqref>
        </x14:dataValidation>
        <x14:dataValidation type="list" allowBlank="1" showInputMessage="1" showErrorMessage="1">
          <x14:formula1>
            <xm:f>'C:\Users\caguerra\Downloads\[MATRIZ Riesgos fiscales Servicios Administrativos.xlsx]Datos'!#REF!</xm:f>
          </x14:formula1>
          <xm:sqref>Y17:Y18</xm:sqref>
        </x14:dataValidation>
        <x14:dataValidation type="list" allowBlank="1" showInputMessage="1" showErrorMessage="1">
          <x14:formula1>
            <xm:f>'C:\Users\caguerra\Downloads\[MATRIZ Riesgos fiscales Servicios Administrativos.xlsx]Datos'!#REF!</xm:f>
          </x14:formula1>
          <xm:sqref>Z17:Z18</xm:sqref>
        </x14:dataValidation>
        <x14:dataValidation type="list" allowBlank="1" showInputMessage="1" showErrorMessage="1">
          <x14:formula1>
            <xm:f>'C:\Users\caguerra\Downloads\[MATRIZ Riesgos fiscales Servicios Administrativos.xlsx]Instructivo'!#REF!</xm:f>
          </x14:formula1>
          <xm:sqref>F17:F18</xm:sqref>
        </x14:dataValidation>
        <x14:dataValidation type="list" allowBlank="1" showInputMessage="1" showErrorMessage="1">
          <x14:formula1>
            <xm:f>'C:\Users\caguerra\Downloads\[MATRIZ Riesgos fiscales Servicios Administrativos.xlsx]Datos'!#REF!</xm:f>
          </x14:formula1>
          <xm:sqref>AB17:AB18</xm:sqref>
        </x14:dataValidation>
        <x14:dataValidation type="list" allowBlank="1" showInputMessage="1" showErrorMessage="1">
          <x14:formula1>
            <xm:f>'C:\Users\caguerra\Downloads\[MATRIZ Riesgos fiscales Servicios Administrativos.xlsx]Datos'!#REF!</xm:f>
          </x14:formula1>
          <xm:sqref>AD17:AD18</xm:sqref>
        </x14:dataValidation>
        <x14:dataValidation type="list" allowBlank="1" showInputMessage="1" showErrorMessage="1">
          <x14:formula1>
            <xm:f>'C:\Users\caguerra\Downloads\[MATRIZ Riesgos fiscales Servicios Administrativos.xlsx]Datos'!#REF!</xm:f>
          </x14:formula1>
          <xm:sqref>AE17:AE18</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A27"/>
  <sheetViews>
    <sheetView showGridLines="0" topLeftCell="AF16" zoomScale="60" zoomScaleNormal="60" zoomScaleSheetLayoutView="70" workbookViewId="0">
      <selection activeCell="AT24" sqref="AT24"/>
    </sheetView>
  </sheetViews>
  <sheetFormatPr baseColWidth="10" defaultColWidth="11.42578125" defaultRowHeight="15.75" x14ac:dyDescent="0.25"/>
  <cols>
    <col min="2" max="2" width="27.140625" customWidth="1"/>
    <col min="3" max="3" width="26" customWidth="1"/>
    <col min="4" max="4" width="28.42578125" customWidth="1"/>
    <col min="5" max="5" width="25.42578125" customWidth="1"/>
    <col min="6" max="6" width="25.42578125" hidden="1" customWidth="1"/>
    <col min="7" max="8" width="20.140625" customWidth="1"/>
    <col min="9" max="9" width="9.42578125" customWidth="1"/>
    <col min="10" max="10" width="25.42578125" customWidth="1"/>
    <col min="11" max="11" width="32.85546875" customWidth="1"/>
    <col min="12" max="12" width="20.140625" style="1" customWidth="1"/>
    <col min="13" max="13" width="9.42578125" style="1" customWidth="1"/>
    <col min="14" max="14" width="26.85546875" style="1" customWidth="1"/>
    <col min="15" max="15" width="11.28515625" style="1" customWidth="1"/>
    <col min="16" max="16" width="1" style="1" customWidth="1"/>
    <col min="17" max="17" width="5.140625" style="1" customWidth="1"/>
    <col min="18" max="23" width="46.7109375" style="1" customWidth="1"/>
    <col min="24" max="24" width="15.85546875" style="1" customWidth="1"/>
    <col min="25" max="27" width="10.28515625" style="1" customWidth="1"/>
    <col min="28" max="28" width="6" style="1" customWidth="1"/>
    <col min="29" max="29" width="13.7109375" style="1" customWidth="1"/>
    <col min="30" max="30" width="7.5703125" style="1" customWidth="1"/>
    <col min="31" max="31" width="5.7109375" style="1" customWidth="1"/>
    <col min="32" max="32" width="40.140625" style="1" customWidth="1"/>
    <col min="33" max="33" width="11.85546875" style="1" customWidth="1"/>
    <col min="34" max="34" width="7.28515625" style="1" customWidth="1"/>
    <col min="35" max="35" width="10.85546875" style="1" customWidth="1"/>
    <col min="36" max="36" width="8" style="1" customWidth="1"/>
    <col min="37" max="38" width="7.28515625" style="1" customWidth="1"/>
    <col min="39" max="39" width="9.28515625" style="1" customWidth="1"/>
    <col min="40" max="40" width="8.5703125" style="4" customWidth="1"/>
    <col min="41" max="41" width="1" style="4" customWidth="1"/>
    <col min="42" max="42" width="26.85546875" style="4" customWidth="1"/>
    <col min="43" max="43" width="26.7109375" style="1" customWidth="1"/>
    <col min="44" max="44" width="20.85546875" style="1" customWidth="1"/>
    <col min="45" max="45" width="1" customWidth="1"/>
    <col min="46" max="46" width="18.28515625" customWidth="1"/>
    <col min="47" max="50" width="45" customWidth="1"/>
    <col min="51" max="51" width="1" customWidth="1"/>
    <col min="52" max="53" width="45" customWidth="1"/>
  </cols>
  <sheetData>
    <row r="1" spans="1:53" ht="15.75" customHeight="1" x14ac:dyDescent="0.25">
      <c r="A1" s="93"/>
      <c r="B1" s="94"/>
      <c r="C1" s="114" t="s">
        <v>0</v>
      </c>
      <c r="D1" s="115"/>
      <c r="E1" s="115"/>
      <c r="F1" s="115"/>
      <c r="G1" s="115"/>
      <c r="H1" s="115"/>
      <c r="I1" s="115"/>
      <c r="J1" s="115"/>
      <c r="K1" s="115"/>
      <c r="L1" s="115"/>
      <c r="M1" s="115"/>
      <c r="N1" s="115"/>
      <c r="O1" s="115"/>
      <c r="P1" s="115"/>
      <c r="Q1" s="115"/>
      <c r="R1" s="115"/>
      <c r="S1" s="115"/>
      <c r="T1" s="115"/>
      <c r="U1" s="115"/>
      <c r="V1" s="115"/>
      <c r="W1" s="115"/>
      <c r="X1" s="115"/>
      <c r="Y1" s="115"/>
      <c r="Z1" s="115"/>
      <c r="AA1" s="115"/>
      <c r="AB1" s="115"/>
      <c r="AC1" s="115"/>
      <c r="AD1" s="115"/>
      <c r="AE1" s="115"/>
      <c r="AF1" s="115"/>
      <c r="AG1" s="115"/>
      <c r="AH1" s="115"/>
      <c r="AI1" s="115"/>
      <c r="AJ1" s="115"/>
      <c r="AK1" s="115"/>
      <c r="AL1" s="115"/>
      <c r="AM1" s="115"/>
      <c r="AN1" s="115"/>
      <c r="AO1" s="115"/>
      <c r="AP1" s="115"/>
      <c r="AQ1" s="115"/>
      <c r="AR1" s="115"/>
      <c r="AS1" s="115"/>
      <c r="AT1" s="115"/>
      <c r="AU1" s="115"/>
      <c r="AV1" s="115"/>
      <c r="AW1" s="116"/>
      <c r="AX1" s="93" t="s">
        <v>1</v>
      </c>
      <c r="AY1" s="94"/>
      <c r="AZ1" s="89" t="s">
        <v>2</v>
      </c>
      <c r="BA1" s="90"/>
    </row>
    <row r="2" spans="1:53" ht="15.75" customHeight="1" thickBot="1" x14ac:dyDescent="0.3">
      <c r="A2" s="112"/>
      <c r="B2" s="113"/>
      <c r="C2" s="101"/>
      <c r="D2" s="102"/>
      <c r="E2" s="102"/>
      <c r="F2" s="102"/>
      <c r="G2" s="102"/>
      <c r="H2" s="102"/>
      <c r="I2" s="102"/>
      <c r="J2" s="102"/>
      <c r="K2" s="102"/>
      <c r="L2" s="102"/>
      <c r="M2" s="102"/>
      <c r="N2" s="102"/>
      <c r="O2" s="102"/>
      <c r="P2" s="102"/>
      <c r="Q2" s="102"/>
      <c r="R2" s="102"/>
      <c r="S2" s="102"/>
      <c r="T2" s="102"/>
      <c r="U2" s="102"/>
      <c r="V2" s="102"/>
      <c r="W2" s="102"/>
      <c r="X2" s="102"/>
      <c r="Y2" s="102"/>
      <c r="Z2" s="102"/>
      <c r="AA2" s="102"/>
      <c r="AB2" s="102"/>
      <c r="AC2" s="102"/>
      <c r="AD2" s="102"/>
      <c r="AE2" s="102"/>
      <c r="AF2" s="102"/>
      <c r="AG2" s="102"/>
      <c r="AH2" s="102"/>
      <c r="AI2" s="102"/>
      <c r="AJ2" s="102"/>
      <c r="AK2" s="102"/>
      <c r="AL2" s="102"/>
      <c r="AM2" s="102"/>
      <c r="AN2" s="102"/>
      <c r="AO2" s="102"/>
      <c r="AP2" s="102"/>
      <c r="AQ2" s="102"/>
      <c r="AR2" s="102"/>
      <c r="AS2" s="102"/>
      <c r="AT2" s="102"/>
      <c r="AU2" s="102"/>
      <c r="AV2" s="102"/>
      <c r="AW2" s="103"/>
      <c r="AX2" s="95"/>
      <c r="AY2" s="96"/>
      <c r="AZ2" s="91"/>
      <c r="BA2" s="92"/>
    </row>
    <row r="3" spans="1:53" ht="15.75" customHeight="1" x14ac:dyDescent="0.25">
      <c r="A3" s="112"/>
      <c r="B3" s="113"/>
      <c r="C3" s="101"/>
      <c r="D3" s="102"/>
      <c r="E3" s="102"/>
      <c r="F3" s="102"/>
      <c r="G3" s="102"/>
      <c r="H3" s="102"/>
      <c r="I3" s="102"/>
      <c r="J3" s="102"/>
      <c r="K3" s="102"/>
      <c r="L3" s="102"/>
      <c r="M3" s="102"/>
      <c r="N3" s="102"/>
      <c r="O3" s="102"/>
      <c r="P3" s="102"/>
      <c r="Q3" s="102"/>
      <c r="R3" s="102"/>
      <c r="S3" s="102"/>
      <c r="T3" s="102"/>
      <c r="U3" s="102"/>
      <c r="V3" s="102"/>
      <c r="W3" s="102"/>
      <c r="X3" s="102"/>
      <c r="Y3" s="102"/>
      <c r="Z3" s="102"/>
      <c r="AA3" s="102"/>
      <c r="AB3" s="102"/>
      <c r="AC3" s="102"/>
      <c r="AD3" s="102"/>
      <c r="AE3" s="102"/>
      <c r="AF3" s="102"/>
      <c r="AG3" s="102"/>
      <c r="AH3" s="102"/>
      <c r="AI3" s="102"/>
      <c r="AJ3" s="102"/>
      <c r="AK3" s="102"/>
      <c r="AL3" s="102"/>
      <c r="AM3" s="102"/>
      <c r="AN3" s="102"/>
      <c r="AO3" s="102"/>
      <c r="AP3" s="102"/>
      <c r="AQ3" s="102"/>
      <c r="AR3" s="102"/>
      <c r="AS3" s="102"/>
      <c r="AT3" s="102"/>
      <c r="AU3" s="102"/>
      <c r="AV3" s="102"/>
      <c r="AW3" s="103"/>
      <c r="AX3" s="93" t="s">
        <v>3</v>
      </c>
      <c r="AY3" s="94"/>
      <c r="AZ3" s="97" t="s">
        <v>4</v>
      </c>
      <c r="BA3" s="98"/>
    </row>
    <row r="4" spans="1:53" ht="16.5" customHeight="1" thickBot="1" x14ac:dyDescent="0.3">
      <c r="A4" s="112"/>
      <c r="B4" s="113"/>
      <c r="C4" s="104"/>
      <c r="D4" s="105"/>
      <c r="E4" s="105"/>
      <c r="F4" s="105"/>
      <c r="G4" s="105"/>
      <c r="H4" s="105"/>
      <c r="I4" s="105"/>
      <c r="J4" s="105"/>
      <c r="K4" s="105"/>
      <c r="L4" s="105"/>
      <c r="M4" s="105"/>
      <c r="N4" s="105"/>
      <c r="O4" s="105"/>
      <c r="P4" s="105"/>
      <c r="Q4" s="105"/>
      <c r="R4" s="105"/>
      <c r="S4" s="105"/>
      <c r="T4" s="105"/>
      <c r="U4" s="105"/>
      <c r="V4" s="105"/>
      <c r="W4" s="105"/>
      <c r="X4" s="105"/>
      <c r="Y4" s="105"/>
      <c r="Z4" s="105"/>
      <c r="AA4" s="105"/>
      <c r="AB4" s="105"/>
      <c r="AC4" s="105"/>
      <c r="AD4" s="105"/>
      <c r="AE4" s="105"/>
      <c r="AF4" s="105"/>
      <c r="AG4" s="105"/>
      <c r="AH4" s="105"/>
      <c r="AI4" s="105"/>
      <c r="AJ4" s="105"/>
      <c r="AK4" s="105"/>
      <c r="AL4" s="105"/>
      <c r="AM4" s="105"/>
      <c r="AN4" s="105"/>
      <c r="AO4" s="105"/>
      <c r="AP4" s="105"/>
      <c r="AQ4" s="105"/>
      <c r="AR4" s="105"/>
      <c r="AS4" s="105"/>
      <c r="AT4" s="105"/>
      <c r="AU4" s="105"/>
      <c r="AV4" s="105"/>
      <c r="AW4" s="106"/>
      <c r="AX4" s="95"/>
      <c r="AY4" s="96"/>
      <c r="AZ4" s="99"/>
      <c r="BA4" s="100"/>
    </row>
    <row r="5" spans="1:53" ht="20.45" customHeight="1" x14ac:dyDescent="0.25">
      <c r="A5" s="112"/>
      <c r="B5" s="113"/>
      <c r="C5" s="101" t="s">
        <v>5</v>
      </c>
      <c r="D5" s="102"/>
      <c r="E5" s="102"/>
      <c r="F5" s="102"/>
      <c r="G5" s="102"/>
      <c r="H5" s="102"/>
      <c r="I5" s="102"/>
      <c r="J5" s="102"/>
      <c r="K5" s="102"/>
      <c r="L5" s="102"/>
      <c r="M5" s="102"/>
      <c r="N5" s="102"/>
      <c r="O5" s="102"/>
      <c r="P5" s="102"/>
      <c r="Q5" s="102"/>
      <c r="R5" s="102"/>
      <c r="S5" s="102"/>
      <c r="T5" s="102"/>
      <c r="U5" s="102"/>
      <c r="V5" s="102"/>
      <c r="W5" s="102"/>
      <c r="X5" s="102"/>
      <c r="Y5" s="102"/>
      <c r="Z5" s="102"/>
      <c r="AA5" s="102"/>
      <c r="AB5" s="102"/>
      <c r="AC5" s="102"/>
      <c r="AD5" s="102"/>
      <c r="AE5" s="102"/>
      <c r="AF5" s="102"/>
      <c r="AG5" s="102"/>
      <c r="AH5" s="102"/>
      <c r="AI5" s="102"/>
      <c r="AJ5" s="102"/>
      <c r="AK5" s="102"/>
      <c r="AL5" s="102"/>
      <c r="AM5" s="102"/>
      <c r="AN5" s="102"/>
      <c r="AO5" s="102"/>
      <c r="AP5" s="102"/>
      <c r="AQ5" s="102"/>
      <c r="AR5" s="102"/>
      <c r="AS5" s="102"/>
      <c r="AT5" s="102"/>
      <c r="AU5" s="102"/>
      <c r="AV5" s="102"/>
      <c r="AW5" s="103"/>
      <c r="AX5" s="93" t="s">
        <v>6</v>
      </c>
      <c r="AY5" s="94"/>
      <c r="AZ5" s="93" t="s">
        <v>7</v>
      </c>
      <c r="BA5" s="94"/>
    </row>
    <row r="6" spans="1:53" ht="15" customHeight="1" thickBot="1" x14ac:dyDescent="0.3">
      <c r="A6" s="112"/>
      <c r="B6" s="113"/>
      <c r="C6" s="101"/>
      <c r="D6" s="102"/>
      <c r="E6" s="102"/>
      <c r="F6" s="102"/>
      <c r="G6" s="102"/>
      <c r="H6" s="102"/>
      <c r="I6" s="102"/>
      <c r="J6" s="102"/>
      <c r="K6" s="102"/>
      <c r="L6" s="102"/>
      <c r="M6" s="102"/>
      <c r="N6" s="102"/>
      <c r="O6" s="102"/>
      <c r="P6" s="102"/>
      <c r="Q6" s="102"/>
      <c r="R6" s="102"/>
      <c r="S6" s="102"/>
      <c r="T6" s="102"/>
      <c r="U6" s="102"/>
      <c r="V6" s="102"/>
      <c r="W6" s="102"/>
      <c r="X6" s="102"/>
      <c r="Y6" s="102"/>
      <c r="Z6" s="102"/>
      <c r="AA6" s="102"/>
      <c r="AB6" s="102"/>
      <c r="AC6" s="102"/>
      <c r="AD6" s="102"/>
      <c r="AE6" s="102"/>
      <c r="AF6" s="102"/>
      <c r="AG6" s="102"/>
      <c r="AH6" s="102"/>
      <c r="AI6" s="102"/>
      <c r="AJ6" s="102"/>
      <c r="AK6" s="102"/>
      <c r="AL6" s="102"/>
      <c r="AM6" s="102"/>
      <c r="AN6" s="102"/>
      <c r="AO6" s="102"/>
      <c r="AP6" s="102"/>
      <c r="AQ6" s="102"/>
      <c r="AR6" s="102"/>
      <c r="AS6" s="102"/>
      <c r="AT6" s="102"/>
      <c r="AU6" s="102"/>
      <c r="AV6" s="102"/>
      <c r="AW6" s="103"/>
      <c r="AX6" s="95"/>
      <c r="AY6" s="96"/>
      <c r="AZ6" s="95"/>
      <c r="BA6" s="96"/>
    </row>
    <row r="7" spans="1:53" ht="15.75" customHeight="1" x14ac:dyDescent="0.25">
      <c r="A7" s="112"/>
      <c r="B7" s="113"/>
      <c r="C7" s="101"/>
      <c r="D7" s="102"/>
      <c r="E7" s="102"/>
      <c r="F7" s="102"/>
      <c r="G7" s="102"/>
      <c r="H7" s="102"/>
      <c r="I7" s="102"/>
      <c r="J7" s="102"/>
      <c r="K7" s="102"/>
      <c r="L7" s="102"/>
      <c r="M7" s="102"/>
      <c r="N7" s="102"/>
      <c r="O7" s="102"/>
      <c r="P7" s="102"/>
      <c r="Q7" s="102"/>
      <c r="R7" s="102"/>
      <c r="S7" s="102"/>
      <c r="T7" s="102"/>
      <c r="U7" s="102"/>
      <c r="V7" s="102"/>
      <c r="W7" s="102"/>
      <c r="X7" s="102"/>
      <c r="Y7" s="102"/>
      <c r="Z7" s="102"/>
      <c r="AA7" s="102"/>
      <c r="AB7" s="102"/>
      <c r="AC7" s="102"/>
      <c r="AD7" s="102"/>
      <c r="AE7" s="102"/>
      <c r="AF7" s="102"/>
      <c r="AG7" s="102"/>
      <c r="AH7" s="102"/>
      <c r="AI7" s="102"/>
      <c r="AJ7" s="102"/>
      <c r="AK7" s="102"/>
      <c r="AL7" s="102"/>
      <c r="AM7" s="102"/>
      <c r="AN7" s="102"/>
      <c r="AO7" s="102"/>
      <c r="AP7" s="102"/>
      <c r="AQ7" s="102"/>
      <c r="AR7" s="102"/>
      <c r="AS7" s="102"/>
      <c r="AT7" s="102"/>
      <c r="AU7" s="102"/>
      <c r="AV7" s="102"/>
      <c r="AW7" s="103"/>
      <c r="AX7" s="93" t="s">
        <v>8</v>
      </c>
      <c r="AY7" s="94"/>
      <c r="AZ7" s="107">
        <v>45828</v>
      </c>
      <c r="BA7" s="90"/>
    </row>
    <row r="8" spans="1:53" ht="16.5" customHeight="1" thickBot="1" x14ac:dyDescent="0.3">
      <c r="A8" s="95"/>
      <c r="B8" s="96"/>
      <c r="C8" s="104"/>
      <c r="D8" s="105"/>
      <c r="E8" s="105"/>
      <c r="F8" s="105"/>
      <c r="G8" s="105"/>
      <c r="H8" s="105"/>
      <c r="I8" s="105"/>
      <c r="J8" s="105"/>
      <c r="K8" s="105"/>
      <c r="L8" s="105"/>
      <c r="M8" s="105"/>
      <c r="N8" s="105"/>
      <c r="O8" s="105"/>
      <c r="P8" s="105"/>
      <c r="Q8" s="105"/>
      <c r="R8" s="105"/>
      <c r="S8" s="105"/>
      <c r="T8" s="105"/>
      <c r="U8" s="105"/>
      <c r="V8" s="105"/>
      <c r="W8" s="105"/>
      <c r="X8" s="105"/>
      <c r="Y8" s="105"/>
      <c r="Z8" s="105"/>
      <c r="AA8" s="105"/>
      <c r="AB8" s="105"/>
      <c r="AC8" s="105"/>
      <c r="AD8" s="105"/>
      <c r="AE8" s="105"/>
      <c r="AF8" s="105"/>
      <c r="AG8" s="105"/>
      <c r="AH8" s="105"/>
      <c r="AI8" s="105"/>
      <c r="AJ8" s="105"/>
      <c r="AK8" s="105"/>
      <c r="AL8" s="105"/>
      <c r="AM8" s="105"/>
      <c r="AN8" s="105"/>
      <c r="AO8" s="105"/>
      <c r="AP8" s="105"/>
      <c r="AQ8" s="105"/>
      <c r="AR8" s="105"/>
      <c r="AS8" s="105"/>
      <c r="AT8" s="105"/>
      <c r="AU8" s="105"/>
      <c r="AV8" s="105"/>
      <c r="AW8" s="106"/>
      <c r="AX8" s="95"/>
      <c r="AY8" s="96"/>
      <c r="AZ8" s="91"/>
      <c r="BA8" s="92"/>
    </row>
    <row r="10" spans="1:53" ht="54" customHeight="1" x14ac:dyDescent="0.25">
      <c r="A10" s="108" t="s">
        <v>9</v>
      </c>
      <c r="B10" s="108"/>
      <c r="C10" s="108"/>
      <c r="D10" s="117" t="s">
        <v>169</v>
      </c>
      <c r="E10" s="118"/>
      <c r="F10" s="118"/>
      <c r="G10" s="118"/>
      <c r="H10" s="118"/>
      <c r="I10" s="118"/>
      <c r="J10" s="118"/>
      <c r="K10" s="118"/>
      <c r="L10" s="118"/>
      <c r="M10" s="119"/>
      <c r="N10" s="9"/>
      <c r="AN10" s="1"/>
      <c r="AO10" s="1"/>
      <c r="AP10" s="1"/>
    </row>
    <row r="11" spans="1:53" s="3" customFormat="1" ht="75" customHeight="1" x14ac:dyDescent="0.25">
      <c r="A11" s="108" t="s">
        <v>11</v>
      </c>
      <c r="B11" s="108"/>
      <c r="C11" s="108"/>
      <c r="D11" s="109" t="s">
        <v>170</v>
      </c>
      <c r="E11" s="110"/>
      <c r="F11" s="110"/>
      <c r="G11" s="110"/>
      <c r="H11" s="110"/>
      <c r="I11" s="110"/>
      <c r="J11" s="110"/>
      <c r="K11" s="110"/>
      <c r="L11" s="110"/>
      <c r="M11" s="111"/>
      <c r="N11" s="10"/>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row>
    <row r="12" spans="1:53" s="3" customFormat="1" ht="75" customHeight="1" x14ac:dyDescent="0.25">
      <c r="A12" s="108" t="s">
        <v>13</v>
      </c>
      <c r="B12" s="108"/>
      <c r="C12" s="108"/>
      <c r="D12" s="109" t="s">
        <v>171</v>
      </c>
      <c r="E12" s="110"/>
      <c r="F12" s="110"/>
      <c r="G12" s="110"/>
      <c r="H12" s="110"/>
      <c r="I12" s="110"/>
      <c r="J12" s="110"/>
      <c r="K12" s="110"/>
      <c r="L12" s="110"/>
      <c r="M12" s="111"/>
      <c r="N12" s="10"/>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row>
    <row r="13" spans="1:53" s="3" customFormat="1" ht="24.75" customHeight="1" thickBot="1" x14ac:dyDescent="0.3">
      <c r="A13" s="7"/>
      <c r="B13" s="7"/>
      <c r="C13" s="7"/>
      <c r="D13" s="7"/>
      <c r="E13" s="7"/>
      <c r="F13" s="7"/>
      <c r="G13" s="7"/>
      <c r="H13" s="7"/>
      <c r="I13" s="7"/>
      <c r="J13" s="7"/>
      <c r="K13" s="7"/>
      <c r="L13" s="7"/>
      <c r="M13" s="7"/>
      <c r="N13" s="7"/>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row>
    <row r="14" spans="1:53" s="3" customFormat="1" ht="24.75" customHeight="1" x14ac:dyDescent="0.25">
      <c r="A14" s="143" t="s">
        <v>15</v>
      </c>
      <c r="B14" s="144"/>
      <c r="C14" s="144"/>
      <c r="D14" s="144"/>
      <c r="E14" s="144"/>
      <c r="F14" s="144"/>
      <c r="G14" s="144"/>
      <c r="H14" s="144"/>
      <c r="I14" s="144"/>
      <c r="J14" s="144"/>
      <c r="K14" s="144"/>
      <c r="L14" s="144"/>
      <c r="M14" s="144"/>
      <c r="N14" s="145"/>
      <c r="O14" s="146"/>
      <c r="P14" s="2"/>
      <c r="Q14" s="147" t="s">
        <v>16</v>
      </c>
      <c r="R14" s="148"/>
      <c r="S14" s="148"/>
      <c r="T14" s="148"/>
      <c r="U14" s="148"/>
      <c r="V14" s="148"/>
      <c r="W14" s="148"/>
      <c r="X14" s="148"/>
      <c r="Y14" s="149"/>
      <c r="Z14" s="149"/>
      <c r="AA14" s="149"/>
      <c r="AB14" s="149"/>
      <c r="AC14" s="149"/>
      <c r="AD14" s="149"/>
      <c r="AE14" s="149"/>
      <c r="AF14" s="148"/>
      <c r="AG14" s="148"/>
      <c r="AH14" s="148"/>
      <c r="AI14" s="148"/>
      <c r="AJ14" s="148"/>
      <c r="AK14" s="148"/>
      <c r="AL14" s="148"/>
      <c r="AM14" s="148"/>
      <c r="AN14" s="150"/>
      <c r="AO14" s="2"/>
      <c r="AP14" s="151" t="s">
        <v>17</v>
      </c>
      <c r="AQ14" s="152"/>
      <c r="AR14" s="153"/>
      <c r="AT14" s="154" t="s">
        <v>18</v>
      </c>
      <c r="AU14" s="155"/>
      <c r="AV14" s="155"/>
      <c r="AW14" s="155"/>
      <c r="AX14" s="156"/>
      <c r="AY14" s="65"/>
      <c r="AZ14" s="151" t="s">
        <v>19</v>
      </c>
      <c r="BA14" s="153"/>
    </row>
    <row r="15" spans="1:53" x14ac:dyDescent="0.25">
      <c r="A15" s="157"/>
      <c r="B15" s="120"/>
      <c r="C15" s="120"/>
      <c r="D15" s="120"/>
      <c r="E15" s="120"/>
      <c r="F15" s="120"/>
      <c r="G15" s="120"/>
      <c r="H15" s="120"/>
      <c r="I15" s="120"/>
      <c r="J15" s="120"/>
      <c r="K15" s="120"/>
      <c r="L15" s="120"/>
      <c r="M15" s="120"/>
      <c r="N15" s="158"/>
      <c r="O15" s="159"/>
      <c r="P15" s="2"/>
      <c r="Q15" s="160"/>
      <c r="R15" s="161"/>
      <c r="S15" s="161"/>
      <c r="T15" s="161"/>
      <c r="U15" s="161"/>
      <c r="V15" s="161"/>
      <c r="W15" s="161"/>
      <c r="X15" s="161"/>
      <c r="Y15" s="162" t="s">
        <v>20</v>
      </c>
      <c r="Z15" s="163"/>
      <c r="AA15" s="164"/>
      <c r="AB15" s="162" t="s">
        <v>21</v>
      </c>
      <c r="AC15" s="163"/>
      <c r="AD15" s="163"/>
      <c r="AE15" s="163"/>
      <c r="AF15" s="164"/>
      <c r="AG15" s="165"/>
      <c r="AH15" s="165"/>
      <c r="AI15" s="165"/>
      <c r="AJ15" s="165"/>
      <c r="AK15" s="165"/>
      <c r="AL15" s="165"/>
      <c r="AM15" s="165"/>
      <c r="AN15" s="166"/>
      <c r="AO15" s="2"/>
      <c r="AP15" s="231"/>
      <c r="AQ15" s="232"/>
      <c r="AR15" s="233"/>
      <c r="AT15" s="234"/>
      <c r="AU15" s="232"/>
      <c r="AV15" s="232"/>
      <c r="AW15" s="232"/>
      <c r="AX15" s="235"/>
      <c r="AY15" s="65"/>
      <c r="AZ15" s="231"/>
      <c r="BA15" s="233"/>
    </row>
    <row r="16" spans="1:53" s="5" customFormat="1" ht="166.5" customHeight="1" thickBot="1" x14ac:dyDescent="0.3">
      <c r="A16" s="172" t="s">
        <v>22</v>
      </c>
      <c r="B16" s="173" t="s">
        <v>23</v>
      </c>
      <c r="C16" s="174" t="s">
        <v>24</v>
      </c>
      <c r="D16" s="174" t="s">
        <v>25</v>
      </c>
      <c r="E16" s="175" t="s">
        <v>26</v>
      </c>
      <c r="F16" s="176" t="s">
        <v>27</v>
      </c>
      <c r="G16" s="177" t="s">
        <v>28</v>
      </c>
      <c r="H16" s="175" t="s">
        <v>29</v>
      </c>
      <c r="I16" s="174" t="s">
        <v>30</v>
      </c>
      <c r="J16" s="174" t="s">
        <v>31</v>
      </c>
      <c r="K16" s="175" t="s">
        <v>32</v>
      </c>
      <c r="L16" s="175" t="s">
        <v>33</v>
      </c>
      <c r="M16" s="174" t="s">
        <v>30</v>
      </c>
      <c r="N16" s="174" t="s">
        <v>34</v>
      </c>
      <c r="O16" s="178" t="s">
        <v>35</v>
      </c>
      <c r="P16" s="2"/>
      <c r="Q16" s="179" t="s">
        <v>36</v>
      </c>
      <c r="R16" s="21" t="s">
        <v>37</v>
      </c>
      <c r="S16" s="21" t="s">
        <v>38</v>
      </c>
      <c r="T16" s="21" t="s">
        <v>39</v>
      </c>
      <c r="U16" s="21" t="s">
        <v>40</v>
      </c>
      <c r="V16" s="21" t="s">
        <v>41</v>
      </c>
      <c r="W16" s="21" t="s">
        <v>42</v>
      </c>
      <c r="X16" s="180" t="s">
        <v>43</v>
      </c>
      <c r="Y16" s="181" t="s">
        <v>44</v>
      </c>
      <c r="Z16" s="181" t="s">
        <v>45</v>
      </c>
      <c r="AA16" s="182" t="s">
        <v>46</v>
      </c>
      <c r="AB16" s="183" t="s">
        <v>47</v>
      </c>
      <c r="AC16" s="184"/>
      <c r="AD16" s="182" t="s">
        <v>48</v>
      </c>
      <c r="AE16" s="185" t="s">
        <v>49</v>
      </c>
      <c r="AF16" s="186"/>
      <c r="AG16" s="187" t="s">
        <v>50</v>
      </c>
      <c r="AH16" s="187" t="s">
        <v>51</v>
      </c>
      <c r="AI16" s="187" t="s">
        <v>30</v>
      </c>
      <c r="AJ16" s="187" t="s">
        <v>52</v>
      </c>
      <c r="AK16" s="187" t="s">
        <v>30</v>
      </c>
      <c r="AL16" s="187" t="s">
        <v>34</v>
      </c>
      <c r="AM16" s="187" t="s">
        <v>53</v>
      </c>
      <c r="AN16" s="178" t="s">
        <v>54</v>
      </c>
      <c r="AO16" s="2"/>
      <c r="AP16" s="236" t="s">
        <v>55</v>
      </c>
      <c r="AQ16" s="237" t="s">
        <v>56</v>
      </c>
      <c r="AR16" s="238" t="s">
        <v>57</v>
      </c>
      <c r="AT16" s="239" t="s">
        <v>58</v>
      </c>
      <c r="AU16" s="240" t="s">
        <v>59</v>
      </c>
      <c r="AV16" s="240" t="s">
        <v>60</v>
      </c>
      <c r="AW16" s="240" t="s">
        <v>61</v>
      </c>
      <c r="AX16" s="241" t="s">
        <v>62</v>
      </c>
      <c r="AY16" s="242"/>
      <c r="AZ16" s="243" t="s">
        <v>63</v>
      </c>
      <c r="BA16" s="244" t="s">
        <v>64</v>
      </c>
    </row>
    <row r="17" spans="1:53" ht="353.25" customHeight="1" x14ac:dyDescent="0.25">
      <c r="A17" s="265">
        <v>1</v>
      </c>
      <c r="B17" s="83" t="s">
        <v>65</v>
      </c>
      <c r="C17" s="84" t="s">
        <v>172</v>
      </c>
      <c r="D17" s="84" t="s">
        <v>173</v>
      </c>
      <c r="E17" s="84" t="s">
        <v>174</v>
      </c>
      <c r="F17" s="84"/>
      <c r="G17" s="86">
        <v>216</v>
      </c>
      <c r="H17" s="85" t="str">
        <f>IF(G17&lt;=0,"",IF(G17&lt;=2,"Muy Baja",IF(G17&lt;=24,"Baja",IF(G17&lt;=500,"Media",IF(G17&lt;=5000,"Alta","Muy Alta")))))</f>
        <v>Media</v>
      </c>
      <c r="I17" s="81">
        <f>IF(H17="","",IF(H17="Muy Baja",0.2,IF(H17="Baja",0.4,IF(H17="Media",0.6,IF(H17="Alta",0.8,IF(H17="Muy Alta",1,))))))</f>
        <v>0.6</v>
      </c>
      <c r="J17" s="87" t="s">
        <v>69</v>
      </c>
      <c r="K17" s="88" t="str">
        <f>+J17</f>
        <v>Afectación Menor o igual a 700 SMLMV</v>
      </c>
      <c r="L17" s="85" t="str">
        <f>+VLOOKUP(K17,[4]Datos!$O$4:$P$15,2,FALSE)</f>
        <v>Leve</v>
      </c>
      <c r="M17" s="81">
        <f>IF(L17="","",IF(L17="Leve",0.2,IF(L17="Menor",0.4,IF(L17="Moderado",0.6,IF(L17="Mayor",0.8,IF(L17="Catastrófico",1,))))))</f>
        <v>0.2</v>
      </c>
      <c r="N17" s="81" t="str">
        <f>+CONCATENATE(H17, " - ", L17)</f>
        <v>Media - Leve</v>
      </c>
      <c r="O17" s="266" t="str">
        <f>+VLOOKUP(N17,[4]Datos!J4:K28,2,)</f>
        <v>MODERADO</v>
      </c>
      <c r="P17" s="267"/>
      <c r="Q17" s="254">
        <v>1</v>
      </c>
      <c r="R17" s="268" t="s">
        <v>175</v>
      </c>
      <c r="S17" s="268" t="s">
        <v>176</v>
      </c>
      <c r="T17" s="268" t="s">
        <v>177</v>
      </c>
      <c r="U17" s="268" t="s">
        <v>178</v>
      </c>
      <c r="V17" s="268" t="s">
        <v>179</v>
      </c>
      <c r="W17" s="268" t="s">
        <v>180</v>
      </c>
      <c r="X17" s="11" t="str">
        <f>IF(OR(Y17="Preventivo",Y17="Detectivo"),"Probabilidad",IF(Y17="Correctivo","Impacto",""))</f>
        <v>Probabilidad</v>
      </c>
      <c r="Y17" s="6" t="s">
        <v>76</v>
      </c>
      <c r="Z17" s="6" t="s">
        <v>77</v>
      </c>
      <c r="AA17" s="12" t="str">
        <f t="shared" ref="AA17" si="0">IF(AND(Y17="Preventivo",Z17="Automático"),"50%",IF(AND(Y17="Preventivo",Z17="Manual"),"40%",IF(AND(Y17="Detectivo",Z17="Automático"),"40%",IF(AND(Y17="Detectivo",Z17="Manual"),"30%",IF(AND(Y17="Correctivo",Z17="Automático"),"35%",IF(AND(Y17="Correctivo",Z17="Manual"),"25%",""))))))</f>
        <v>40%</v>
      </c>
      <c r="AB17" s="19" t="s">
        <v>78</v>
      </c>
      <c r="AC17" s="19" t="s">
        <v>181</v>
      </c>
      <c r="AD17" s="6" t="s">
        <v>80</v>
      </c>
      <c r="AE17" s="8" t="s">
        <v>81</v>
      </c>
      <c r="AF17" s="8" t="str">
        <f t="shared" ref="AF17" si="1">+W17</f>
        <v>Lotes de Pagos realizados
Correo electrónico ( Cuando aplique)</v>
      </c>
      <c r="AG17" s="13">
        <f>IFERROR(IF(X17="Probabilidad",(I17-(+I17*AA17)),IF(X17="Impacto",I17,"")),"")</f>
        <v>0.36</v>
      </c>
      <c r="AH17" s="14" t="str">
        <f t="shared" ref="AH17" si="2">IFERROR(IF(AG17="","",IF(AG17&lt;=0.2,"Muy Baja",IF(AG17&lt;=0.4,"Baja",IF(AG17&lt;=0.6,"Media",IF(AG17&lt;=0.8,"Alta","Muy Alta"))))),"")</f>
        <v>Baja</v>
      </c>
      <c r="AI17" s="15">
        <f>I17-(AA17*I17)</f>
        <v>0.36</v>
      </c>
      <c r="AJ17" s="16" t="str">
        <f t="shared" ref="AJ17" si="3">IFERROR(IF(AK17="","",IF(AK17&lt;=0.2,"Leve",IF(AK17&lt;=0.4,"Menor",IF(AK17&lt;=0.6,"Moderado",IF(AK17&lt;=0.8,"Mayor","Catastrófico"))))),"")</f>
        <v>Leve</v>
      </c>
      <c r="AK17" s="13">
        <f>IFERROR(IF(X17="Impacto",(M17-(+M17*AA17)),IF(X17="Probabilidad",M17,"")),"")</f>
        <v>0.2</v>
      </c>
      <c r="AL17" s="17" t="str">
        <f>+CONCATENATE(AH17, " - ", AJ17)</f>
        <v>Baja - Leve</v>
      </c>
      <c r="AM17" s="18" t="str">
        <f>+VLOOKUP(AL17,[4]Datos!$J$4:$K$28,2,)</f>
        <v>BAJO</v>
      </c>
      <c r="AN17" s="256" t="s">
        <v>82</v>
      </c>
      <c r="AO17" s="267"/>
      <c r="AP17" s="257" t="s">
        <v>182</v>
      </c>
      <c r="AQ17" s="78"/>
      <c r="AR17" s="79"/>
      <c r="AS17" s="269"/>
      <c r="AT17" s="270" t="s">
        <v>183</v>
      </c>
      <c r="AU17" s="20" t="s">
        <v>184</v>
      </c>
      <c r="AV17" s="271"/>
      <c r="AW17" s="261"/>
      <c r="AX17" s="272"/>
      <c r="AY17" s="273"/>
      <c r="AZ17" s="263" t="s">
        <v>185</v>
      </c>
      <c r="BA17" s="274" t="s">
        <v>186</v>
      </c>
    </row>
    <row r="18" spans="1:53" ht="93.75" customHeight="1" x14ac:dyDescent="0.25">
      <c r="B18" s="43"/>
      <c r="C18" s="44"/>
      <c r="D18" s="44"/>
      <c r="E18" s="44"/>
      <c r="F18" s="44"/>
      <c r="G18" s="43"/>
      <c r="H18" s="275"/>
      <c r="I18" s="276"/>
      <c r="J18" s="277"/>
      <c r="K18" s="278"/>
      <c r="L18" s="275"/>
      <c r="M18" s="276"/>
      <c r="N18" s="276"/>
      <c r="O18" s="279"/>
      <c r="P18" s="2"/>
      <c r="Q18" s="48"/>
      <c r="R18" s="10"/>
      <c r="S18" s="10"/>
      <c r="T18" s="10"/>
      <c r="U18" s="10"/>
      <c r="V18" s="10"/>
      <c r="W18" s="10"/>
      <c r="X18" s="48"/>
      <c r="Y18" s="49"/>
      <c r="Z18" s="49"/>
      <c r="AA18" s="50"/>
      <c r="AB18" s="51"/>
      <c r="AC18" s="52"/>
      <c r="AD18" s="49"/>
      <c r="AE18" s="51"/>
      <c r="AF18" s="51"/>
      <c r="AG18" s="53"/>
      <c r="AH18" s="49"/>
      <c r="AI18" s="54"/>
      <c r="AJ18" s="55"/>
      <c r="AK18" s="53"/>
      <c r="AL18" s="56"/>
      <c r="AM18" s="57"/>
      <c r="AN18" s="58"/>
      <c r="AO18" s="2"/>
      <c r="AP18" s="59"/>
      <c r="AQ18" s="59"/>
      <c r="AR18" s="59"/>
      <c r="AT18" s="60"/>
      <c r="AU18" s="61"/>
      <c r="AV18" s="62"/>
      <c r="AW18" s="63"/>
      <c r="AX18" s="64"/>
      <c r="AY18" s="65"/>
      <c r="AZ18" s="62"/>
      <c r="BA18" s="66"/>
    </row>
    <row r="19" spans="1:53" ht="20.25" x14ac:dyDescent="0.25">
      <c r="A19" s="136" t="s">
        <v>108</v>
      </c>
      <c r="B19" s="136"/>
      <c r="C19" s="136"/>
      <c r="D19" s="136"/>
      <c r="E19" s="136"/>
      <c r="F19" s="136"/>
      <c r="G19" s="136"/>
      <c r="H19" s="136"/>
      <c r="P19" s="2"/>
      <c r="BA19" s="22" t="s">
        <v>109</v>
      </c>
    </row>
    <row r="20" spans="1:53" x14ac:dyDescent="0.25">
      <c r="P20" s="2"/>
    </row>
    <row r="21" spans="1:53" s="1" customFormat="1" x14ac:dyDescent="0.25">
      <c r="A21"/>
      <c r="B21"/>
      <c r="C21"/>
      <c r="D21"/>
      <c r="E21"/>
      <c r="F21"/>
      <c r="G21"/>
      <c r="H21"/>
      <c r="I21"/>
      <c r="J21"/>
      <c r="K21"/>
      <c r="P21" s="2"/>
      <c r="AN21" s="4"/>
      <c r="AO21" s="4"/>
      <c r="AP21" s="4"/>
      <c r="AS21"/>
      <c r="AT21"/>
      <c r="AU21"/>
      <c r="AV21"/>
      <c r="AW21"/>
      <c r="AX21"/>
      <c r="AY21"/>
      <c r="AZ21"/>
      <c r="BA21"/>
    </row>
    <row r="22" spans="1:53" s="1" customFormat="1" x14ac:dyDescent="0.25">
      <c r="A22"/>
      <c r="B22"/>
      <c r="C22"/>
      <c r="D22"/>
      <c r="E22"/>
      <c r="F22"/>
      <c r="G22"/>
      <c r="H22"/>
      <c r="I22"/>
      <c r="J22"/>
      <c r="K22"/>
      <c r="P22" s="2"/>
      <c r="AN22" s="4"/>
      <c r="AO22" s="4"/>
      <c r="AP22" s="4"/>
      <c r="AS22"/>
      <c r="AT22"/>
      <c r="AU22"/>
      <c r="AV22"/>
      <c r="AW22"/>
      <c r="AX22"/>
      <c r="AY22"/>
      <c r="AZ22"/>
      <c r="BA22"/>
    </row>
    <row r="23" spans="1:53" s="1" customFormat="1" x14ac:dyDescent="0.25">
      <c r="A23"/>
      <c r="B23"/>
      <c r="C23"/>
      <c r="D23"/>
      <c r="E23"/>
      <c r="F23"/>
      <c r="G23"/>
      <c r="H23"/>
      <c r="I23"/>
      <c r="J23"/>
      <c r="K23"/>
      <c r="P23" s="2"/>
      <c r="AN23" s="4"/>
      <c r="AO23" s="4"/>
      <c r="AP23" s="4"/>
      <c r="AS23"/>
      <c r="AT23"/>
      <c r="AU23"/>
      <c r="AV23"/>
      <c r="AW23"/>
      <c r="AX23"/>
      <c r="AY23"/>
      <c r="AZ23"/>
      <c r="BA23"/>
    </row>
    <row r="24" spans="1:53" s="1" customFormat="1" x14ac:dyDescent="0.25">
      <c r="A24"/>
      <c r="B24"/>
      <c r="C24"/>
      <c r="D24"/>
      <c r="E24"/>
      <c r="F24"/>
      <c r="G24"/>
      <c r="H24"/>
      <c r="I24"/>
      <c r="J24"/>
      <c r="K24"/>
      <c r="P24" s="2"/>
      <c r="AN24" s="4"/>
      <c r="AO24" s="4"/>
      <c r="AP24" s="4"/>
      <c r="AS24"/>
      <c r="AT24"/>
      <c r="AU24"/>
      <c r="AV24"/>
      <c r="AW24"/>
      <c r="AX24"/>
      <c r="AY24"/>
      <c r="AZ24"/>
      <c r="BA24"/>
    </row>
    <row r="25" spans="1:53" s="1" customFormat="1" x14ac:dyDescent="0.25">
      <c r="A25"/>
      <c r="B25"/>
      <c r="C25"/>
      <c r="D25"/>
      <c r="E25"/>
      <c r="F25"/>
      <c r="G25"/>
      <c r="H25"/>
      <c r="I25"/>
      <c r="J25"/>
      <c r="K25"/>
      <c r="P25" s="2"/>
      <c r="AN25" s="4"/>
      <c r="AO25" s="4"/>
      <c r="AP25" s="4"/>
      <c r="AS25"/>
      <c r="AT25"/>
      <c r="AU25"/>
      <c r="AV25"/>
      <c r="AW25"/>
      <c r="AX25"/>
      <c r="AY25"/>
      <c r="AZ25"/>
      <c r="BA25"/>
    </row>
    <row r="26" spans="1:53" s="1" customFormat="1" x14ac:dyDescent="0.25">
      <c r="A26"/>
      <c r="B26"/>
      <c r="C26"/>
      <c r="D26"/>
      <c r="E26"/>
      <c r="F26"/>
      <c r="G26"/>
      <c r="H26"/>
      <c r="I26"/>
      <c r="J26"/>
      <c r="K26"/>
      <c r="P26" s="2"/>
      <c r="AN26" s="4"/>
      <c r="AO26" s="4"/>
      <c r="AP26" s="4"/>
      <c r="AS26"/>
      <c r="AT26"/>
      <c r="AU26"/>
      <c r="AV26"/>
      <c r="AW26"/>
      <c r="AX26"/>
      <c r="AY26"/>
      <c r="AZ26"/>
      <c r="BA26"/>
    </row>
    <row r="27" spans="1:53" s="1" customFormat="1" x14ac:dyDescent="0.25">
      <c r="A27"/>
      <c r="B27"/>
      <c r="C27"/>
      <c r="D27"/>
      <c r="E27"/>
      <c r="F27"/>
      <c r="G27"/>
      <c r="H27"/>
      <c r="I27"/>
      <c r="J27"/>
      <c r="K27"/>
      <c r="P27" s="2"/>
      <c r="AN27" s="4"/>
      <c r="AO27" s="4"/>
      <c r="AP27" s="4"/>
      <c r="AS27"/>
      <c r="AT27"/>
      <c r="AU27"/>
      <c r="AV27"/>
      <c r="AW27"/>
      <c r="AX27"/>
      <c r="AY27"/>
      <c r="AZ27"/>
      <c r="BA27"/>
    </row>
  </sheetData>
  <mergeCells count="28">
    <mergeCell ref="AB16:AC16"/>
    <mergeCell ref="AE16:AF16"/>
    <mergeCell ref="A19:H19"/>
    <mergeCell ref="A14:O15"/>
    <mergeCell ref="Q14:AN14"/>
    <mergeCell ref="AP14:AR15"/>
    <mergeCell ref="AT14:AX15"/>
    <mergeCell ref="AZ14:BA15"/>
    <mergeCell ref="Y15:AA15"/>
    <mergeCell ref="AB15:AF15"/>
    <mergeCell ref="AG15:AN15"/>
    <mergeCell ref="AZ7:BA8"/>
    <mergeCell ref="A10:C10"/>
    <mergeCell ref="D10:M10"/>
    <mergeCell ref="A11:C11"/>
    <mergeCell ref="D11:M11"/>
    <mergeCell ref="A12:C12"/>
    <mergeCell ref="D12:M12"/>
    <mergeCell ref="A1:B8"/>
    <mergeCell ref="C1:AW4"/>
    <mergeCell ref="AX1:AY2"/>
    <mergeCell ref="AZ1:BA2"/>
    <mergeCell ref="AX3:AY4"/>
    <mergeCell ref="AZ3:BA4"/>
    <mergeCell ref="C5:AW8"/>
    <mergeCell ref="AX5:AY6"/>
    <mergeCell ref="AZ5:BA6"/>
    <mergeCell ref="AX7:AY8"/>
  </mergeCells>
  <conditionalFormatting sqref="H17:H18">
    <cfRule type="cellIs" dxfId="119" priority="20" operator="equal">
      <formula>"Muy Alta"</formula>
    </cfRule>
    <cfRule type="cellIs" dxfId="118" priority="21" operator="equal">
      <formula>"Alta"</formula>
    </cfRule>
    <cfRule type="cellIs" dxfId="117" priority="22" operator="equal">
      <formula>"Media"</formula>
    </cfRule>
    <cfRule type="cellIs" dxfId="116" priority="23" operator="equal">
      <formula>"Muy Baja"</formula>
    </cfRule>
    <cfRule type="cellIs" dxfId="115" priority="24" operator="equal">
      <formula>"Baja"</formula>
    </cfRule>
  </conditionalFormatting>
  <conditionalFormatting sqref="L17:L18">
    <cfRule type="cellIs" dxfId="114" priority="15" operator="equal">
      <formula>"Leve"</formula>
    </cfRule>
    <cfRule type="cellIs" dxfId="113" priority="16" operator="equal">
      <formula>"Catastrófico"</formula>
    </cfRule>
    <cfRule type="cellIs" dxfId="112" priority="17" operator="equal">
      <formula>"Mayor"</formula>
    </cfRule>
    <cfRule type="cellIs" dxfId="111" priority="18" operator="equal">
      <formula>"Moderado"</formula>
    </cfRule>
    <cfRule type="cellIs" dxfId="110" priority="19" operator="equal">
      <formula>"Menor"</formula>
    </cfRule>
  </conditionalFormatting>
  <conditionalFormatting sqref="O17:O18 AM17:AM18">
    <cfRule type="cellIs" dxfId="109" priority="11" operator="equal">
      <formula>"EXTREMO"</formula>
    </cfRule>
    <cfRule type="cellIs" dxfId="108" priority="12" operator="equal">
      <formula>"ALTO"</formula>
    </cfRule>
    <cfRule type="cellIs" dxfId="107" priority="13" operator="equal">
      <formula>"BAJO"</formula>
    </cfRule>
    <cfRule type="cellIs" dxfId="106" priority="14" operator="equal">
      <formula>"MODERADO"</formula>
    </cfRule>
  </conditionalFormatting>
  <conditionalFormatting sqref="AH17:AH18">
    <cfRule type="cellIs" dxfId="105" priority="6" operator="equal">
      <formula>"Muy Baja"</formula>
    </cfRule>
    <cfRule type="cellIs" dxfId="104" priority="7" operator="equal">
      <formula>"Baja"</formula>
    </cfRule>
    <cfRule type="cellIs" dxfId="103" priority="8" operator="equal">
      <formula>"Media"</formula>
    </cfRule>
    <cfRule type="cellIs" dxfId="102" priority="9" operator="equal">
      <formula>"Muy Alta"</formula>
    </cfRule>
    <cfRule type="cellIs" dxfId="101" priority="10" operator="equal">
      <formula>"Alta"</formula>
    </cfRule>
  </conditionalFormatting>
  <conditionalFormatting sqref="AJ17:AJ18">
    <cfRule type="cellIs" dxfId="100" priority="1" operator="equal">
      <formula>"Catastrófico"</formula>
    </cfRule>
    <cfRule type="cellIs" dxfId="99" priority="2" operator="equal">
      <formula>"Mayor"</formula>
    </cfRule>
    <cfRule type="cellIs" dxfId="98" priority="3" operator="equal">
      <formula>"Moderado"</formula>
    </cfRule>
    <cfRule type="cellIs" dxfId="97" priority="4" operator="equal">
      <formula>"Menor"</formula>
    </cfRule>
    <cfRule type="cellIs" dxfId="96" priority="5" operator="equal">
      <formula>"Leve"</formula>
    </cfRule>
  </conditionalFormatting>
  <hyperlinks>
    <hyperlink ref="A14:O15" location="Instructivo!A1" display="IDENTIFICACIÓN DEL RIESGO"/>
  </hyperlinks>
  <pageMargins left="0.70866141732283472" right="0.70866141732283472" top="0.74803149606299213" bottom="0.74803149606299213" header="0.31496062992125984" footer="0.31496062992125984"/>
  <pageSetup paperSize="41" scale="11" orientation="landscape" r:id="rId1"/>
  <colBreaks count="1" manualBreakCount="1">
    <brk id="16" max="22" man="1"/>
  </colBreaks>
  <drawing r:id="rId2"/>
  <legacyDrawing r:id="rId3"/>
  <extLst>
    <ext xmlns:x14="http://schemas.microsoft.com/office/spreadsheetml/2009/9/main" uri="{CCE6A557-97BC-4b89-ADB6-D9C93CAAB3DF}">
      <x14:dataValidations xmlns:xm="http://schemas.microsoft.com/office/excel/2006/main" count="8">
        <x14:dataValidation type="list" allowBlank="1" showInputMessage="1" showErrorMessage="1">
          <x14:formula1>
            <xm:f>'C:\Users\caguerra\Downloads\[Matriz Riesgos Fiscales Financiera.xlsx]Datos'!#REF!</xm:f>
          </x14:formula1>
          <xm:sqref>AE17:AE18</xm:sqref>
        </x14:dataValidation>
        <x14:dataValidation type="list" allowBlank="1" showInputMessage="1" showErrorMessage="1">
          <x14:formula1>
            <xm:f>'C:\Users\caguerra\Downloads\[Matriz Riesgos Fiscales Financiera.xlsx]Datos'!#REF!</xm:f>
          </x14:formula1>
          <xm:sqref>AD17:AD18</xm:sqref>
        </x14:dataValidation>
        <x14:dataValidation type="list" allowBlank="1" showInputMessage="1" showErrorMessage="1">
          <x14:formula1>
            <xm:f>'C:\Users\caguerra\Downloads\[Matriz Riesgos Fiscales Financiera.xlsx]Datos'!#REF!</xm:f>
          </x14:formula1>
          <xm:sqref>AB17:AB18</xm:sqref>
        </x14:dataValidation>
        <x14:dataValidation type="list" allowBlank="1" showInputMessage="1" showErrorMessage="1">
          <x14:formula1>
            <xm:f>'C:\Users\caguerra\Downloads\[Matriz Riesgos Fiscales Financiera.xlsx]Instructivo'!#REF!</xm:f>
          </x14:formula1>
          <xm:sqref>F17:F18</xm:sqref>
        </x14:dataValidation>
        <x14:dataValidation type="list" allowBlank="1" showInputMessage="1" showErrorMessage="1">
          <x14:formula1>
            <xm:f>'C:\Users\caguerra\Downloads\[Matriz Riesgos Fiscales Financiera.xlsx]Datos'!#REF!</xm:f>
          </x14:formula1>
          <xm:sqref>Z17:Z18</xm:sqref>
        </x14:dataValidation>
        <x14:dataValidation type="list" allowBlank="1" showInputMessage="1" showErrorMessage="1">
          <x14:formula1>
            <xm:f>'C:\Users\caguerra\Downloads\[Matriz Riesgos Fiscales Financiera.xlsx]Datos'!#REF!</xm:f>
          </x14:formula1>
          <xm:sqref>Y17:Y18</xm:sqref>
        </x14:dataValidation>
        <x14:dataValidation type="list" allowBlank="1" showInputMessage="1" showErrorMessage="1">
          <x14:formula1>
            <xm:f>'C:\Users\caguerra\Downloads\[Matriz Riesgos Fiscales Financiera.xlsx]Datos'!#REF!</xm:f>
          </x14:formula1>
          <xm:sqref>J17:J18</xm:sqref>
        </x14:dataValidation>
        <x14:dataValidation type="list" allowBlank="1" showInputMessage="1" showErrorMessage="1">
          <x14:formula1>
            <xm:f>'C:\Users\caguerra\Downloads\[Matriz Riesgos Fiscales Financiera.xlsx]Datos'!#REF!</xm:f>
          </x14:formula1>
          <xm:sqref>B17:B18</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A27"/>
  <sheetViews>
    <sheetView showGridLines="0" view="pageBreakPreview" topLeftCell="AX17" zoomScale="60" zoomScaleNormal="60" workbookViewId="0">
      <selection activeCell="BH32" sqref="BH32"/>
    </sheetView>
  </sheetViews>
  <sheetFormatPr baseColWidth="10" defaultColWidth="11.42578125" defaultRowHeight="15.75" x14ac:dyDescent="0.25"/>
  <cols>
    <col min="2" max="2" width="27.140625" customWidth="1"/>
    <col min="3" max="3" width="26" customWidth="1"/>
    <col min="4" max="4" width="28.42578125" customWidth="1"/>
    <col min="5" max="5" width="29.28515625" customWidth="1"/>
    <col min="6" max="6" width="25.42578125" hidden="1" customWidth="1"/>
    <col min="7" max="8" width="20.140625" customWidth="1"/>
    <col min="9" max="9" width="9.42578125" customWidth="1"/>
    <col min="10" max="10" width="25.42578125" customWidth="1"/>
    <col min="11" max="11" width="32.85546875" customWidth="1"/>
    <col min="12" max="12" width="20.140625" style="1" customWidth="1"/>
    <col min="13" max="13" width="9.42578125" style="1" customWidth="1"/>
    <col min="14" max="14" width="26.85546875" style="1" customWidth="1"/>
    <col min="15" max="15" width="11.28515625" style="1" customWidth="1"/>
    <col min="16" max="16" width="1" style="1" customWidth="1"/>
    <col min="17" max="17" width="5.140625" style="1" customWidth="1"/>
    <col min="18" max="23" width="46.7109375" style="1" customWidth="1"/>
    <col min="24" max="24" width="15.85546875" style="1" customWidth="1"/>
    <col min="25" max="27" width="10.28515625" style="1" customWidth="1"/>
    <col min="28" max="28" width="6" style="1" customWidth="1"/>
    <col min="29" max="29" width="13.7109375" style="1" customWidth="1"/>
    <col min="30" max="30" width="7.5703125" style="1" customWidth="1"/>
    <col min="31" max="31" width="5.7109375" style="1" customWidth="1"/>
    <col min="32" max="32" width="22.28515625" style="1" customWidth="1"/>
    <col min="33" max="33" width="11.85546875" style="1" customWidth="1"/>
    <col min="34" max="34" width="7.28515625" style="1" customWidth="1"/>
    <col min="35" max="35" width="10.85546875" style="1" customWidth="1"/>
    <col min="36" max="36" width="8" style="1" customWidth="1"/>
    <col min="37" max="38" width="7.28515625" style="1" customWidth="1"/>
    <col min="39" max="39" width="9.28515625" style="1" customWidth="1"/>
    <col min="40" max="40" width="8.5703125" style="4" customWidth="1"/>
    <col min="41" max="41" width="1" style="4" customWidth="1"/>
    <col min="42" max="42" width="26.85546875" style="4" customWidth="1"/>
    <col min="43" max="43" width="26.7109375" style="1" customWidth="1"/>
    <col min="44" max="44" width="20.85546875" style="1" customWidth="1"/>
    <col min="45" max="45" width="1" customWidth="1"/>
    <col min="46" max="46" width="18.28515625" customWidth="1"/>
    <col min="47" max="50" width="45" customWidth="1"/>
    <col min="51" max="51" width="1" customWidth="1"/>
    <col min="52" max="52" width="45" customWidth="1"/>
    <col min="53" max="53" width="57.42578125" customWidth="1"/>
  </cols>
  <sheetData>
    <row r="1" spans="1:53" ht="15.75" customHeight="1" x14ac:dyDescent="0.25">
      <c r="A1" s="93"/>
      <c r="B1" s="94"/>
      <c r="C1" s="114" t="s">
        <v>0</v>
      </c>
      <c r="D1" s="115"/>
      <c r="E1" s="115"/>
      <c r="F1" s="115"/>
      <c r="G1" s="115"/>
      <c r="H1" s="115"/>
      <c r="I1" s="115"/>
      <c r="J1" s="115"/>
      <c r="K1" s="115"/>
      <c r="L1" s="115"/>
      <c r="M1" s="115"/>
      <c r="N1" s="115"/>
      <c r="O1" s="115"/>
      <c r="P1" s="115"/>
      <c r="Q1" s="115"/>
      <c r="R1" s="115"/>
      <c r="S1" s="115"/>
      <c r="T1" s="115"/>
      <c r="U1" s="115"/>
      <c r="V1" s="115"/>
      <c r="W1" s="115"/>
      <c r="X1" s="115"/>
      <c r="Y1" s="115"/>
      <c r="Z1" s="115"/>
      <c r="AA1" s="115"/>
      <c r="AB1" s="115"/>
      <c r="AC1" s="115"/>
      <c r="AD1" s="115"/>
      <c r="AE1" s="115"/>
      <c r="AF1" s="115"/>
      <c r="AG1" s="115"/>
      <c r="AH1" s="115"/>
      <c r="AI1" s="115"/>
      <c r="AJ1" s="115"/>
      <c r="AK1" s="115"/>
      <c r="AL1" s="115"/>
      <c r="AM1" s="115"/>
      <c r="AN1" s="115"/>
      <c r="AO1" s="115"/>
      <c r="AP1" s="115"/>
      <c r="AQ1" s="115"/>
      <c r="AR1" s="115"/>
      <c r="AS1" s="115"/>
      <c r="AT1" s="115"/>
      <c r="AU1" s="115"/>
      <c r="AV1" s="115"/>
      <c r="AW1" s="116"/>
      <c r="AX1" s="93" t="s">
        <v>1</v>
      </c>
      <c r="AY1" s="94"/>
      <c r="AZ1" s="89" t="s">
        <v>2</v>
      </c>
      <c r="BA1" s="90"/>
    </row>
    <row r="2" spans="1:53" ht="15.75" customHeight="1" thickBot="1" x14ac:dyDescent="0.3">
      <c r="A2" s="112"/>
      <c r="B2" s="113"/>
      <c r="C2" s="101"/>
      <c r="D2" s="102"/>
      <c r="E2" s="102"/>
      <c r="F2" s="102"/>
      <c r="G2" s="102"/>
      <c r="H2" s="102"/>
      <c r="I2" s="102"/>
      <c r="J2" s="102"/>
      <c r="K2" s="102"/>
      <c r="L2" s="102"/>
      <c r="M2" s="102"/>
      <c r="N2" s="102"/>
      <c r="O2" s="102"/>
      <c r="P2" s="102"/>
      <c r="Q2" s="102"/>
      <c r="R2" s="102"/>
      <c r="S2" s="102"/>
      <c r="T2" s="102"/>
      <c r="U2" s="102"/>
      <c r="V2" s="102"/>
      <c r="W2" s="102"/>
      <c r="X2" s="102"/>
      <c r="Y2" s="102"/>
      <c r="Z2" s="102"/>
      <c r="AA2" s="102"/>
      <c r="AB2" s="102"/>
      <c r="AC2" s="102"/>
      <c r="AD2" s="102"/>
      <c r="AE2" s="102"/>
      <c r="AF2" s="102"/>
      <c r="AG2" s="102"/>
      <c r="AH2" s="102"/>
      <c r="AI2" s="102"/>
      <c r="AJ2" s="102"/>
      <c r="AK2" s="102"/>
      <c r="AL2" s="102"/>
      <c r="AM2" s="102"/>
      <c r="AN2" s="102"/>
      <c r="AO2" s="102"/>
      <c r="AP2" s="102"/>
      <c r="AQ2" s="102"/>
      <c r="AR2" s="102"/>
      <c r="AS2" s="102"/>
      <c r="AT2" s="102"/>
      <c r="AU2" s="102"/>
      <c r="AV2" s="102"/>
      <c r="AW2" s="103"/>
      <c r="AX2" s="95"/>
      <c r="AY2" s="96"/>
      <c r="AZ2" s="91"/>
      <c r="BA2" s="92"/>
    </row>
    <row r="3" spans="1:53" ht="15.75" customHeight="1" x14ac:dyDescent="0.25">
      <c r="A3" s="112"/>
      <c r="B3" s="113"/>
      <c r="C3" s="101"/>
      <c r="D3" s="102"/>
      <c r="E3" s="102"/>
      <c r="F3" s="102"/>
      <c r="G3" s="102"/>
      <c r="H3" s="102"/>
      <c r="I3" s="102"/>
      <c r="J3" s="102"/>
      <c r="K3" s="102"/>
      <c r="L3" s="102"/>
      <c r="M3" s="102"/>
      <c r="N3" s="102"/>
      <c r="O3" s="102"/>
      <c r="P3" s="102"/>
      <c r="Q3" s="102"/>
      <c r="R3" s="102"/>
      <c r="S3" s="102"/>
      <c r="T3" s="102"/>
      <c r="U3" s="102"/>
      <c r="V3" s="102"/>
      <c r="W3" s="102"/>
      <c r="X3" s="102"/>
      <c r="Y3" s="102"/>
      <c r="Z3" s="102"/>
      <c r="AA3" s="102"/>
      <c r="AB3" s="102"/>
      <c r="AC3" s="102"/>
      <c r="AD3" s="102"/>
      <c r="AE3" s="102"/>
      <c r="AF3" s="102"/>
      <c r="AG3" s="102"/>
      <c r="AH3" s="102"/>
      <c r="AI3" s="102"/>
      <c r="AJ3" s="102"/>
      <c r="AK3" s="102"/>
      <c r="AL3" s="102"/>
      <c r="AM3" s="102"/>
      <c r="AN3" s="102"/>
      <c r="AO3" s="102"/>
      <c r="AP3" s="102"/>
      <c r="AQ3" s="102"/>
      <c r="AR3" s="102"/>
      <c r="AS3" s="102"/>
      <c r="AT3" s="102"/>
      <c r="AU3" s="102"/>
      <c r="AV3" s="102"/>
      <c r="AW3" s="103"/>
      <c r="AX3" s="93" t="s">
        <v>3</v>
      </c>
      <c r="AY3" s="94"/>
      <c r="AZ3" s="97" t="s">
        <v>4</v>
      </c>
      <c r="BA3" s="98"/>
    </row>
    <row r="4" spans="1:53" ht="16.5" customHeight="1" thickBot="1" x14ac:dyDescent="0.3">
      <c r="A4" s="112"/>
      <c r="B4" s="113"/>
      <c r="C4" s="104"/>
      <c r="D4" s="105"/>
      <c r="E4" s="105"/>
      <c r="F4" s="105"/>
      <c r="G4" s="105"/>
      <c r="H4" s="105"/>
      <c r="I4" s="105"/>
      <c r="J4" s="105"/>
      <c r="K4" s="105"/>
      <c r="L4" s="105"/>
      <c r="M4" s="105"/>
      <c r="N4" s="105"/>
      <c r="O4" s="105"/>
      <c r="P4" s="105"/>
      <c r="Q4" s="105"/>
      <c r="R4" s="105"/>
      <c r="S4" s="105"/>
      <c r="T4" s="105"/>
      <c r="U4" s="105"/>
      <c r="V4" s="105"/>
      <c r="W4" s="105"/>
      <c r="X4" s="105"/>
      <c r="Y4" s="105"/>
      <c r="Z4" s="105"/>
      <c r="AA4" s="105"/>
      <c r="AB4" s="105"/>
      <c r="AC4" s="105"/>
      <c r="AD4" s="105"/>
      <c r="AE4" s="105"/>
      <c r="AF4" s="105"/>
      <c r="AG4" s="105"/>
      <c r="AH4" s="105"/>
      <c r="AI4" s="105"/>
      <c r="AJ4" s="105"/>
      <c r="AK4" s="105"/>
      <c r="AL4" s="105"/>
      <c r="AM4" s="105"/>
      <c r="AN4" s="105"/>
      <c r="AO4" s="105"/>
      <c r="AP4" s="105"/>
      <c r="AQ4" s="105"/>
      <c r="AR4" s="105"/>
      <c r="AS4" s="105"/>
      <c r="AT4" s="105"/>
      <c r="AU4" s="105"/>
      <c r="AV4" s="105"/>
      <c r="AW4" s="106"/>
      <c r="AX4" s="95"/>
      <c r="AY4" s="96"/>
      <c r="AZ4" s="99"/>
      <c r="BA4" s="100"/>
    </row>
    <row r="5" spans="1:53" ht="20.45" customHeight="1" x14ac:dyDescent="0.25">
      <c r="A5" s="112"/>
      <c r="B5" s="113"/>
      <c r="C5" s="101" t="s">
        <v>5</v>
      </c>
      <c r="D5" s="102"/>
      <c r="E5" s="102"/>
      <c r="F5" s="102"/>
      <c r="G5" s="102"/>
      <c r="H5" s="102"/>
      <c r="I5" s="102"/>
      <c r="J5" s="102"/>
      <c r="K5" s="102"/>
      <c r="L5" s="102"/>
      <c r="M5" s="102"/>
      <c r="N5" s="102"/>
      <c r="O5" s="102"/>
      <c r="P5" s="102"/>
      <c r="Q5" s="102"/>
      <c r="R5" s="102"/>
      <c r="S5" s="102"/>
      <c r="T5" s="102"/>
      <c r="U5" s="102"/>
      <c r="V5" s="102"/>
      <c r="W5" s="102"/>
      <c r="X5" s="102"/>
      <c r="Y5" s="102"/>
      <c r="Z5" s="102"/>
      <c r="AA5" s="102"/>
      <c r="AB5" s="102"/>
      <c r="AC5" s="102"/>
      <c r="AD5" s="102"/>
      <c r="AE5" s="102"/>
      <c r="AF5" s="102"/>
      <c r="AG5" s="102"/>
      <c r="AH5" s="102"/>
      <c r="AI5" s="102"/>
      <c r="AJ5" s="102"/>
      <c r="AK5" s="102"/>
      <c r="AL5" s="102"/>
      <c r="AM5" s="102"/>
      <c r="AN5" s="102"/>
      <c r="AO5" s="102"/>
      <c r="AP5" s="102"/>
      <c r="AQ5" s="102"/>
      <c r="AR5" s="102"/>
      <c r="AS5" s="102"/>
      <c r="AT5" s="102"/>
      <c r="AU5" s="102"/>
      <c r="AV5" s="102"/>
      <c r="AW5" s="103"/>
      <c r="AX5" s="93" t="s">
        <v>6</v>
      </c>
      <c r="AY5" s="94"/>
      <c r="AZ5" s="93" t="s">
        <v>187</v>
      </c>
      <c r="BA5" s="94"/>
    </row>
    <row r="6" spans="1:53" ht="15" customHeight="1" thickBot="1" x14ac:dyDescent="0.3">
      <c r="A6" s="112"/>
      <c r="B6" s="113"/>
      <c r="C6" s="101"/>
      <c r="D6" s="102"/>
      <c r="E6" s="102"/>
      <c r="F6" s="102"/>
      <c r="G6" s="102"/>
      <c r="H6" s="102"/>
      <c r="I6" s="102"/>
      <c r="J6" s="102"/>
      <c r="K6" s="102"/>
      <c r="L6" s="102"/>
      <c r="M6" s="102"/>
      <c r="N6" s="102"/>
      <c r="O6" s="102"/>
      <c r="P6" s="102"/>
      <c r="Q6" s="102"/>
      <c r="R6" s="102"/>
      <c r="S6" s="102"/>
      <c r="T6" s="102"/>
      <c r="U6" s="102"/>
      <c r="V6" s="102"/>
      <c r="W6" s="102"/>
      <c r="X6" s="102"/>
      <c r="Y6" s="102"/>
      <c r="Z6" s="102"/>
      <c r="AA6" s="102"/>
      <c r="AB6" s="102"/>
      <c r="AC6" s="102"/>
      <c r="AD6" s="102"/>
      <c r="AE6" s="102"/>
      <c r="AF6" s="102"/>
      <c r="AG6" s="102"/>
      <c r="AH6" s="102"/>
      <c r="AI6" s="102"/>
      <c r="AJ6" s="102"/>
      <c r="AK6" s="102"/>
      <c r="AL6" s="102"/>
      <c r="AM6" s="102"/>
      <c r="AN6" s="102"/>
      <c r="AO6" s="102"/>
      <c r="AP6" s="102"/>
      <c r="AQ6" s="102"/>
      <c r="AR6" s="102"/>
      <c r="AS6" s="102"/>
      <c r="AT6" s="102"/>
      <c r="AU6" s="102"/>
      <c r="AV6" s="102"/>
      <c r="AW6" s="103"/>
      <c r="AX6" s="95"/>
      <c r="AY6" s="96"/>
      <c r="AZ6" s="95"/>
      <c r="BA6" s="96"/>
    </row>
    <row r="7" spans="1:53" ht="15.75" customHeight="1" x14ac:dyDescent="0.25">
      <c r="A7" s="112"/>
      <c r="B7" s="113"/>
      <c r="C7" s="101"/>
      <c r="D7" s="102"/>
      <c r="E7" s="102"/>
      <c r="F7" s="102"/>
      <c r="G7" s="102"/>
      <c r="H7" s="102"/>
      <c r="I7" s="102"/>
      <c r="J7" s="102"/>
      <c r="K7" s="102"/>
      <c r="L7" s="102"/>
      <c r="M7" s="102"/>
      <c r="N7" s="102"/>
      <c r="O7" s="102"/>
      <c r="P7" s="102"/>
      <c r="Q7" s="102"/>
      <c r="R7" s="102"/>
      <c r="S7" s="102"/>
      <c r="T7" s="102"/>
      <c r="U7" s="102"/>
      <c r="V7" s="102"/>
      <c r="W7" s="102"/>
      <c r="X7" s="102"/>
      <c r="Y7" s="102"/>
      <c r="Z7" s="102"/>
      <c r="AA7" s="102"/>
      <c r="AB7" s="102"/>
      <c r="AC7" s="102"/>
      <c r="AD7" s="102"/>
      <c r="AE7" s="102"/>
      <c r="AF7" s="102"/>
      <c r="AG7" s="102"/>
      <c r="AH7" s="102"/>
      <c r="AI7" s="102"/>
      <c r="AJ7" s="102"/>
      <c r="AK7" s="102"/>
      <c r="AL7" s="102"/>
      <c r="AM7" s="102"/>
      <c r="AN7" s="102"/>
      <c r="AO7" s="102"/>
      <c r="AP7" s="102"/>
      <c r="AQ7" s="102"/>
      <c r="AR7" s="102"/>
      <c r="AS7" s="102"/>
      <c r="AT7" s="102"/>
      <c r="AU7" s="102"/>
      <c r="AV7" s="102"/>
      <c r="AW7" s="103"/>
      <c r="AX7" s="93" t="s">
        <v>8</v>
      </c>
      <c r="AY7" s="94"/>
      <c r="AZ7" s="107">
        <v>45828</v>
      </c>
      <c r="BA7" s="90"/>
    </row>
    <row r="8" spans="1:53" ht="16.5" customHeight="1" thickBot="1" x14ac:dyDescent="0.3">
      <c r="A8" s="95"/>
      <c r="B8" s="96"/>
      <c r="C8" s="104"/>
      <c r="D8" s="105"/>
      <c r="E8" s="105"/>
      <c r="F8" s="105"/>
      <c r="G8" s="105"/>
      <c r="H8" s="105"/>
      <c r="I8" s="105"/>
      <c r="J8" s="105"/>
      <c r="K8" s="105"/>
      <c r="L8" s="105"/>
      <c r="M8" s="105"/>
      <c r="N8" s="105"/>
      <c r="O8" s="105"/>
      <c r="P8" s="105"/>
      <c r="Q8" s="105"/>
      <c r="R8" s="105"/>
      <c r="S8" s="105"/>
      <c r="T8" s="105"/>
      <c r="U8" s="105"/>
      <c r="V8" s="105"/>
      <c r="W8" s="105"/>
      <c r="X8" s="105"/>
      <c r="Y8" s="105"/>
      <c r="Z8" s="105"/>
      <c r="AA8" s="105"/>
      <c r="AB8" s="105"/>
      <c r="AC8" s="105"/>
      <c r="AD8" s="105"/>
      <c r="AE8" s="105"/>
      <c r="AF8" s="105"/>
      <c r="AG8" s="105"/>
      <c r="AH8" s="105"/>
      <c r="AI8" s="105"/>
      <c r="AJ8" s="105"/>
      <c r="AK8" s="105"/>
      <c r="AL8" s="105"/>
      <c r="AM8" s="105"/>
      <c r="AN8" s="105"/>
      <c r="AO8" s="105"/>
      <c r="AP8" s="105"/>
      <c r="AQ8" s="105"/>
      <c r="AR8" s="105"/>
      <c r="AS8" s="105"/>
      <c r="AT8" s="105"/>
      <c r="AU8" s="105"/>
      <c r="AV8" s="105"/>
      <c r="AW8" s="106"/>
      <c r="AX8" s="95"/>
      <c r="AY8" s="96"/>
      <c r="AZ8" s="91"/>
      <c r="BA8" s="92"/>
    </row>
    <row r="10" spans="1:53" ht="54" customHeight="1" x14ac:dyDescent="0.25">
      <c r="A10" s="108" t="s">
        <v>9</v>
      </c>
      <c r="B10" s="108"/>
      <c r="C10" s="108"/>
      <c r="D10" s="117" t="s">
        <v>188</v>
      </c>
      <c r="E10" s="118"/>
      <c r="F10" s="118"/>
      <c r="G10" s="118"/>
      <c r="H10" s="118"/>
      <c r="I10" s="118"/>
      <c r="J10" s="118"/>
      <c r="K10" s="118"/>
      <c r="L10" s="118"/>
      <c r="M10" s="119"/>
      <c r="N10" s="9"/>
      <c r="AN10" s="1"/>
      <c r="AO10" s="1"/>
      <c r="AP10" s="1"/>
    </row>
    <row r="11" spans="1:53" s="3" customFormat="1" ht="75" customHeight="1" x14ac:dyDescent="0.25">
      <c r="A11" s="108" t="s">
        <v>11</v>
      </c>
      <c r="B11" s="108"/>
      <c r="C11" s="108"/>
      <c r="D11" s="109" t="s">
        <v>189</v>
      </c>
      <c r="E11" s="110"/>
      <c r="F11" s="110"/>
      <c r="G11" s="110"/>
      <c r="H11" s="110"/>
      <c r="I11" s="110"/>
      <c r="J11" s="110"/>
      <c r="K11" s="110"/>
      <c r="L11" s="110"/>
      <c r="M11" s="111"/>
      <c r="N11" s="10"/>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row>
    <row r="12" spans="1:53" s="3" customFormat="1" ht="75" customHeight="1" x14ac:dyDescent="0.25">
      <c r="A12" s="108" t="s">
        <v>13</v>
      </c>
      <c r="B12" s="108"/>
      <c r="C12" s="108"/>
      <c r="D12" s="109" t="s">
        <v>190</v>
      </c>
      <c r="E12" s="110"/>
      <c r="F12" s="110"/>
      <c r="G12" s="110"/>
      <c r="H12" s="110"/>
      <c r="I12" s="110"/>
      <c r="J12" s="110"/>
      <c r="K12" s="110"/>
      <c r="L12" s="110"/>
      <c r="M12" s="111"/>
      <c r="N12" s="10"/>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row>
    <row r="13" spans="1:53" s="3" customFormat="1" ht="24.75" customHeight="1" thickBot="1" x14ac:dyDescent="0.3">
      <c r="A13" s="7"/>
      <c r="B13" s="7"/>
      <c r="C13" s="7"/>
      <c r="D13" s="7"/>
      <c r="E13" s="7"/>
      <c r="F13" s="7"/>
      <c r="G13" s="7"/>
      <c r="H13" s="7"/>
      <c r="I13" s="7"/>
      <c r="J13" s="7"/>
      <c r="K13" s="7"/>
      <c r="L13" s="7"/>
      <c r="M13" s="7"/>
      <c r="N13" s="7"/>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row>
    <row r="14" spans="1:53" s="3" customFormat="1" ht="24.75" customHeight="1" x14ac:dyDescent="0.25">
      <c r="A14" s="143" t="s">
        <v>15</v>
      </c>
      <c r="B14" s="144"/>
      <c r="C14" s="144"/>
      <c r="D14" s="144"/>
      <c r="E14" s="144"/>
      <c r="F14" s="144"/>
      <c r="G14" s="144"/>
      <c r="H14" s="144"/>
      <c r="I14" s="144"/>
      <c r="J14" s="144"/>
      <c r="K14" s="144"/>
      <c r="L14" s="144"/>
      <c r="M14" s="144"/>
      <c r="N14" s="145"/>
      <c r="O14" s="146"/>
      <c r="P14" s="2"/>
      <c r="Q14" s="147" t="s">
        <v>16</v>
      </c>
      <c r="R14" s="148"/>
      <c r="S14" s="148"/>
      <c r="T14" s="148"/>
      <c r="U14" s="148"/>
      <c r="V14" s="148"/>
      <c r="W14" s="148"/>
      <c r="X14" s="148"/>
      <c r="Y14" s="149"/>
      <c r="Z14" s="149"/>
      <c r="AA14" s="149"/>
      <c r="AB14" s="149"/>
      <c r="AC14" s="149"/>
      <c r="AD14" s="149"/>
      <c r="AE14" s="149"/>
      <c r="AF14" s="148"/>
      <c r="AG14" s="148"/>
      <c r="AH14" s="148"/>
      <c r="AI14" s="148"/>
      <c r="AJ14" s="148"/>
      <c r="AK14" s="148"/>
      <c r="AL14" s="148"/>
      <c r="AM14" s="148"/>
      <c r="AN14" s="150"/>
      <c r="AO14" s="2"/>
      <c r="AP14" s="151" t="s">
        <v>17</v>
      </c>
      <c r="AQ14" s="152"/>
      <c r="AR14" s="153"/>
      <c r="AT14" s="154" t="s">
        <v>18</v>
      </c>
      <c r="AU14" s="155"/>
      <c r="AV14" s="155"/>
      <c r="AW14" s="155"/>
      <c r="AX14" s="156"/>
      <c r="AY14" s="65"/>
      <c r="AZ14" s="151" t="s">
        <v>19</v>
      </c>
      <c r="BA14" s="153"/>
    </row>
    <row r="15" spans="1:53" x14ac:dyDescent="0.25">
      <c r="A15" s="157"/>
      <c r="B15" s="120"/>
      <c r="C15" s="120"/>
      <c r="D15" s="120"/>
      <c r="E15" s="120"/>
      <c r="F15" s="120"/>
      <c r="G15" s="120"/>
      <c r="H15" s="120"/>
      <c r="I15" s="120"/>
      <c r="J15" s="120"/>
      <c r="K15" s="120"/>
      <c r="L15" s="120"/>
      <c r="M15" s="120"/>
      <c r="N15" s="158"/>
      <c r="O15" s="159"/>
      <c r="P15" s="2"/>
      <c r="Q15" s="160"/>
      <c r="R15" s="161"/>
      <c r="S15" s="161"/>
      <c r="T15" s="161"/>
      <c r="U15" s="161"/>
      <c r="V15" s="161"/>
      <c r="W15" s="161"/>
      <c r="X15" s="161"/>
      <c r="Y15" s="162" t="s">
        <v>20</v>
      </c>
      <c r="Z15" s="163"/>
      <c r="AA15" s="164"/>
      <c r="AB15" s="162" t="s">
        <v>21</v>
      </c>
      <c r="AC15" s="163"/>
      <c r="AD15" s="163"/>
      <c r="AE15" s="163"/>
      <c r="AF15" s="164"/>
      <c r="AG15" s="165"/>
      <c r="AH15" s="165"/>
      <c r="AI15" s="165"/>
      <c r="AJ15" s="165"/>
      <c r="AK15" s="165"/>
      <c r="AL15" s="165"/>
      <c r="AM15" s="165"/>
      <c r="AN15" s="166"/>
      <c r="AO15" s="2"/>
      <c r="AP15" s="231"/>
      <c r="AQ15" s="232"/>
      <c r="AR15" s="233"/>
      <c r="AT15" s="234"/>
      <c r="AU15" s="232"/>
      <c r="AV15" s="232"/>
      <c r="AW15" s="232"/>
      <c r="AX15" s="235"/>
      <c r="AY15" s="65"/>
      <c r="AZ15" s="231"/>
      <c r="BA15" s="233"/>
    </row>
    <row r="16" spans="1:53" s="5" customFormat="1" ht="166.5" customHeight="1" thickBot="1" x14ac:dyDescent="0.3">
      <c r="A16" s="172" t="s">
        <v>22</v>
      </c>
      <c r="B16" s="173" t="s">
        <v>23</v>
      </c>
      <c r="C16" s="174" t="s">
        <v>24</v>
      </c>
      <c r="D16" s="174" t="s">
        <v>25</v>
      </c>
      <c r="E16" s="175" t="s">
        <v>26</v>
      </c>
      <c r="F16" s="176" t="s">
        <v>27</v>
      </c>
      <c r="G16" s="177" t="s">
        <v>28</v>
      </c>
      <c r="H16" s="175" t="s">
        <v>29</v>
      </c>
      <c r="I16" s="174" t="s">
        <v>30</v>
      </c>
      <c r="J16" s="174" t="s">
        <v>31</v>
      </c>
      <c r="K16" s="175" t="s">
        <v>32</v>
      </c>
      <c r="L16" s="175" t="s">
        <v>33</v>
      </c>
      <c r="M16" s="174" t="s">
        <v>30</v>
      </c>
      <c r="N16" s="174" t="s">
        <v>34</v>
      </c>
      <c r="O16" s="178" t="s">
        <v>35</v>
      </c>
      <c r="P16" s="2"/>
      <c r="Q16" s="179" t="s">
        <v>36</v>
      </c>
      <c r="R16" s="21" t="s">
        <v>37</v>
      </c>
      <c r="S16" s="21" t="s">
        <v>38</v>
      </c>
      <c r="T16" s="21" t="s">
        <v>39</v>
      </c>
      <c r="U16" s="21" t="s">
        <v>40</v>
      </c>
      <c r="V16" s="21" t="s">
        <v>41</v>
      </c>
      <c r="W16" s="21" t="s">
        <v>42</v>
      </c>
      <c r="X16" s="180" t="s">
        <v>43</v>
      </c>
      <c r="Y16" s="181" t="s">
        <v>44</v>
      </c>
      <c r="Z16" s="181" t="s">
        <v>45</v>
      </c>
      <c r="AA16" s="182" t="s">
        <v>46</v>
      </c>
      <c r="AB16" s="183" t="s">
        <v>47</v>
      </c>
      <c r="AC16" s="184"/>
      <c r="AD16" s="182" t="s">
        <v>48</v>
      </c>
      <c r="AE16" s="185" t="s">
        <v>49</v>
      </c>
      <c r="AF16" s="186"/>
      <c r="AG16" s="187" t="s">
        <v>50</v>
      </c>
      <c r="AH16" s="187" t="s">
        <v>51</v>
      </c>
      <c r="AI16" s="187" t="s">
        <v>30</v>
      </c>
      <c r="AJ16" s="187" t="s">
        <v>52</v>
      </c>
      <c r="AK16" s="187" t="s">
        <v>30</v>
      </c>
      <c r="AL16" s="187" t="s">
        <v>34</v>
      </c>
      <c r="AM16" s="187" t="s">
        <v>53</v>
      </c>
      <c r="AN16" s="178" t="s">
        <v>54</v>
      </c>
      <c r="AO16" s="2"/>
      <c r="AP16" s="236" t="s">
        <v>55</v>
      </c>
      <c r="AQ16" s="237" t="s">
        <v>56</v>
      </c>
      <c r="AR16" s="238" t="s">
        <v>57</v>
      </c>
      <c r="AT16" s="239" t="s">
        <v>58</v>
      </c>
      <c r="AU16" s="240" t="s">
        <v>59</v>
      </c>
      <c r="AV16" s="240" t="s">
        <v>60</v>
      </c>
      <c r="AW16" s="240" t="s">
        <v>61</v>
      </c>
      <c r="AX16" s="241" t="s">
        <v>62</v>
      </c>
      <c r="AY16" s="242"/>
      <c r="AZ16" s="243" t="s">
        <v>63</v>
      </c>
      <c r="BA16" s="244" t="s">
        <v>64</v>
      </c>
    </row>
    <row r="17" spans="1:53" ht="409.6" customHeight="1" x14ac:dyDescent="0.25">
      <c r="A17" s="246">
        <v>1</v>
      </c>
      <c r="B17" s="280" t="s">
        <v>65</v>
      </c>
      <c r="C17" s="281" t="s">
        <v>191</v>
      </c>
      <c r="D17" s="282" t="s">
        <v>192</v>
      </c>
      <c r="E17" s="283" t="s">
        <v>193</v>
      </c>
      <c r="F17" s="284"/>
      <c r="G17" s="285">
        <v>8</v>
      </c>
      <c r="H17" s="286" t="str">
        <f>IF(G17&lt;=0,"",IF(G17&lt;=2,"Muy Baja",IF(G17&lt;=24,"Baja",IF(G17&lt;=500,"Media",IF(G17&lt;=5000,"Alta","Muy Alta")))))</f>
        <v>Baja</v>
      </c>
      <c r="I17" s="287">
        <f>IF(H17="","",IF(H17="Muy Baja",0.2,IF(H17="Baja",0.4,IF(H17="Media",0.6,IF(H17="Alta",0.8,IF(H17="Muy Alta",1,))))))</f>
        <v>0.4</v>
      </c>
      <c r="J17" s="288" t="s">
        <v>194</v>
      </c>
      <c r="K17" s="289" t="str">
        <f>+J17</f>
        <v>Afectación Menor a 700 SMLMV</v>
      </c>
      <c r="L17" s="286" t="s">
        <v>111</v>
      </c>
      <c r="M17" s="287">
        <v>0.2</v>
      </c>
      <c r="N17" s="287" t="str">
        <f>+CONCATENATE(H17, " - ", L17)</f>
        <v>Baja - Moderado</v>
      </c>
      <c r="O17" s="252" t="str">
        <f>+VLOOKUP(N17,[5]Datos!J4:K28,2,)</f>
        <v>MODERADO</v>
      </c>
      <c r="P17" s="253"/>
      <c r="Q17" s="254">
        <v>1</v>
      </c>
      <c r="R17" s="255" t="s">
        <v>195</v>
      </c>
      <c r="S17" s="290" t="s">
        <v>196</v>
      </c>
      <c r="T17" s="255" t="s">
        <v>197</v>
      </c>
      <c r="U17" s="255" t="s">
        <v>198</v>
      </c>
      <c r="V17" s="255" t="s">
        <v>199</v>
      </c>
      <c r="W17" s="255" t="s">
        <v>200</v>
      </c>
      <c r="X17" s="11" t="str">
        <f>IF(OR(Y17="Preventivo",Y17="Detectivo"),"Probabilidad",IF(Y17="Correctivo","Impacto",""))</f>
        <v>Probabilidad</v>
      </c>
      <c r="Y17" s="6" t="s">
        <v>76</v>
      </c>
      <c r="Z17" s="6" t="s">
        <v>77</v>
      </c>
      <c r="AA17" s="12" t="str">
        <f t="shared" ref="AA17" si="0">IF(AND(Y17="Preventivo",Z17="Automático"),"50%",IF(AND(Y17="Preventivo",Z17="Manual"),"40%",IF(AND(Y17="Detectivo",Z17="Automático"),"40%",IF(AND(Y17="Detectivo",Z17="Manual"),"30%",IF(AND(Y17="Correctivo",Z17="Automático"),"35%",IF(AND(Y17="Correctivo",Z17="Manual"),"25%",""))))))</f>
        <v>40%</v>
      </c>
      <c r="AB17" s="8" t="s">
        <v>78</v>
      </c>
      <c r="AC17" s="8" t="s">
        <v>201</v>
      </c>
      <c r="AD17" s="6" t="s">
        <v>80</v>
      </c>
      <c r="AE17" s="8" t="s">
        <v>81</v>
      </c>
      <c r="AF17" s="19" t="str">
        <f>+W17</f>
        <v>Matriz de seguimiento al Plan Anual de Adquisiciones</v>
      </c>
      <c r="AG17" s="13">
        <f>IFERROR(IF(X17="Probabilidad",(I17-(+I17*AA17)),IF(X17="Impacto",I17,"")),"")</f>
        <v>0.24</v>
      </c>
      <c r="AH17" s="14" t="str">
        <f t="shared" ref="AH17" si="1">IFERROR(IF(AG17="","",IF(AG17&lt;=0.2,"Muy Baja",IF(AG17&lt;=0.4,"Baja",IF(AG17&lt;=0.6,"Media",IF(AG17&lt;=0.8,"Alta","Muy Alta"))))),"")</f>
        <v>Baja</v>
      </c>
      <c r="AI17" s="15">
        <f>I17-(AA17*I17)</f>
        <v>0.24</v>
      </c>
      <c r="AJ17" s="16" t="str">
        <f t="shared" ref="AJ17" si="2">IFERROR(IF(AK17="","",IF(AK17&lt;=0.2,"Leve",IF(AK17&lt;=0.4,"Menor",IF(AK17&lt;=0.6,"Moderado",IF(AK17&lt;=0.8,"Mayor","Catastrófico"))))),"")</f>
        <v>Leve</v>
      </c>
      <c r="AK17" s="13">
        <f>IFERROR(IF(X17="Impacto",(M17-(+M17*AA17)),IF(X17="Probabilidad",M17,"")),"")</f>
        <v>0.2</v>
      </c>
      <c r="AL17" s="17" t="str">
        <f t="shared" ref="AL17" si="3">+CONCATENATE(AH17, " - ", AJ17)</f>
        <v>Baja - Leve</v>
      </c>
      <c r="AM17" s="18" t="str">
        <f>+VLOOKUP(AL17,[5]Datos!$J$4:$K$28,2,)</f>
        <v>BAJO</v>
      </c>
      <c r="AN17" s="291" t="s">
        <v>82</v>
      </c>
      <c r="AO17" s="253"/>
      <c r="AP17" s="292" t="s">
        <v>202</v>
      </c>
      <c r="AQ17" s="293" t="s">
        <v>202</v>
      </c>
      <c r="AR17" s="294" t="s">
        <v>202</v>
      </c>
      <c r="AT17" s="259">
        <v>45909</v>
      </c>
      <c r="AU17" s="20" t="s">
        <v>203</v>
      </c>
      <c r="AV17" s="260" t="s">
        <v>204</v>
      </c>
      <c r="AW17" s="261" t="s">
        <v>129</v>
      </c>
      <c r="AX17" s="272" t="s">
        <v>205</v>
      </c>
      <c r="AY17" s="273"/>
      <c r="AZ17" s="263" t="s">
        <v>206</v>
      </c>
      <c r="BA17" s="295" t="s">
        <v>207</v>
      </c>
    </row>
    <row r="18" spans="1:53" ht="93.75" customHeight="1" x14ac:dyDescent="0.25">
      <c r="B18" s="280"/>
      <c r="C18" s="296"/>
      <c r="D18" s="296"/>
      <c r="E18" s="296"/>
      <c r="F18" s="296"/>
      <c r="G18" s="280"/>
      <c r="H18" s="280"/>
      <c r="I18" s="297"/>
      <c r="J18" s="298"/>
      <c r="K18" s="299"/>
      <c r="L18" s="280"/>
      <c r="M18" s="297"/>
      <c r="N18" s="297"/>
      <c r="O18" s="300"/>
      <c r="P18" s="301"/>
      <c r="Q18" s="302"/>
      <c r="R18" s="303"/>
      <c r="S18" s="303"/>
      <c r="T18" s="303"/>
      <c r="U18" s="303"/>
      <c r="V18" s="303"/>
      <c r="W18" s="303"/>
      <c r="X18" s="302"/>
      <c r="Y18" s="304"/>
      <c r="Z18" s="304"/>
      <c r="AA18" s="305"/>
      <c r="AB18" s="306"/>
      <c r="AC18" s="307"/>
      <c r="AD18" s="304"/>
      <c r="AE18" s="306"/>
      <c r="AF18" s="306"/>
      <c r="AG18" s="308"/>
      <c r="AH18" s="304"/>
      <c r="AI18" s="309"/>
      <c r="AJ18" s="310"/>
      <c r="AK18" s="308"/>
      <c r="AL18" s="311"/>
      <c r="AM18" s="312"/>
      <c r="AN18" s="313"/>
      <c r="AO18" s="301"/>
      <c r="AP18" s="314"/>
      <c r="AQ18" s="314"/>
      <c r="AR18" s="314"/>
      <c r="AT18" s="60"/>
      <c r="AU18" s="61"/>
      <c r="AV18" s="62"/>
      <c r="AW18" s="63"/>
      <c r="AX18" s="64"/>
      <c r="AY18" s="65"/>
      <c r="AZ18" s="62"/>
      <c r="BA18" s="66"/>
    </row>
    <row r="19" spans="1:53" ht="20.25" x14ac:dyDescent="0.25">
      <c r="A19" s="136" t="s">
        <v>108</v>
      </c>
      <c r="B19" s="136"/>
      <c r="C19" s="136"/>
      <c r="D19" s="136"/>
      <c r="E19" s="136"/>
      <c r="F19" s="136"/>
      <c r="G19" s="136"/>
      <c r="H19" s="136"/>
      <c r="P19" s="2"/>
      <c r="BA19" s="22" t="s">
        <v>109</v>
      </c>
    </row>
    <row r="20" spans="1:53" x14ac:dyDescent="0.25">
      <c r="P20" s="2"/>
    </row>
    <row r="21" spans="1:53" x14ac:dyDescent="0.25">
      <c r="P21" s="2"/>
    </row>
    <row r="22" spans="1:53" x14ac:dyDescent="0.25">
      <c r="P22" s="2"/>
    </row>
    <row r="23" spans="1:53" x14ac:dyDescent="0.25">
      <c r="P23" s="2"/>
    </row>
    <row r="24" spans="1:53" x14ac:dyDescent="0.25">
      <c r="P24" s="2"/>
    </row>
    <row r="25" spans="1:53" x14ac:dyDescent="0.25">
      <c r="P25" s="2"/>
    </row>
    <row r="26" spans="1:53" x14ac:dyDescent="0.25">
      <c r="P26" s="2"/>
    </row>
    <row r="27" spans="1:53" x14ac:dyDescent="0.25">
      <c r="P27" s="2"/>
    </row>
  </sheetData>
  <mergeCells count="28">
    <mergeCell ref="AB16:AC16"/>
    <mergeCell ref="AE16:AF16"/>
    <mergeCell ref="A19:H19"/>
    <mergeCell ref="A14:O15"/>
    <mergeCell ref="Q14:AN14"/>
    <mergeCell ref="AP14:AR15"/>
    <mergeCell ref="AT14:AX15"/>
    <mergeCell ref="AZ14:BA15"/>
    <mergeCell ref="Y15:AA15"/>
    <mergeCell ref="AB15:AF15"/>
    <mergeCell ref="AG15:AN15"/>
    <mergeCell ref="AZ7:BA8"/>
    <mergeCell ref="A10:C10"/>
    <mergeCell ref="D10:M10"/>
    <mergeCell ref="A11:C11"/>
    <mergeCell ref="D11:M11"/>
    <mergeCell ref="A12:C12"/>
    <mergeCell ref="D12:M12"/>
    <mergeCell ref="A1:B8"/>
    <mergeCell ref="C1:AW4"/>
    <mergeCell ref="AX1:AY2"/>
    <mergeCell ref="AZ1:BA2"/>
    <mergeCell ref="AX3:AY4"/>
    <mergeCell ref="AZ3:BA4"/>
    <mergeCell ref="C5:AW8"/>
    <mergeCell ref="AX5:AY6"/>
    <mergeCell ref="AZ5:BA6"/>
    <mergeCell ref="AX7:AY8"/>
  </mergeCells>
  <conditionalFormatting sqref="H17:H18">
    <cfRule type="cellIs" dxfId="95" priority="20" operator="equal">
      <formula>"Muy Alta"</formula>
    </cfRule>
    <cfRule type="cellIs" dxfId="94" priority="21" operator="equal">
      <formula>"Alta"</formula>
    </cfRule>
    <cfRule type="cellIs" dxfId="93" priority="22" operator="equal">
      <formula>"Media"</formula>
    </cfRule>
    <cfRule type="cellIs" dxfId="92" priority="23" operator="equal">
      <formula>"Muy Baja"</formula>
    </cfRule>
    <cfRule type="cellIs" dxfId="91" priority="24" operator="equal">
      <formula>"Baja"</formula>
    </cfRule>
  </conditionalFormatting>
  <conditionalFormatting sqref="L17:L18">
    <cfRule type="cellIs" dxfId="90" priority="15" operator="equal">
      <formula>"Leve"</formula>
    </cfRule>
    <cfRule type="cellIs" dxfId="89" priority="16" operator="equal">
      <formula>"Catastrófico"</formula>
    </cfRule>
    <cfRule type="cellIs" dxfId="88" priority="17" operator="equal">
      <formula>"Mayor"</formula>
    </cfRule>
    <cfRule type="cellIs" dxfId="87" priority="18" operator="equal">
      <formula>"Moderado"</formula>
    </cfRule>
    <cfRule type="cellIs" dxfId="86" priority="19" operator="equal">
      <formula>"Menor"</formula>
    </cfRule>
  </conditionalFormatting>
  <conditionalFormatting sqref="O17:O18 AM17:AM18">
    <cfRule type="cellIs" dxfId="85" priority="11" operator="equal">
      <formula>"EXTREMO"</formula>
    </cfRule>
    <cfRule type="cellIs" dxfId="84" priority="12" operator="equal">
      <formula>"ALTO"</formula>
    </cfRule>
    <cfRule type="cellIs" dxfId="83" priority="13" operator="equal">
      <formula>"BAJO"</formula>
    </cfRule>
    <cfRule type="cellIs" dxfId="82" priority="14" operator="equal">
      <formula>"MODERADO"</formula>
    </cfRule>
  </conditionalFormatting>
  <conditionalFormatting sqref="AH17:AH18">
    <cfRule type="cellIs" dxfId="81" priority="6" operator="equal">
      <formula>"Muy Baja"</formula>
    </cfRule>
    <cfRule type="cellIs" dxfId="80" priority="7" operator="equal">
      <formula>"Baja"</formula>
    </cfRule>
    <cfRule type="cellIs" dxfId="79" priority="8" operator="equal">
      <formula>"Media"</formula>
    </cfRule>
    <cfRule type="cellIs" dxfId="78" priority="9" operator="equal">
      <formula>"Muy Alta"</formula>
    </cfRule>
    <cfRule type="cellIs" dxfId="77" priority="10" operator="equal">
      <formula>"Alta"</formula>
    </cfRule>
  </conditionalFormatting>
  <conditionalFormatting sqref="AJ17:AJ18">
    <cfRule type="cellIs" dxfId="76" priority="1" operator="equal">
      <formula>"Catastrófico"</formula>
    </cfRule>
    <cfRule type="cellIs" dxfId="75" priority="2" operator="equal">
      <formula>"Mayor"</formula>
    </cfRule>
    <cfRule type="cellIs" dxfId="74" priority="3" operator="equal">
      <formula>"Moderado"</formula>
    </cfRule>
    <cfRule type="cellIs" dxfId="73" priority="4" operator="equal">
      <formula>"Menor"</formula>
    </cfRule>
    <cfRule type="cellIs" dxfId="72" priority="5" operator="equal">
      <formula>"Leve"</formula>
    </cfRule>
  </conditionalFormatting>
  <hyperlinks>
    <hyperlink ref="A14:O15" location="Instructivo!A1" display="IDENTIFICACIÓN DEL RIESGO"/>
  </hyperlinks>
  <pageMargins left="0.70866141732283472" right="0.70866141732283472" top="0.74803149606299213" bottom="0.74803149606299213" header="0.31496062992125984" footer="0.31496062992125984"/>
  <pageSetup paperSize="41" scale="11" orientation="landscape" r:id="rId1"/>
  <colBreaks count="1" manualBreakCount="1">
    <brk id="16" max="22" man="1"/>
  </colBreaks>
  <drawing r:id="rId2"/>
  <legacyDrawing r:id="rId3"/>
  <extLst>
    <ext xmlns:x14="http://schemas.microsoft.com/office/spreadsheetml/2009/9/main" uri="{CCE6A557-97BC-4b89-ADB6-D9C93CAAB3DF}">
      <x14:dataValidations xmlns:xm="http://schemas.microsoft.com/office/excel/2006/main" count="8">
        <x14:dataValidation type="list" allowBlank="1" showInputMessage="1" showErrorMessage="1">
          <x14:formula1>
            <xm:f>'C:\Users\caguerra\Downloads\[Matriz Riesgos Fiscales TICS.xlsx]Datos'!#REF!</xm:f>
          </x14:formula1>
          <xm:sqref>AE17:AE18</xm:sqref>
        </x14:dataValidation>
        <x14:dataValidation type="list" allowBlank="1" showInputMessage="1" showErrorMessage="1">
          <x14:formula1>
            <xm:f>'C:\Users\caguerra\Downloads\[Matriz Riesgos Fiscales TICS.xlsx]Datos'!#REF!</xm:f>
          </x14:formula1>
          <xm:sqref>AD17:AD18</xm:sqref>
        </x14:dataValidation>
        <x14:dataValidation type="list" allowBlank="1" showInputMessage="1" showErrorMessage="1">
          <x14:formula1>
            <xm:f>'C:\Users\caguerra\Downloads\[Matriz Riesgos Fiscales TICS.xlsx]Datos'!#REF!</xm:f>
          </x14:formula1>
          <xm:sqref>AB17:AB18</xm:sqref>
        </x14:dataValidation>
        <x14:dataValidation type="list" allowBlank="1" showInputMessage="1" showErrorMessage="1">
          <x14:formula1>
            <xm:f>'C:\Users\caguerra\Downloads\[Matriz Riesgos Fiscales TICS.xlsx]Instructivo'!#REF!</xm:f>
          </x14:formula1>
          <xm:sqref>F17:F18</xm:sqref>
        </x14:dataValidation>
        <x14:dataValidation type="list" allowBlank="1" showInputMessage="1" showErrorMessage="1">
          <x14:formula1>
            <xm:f>'C:\Users\caguerra\Downloads\[Matriz Riesgos Fiscales TICS.xlsx]Datos'!#REF!</xm:f>
          </x14:formula1>
          <xm:sqref>Z17:Z18</xm:sqref>
        </x14:dataValidation>
        <x14:dataValidation type="list" allowBlank="1" showInputMessage="1" showErrorMessage="1">
          <x14:formula1>
            <xm:f>'C:\Users\caguerra\Downloads\[Matriz Riesgos Fiscales TICS.xlsx]Datos'!#REF!</xm:f>
          </x14:formula1>
          <xm:sqref>Y17:Y18</xm:sqref>
        </x14:dataValidation>
        <x14:dataValidation type="list" allowBlank="1" showInputMessage="1" showErrorMessage="1">
          <x14:formula1>
            <xm:f>'C:\Users\caguerra\Downloads\[Matriz Riesgos Fiscales TICS.xlsx]Datos'!#REF!</xm:f>
          </x14:formula1>
          <xm:sqref>J18</xm:sqref>
        </x14:dataValidation>
        <x14:dataValidation type="list" allowBlank="1" showInputMessage="1" showErrorMessage="1">
          <x14:formula1>
            <xm:f>'C:\Users\caguerra\Downloads\[Matriz Riesgos Fiscales TICS.xlsx]Datos'!#REF!</xm:f>
          </x14:formula1>
          <xm:sqref>B17:B18</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A21"/>
  <sheetViews>
    <sheetView showGridLines="0" tabSelected="1" topLeftCell="A17" zoomScale="40" zoomScaleNormal="40" zoomScaleSheetLayoutView="25" workbookViewId="0">
      <selection activeCell="O17" sqref="O17:O19"/>
    </sheetView>
  </sheetViews>
  <sheetFormatPr baseColWidth="10" defaultColWidth="11.42578125" defaultRowHeight="15.75" x14ac:dyDescent="0.25"/>
  <cols>
    <col min="2" max="2" width="27.140625" customWidth="1"/>
    <col min="3" max="3" width="26" customWidth="1"/>
    <col min="4" max="4" width="28.42578125" customWidth="1"/>
    <col min="5" max="5" width="25.42578125" customWidth="1"/>
    <col min="6" max="6" width="25.42578125" hidden="1" customWidth="1"/>
    <col min="7" max="8" width="20.140625" customWidth="1"/>
    <col min="9" max="9" width="9.42578125" customWidth="1"/>
    <col min="10" max="10" width="25.42578125" customWidth="1"/>
    <col min="11" max="11" width="32.85546875" customWidth="1"/>
    <col min="12" max="12" width="20.140625" style="1" customWidth="1"/>
    <col min="13" max="13" width="9.42578125" style="1" customWidth="1"/>
    <col min="14" max="14" width="26.85546875" style="1" customWidth="1"/>
    <col min="15" max="15" width="11.28515625" style="1" customWidth="1"/>
    <col min="16" max="16" width="1" style="1" customWidth="1"/>
    <col min="17" max="17" width="5.140625" style="1" customWidth="1"/>
    <col min="18" max="23" width="46.7109375" style="1" customWidth="1"/>
    <col min="24" max="24" width="15.85546875" style="1" customWidth="1"/>
    <col min="25" max="27" width="10.28515625" style="1" customWidth="1"/>
    <col min="28" max="28" width="6" style="1" customWidth="1"/>
    <col min="29" max="29" width="13.7109375" style="1" customWidth="1"/>
    <col min="30" max="30" width="7.5703125" style="1" customWidth="1"/>
    <col min="31" max="31" width="5.7109375" style="1" customWidth="1"/>
    <col min="32" max="32" width="22.28515625" style="1" customWidth="1"/>
    <col min="33" max="33" width="11.85546875" style="1" customWidth="1"/>
    <col min="34" max="34" width="7.28515625" style="1" customWidth="1"/>
    <col min="35" max="35" width="10.85546875" style="1" customWidth="1"/>
    <col min="36" max="36" width="8" style="1" customWidth="1"/>
    <col min="37" max="38" width="7.28515625" style="1" customWidth="1"/>
    <col min="39" max="39" width="9.28515625" style="1" customWidth="1"/>
    <col min="40" max="40" width="8.5703125" style="4" customWidth="1"/>
    <col min="41" max="41" width="1" style="4" customWidth="1"/>
    <col min="42" max="42" width="26.85546875" style="4" customWidth="1"/>
    <col min="43" max="43" width="26.7109375" style="1" customWidth="1"/>
    <col min="44" max="44" width="20.85546875" style="1" customWidth="1"/>
    <col min="45" max="45" width="1" customWidth="1"/>
    <col min="46" max="46" width="18.28515625" customWidth="1"/>
    <col min="47" max="50" width="45" customWidth="1"/>
    <col min="51" max="51" width="1" customWidth="1"/>
    <col min="52" max="53" width="45" customWidth="1"/>
  </cols>
  <sheetData>
    <row r="1" spans="1:53" ht="15.75" customHeight="1" x14ac:dyDescent="0.25">
      <c r="A1" s="93"/>
      <c r="B1" s="94"/>
      <c r="C1" s="114" t="s">
        <v>0</v>
      </c>
      <c r="D1" s="115"/>
      <c r="E1" s="115"/>
      <c r="F1" s="115"/>
      <c r="G1" s="115"/>
      <c r="H1" s="115"/>
      <c r="I1" s="115"/>
      <c r="J1" s="115"/>
      <c r="K1" s="115"/>
      <c r="L1" s="115"/>
      <c r="M1" s="115"/>
      <c r="N1" s="115"/>
      <c r="O1" s="115"/>
      <c r="P1" s="115"/>
      <c r="Q1" s="115"/>
      <c r="R1" s="115"/>
      <c r="S1" s="115"/>
      <c r="T1" s="115"/>
      <c r="U1" s="115"/>
      <c r="V1" s="115"/>
      <c r="W1" s="115"/>
      <c r="X1" s="115"/>
      <c r="Y1" s="115"/>
      <c r="Z1" s="115"/>
      <c r="AA1" s="115"/>
      <c r="AB1" s="115"/>
      <c r="AC1" s="115"/>
      <c r="AD1" s="115"/>
      <c r="AE1" s="115"/>
      <c r="AF1" s="115"/>
      <c r="AG1" s="115"/>
      <c r="AH1" s="115"/>
      <c r="AI1" s="115"/>
      <c r="AJ1" s="115"/>
      <c r="AK1" s="115"/>
      <c r="AL1" s="115"/>
      <c r="AM1" s="115"/>
      <c r="AN1" s="115"/>
      <c r="AO1" s="115"/>
      <c r="AP1" s="115"/>
      <c r="AQ1" s="115"/>
      <c r="AR1" s="115"/>
      <c r="AS1" s="115"/>
      <c r="AT1" s="115"/>
      <c r="AU1" s="115"/>
      <c r="AV1" s="115"/>
      <c r="AW1" s="116"/>
      <c r="AX1" s="93" t="s">
        <v>1</v>
      </c>
      <c r="AY1" s="94"/>
      <c r="AZ1" s="89" t="s">
        <v>2</v>
      </c>
      <c r="BA1" s="90"/>
    </row>
    <row r="2" spans="1:53" ht="15.75" customHeight="1" thickBot="1" x14ac:dyDescent="0.3">
      <c r="A2" s="112"/>
      <c r="B2" s="113"/>
      <c r="C2" s="101"/>
      <c r="D2" s="102"/>
      <c r="E2" s="102"/>
      <c r="F2" s="102"/>
      <c r="G2" s="102"/>
      <c r="H2" s="102"/>
      <c r="I2" s="102"/>
      <c r="J2" s="102"/>
      <c r="K2" s="102"/>
      <c r="L2" s="102"/>
      <c r="M2" s="102"/>
      <c r="N2" s="102"/>
      <c r="O2" s="102"/>
      <c r="P2" s="102"/>
      <c r="Q2" s="102"/>
      <c r="R2" s="102"/>
      <c r="S2" s="102"/>
      <c r="T2" s="102"/>
      <c r="U2" s="102"/>
      <c r="V2" s="102"/>
      <c r="W2" s="102"/>
      <c r="X2" s="102"/>
      <c r="Y2" s="102"/>
      <c r="Z2" s="102"/>
      <c r="AA2" s="102"/>
      <c r="AB2" s="102"/>
      <c r="AC2" s="102"/>
      <c r="AD2" s="102"/>
      <c r="AE2" s="102"/>
      <c r="AF2" s="102"/>
      <c r="AG2" s="102"/>
      <c r="AH2" s="102"/>
      <c r="AI2" s="102"/>
      <c r="AJ2" s="102"/>
      <c r="AK2" s="102"/>
      <c r="AL2" s="102"/>
      <c r="AM2" s="102"/>
      <c r="AN2" s="102"/>
      <c r="AO2" s="102"/>
      <c r="AP2" s="102"/>
      <c r="AQ2" s="102"/>
      <c r="AR2" s="102"/>
      <c r="AS2" s="102"/>
      <c r="AT2" s="102"/>
      <c r="AU2" s="102"/>
      <c r="AV2" s="102"/>
      <c r="AW2" s="103"/>
      <c r="AX2" s="95"/>
      <c r="AY2" s="96"/>
      <c r="AZ2" s="91"/>
      <c r="BA2" s="92"/>
    </row>
    <row r="3" spans="1:53" ht="15.75" customHeight="1" x14ac:dyDescent="0.25">
      <c r="A3" s="112"/>
      <c r="B3" s="113"/>
      <c r="C3" s="101"/>
      <c r="D3" s="102"/>
      <c r="E3" s="102"/>
      <c r="F3" s="102"/>
      <c r="G3" s="102"/>
      <c r="H3" s="102"/>
      <c r="I3" s="102"/>
      <c r="J3" s="102"/>
      <c r="K3" s="102"/>
      <c r="L3" s="102"/>
      <c r="M3" s="102"/>
      <c r="N3" s="102"/>
      <c r="O3" s="102"/>
      <c r="P3" s="102"/>
      <c r="Q3" s="102"/>
      <c r="R3" s="102"/>
      <c r="S3" s="102"/>
      <c r="T3" s="102"/>
      <c r="U3" s="102"/>
      <c r="V3" s="102"/>
      <c r="W3" s="102"/>
      <c r="X3" s="102"/>
      <c r="Y3" s="102"/>
      <c r="Z3" s="102"/>
      <c r="AA3" s="102"/>
      <c r="AB3" s="102"/>
      <c r="AC3" s="102"/>
      <c r="AD3" s="102"/>
      <c r="AE3" s="102"/>
      <c r="AF3" s="102"/>
      <c r="AG3" s="102"/>
      <c r="AH3" s="102"/>
      <c r="AI3" s="102"/>
      <c r="AJ3" s="102"/>
      <c r="AK3" s="102"/>
      <c r="AL3" s="102"/>
      <c r="AM3" s="102"/>
      <c r="AN3" s="102"/>
      <c r="AO3" s="102"/>
      <c r="AP3" s="102"/>
      <c r="AQ3" s="102"/>
      <c r="AR3" s="102"/>
      <c r="AS3" s="102"/>
      <c r="AT3" s="102"/>
      <c r="AU3" s="102"/>
      <c r="AV3" s="102"/>
      <c r="AW3" s="103"/>
      <c r="AX3" s="93" t="s">
        <v>3</v>
      </c>
      <c r="AY3" s="94"/>
      <c r="AZ3" s="97" t="s">
        <v>4</v>
      </c>
      <c r="BA3" s="98"/>
    </row>
    <row r="4" spans="1:53" ht="16.5" customHeight="1" thickBot="1" x14ac:dyDescent="0.3">
      <c r="A4" s="112"/>
      <c r="B4" s="113"/>
      <c r="C4" s="104"/>
      <c r="D4" s="105"/>
      <c r="E4" s="105"/>
      <c r="F4" s="105"/>
      <c r="G4" s="105"/>
      <c r="H4" s="105"/>
      <c r="I4" s="105"/>
      <c r="J4" s="105"/>
      <c r="K4" s="105"/>
      <c r="L4" s="105"/>
      <c r="M4" s="105"/>
      <c r="N4" s="105"/>
      <c r="O4" s="105"/>
      <c r="P4" s="105"/>
      <c r="Q4" s="105"/>
      <c r="R4" s="105"/>
      <c r="S4" s="105"/>
      <c r="T4" s="105"/>
      <c r="U4" s="105"/>
      <c r="V4" s="105"/>
      <c r="W4" s="105"/>
      <c r="X4" s="105"/>
      <c r="Y4" s="105"/>
      <c r="Z4" s="105"/>
      <c r="AA4" s="105"/>
      <c r="AB4" s="105"/>
      <c r="AC4" s="105"/>
      <c r="AD4" s="105"/>
      <c r="AE4" s="105"/>
      <c r="AF4" s="105"/>
      <c r="AG4" s="105"/>
      <c r="AH4" s="105"/>
      <c r="AI4" s="105"/>
      <c r="AJ4" s="105"/>
      <c r="AK4" s="105"/>
      <c r="AL4" s="105"/>
      <c r="AM4" s="105"/>
      <c r="AN4" s="105"/>
      <c r="AO4" s="105"/>
      <c r="AP4" s="105"/>
      <c r="AQ4" s="105"/>
      <c r="AR4" s="105"/>
      <c r="AS4" s="105"/>
      <c r="AT4" s="105"/>
      <c r="AU4" s="105"/>
      <c r="AV4" s="105"/>
      <c r="AW4" s="106"/>
      <c r="AX4" s="95"/>
      <c r="AY4" s="96"/>
      <c r="AZ4" s="99"/>
      <c r="BA4" s="100"/>
    </row>
    <row r="5" spans="1:53" ht="20.45" customHeight="1" x14ac:dyDescent="0.25">
      <c r="A5" s="112"/>
      <c r="B5" s="113"/>
      <c r="C5" s="101" t="s">
        <v>5</v>
      </c>
      <c r="D5" s="102"/>
      <c r="E5" s="102"/>
      <c r="F5" s="102"/>
      <c r="G5" s="102"/>
      <c r="H5" s="102"/>
      <c r="I5" s="102"/>
      <c r="J5" s="102"/>
      <c r="K5" s="102"/>
      <c r="L5" s="102"/>
      <c r="M5" s="102"/>
      <c r="N5" s="102"/>
      <c r="O5" s="102"/>
      <c r="P5" s="102"/>
      <c r="Q5" s="102"/>
      <c r="R5" s="102"/>
      <c r="S5" s="102"/>
      <c r="T5" s="102"/>
      <c r="U5" s="102"/>
      <c r="V5" s="102"/>
      <c r="W5" s="102"/>
      <c r="X5" s="102"/>
      <c r="Y5" s="102"/>
      <c r="Z5" s="102"/>
      <c r="AA5" s="102"/>
      <c r="AB5" s="102"/>
      <c r="AC5" s="102"/>
      <c r="AD5" s="102"/>
      <c r="AE5" s="102"/>
      <c r="AF5" s="102"/>
      <c r="AG5" s="102"/>
      <c r="AH5" s="102"/>
      <c r="AI5" s="102"/>
      <c r="AJ5" s="102"/>
      <c r="AK5" s="102"/>
      <c r="AL5" s="102"/>
      <c r="AM5" s="102"/>
      <c r="AN5" s="102"/>
      <c r="AO5" s="102"/>
      <c r="AP5" s="102"/>
      <c r="AQ5" s="102"/>
      <c r="AR5" s="102"/>
      <c r="AS5" s="102"/>
      <c r="AT5" s="102"/>
      <c r="AU5" s="102"/>
      <c r="AV5" s="102"/>
      <c r="AW5" s="103"/>
      <c r="AX5" s="93" t="s">
        <v>6</v>
      </c>
      <c r="AY5" s="94"/>
      <c r="AZ5" s="93" t="s">
        <v>208</v>
      </c>
      <c r="BA5" s="94"/>
    </row>
    <row r="6" spans="1:53" ht="15" customHeight="1" thickBot="1" x14ac:dyDescent="0.3">
      <c r="A6" s="112"/>
      <c r="B6" s="113"/>
      <c r="C6" s="101"/>
      <c r="D6" s="102"/>
      <c r="E6" s="102"/>
      <c r="F6" s="102"/>
      <c r="G6" s="102"/>
      <c r="H6" s="102"/>
      <c r="I6" s="102"/>
      <c r="J6" s="102"/>
      <c r="K6" s="102"/>
      <c r="L6" s="102"/>
      <c r="M6" s="102"/>
      <c r="N6" s="102"/>
      <c r="O6" s="102"/>
      <c r="P6" s="102"/>
      <c r="Q6" s="102"/>
      <c r="R6" s="102"/>
      <c r="S6" s="102"/>
      <c r="T6" s="102"/>
      <c r="U6" s="102"/>
      <c r="V6" s="102"/>
      <c r="W6" s="102"/>
      <c r="X6" s="102"/>
      <c r="Y6" s="102"/>
      <c r="Z6" s="102"/>
      <c r="AA6" s="102"/>
      <c r="AB6" s="102"/>
      <c r="AC6" s="102"/>
      <c r="AD6" s="102"/>
      <c r="AE6" s="102"/>
      <c r="AF6" s="102"/>
      <c r="AG6" s="102"/>
      <c r="AH6" s="102"/>
      <c r="AI6" s="102"/>
      <c r="AJ6" s="102"/>
      <c r="AK6" s="102"/>
      <c r="AL6" s="102"/>
      <c r="AM6" s="102"/>
      <c r="AN6" s="102"/>
      <c r="AO6" s="102"/>
      <c r="AP6" s="102"/>
      <c r="AQ6" s="102"/>
      <c r="AR6" s="102"/>
      <c r="AS6" s="102"/>
      <c r="AT6" s="102"/>
      <c r="AU6" s="102"/>
      <c r="AV6" s="102"/>
      <c r="AW6" s="103"/>
      <c r="AX6" s="95"/>
      <c r="AY6" s="96"/>
      <c r="AZ6" s="95"/>
      <c r="BA6" s="96"/>
    </row>
    <row r="7" spans="1:53" ht="15.75" customHeight="1" x14ac:dyDescent="0.25">
      <c r="A7" s="112"/>
      <c r="B7" s="113"/>
      <c r="C7" s="101"/>
      <c r="D7" s="102"/>
      <c r="E7" s="102"/>
      <c r="F7" s="102"/>
      <c r="G7" s="102"/>
      <c r="H7" s="102"/>
      <c r="I7" s="102"/>
      <c r="J7" s="102"/>
      <c r="K7" s="102"/>
      <c r="L7" s="102"/>
      <c r="M7" s="102"/>
      <c r="N7" s="102"/>
      <c r="O7" s="102"/>
      <c r="P7" s="102"/>
      <c r="Q7" s="102"/>
      <c r="R7" s="102"/>
      <c r="S7" s="102"/>
      <c r="T7" s="102"/>
      <c r="U7" s="102"/>
      <c r="V7" s="102"/>
      <c r="W7" s="102"/>
      <c r="X7" s="102"/>
      <c r="Y7" s="102"/>
      <c r="Z7" s="102"/>
      <c r="AA7" s="102"/>
      <c r="AB7" s="102"/>
      <c r="AC7" s="102"/>
      <c r="AD7" s="102"/>
      <c r="AE7" s="102"/>
      <c r="AF7" s="102"/>
      <c r="AG7" s="102"/>
      <c r="AH7" s="102"/>
      <c r="AI7" s="102"/>
      <c r="AJ7" s="102"/>
      <c r="AK7" s="102"/>
      <c r="AL7" s="102"/>
      <c r="AM7" s="102"/>
      <c r="AN7" s="102"/>
      <c r="AO7" s="102"/>
      <c r="AP7" s="102"/>
      <c r="AQ7" s="102"/>
      <c r="AR7" s="102"/>
      <c r="AS7" s="102"/>
      <c r="AT7" s="102"/>
      <c r="AU7" s="102"/>
      <c r="AV7" s="102"/>
      <c r="AW7" s="103"/>
      <c r="AX7" s="93" t="s">
        <v>8</v>
      </c>
      <c r="AY7" s="94"/>
      <c r="AZ7" s="107">
        <v>45828</v>
      </c>
      <c r="BA7" s="90"/>
    </row>
    <row r="8" spans="1:53" ht="16.5" customHeight="1" thickBot="1" x14ac:dyDescent="0.3">
      <c r="A8" s="95"/>
      <c r="B8" s="96"/>
      <c r="C8" s="104"/>
      <c r="D8" s="105"/>
      <c r="E8" s="105"/>
      <c r="F8" s="105"/>
      <c r="G8" s="105"/>
      <c r="H8" s="105"/>
      <c r="I8" s="105"/>
      <c r="J8" s="105"/>
      <c r="K8" s="105"/>
      <c r="L8" s="105"/>
      <c r="M8" s="105"/>
      <c r="N8" s="105"/>
      <c r="O8" s="105"/>
      <c r="P8" s="105"/>
      <c r="Q8" s="105"/>
      <c r="R8" s="105"/>
      <c r="S8" s="105"/>
      <c r="T8" s="105"/>
      <c r="U8" s="105"/>
      <c r="V8" s="105"/>
      <c r="W8" s="105"/>
      <c r="X8" s="105"/>
      <c r="Y8" s="105"/>
      <c r="Z8" s="105"/>
      <c r="AA8" s="105"/>
      <c r="AB8" s="105"/>
      <c r="AC8" s="105"/>
      <c r="AD8" s="105"/>
      <c r="AE8" s="105"/>
      <c r="AF8" s="105"/>
      <c r="AG8" s="105"/>
      <c r="AH8" s="105"/>
      <c r="AI8" s="105"/>
      <c r="AJ8" s="105"/>
      <c r="AK8" s="105"/>
      <c r="AL8" s="105"/>
      <c r="AM8" s="105"/>
      <c r="AN8" s="105"/>
      <c r="AO8" s="105"/>
      <c r="AP8" s="105"/>
      <c r="AQ8" s="105"/>
      <c r="AR8" s="105"/>
      <c r="AS8" s="105"/>
      <c r="AT8" s="105"/>
      <c r="AU8" s="105"/>
      <c r="AV8" s="105"/>
      <c r="AW8" s="106"/>
      <c r="AX8" s="95"/>
      <c r="AY8" s="96"/>
      <c r="AZ8" s="91"/>
      <c r="BA8" s="92"/>
    </row>
    <row r="10" spans="1:53" ht="54" customHeight="1" x14ac:dyDescent="0.25">
      <c r="A10" s="108" t="s">
        <v>9</v>
      </c>
      <c r="B10" s="108"/>
      <c r="C10" s="108"/>
      <c r="D10" s="117" t="s">
        <v>209</v>
      </c>
      <c r="E10" s="118"/>
      <c r="F10" s="118"/>
      <c r="G10" s="118"/>
      <c r="H10" s="118"/>
      <c r="I10" s="118"/>
      <c r="J10" s="118"/>
      <c r="K10" s="118"/>
      <c r="L10" s="118"/>
      <c r="M10" s="119"/>
      <c r="N10" s="9"/>
      <c r="AN10" s="1"/>
      <c r="AO10" s="1"/>
      <c r="AP10" s="1"/>
    </row>
    <row r="11" spans="1:53" s="3" customFormat="1" ht="75" customHeight="1" x14ac:dyDescent="0.25">
      <c r="A11" s="108" t="s">
        <v>11</v>
      </c>
      <c r="B11" s="108"/>
      <c r="C11" s="108"/>
      <c r="D11" s="109" t="s">
        <v>210</v>
      </c>
      <c r="E11" s="110"/>
      <c r="F11" s="110"/>
      <c r="G11" s="110"/>
      <c r="H11" s="110"/>
      <c r="I11" s="110"/>
      <c r="J11" s="110"/>
      <c r="K11" s="110"/>
      <c r="L11" s="110"/>
      <c r="M11" s="111"/>
      <c r="N11" s="10"/>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row>
    <row r="12" spans="1:53" s="3" customFormat="1" ht="75" customHeight="1" x14ac:dyDescent="0.25">
      <c r="A12" s="108" t="s">
        <v>13</v>
      </c>
      <c r="B12" s="108"/>
      <c r="C12" s="108"/>
      <c r="D12" s="109" t="s">
        <v>211</v>
      </c>
      <c r="E12" s="110"/>
      <c r="F12" s="110"/>
      <c r="G12" s="110"/>
      <c r="H12" s="110"/>
      <c r="I12" s="110"/>
      <c r="J12" s="110"/>
      <c r="K12" s="110"/>
      <c r="L12" s="110"/>
      <c r="M12" s="111"/>
      <c r="N12" s="10"/>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row>
    <row r="13" spans="1:53" s="3" customFormat="1" ht="24.75" customHeight="1" thickBot="1" x14ac:dyDescent="0.3">
      <c r="A13" s="7"/>
      <c r="B13" s="7"/>
      <c r="C13" s="7"/>
      <c r="D13" s="7"/>
      <c r="E13" s="7"/>
      <c r="F13" s="7"/>
      <c r="G13" s="7"/>
      <c r="H13" s="7"/>
      <c r="I13" s="7"/>
      <c r="J13" s="7"/>
      <c r="K13" s="7"/>
      <c r="L13" s="7"/>
      <c r="M13" s="7"/>
      <c r="N13" s="7"/>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row>
    <row r="14" spans="1:53" s="3" customFormat="1" ht="24.75" customHeight="1" x14ac:dyDescent="0.25">
      <c r="A14" s="143" t="s">
        <v>15</v>
      </c>
      <c r="B14" s="144"/>
      <c r="C14" s="144"/>
      <c r="D14" s="144"/>
      <c r="E14" s="144"/>
      <c r="F14" s="144"/>
      <c r="G14" s="144"/>
      <c r="H14" s="144"/>
      <c r="I14" s="144"/>
      <c r="J14" s="144"/>
      <c r="K14" s="144"/>
      <c r="L14" s="144"/>
      <c r="M14" s="144"/>
      <c r="N14" s="145"/>
      <c r="O14" s="146"/>
      <c r="P14" s="2"/>
      <c r="Q14" s="147" t="s">
        <v>16</v>
      </c>
      <c r="R14" s="148"/>
      <c r="S14" s="148"/>
      <c r="T14" s="148"/>
      <c r="U14" s="148"/>
      <c r="V14" s="148"/>
      <c r="W14" s="148"/>
      <c r="X14" s="148"/>
      <c r="Y14" s="149"/>
      <c r="Z14" s="149"/>
      <c r="AA14" s="149"/>
      <c r="AB14" s="149"/>
      <c r="AC14" s="149"/>
      <c r="AD14" s="149"/>
      <c r="AE14" s="149"/>
      <c r="AF14" s="148"/>
      <c r="AG14" s="148"/>
      <c r="AH14" s="148"/>
      <c r="AI14" s="148"/>
      <c r="AJ14" s="148"/>
      <c r="AK14" s="148"/>
      <c r="AL14" s="148"/>
      <c r="AM14" s="148"/>
      <c r="AN14" s="150"/>
      <c r="AO14" s="2"/>
      <c r="AP14" s="151" t="s">
        <v>17</v>
      </c>
      <c r="AQ14" s="152"/>
      <c r="AR14" s="153"/>
      <c r="AT14" s="154" t="s">
        <v>18</v>
      </c>
      <c r="AU14" s="155"/>
      <c r="AV14" s="155"/>
      <c r="AW14" s="155"/>
      <c r="AX14" s="156"/>
      <c r="AY14" s="65"/>
      <c r="AZ14" s="151" t="s">
        <v>19</v>
      </c>
      <c r="BA14" s="153"/>
    </row>
    <row r="15" spans="1:53" x14ac:dyDescent="0.25">
      <c r="A15" s="157"/>
      <c r="B15" s="120"/>
      <c r="C15" s="120"/>
      <c r="D15" s="120"/>
      <c r="E15" s="120"/>
      <c r="F15" s="120"/>
      <c r="G15" s="120"/>
      <c r="H15" s="120"/>
      <c r="I15" s="120"/>
      <c r="J15" s="120"/>
      <c r="K15" s="120"/>
      <c r="L15" s="120"/>
      <c r="M15" s="120"/>
      <c r="N15" s="158"/>
      <c r="O15" s="159"/>
      <c r="P15" s="2"/>
      <c r="Q15" s="160"/>
      <c r="R15" s="161"/>
      <c r="S15" s="161"/>
      <c r="T15" s="161"/>
      <c r="U15" s="161"/>
      <c r="V15" s="161"/>
      <c r="W15" s="161"/>
      <c r="X15" s="161"/>
      <c r="Y15" s="162" t="s">
        <v>20</v>
      </c>
      <c r="Z15" s="163"/>
      <c r="AA15" s="164"/>
      <c r="AB15" s="162" t="s">
        <v>21</v>
      </c>
      <c r="AC15" s="163"/>
      <c r="AD15" s="163"/>
      <c r="AE15" s="163"/>
      <c r="AF15" s="164"/>
      <c r="AG15" s="165"/>
      <c r="AH15" s="165"/>
      <c r="AI15" s="165"/>
      <c r="AJ15" s="165"/>
      <c r="AK15" s="165"/>
      <c r="AL15" s="165"/>
      <c r="AM15" s="165"/>
      <c r="AN15" s="166"/>
      <c r="AO15" s="2"/>
      <c r="AP15" s="231"/>
      <c r="AQ15" s="232"/>
      <c r="AR15" s="233"/>
      <c r="AT15" s="234"/>
      <c r="AU15" s="232"/>
      <c r="AV15" s="232"/>
      <c r="AW15" s="232"/>
      <c r="AX15" s="235"/>
      <c r="AY15" s="65"/>
      <c r="AZ15" s="231"/>
      <c r="BA15" s="233"/>
    </row>
    <row r="16" spans="1:53" s="5" customFormat="1" ht="166.5" customHeight="1" x14ac:dyDescent="0.25">
      <c r="A16" s="172" t="s">
        <v>22</v>
      </c>
      <c r="B16" s="173" t="s">
        <v>23</v>
      </c>
      <c r="C16" s="174" t="s">
        <v>24</v>
      </c>
      <c r="D16" s="174" t="s">
        <v>25</v>
      </c>
      <c r="E16" s="175" t="s">
        <v>26</v>
      </c>
      <c r="F16" s="176" t="s">
        <v>27</v>
      </c>
      <c r="G16" s="177" t="s">
        <v>28</v>
      </c>
      <c r="H16" s="175" t="s">
        <v>29</v>
      </c>
      <c r="I16" s="174" t="s">
        <v>30</v>
      </c>
      <c r="J16" s="174" t="s">
        <v>31</v>
      </c>
      <c r="K16" s="175" t="s">
        <v>32</v>
      </c>
      <c r="L16" s="175" t="s">
        <v>33</v>
      </c>
      <c r="M16" s="174" t="s">
        <v>30</v>
      </c>
      <c r="N16" s="174" t="s">
        <v>34</v>
      </c>
      <c r="O16" s="178" t="s">
        <v>35</v>
      </c>
      <c r="P16" s="2"/>
      <c r="Q16" s="179" t="s">
        <v>36</v>
      </c>
      <c r="R16" s="315" t="s">
        <v>37</v>
      </c>
      <c r="S16" s="315" t="s">
        <v>38</v>
      </c>
      <c r="T16" s="315" t="s">
        <v>39</v>
      </c>
      <c r="U16" s="315" t="s">
        <v>40</v>
      </c>
      <c r="V16" s="315" t="s">
        <v>41</v>
      </c>
      <c r="W16" s="315" t="s">
        <v>42</v>
      </c>
      <c r="X16" s="180" t="s">
        <v>43</v>
      </c>
      <c r="Y16" s="181" t="s">
        <v>44</v>
      </c>
      <c r="Z16" s="181" t="s">
        <v>45</v>
      </c>
      <c r="AA16" s="182" t="s">
        <v>46</v>
      </c>
      <c r="AB16" s="185" t="s">
        <v>47</v>
      </c>
      <c r="AC16" s="186"/>
      <c r="AD16" s="182" t="s">
        <v>48</v>
      </c>
      <c r="AE16" s="185" t="s">
        <v>49</v>
      </c>
      <c r="AF16" s="186"/>
      <c r="AG16" s="187" t="s">
        <v>50</v>
      </c>
      <c r="AH16" s="187" t="s">
        <v>51</v>
      </c>
      <c r="AI16" s="187" t="s">
        <v>30</v>
      </c>
      <c r="AJ16" s="187" t="s">
        <v>52</v>
      </c>
      <c r="AK16" s="187" t="s">
        <v>30</v>
      </c>
      <c r="AL16" s="187" t="s">
        <v>34</v>
      </c>
      <c r="AM16" s="187" t="s">
        <v>53</v>
      </c>
      <c r="AN16" s="178" t="s">
        <v>54</v>
      </c>
      <c r="AO16" s="2"/>
      <c r="AP16" s="236" t="s">
        <v>55</v>
      </c>
      <c r="AQ16" s="237" t="s">
        <v>56</v>
      </c>
      <c r="AR16" s="238" t="s">
        <v>57</v>
      </c>
      <c r="AT16" s="239" t="s">
        <v>58</v>
      </c>
      <c r="AU16" s="240" t="s">
        <v>59</v>
      </c>
      <c r="AV16" s="240" t="s">
        <v>60</v>
      </c>
      <c r="AW16" s="240" t="s">
        <v>61</v>
      </c>
      <c r="AX16" s="241" t="s">
        <v>62</v>
      </c>
      <c r="AY16" s="242"/>
      <c r="AZ16" s="243" t="s">
        <v>63</v>
      </c>
      <c r="BA16" s="316" t="s">
        <v>64</v>
      </c>
    </row>
    <row r="17" spans="1:53" ht="353.25" customHeight="1" x14ac:dyDescent="0.25">
      <c r="A17" s="125">
        <v>1</v>
      </c>
      <c r="B17" s="126" t="s">
        <v>65</v>
      </c>
      <c r="C17" s="127" t="s">
        <v>212</v>
      </c>
      <c r="D17" s="127" t="s">
        <v>213</v>
      </c>
      <c r="E17" s="127" t="s">
        <v>214</v>
      </c>
      <c r="F17" s="127"/>
      <c r="G17" s="125">
        <v>48</v>
      </c>
      <c r="H17" s="128" t="str">
        <f>IF(G17&lt;=0,"",IF(G17&lt;=2,"Muy Baja",IF(G17&lt;=24,"Baja",IF(G17&lt;=500,"Media",IF(G17&lt;=5000,"Alta","Muy Alta")))))</f>
        <v>Media</v>
      </c>
      <c r="I17" s="130">
        <f>IF(H17="","",IF(H17="Muy Baja",0.2,IF(H17="Baja",0.4,IF(H17="Media",0.6,IF(H17="Alta",0.8,IF(H17="Muy Alta",1,))))))</f>
        <v>0.6</v>
      </c>
      <c r="J17" s="131" t="s">
        <v>69</v>
      </c>
      <c r="K17" s="132" t="str">
        <f>+J17</f>
        <v>Afectación Menor o igual a 700 SMLMV</v>
      </c>
      <c r="L17" s="128" t="str">
        <f>+VLOOKUP(K17,[6]Datos!$O$4:$P$15,2,FALSE)</f>
        <v>Leve</v>
      </c>
      <c r="M17" s="130">
        <f>IF(L17="","",IF(L17="Leve",0.2,IF(L17="Menor",0.4,IF(L17="Moderado",0.6,IF(L17="Mayor",0.8,IF(L17="Catastrófico",1,))))))</f>
        <v>0.2</v>
      </c>
      <c r="N17" s="130" t="str">
        <f>+CONCATENATE(H17, " - ", L17)</f>
        <v>Media - Leve</v>
      </c>
      <c r="O17" s="137" t="str">
        <f>+VLOOKUP(N17,[6]Datos!J4:K28,2,)</f>
        <v>MODERADO</v>
      </c>
      <c r="P17" s="24"/>
      <c r="Q17" s="196">
        <v>1</v>
      </c>
      <c r="R17" s="197" t="s">
        <v>215</v>
      </c>
      <c r="S17" s="197" t="s">
        <v>216</v>
      </c>
      <c r="T17" s="197" t="s">
        <v>217</v>
      </c>
      <c r="U17" s="197" t="s">
        <v>218</v>
      </c>
      <c r="V17" s="197" t="s">
        <v>219</v>
      </c>
      <c r="W17" s="197" t="s">
        <v>220</v>
      </c>
      <c r="X17" s="11" t="str">
        <f>IF(OR(Y17="Preventivo",Y17="Detectivo"),"Probabilidad",IF(Y17="Correctivo","Impacto",""))</f>
        <v>Probabilidad</v>
      </c>
      <c r="Y17" s="6" t="s">
        <v>76</v>
      </c>
      <c r="Z17" s="6" t="s">
        <v>77</v>
      </c>
      <c r="AA17" s="12" t="str">
        <f>IF(AND(Y17="Preventivo",Z17="Automático"),"50%",IF(AND(Y17="Preventivo",Z17="Manual"),"40%",IF(AND(Y17="Detectivo",Z17="Automático"),"40%",IF(AND(Y17="Detectivo",Z17="Manual"),"30%",IF(AND(Y17="Correctivo",Z17="Automático"),"35%",IF(AND(Y17="Correctivo",Z17="Manual"),"25%",""))))))</f>
        <v>40%</v>
      </c>
      <c r="AB17" s="8" t="s">
        <v>78</v>
      </c>
      <c r="AC17" s="19" t="s">
        <v>221</v>
      </c>
      <c r="AD17" s="6" t="s">
        <v>80</v>
      </c>
      <c r="AE17" s="8" t="s">
        <v>81</v>
      </c>
      <c r="AF17" s="8" t="str">
        <f>+W17</f>
        <v>Base semanal remitida por SIMI, para la consolidación y envío a las UPIS y convenios para la verificación del Enfoque pedagógico-formativo 4x2.</v>
      </c>
      <c r="AG17" s="13">
        <f>IFERROR(IF(X17="Probabilidad",(I17-(+I17*AA17)),IF(X17="Impacto",I17,"")),"")</f>
        <v>0.36</v>
      </c>
      <c r="AH17" s="14" t="str">
        <f t="shared" ref="AH17:AH21" si="0">IFERROR(IF(AG17="","",IF(AG17&lt;=0.2,"Muy Baja",IF(AG17&lt;=0.4,"Baja",IF(AG17&lt;=0.6,"Media",IF(AG17&lt;=0.8,"Alta","Muy Alta"))))),"")</f>
        <v>Baja</v>
      </c>
      <c r="AI17" s="15">
        <f>I17-(AA17*I17)</f>
        <v>0.36</v>
      </c>
      <c r="AJ17" s="16" t="str">
        <f t="shared" ref="AJ17:AJ21" si="1">IFERROR(IF(AK17="","",IF(AK17&lt;=0.2,"Leve",IF(AK17&lt;=0.4,"Menor",IF(AK17&lt;=0.6,"Moderado",IF(AK17&lt;=0.8,"Mayor","Catastrófico"))))),"")</f>
        <v>Leve</v>
      </c>
      <c r="AK17" s="13">
        <f>IFERROR(IF(X17="Impacto",(M17-(+M17*AA17)),IF(X17="Probabilidad",M17,"")),"")</f>
        <v>0.2</v>
      </c>
      <c r="AL17" s="17" t="str">
        <f>+CONCATENATE(AH17, " - ", AJ17)</f>
        <v>Baja - Leve</v>
      </c>
      <c r="AM17" s="18" t="str">
        <f>+VLOOKUP(AL17,[6]Datos!$J$4:$K$28,2,)</f>
        <v>BAJO</v>
      </c>
      <c r="AN17" s="138" t="s">
        <v>82</v>
      </c>
      <c r="AO17" s="24"/>
      <c r="AP17" s="139" t="s">
        <v>222</v>
      </c>
      <c r="AQ17" s="140" t="s">
        <v>223</v>
      </c>
      <c r="AR17" s="141">
        <v>46006</v>
      </c>
      <c r="AS17" s="25"/>
      <c r="AT17" s="26">
        <v>45910</v>
      </c>
      <c r="AU17" s="20" t="s">
        <v>224</v>
      </c>
      <c r="AV17" s="317" t="s">
        <v>225</v>
      </c>
      <c r="AW17" s="133" t="s">
        <v>226</v>
      </c>
      <c r="AX17" s="318"/>
      <c r="AY17" s="42"/>
      <c r="AZ17" s="319" t="s">
        <v>227</v>
      </c>
      <c r="BA17" s="320" t="s">
        <v>228</v>
      </c>
    </row>
    <row r="18" spans="1:53" ht="353.25" customHeight="1" x14ac:dyDescent="0.25">
      <c r="A18" s="125"/>
      <c r="B18" s="126"/>
      <c r="C18" s="127"/>
      <c r="D18" s="127"/>
      <c r="E18" s="127"/>
      <c r="F18" s="127"/>
      <c r="G18" s="125"/>
      <c r="H18" s="128"/>
      <c r="I18" s="130"/>
      <c r="J18" s="131"/>
      <c r="K18" s="132"/>
      <c r="L18" s="128"/>
      <c r="M18" s="130"/>
      <c r="N18" s="130"/>
      <c r="O18" s="137"/>
      <c r="P18" s="24"/>
      <c r="Q18" s="196">
        <v>2</v>
      </c>
      <c r="R18" s="197" t="s">
        <v>229</v>
      </c>
      <c r="S18" s="197" t="s">
        <v>230</v>
      </c>
      <c r="T18" s="197" t="s">
        <v>231</v>
      </c>
      <c r="U18" s="197" t="s">
        <v>232</v>
      </c>
      <c r="V18" s="197" t="s">
        <v>233</v>
      </c>
      <c r="W18" s="197" t="s">
        <v>234</v>
      </c>
      <c r="X18" s="11" t="str">
        <f t="shared" ref="X18:X19" si="2">IF(OR(Y18="Preventivo",Y18="Detectivo"),"Probabilidad",IF(Y18="Correctivo","Impacto",""))</f>
        <v>Probabilidad</v>
      </c>
      <c r="Y18" s="6" t="s">
        <v>112</v>
      </c>
      <c r="Z18" s="6" t="s">
        <v>77</v>
      </c>
      <c r="AA18" s="12" t="str">
        <f t="shared" ref="AA18:AA21" si="3">IF(AND(Y18="Preventivo",Z18="Automático"),"50%",IF(AND(Y18="Preventivo",Z18="Manual"),"40%",IF(AND(Y18="Detectivo",Z18="Automático"),"40%",IF(AND(Y18="Detectivo",Z18="Manual"),"30%",IF(AND(Y18="Correctivo",Z18="Automático"),"35%",IF(AND(Y18="Correctivo",Z18="Manual"),"25%",""))))))</f>
        <v>30%</v>
      </c>
      <c r="AB18" s="8" t="s">
        <v>78</v>
      </c>
      <c r="AC18" s="19" t="s">
        <v>221</v>
      </c>
      <c r="AD18" s="6" t="s">
        <v>80</v>
      </c>
      <c r="AE18" s="8" t="s">
        <v>81</v>
      </c>
      <c r="AF18" s="8" t="str">
        <f>+W18</f>
        <v>Correo electrónico de validación con la base remitida, al equipo ECEC por parte de la coordinación de la estrategia de cultura ciudadana y acta A-GDO-FT-004 de la validación realizada al cumplimento del Enfoque pedagógico-formativo 4x2. si se evidencia alguna inconsistencia, se remite correo de alerta al equipo ECEC, para la respectiva revisión con SIMI.</v>
      </c>
      <c r="AG18" s="15">
        <f t="shared" ref="AG18:AG19" si="4">IFERROR(IF(AND(X17="Probabilidad",X18="Probabilidad"),(AI17-(+AI17*AA18)),IF(X18="Probabilidad",($I$17-(+$I$17*AA18)),IF(X18="Impacto",AI17,""))),"")</f>
        <v>0.252</v>
      </c>
      <c r="AH18" s="14" t="str">
        <f t="shared" si="0"/>
        <v>Baja</v>
      </c>
      <c r="AI18" s="15">
        <f t="shared" ref="AI18:AI19" si="5">+AG18</f>
        <v>0.252</v>
      </c>
      <c r="AJ18" s="16" t="str">
        <f t="shared" si="1"/>
        <v>Leve</v>
      </c>
      <c r="AK18" s="13">
        <f t="shared" ref="AK18:AK19" si="6">IFERROR(IF(AND(X17="Impacto",X17="Impacto"),(AK17-(+AK17*AA18)),IF(X18="Impacto",($M$17-(+$M$17*AA18)),IF(X18="Probabilidad",AK17,""))),"")</f>
        <v>0.2</v>
      </c>
      <c r="AL18" s="17" t="str">
        <f t="shared" ref="AL18:AL19" si="7">+CONCATENATE(AH18, " - ", AJ18)</f>
        <v>Baja - Leve</v>
      </c>
      <c r="AM18" s="18" t="str">
        <f>+VLOOKUP(AL18,[6]Datos!$J$4:$K$28,2,)</f>
        <v>BAJO</v>
      </c>
      <c r="AN18" s="138"/>
      <c r="AO18" s="24"/>
      <c r="AP18" s="139"/>
      <c r="AQ18" s="140"/>
      <c r="AR18" s="141"/>
      <c r="AS18" s="25"/>
      <c r="AT18" s="26">
        <v>45910</v>
      </c>
      <c r="AU18" s="20" t="s">
        <v>235</v>
      </c>
      <c r="AV18" s="317"/>
      <c r="AW18" s="133"/>
      <c r="AX18" s="321"/>
      <c r="AY18" s="42"/>
      <c r="AZ18" s="322"/>
      <c r="BA18" s="323"/>
    </row>
    <row r="19" spans="1:53" ht="353.25" customHeight="1" x14ac:dyDescent="0.25">
      <c r="A19" s="125"/>
      <c r="B19" s="126"/>
      <c r="C19" s="127"/>
      <c r="D19" s="127"/>
      <c r="E19" s="127"/>
      <c r="F19" s="127"/>
      <c r="G19" s="125"/>
      <c r="H19" s="128"/>
      <c r="I19" s="130"/>
      <c r="J19" s="131"/>
      <c r="K19" s="132"/>
      <c r="L19" s="128"/>
      <c r="M19" s="130"/>
      <c r="N19" s="130"/>
      <c r="O19" s="137"/>
      <c r="P19" s="24"/>
      <c r="Q19" s="196">
        <v>3</v>
      </c>
      <c r="R19" s="197" t="s">
        <v>236</v>
      </c>
      <c r="S19" s="211" t="s">
        <v>237</v>
      </c>
      <c r="T19" s="212" t="s">
        <v>238</v>
      </c>
      <c r="U19" s="197" t="s">
        <v>239</v>
      </c>
      <c r="V19" s="197" t="s">
        <v>240</v>
      </c>
      <c r="W19" s="197" t="s">
        <v>241</v>
      </c>
      <c r="X19" s="11" t="str">
        <f t="shared" si="2"/>
        <v>Impacto</v>
      </c>
      <c r="Y19" s="6" t="s">
        <v>96</v>
      </c>
      <c r="Z19" s="6" t="s">
        <v>77</v>
      </c>
      <c r="AA19" s="12" t="str">
        <f t="shared" si="3"/>
        <v>25%</v>
      </c>
      <c r="AB19" s="8" t="s">
        <v>78</v>
      </c>
      <c r="AC19" s="19" t="s">
        <v>221</v>
      </c>
      <c r="AD19" s="6" t="s">
        <v>80</v>
      </c>
      <c r="AE19" s="8" t="s">
        <v>81</v>
      </c>
      <c r="AF19" s="8" t="str">
        <f>+W19</f>
        <v>1. Base mensual para la concesión de estímulo remitida por SIMI.
2. Correo electrónico de alerta (cuando aplique) 
3. INFORME FINAL PARA CONCESIÓN DE ESTIMULO DE CORRESPONSABILIDAD M-PSS-FT-045 
4. Resoluciones de Concesión de estímulo</v>
      </c>
      <c r="AG19" s="13">
        <f t="shared" si="4"/>
        <v>0.252</v>
      </c>
      <c r="AH19" s="14" t="str">
        <f t="shared" si="0"/>
        <v>Baja</v>
      </c>
      <c r="AI19" s="15">
        <f t="shared" si="5"/>
        <v>0.252</v>
      </c>
      <c r="AJ19" s="16" t="str">
        <f t="shared" si="1"/>
        <v>Leve</v>
      </c>
      <c r="AK19" s="13">
        <f t="shared" si="6"/>
        <v>0.15000000000000002</v>
      </c>
      <c r="AL19" s="17" t="str">
        <f t="shared" si="7"/>
        <v>Baja - Leve</v>
      </c>
      <c r="AM19" s="18" t="str">
        <f>+VLOOKUP(AL19,[6]Datos!$J$4:$K$28,2,)</f>
        <v>BAJO</v>
      </c>
      <c r="AN19" s="138"/>
      <c r="AO19" s="24"/>
      <c r="AP19" s="139"/>
      <c r="AQ19" s="140"/>
      <c r="AR19" s="141"/>
      <c r="AS19" s="25"/>
      <c r="AT19" s="26">
        <v>45910</v>
      </c>
      <c r="AU19" s="324" t="s">
        <v>242</v>
      </c>
      <c r="AV19" s="317"/>
      <c r="AW19" s="133"/>
      <c r="AX19" s="321"/>
      <c r="AY19" s="42"/>
      <c r="AZ19" s="322"/>
      <c r="BA19" s="323"/>
    </row>
    <row r="20" spans="1:53" ht="409.5" x14ac:dyDescent="0.25">
      <c r="A20" s="82">
        <v>2</v>
      </c>
      <c r="B20" s="82" t="s">
        <v>65</v>
      </c>
      <c r="C20" s="84" t="s">
        <v>243</v>
      </c>
      <c r="D20" s="84" t="s">
        <v>244</v>
      </c>
      <c r="E20" s="84" t="s">
        <v>245</v>
      </c>
      <c r="F20" s="84"/>
      <c r="G20" s="86">
        <v>365</v>
      </c>
      <c r="H20" s="85" t="str">
        <f>IF(G20&lt;=0,"",IF(G20&lt;=2,"Muy Baja",IF(G20&lt;=24,"Baja",IF(G20&lt;=500,"Media",IF(G20&lt;=5000,"Alta","Muy Alta")))))</f>
        <v>Media</v>
      </c>
      <c r="I20" s="81">
        <f>IF(H20="","",IF(H20="Muy Baja",0.2,IF(H20="Baja",0.4,IF(H20="Media",0.6,IF(H20="Alta",0.8,IF(H20="Muy Alta",1,))))))</f>
        <v>0.6</v>
      </c>
      <c r="J20" s="87" t="s">
        <v>69</v>
      </c>
      <c r="K20" s="88" t="str">
        <f>+J20</f>
        <v>Afectación Menor o igual a 700 SMLMV</v>
      </c>
      <c r="L20" s="85" t="str">
        <f>+VLOOKUP(K20,[6]Datos!$O$4:$P$15,2,FALSE)</f>
        <v>Leve</v>
      </c>
      <c r="M20" s="81">
        <f>IF(L20="","",IF(L20="Leve",0.2,IF(L20="Menor",0.4,IF(L20="Moderado",0.6,IF(L20="Mayor",0.8,IF(L20="Catastrófico",1,))))))</f>
        <v>0.2</v>
      </c>
      <c r="N20" s="81" t="str">
        <f>+CONCATENATE(H20, " - ", L20)</f>
        <v>Media - Leve</v>
      </c>
      <c r="O20" s="75" t="str">
        <f>+VLOOKUP(N20,[6]Datos!J8:K32,2,)</f>
        <v>MODERADO</v>
      </c>
      <c r="P20" s="24"/>
      <c r="Q20" s="196">
        <v>1</v>
      </c>
      <c r="R20" s="197" t="s">
        <v>246</v>
      </c>
      <c r="S20" s="197" t="s">
        <v>247</v>
      </c>
      <c r="T20" s="197" t="s">
        <v>248</v>
      </c>
      <c r="U20" s="197" t="s">
        <v>249</v>
      </c>
      <c r="V20" s="197" t="s">
        <v>250</v>
      </c>
      <c r="W20" s="197" t="s">
        <v>251</v>
      </c>
      <c r="X20" s="11" t="str">
        <f>IF(OR(Y20="Preventivo",Y20="Detectivo"),"Probabilidad",IF(Y20="Correctivo","Impacto",""))</f>
        <v>Probabilidad</v>
      </c>
      <c r="Y20" s="6" t="s">
        <v>76</v>
      </c>
      <c r="Z20" s="6" t="s">
        <v>77</v>
      </c>
      <c r="AA20" s="12" t="str">
        <f t="shared" si="3"/>
        <v>40%</v>
      </c>
      <c r="AB20" s="19" t="s">
        <v>78</v>
      </c>
      <c r="AC20" s="19" t="s">
        <v>252</v>
      </c>
      <c r="AD20" s="6" t="s">
        <v>80</v>
      </c>
      <c r="AE20" s="8" t="s">
        <v>81</v>
      </c>
      <c r="AF20" s="8" t="str">
        <f>+W20</f>
        <v>*Actas de verificación A-GDO-FT-004 
*Registros en lel formato CONTROL DE ESPACIOS DE ALMACENAMIENTO TEMPORAL A-GIAE-FT-017 
* Formatos físicos ENTREGA DE ELEMENTOS DE CONSUMO A NNAJ - (M-PSS-FT-189, A-GDO-FT-004) 
* Correos electrónicos de notificación de novedades y acciones correctivas, con los soportes correspondientes( Cuando Aplique)</v>
      </c>
      <c r="AG20" s="13">
        <f>IFERROR(IF(X20="Probabilidad",(I20-(+I20*AA20)),IF(X20="Impacto",I20,"")),"")</f>
        <v>0.36</v>
      </c>
      <c r="AH20" s="14" t="str">
        <f t="shared" si="0"/>
        <v>Baja</v>
      </c>
      <c r="AI20" s="15">
        <f>I20-(AA20*I20)</f>
        <v>0.36</v>
      </c>
      <c r="AJ20" s="16" t="str">
        <f t="shared" si="1"/>
        <v>Leve</v>
      </c>
      <c r="AK20" s="13">
        <f>IFERROR(IF(X20="Impacto",(M20-(+M20*AA20)),IF(X20="Probabilidad",M20,"")),"")</f>
        <v>0.2</v>
      </c>
      <c r="AL20" s="17" t="str">
        <f>+CONCATENATE(AH20, " - ", AJ20)</f>
        <v>Baja - Leve</v>
      </c>
      <c r="AM20" s="18" t="str">
        <f>+VLOOKUP(AL20,[6]Datos!$J$4:$K$28,2,)</f>
        <v>BAJO</v>
      </c>
      <c r="AN20" s="76" t="s">
        <v>82</v>
      </c>
      <c r="AO20" s="24"/>
      <c r="AP20" s="77" t="s">
        <v>253</v>
      </c>
      <c r="AQ20" s="78" t="s">
        <v>254</v>
      </c>
      <c r="AR20" s="79">
        <v>46006</v>
      </c>
      <c r="AS20" s="25"/>
      <c r="AT20" s="26">
        <v>45910</v>
      </c>
      <c r="AU20" s="325" t="s">
        <v>255</v>
      </c>
      <c r="AV20" s="326"/>
      <c r="AW20" s="73" t="s">
        <v>256</v>
      </c>
      <c r="AX20" s="74" t="s">
        <v>257</v>
      </c>
      <c r="AY20" s="42"/>
      <c r="AZ20" s="80" t="s">
        <v>258</v>
      </c>
      <c r="BA20" s="80" t="s">
        <v>259</v>
      </c>
    </row>
    <row r="21" spans="1:53" ht="359.25" x14ac:dyDescent="0.25">
      <c r="A21" s="82">
        <v>3</v>
      </c>
      <c r="B21" s="83" t="s">
        <v>65</v>
      </c>
      <c r="C21" s="84" t="s">
        <v>260</v>
      </c>
      <c r="D21" s="84" t="s">
        <v>261</v>
      </c>
      <c r="E21" s="84" t="s">
        <v>262</v>
      </c>
      <c r="F21" s="84"/>
      <c r="G21" s="86">
        <v>365</v>
      </c>
      <c r="H21" s="85" t="str">
        <f>IF(G21&lt;=0,"",IF(G21&lt;=2,"Muy Baja",IF(G21&lt;=24,"Baja",IF(G21&lt;=500,"Media",IF(G21&lt;=5000,"Alta","Muy Alta")))))</f>
        <v>Media</v>
      </c>
      <c r="I21" s="81">
        <f>IF(H21="","",IF(H21="Muy Baja",0.2,IF(H21="Baja",0.4,IF(H21="Media",0.6,IF(H21="Alta",0.8,IF(H21="Muy Alta",1,))))))</f>
        <v>0.6</v>
      </c>
      <c r="J21" s="87" t="s">
        <v>110</v>
      </c>
      <c r="K21" s="88" t="str">
        <f>+J21</f>
        <v>Afectación mayor a 700 y menor o igual a 1500 SMLMV</v>
      </c>
      <c r="L21" s="85" t="str">
        <f>+VLOOKUP(K21,[6]Datos!$O$4:$P$15,2,FALSE)</f>
        <v>Menor</v>
      </c>
      <c r="M21" s="81">
        <f>IF(L21="","",IF(L21="Leve",0.2,IF(L21="Menor",0.4,IF(L21="Moderado",0.6,IF(L21="Mayor",0.8,IF(L21="Catastrófico",1,))))))</f>
        <v>0.4</v>
      </c>
      <c r="N21" s="81" t="str">
        <f>+CONCATENATE(H21, " - ", L21)</f>
        <v>Media - Menor</v>
      </c>
      <c r="O21" s="75" t="str">
        <f>+VLOOKUP(N21,[6]Datos!J9:K33,2,)</f>
        <v>MODERADO</v>
      </c>
      <c r="P21" s="24"/>
      <c r="Q21" s="196">
        <v>1</v>
      </c>
      <c r="R21" s="197" t="s">
        <v>263</v>
      </c>
      <c r="S21" s="197" t="s">
        <v>264</v>
      </c>
      <c r="T21" s="197" t="s">
        <v>265</v>
      </c>
      <c r="U21" s="197" t="s">
        <v>266</v>
      </c>
      <c r="V21" s="197" t="s">
        <v>267</v>
      </c>
      <c r="W21" s="197" t="s">
        <v>268</v>
      </c>
      <c r="X21" s="11" t="str">
        <f>IF(OR(Y21="Preventivo",Y21="Detectivo"),"Probabilidad",IF(Y21="Correctivo","Impacto",""))</f>
        <v>Probabilidad</v>
      </c>
      <c r="Y21" s="6" t="s">
        <v>112</v>
      </c>
      <c r="Z21" s="6" t="s">
        <v>77</v>
      </c>
      <c r="AA21" s="12" t="str">
        <f t="shared" si="3"/>
        <v>30%</v>
      </c>
      <c r="AB21" s="19" t="s">
        <v>113</v>
      </c>
      <c r="AC21" s="19" t="s">
        <v>269</v>
      </c>
      <c r="AD21" s="6" t="s">
        <v>80</v>
      </c>
      <c r="AE21" s="8" t="s">
        <v>81</v>
      </c>
      <c r="AF21" s="8" t="str">
        <f t="shared" ref="AF21" si="8">+W21</f>
        <v>Informe Cuatrimestral con registro fotográfico y validación documental, remitido a la Administración del Proyecto de Inversión
Correo electrónico de novedad a la Subdirección técnica Poblacional ( cuando aplique)</v>
      </c>
      <c r="AG21" s="13">
        <f>IFERROR(IF(X21="Probabilidad",(I21-(+I21*AA21)),IF(X21="Impacto",I21,"")),"")</f>
        <v>0.42</v>
      </c>
      <c r="AH21" s="14" t="str">
        <f t="shared" si="0"/>
        <v>Media</v>
      </c>
      <c r="AI21" s="15">
        <f>I21-(AA21*I21)</f>
        <v>0.42</v>
      </c>
      <c r="AJ21" s="16" t="str">
        <f t="shared" si="1"/>
        <v>Menor</v>
      </c>
      <c r="AK21" s="13">
        <f>IFERROR(IF(X21="Impacto",(M21-(+M21*AA21)),IF(X21="Probabilidad",M21,"")),"")</f>
        <v>0.4</v>
      </c>
      <c r="AL21" s="17" t="str">
        <f>+CONCATENATE(AH21, " - ", AJ21)</f>
        <v>Media - Menor</v>
      </c>
      <c r="AM21" s="18" t="str">
        <f>+VLOOKUP(AL21,[6]Datos!$J$4:$K$28,2,)</f>
        <v>MODERADO</v>
      </c>
      <c r="AN21" s="76" t="s">
        <v>82</v>
      </c>
      <c r="AO21" s="24"/>
      <c r="AP21" s="77" t="s">
        <v>270</v>
      </c>
      <c r="AQ21" s="78" t="s">
        <v>271</v>
      </c>
      <c r="AR21" s="79">
        <v>46174</v>
      </c>
      <c r="AS21" s="25"/>
      <c r="AT21" s="26">
        <v>45910</v>
      </c>
      <c r="AU21" s="327" t="s">
        <v>272</v>
      </c>
      <c r="AV21" s="326" t="s">
        <v>129</v>
      </c>
      <c r="AW21" s="73" t="s">
        <v>273</v>
      </c>
      <c r="AX21" s="74" t="s">
        <v>274</v>
      </c>
      <c r="AY21" s="42"/>
      <c r="AZ21" s="80" t="s">
        <v>275</v>
      </c>
      <c r="BA21" s="80" t="s">
        <v>276</v>
      </c>
    </row>
  </sheetData>
  <mergeCells count="51">
    <mergeCell ref="AW17:AW19"/>
    <mergeCell ref="AX17:AX19"/>
    <mergeCell ref="AZ17:AZ19"/>
    <mergeCell ref="BA17:BA19"/>
    <mergeCell ref="O17:O19"/>
    <mergeCell ref="AN17:AN19"/>
    <mergeCell ref="AP17:AP19"/>
    <mergeCell ref="AQ17:AQ19"/>
    <mergeCell ref="AR17:AR19"/>
    <mergeCell ref="AV17:AV19"/>
    <mergeCell ref="I17:I19"/>
    <mergeCell ref="J17:J19"/>
    <mergeCell ref="K17:K19"/>
    <mergeCell ref="L17:L19"/>
    <mergeCell ref="M17:M19"/>
    <mergeCell ref="N17:N19"/>
    <mergeCell ref="AB16:AC16"/>
    <mergeCell ref="AE16:AF16"/>
    <mergeCell ref="A17:A19"/>
    <mergeCell ref="B17:B19"/>
    <mergeCell ref="C17:C19"/>
    <mergeCell ref="D17:D19"/>
    <mergeCell ref="E17:E19"/>
    <mergeCell ref="F17:F19"/>
    <mergeCell ref="G17:G19"/>
    <mergeCell ref="H17:H19"/>
    <mergeCell ref="A14:O15"/>
    <mergeCell ref="Q14:AN14"/>
    <mergeCell ref="AP14:AR15"/>
    <mergeCell ref="AT14:AX15"/>
    <mergeCell ref="AZ14:BA15"/>
    <mergeCell ref="Y15:AA15"/>
    <mergeCell ref="AB15:AF15"/>
    <mergeCell ref="AG15:AN15"/>
    <mergeCell ref="AZ7:BA8"/>
    <mergeCell ref="A10:C10"/>
    <mergeCell ref="D10:M10"/>
    <mergeCell ref="A11:C11"/>
    <mergeCell ref="D11:M11"/>
    <mergeCell ref="A12:C12"/>
    <mergeCell ref="D12:M12"/>
    <mergeCell ref="A1:B8"/>
    <mergeCell ref="C1:AW4"/>
    <mergeCell ref="AX1:AY2"/>
    <mergeCell ref="AZ1:BA2"/>
    <mergeCell ref="AX3:AY4"/>
    <mergeCell ref="AZ3:BA4"/>
    <mergeCell ref="C5:AW8"/>
    <mergeCell ref="AX5:AY6"/>
    <mergeCell ref="AZ5:BA6"/>
    <mergeCell ref="AX7:AY8"/>
  </mergeCells>
  <conditionalFormatting sqref="H17:H19">
    <cfRule type="cellIs" dxfId="71" priority="68" operator="equal">
      <formula>"Muy Alta"</formula>
    </cfRule>
    <cfRule type="cellIs" dxfId="70" priority="69" operator="equal">
      <formula>"Alta"</formula>
    </cfRule>
    <cfRule type="cellIs" dxfId="69" priority="70" operator="equal">
      <formula>"Media"</formula>
    </cfRule>
    <cfRule type="cellIs" dxfId="68" priority="71" operator="equal">
      <formula>"Muy Baja"</formula>
    </cfRule>
    <cfRule type="cellIs" dxfId="67" priority="72" operator="equal">
      <formula>"Baja"</formula>
    </cfRule>
  </conditionalFormatting>
  <conditionalFormatting sqref="L17:L19">
    <cfRule type="cellIs" dxfId="66" priority="63" operator="equal">
      <formula>"Leve"</formula>
    </cfRule>
    <cfRule type="cellIs" dxfId="65" priority="64" operator="equal">
      <formula>"Catastrófico"</formula>
    </cfRule>
    <cfRule type="cellIs" dxfId="64" priority="65" operator="equal">
      <formula>"Mayor"</formula>
    </cfRule>
    <cfRule type="cellIs" dxfId="63" priority="66" operator="equal">
      <formula>"Moderado"</formula>
    </cfRule>
    <cfRule type="cellIs" dxfId="62" priority="67" operator="equal">
      <formula>"Menor"</formula>
    </cfRule>
  </conditionalFormatting>
  <conditionalFormatting sqref="O17:O19 AM17:AM19">
    <cfRule type="cellIs" dxfId="61" priority="59" operator="equal">
      <formula>"EXTREMO"</formula>
    </cfRule>
    <cfRule type="cellIs" dxfId="60" priority="60" operator="equal">
      <formula>"ALTO"</formula>
    </cfRule>
    <cfRule type="cellIs" dxfId="59" priority="61" operator="equal">
      <formula>"BAJO"</formula>
    </cfRule>
    <cfRule type="cellIs" dxfId="58" priority="62" operator="equal">
      <formula>"MODERADO"</formula>
    </cfRule>
  </conditionalFormatting>
  <conditionalFormatting sqref="AH17:AH19">
    <cfRule type="cellIs" dxfId="57" priority="54" operator="equal">
      <formula>"Muy Baja"</formula>
    </cfRule>
    <cfRule type="cellIs" dxfId="56" priority="55" operator="equal">
      <formula>"Baja"</formula>
    </cfRule>
    <cfRule type="cellIs" dxfId="55" priority="56" operator="equal">
      <formula>"Media"</formula>
    </cfRule>
    <cfRule type="cellIs" dxfId="54" priority="57" operator="equal">
      <formula>"Muy Alta"</formula>
    </cfRule>
    <cfRule type="cellIs" dxfId="53" priority="58" operator="equal">
      <formula>"Alta"</formula>
    </cfRule>
  </conditionalFormatting>
  <conditionalFormatting sqref="AJ17:AJ19">
    <cfRule type="cellIs" dxfId="52" priority="49" operator="equal">
      <formula>"Catastrófico"</formula>
    </cfRule>
    <cfRule type="cellIs" dxfId="51" priority="50" operator="equal">
      <formula>"Mayor"</formula>
    </cfRule>
    <cfRule type="cellIs" dxfId="50" priority="51" operator="equal">
      <formula>"Moderado"</formula>
    </cfRule>
    <cfRule type="cellIs" dxfId="49" priority="52" operator="equal">
      <formula>"Menor"</formula>
    </cfRule>
    <cfRule type="cellIs" dxfId="48" priority="53" operator="equal">
      <formula>"Leve"</formula>
    </cfRule>
  </conditionalFormatting>
  <conditionalFormatting sqref="H20">
    <cfRule type="cellIs" dxfId="47" priority="44" operator="equal">
      <formula>"Muy Alta"</formula>
    </cfRule>
    <cfRule type="cellIs" dxfId="46" priority="45" operator="equal">
      <formula>"Alta"</formula>
    </cfRule>
    <cfRule type="cellIs" dxfId="45" priority="46" operator="equal">
      <formula>"Media"</formula>
    </cfRule>
    <cfRule type="cellIs" dxfId="44" priority="47" operator="equal">
      <formula>"Muy Baja"</formula>
    </cfRule>
    <cfRule type="cellIs" dxfId="43" priority="48" operator="equal">
      <formula>"Baja"</formula>
    </cfRule>
  </conditionalFormatting>
  <conditionalFormatting sqref="L20">
    <cfRule type="cellIs" dxfId="42" priority="39" operator="equal">
      <formula>"Leve"</formula>
    </cfRule>
    <cfRule type="cellIs" dxfId="41" priority="40" operator="equal">
      <formula>"Catastrófico"</formula>
    </cfRule>
    <cfRule type="cellIs" dxfId="40" priority="41" operator="equal">
      <formula>"Mayor"</formula>
    </cfRule>
    <cfRule type="cellIs" dxfId="39" priority="42" operator="equal">
      <formula>"Moderado"</formula>
    </cfRule>
    <cfRule type="cellIs" dxfId="38" priority="43" operator="equal">
      <formula>"Menor"</formula>
    </cfRule>
  </conditionalFormatting>
  <conditionalFormatting sqref="O20 AM20">
    <cfRule type="cellIs" dxfId="37" priority="35" operator="equal">
      <formula>"EXTREMO"</formula>
    </cfRule>
    <cfRule type="cellIs" dxfId="36" priority="36" operator="equal">
      <formula>"ALTO"</formula>
    </cfRule>
    <cfRule type="cellIs" dxfId="35" priority="37" operator="equal">
      <formula>"BAJO"</formula>
    </cfRule>
    <cfRule type="cellIs" dxfId="34" priority="38" operator="equal">
      <formula>"MODERADO"</formula>
    </cfRule>
  </conditionalFormatting>
  <conditionalFormatting sqref="AH20">
    <cfRule type="cellIs" dxfId="33" priority="30" operator="equal">
      <formula>"Muy Baja"</formula>
    </cfRule>
    <cfRule type="cellIs" dxfId="32" priority="31" operator="equal">
      <formula>"Baja"</formula>
    </cfRule>
    <cfRule type="cellIs" dxfId="31" priority="32" operator="equal">
      <formula>"Media"</formula>
    </cfRule>
    <cfRule type="cellIs" dxfId="30" priority="33" operator="equal">
      <formula>"Muy Alta"</formula>
    </cfRule>
    <cfRule type="cellIs" dxfId="29" priority="34" operator="equal">
      <formula>"Alta"</formula>
    </cfRule>
  </conditionalFormatting>
  <conditionalFormatting sqref="AJ20">
    <cfRule type="cellIs" dxfId="28" priority="25" operator="equal">
      <formula>"Catastrófico"</formula>
    </cfRule>
    <cfRule type="cellIs" dxfId="27" priority="26" operator="equal">
      <formula>"Mayor"</formula>
    </cfRule>
    <cfRule type="cellIs" dxfId="26" priority="27" operator="equal">
      <formula>"Moderado"</formula>
    </cfRule>
    <cfRule type="cellIs" dxfId="25" priority="28" operator="equal">
      <formula>"Menor"</formula>
    </cfRule>
    <cfRule type="cellIs" dxfId="24" priority="29" operator="equal">
      <formula>"Leve"</formula>
    </cfRule>
  </conditionalFormatting>
  <conditionalFormatting sqref="H21">
    <cfRule type="cellIs" dxfId="23" priority="20" operator="equal">
      <formula>"Muy Alta"</formula>
    </cfRule>
    <cfRule type="cellIs" dxfId="22" priority="21" operator="equal">
      <formula>"Alta"</formula>
    </cfRule>
    <cfRule type="cellIs" dxfId="21" priority="22" operator="equal">
      <formula>"Media"</formula>
    </cfRule>
    <cfRule type="cellIs" dxfId="20" priority="23" operator="equal">
      <formula>"Muy Baja"</formula>
    </cfRule>
    <cfRule type="cellIs" dxfId="19" priority="24" operator="equal">
      <formula>"Baja"</formula>
    </cfRule>
  </conditionalFormatting>
  <conditionalFormatting sqref="L21">
    <cfRule type="cellIs" dxfId="18" priority="15" operator="equal">
      <formula>"Leve"</formula>
    </cfRule>
    <cfRule type="cellIs" dxfId="17" priority="16" operator="equal">
      <formula>"Catastrófico"</formula>
    </cfRule>
    <cfRule type="cellIs" dxfId="16" priority="17" operator="equal">
      <formula>"Mayor"</formula>
    </cfRule>
    <cfRule type="cellIs" dxfId="15" priority="18" operator="equal">
      <formula>"Moderado"</formula>
    </cfRule>
    <cfRule type="cellIs" dxfId="14" priority="19" operator="equal">
      <formula>"Menor"</formula>
    </cfRule>
  </conditionalFormatting>
  <conditionalFormatting sqref="O21 AM21">
    <cfRule type="cellIs" dxfId="13" priority="11" operator="equal">
      <formula>"EXTREMO"</formula>
    </cfRule>
    <cfRule type="cellIs" dxfId="12" priority="12" operator="equal">
      <formula>"ALTO"</formula>
    </cfRule>
    <cfRule type="cellIs" dxfId="11" priority="13" operator="equal">
      <formula>"BAJO"</formula>
    </cfRule>
    <cfRule type="cellIs" dxfId="10" priority="14" operator="equal">
      <formula>"MODERADO"</formula>
    </cfRule>
  </conditionalFormatting>
  <conditionalFormatting sqref="AH21">
    <cfRule type="cellIs" dxfId="9" priority="6" operator="equal">
      <formula>"Muy Baja"</formula>
    </cfRule>
    <cfRule type="cellIs" dxfId="8" priority="7" operator="equal">
      <formula>"Baja"</formula>
    </cfRule>
    <cfRule type="cellIs" dxfId="7" priority="8" operator="equal">
      <formula>"Media"</formula>
    </cfRule>
    <cfRule type="cellIs" dxfId="6" priority="9" operator="equal">
      <formula>"Muy Alta"</formula>
    </cfRule>
    <cfRule type="cellIs" dxfId="5" priority="10" operator="equal">
      <formula>"Alta"</formula>
    </cfRule>
  </conditionalFormatting>
  <conditionalFormatting sqref="AJ21">
    <cfRule type="cellIs" dxfId="4" priority="1" operator="equal">
      <formula>"Catastrófico"</formula>
    </cfRule>
    <cfRule type="cellIs" dxfId="3" priority="2" operator="equal">
      <formula>"Mayor"</formula>
    </cfRule>
    <cfRule type="cellIs" dxfId="2" priority="3" operator="equal">
      <formula>"Moderado"</formula>
    </cfRule>
    <cfRule type="cellIs" dxfId="1" priority="4" operator="equal">
      <formula>"Menor"</formula>
    </cfRule>
    <cfRule type="cellIs" dxfId="0" priority="5" operator="equal">
      <formula>"Leve"</formula>
    </cfRule>
  </conditionalFormatting>
  <hyperlinks>
    <hyperlink ref="A14:O15" location="Instructivo!A1" display="IDENTIFICACIÓN DEL RIESGO"/>
  </hyperlinks>
  <pageMargins left="0.70866141732283472" right="0.70866141732283472" top="0.74803149606299213" bottom="0.74803149606299213" header="0.31496062992125984" footer="0.31496062992125984"/>
  <pageSetup paperSize="41" scale="11" orientation="landscape" r:id="rId1"/>
  <colBreaks count="1" manualBreakCount="1">
    <brk id="16" max="22" man="1"/>
  </colBreaks>
  <drawing r:id="rId2"/>
  <legacyDrawing r:id="rId3"/>
  <extLst>
    <ext xmlns:x14="http://schemas.microsoft.com/office/spreadsheetml/2009/9/main" uri="{CCE6A557-97BC-4b89-ADB6-D9C93CAAB3DF}">
      <x14:dataValidations xmlns:xm="http://schemas.microsoft.com/office/excel/2006/main" count="8">
        <x14:dataValidation type="list" allowBlank="1" showInputMessage="1" showErrorMessage="1">
          <x14:formula1>
            <xm:f>'[MATRIZ Riesgos FISCALES PSS Definitiva.xlsx]Datos'!#REF!</xm:f>
          </x14:formula1>
          <xm:sqref>AE17:AE21</xm:sqref>
        </x14:dataValidation>
        <x14:dataValidation type="list" allowBlank="1" showInputMessage="1" showErrorMessage="1">
          <x14:formula1>
            <xm:f>'[MATRIZ Riesgos FISCALES PSS Definitiva.xlsx]Datos'!#REF!</xm:f>
          </x14:formula1>
          <xm:sqref>AD17:AD21</xm:sqref>
        </x14:dataValidation>
        <x14:dataValidation type="list" allowBlank="1" showInputMessage="1" showErrorMessage="1">
          <x14:formula1>
            <xm:f>'[MATRIZ Riesgos FISCALES PSS Definitiva.xlsx]Datos'!#REF!</xm:f>
          </x14:formula1>
          <xm:sqref>AB17:AB21</xm:sqref>
        </x14:dataValidation>
        <x14:dataValidation type="list" allowBlank="1" showInputMessage="1" showErrorMessage="1">
          <x14:formula1>
            <xm:f>'[MATRIZ Riesgos FISCALES PSS Definitiva.xlsx]Instructivo'!#REF!</xm:f>
          </x14:formula1>
          <xm:sqref>F17:F21</xm:sqref>
        </x14:dataValidation>
        <x14:dataValidation type="list" allowBlank="1" showInputMessage="1" showErrorMessage="1">
          <x14:formula1>
            <xm:f>'[MATRIZ Riesgos FISCALES PSS Definitiva.xlsx]Datos'!#REF!</xm:f>
          </x14:formula1>
          <xm:sqref>Z17:Z21</xm:sqref>
        </x14:dataValidation>
        <x14:dataValidation type="list" allowBlank="1" showInputMessage="1" showErrorMessage="1">
          <x14:formula1>
            <xm:f>'[MATRIZ Riesgos FISCALES PSS Definitiva.xlsx]Datos'!#REF!</xm:f>
          </x14:formula1>
          <xm:sqref>Y17:Y21</xm:sqref>
        </x14:dataValidation>
        <x14:dataValidation type="list" allowBlank="1" showInputMessage="1" showErrorMessage="1">
          <x14:formula1>
            <xm:f>'[MATRIZ Riesgos FISCALES PSS Definitiva.xlsx]Datos'!#REF!</xm:f>
          </x14:formula1>
          <xm:sqref>J17:J21</xm:sqref>
        </x14:dataValidation>
        <x14:dataValidation type="list" allowBlank="1" showInputMessage="1" showErrorMessage="1">
          <x14:formula1>
            <xm:f>'[MATRIZ Riesgos FISCALES PSS Definitiva.xlsx]Datos'!#REF!</xm:f>
          </x14:formula1>
          <xm:sqref>B17:B21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C960FE7278092C44B5607AA964C04AD8" ma:contentTypeVersion="18" ma:contentTypeDescription="Crear nuevo documento." ma:contentTypeScope="" ma:versionID="3c334712ddb1a386e221a84023a1ba0c">
  <xsd:schema xmlns:xsd="http://www.w3.org/2001/XMLSchema" xmlns:xs="http://www.w3.org/2001/XMLSchema" xmlns:p="http://schemas.microsoft.com/office/2006/metadata/properties" xmlns:ns2="8befd943-4f51-4e42-85af-a07052259448" xmlns:ns3="d8efec78-3424-4c97-abf4-c2ff1d9e6d03" targetNamespace="http://schemas.microsoft.com/office/2006/metadata/properties" ma:root="true" ma:fieldsID="1ff44eaf9d9925a66300bdb688085a0f" ns2:_="" ns3:_="">
    <xsd:import namespace="8befd943-4f51-4e42-85af-a07052259448"/>
    <xsd:import namespace="d8efec78-3424-4c97-abf4-c2ff1d9e6d03"/>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MediaServiceAutoKeyPoints" minOccurs="0"/>
                <xsd:element ref="ns2:MediaServiceKeyPoints" minOccurs="0"/>
                <xsd:element ref="ns2:lcf76f155ced4ddcb4097134ff3c332f" minOccurs="0"/>
                <xsd:element ref="ns3:TaxCatchAll" minOccurs="0"/>
                <xsd:element ref="ns2:MediaServiceObjectDetectorVersions"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befd943-4f51-4e42-85af-a0705225944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Etiquetas de imagen" ma:readOnly="false" ma:fieldId="{5cf76f15-5ced-4ddc-b409-7134ff3c332f}" ma:taxonomyMulti="true" ma:sspId="be2b3a10-215b-4d32-87ea-2342d4792ac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LengthInSeconds" ma:index="24" nillable="true" ma:displayName="MediaLengthInSeconds" ma:hidden="true" ma:internalName="MediaLengthInSeconds" ma:readOnly="true">
      <xsd:simpleType>
        <xsd:restriction base="dms:Unknown"/>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8efec78-3424-4c97-abf4-c2ff1d9e6d03"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element name="TaxCatchAll" ma:index="22" nillable="true" ma:displayName="Taxonomy Catch All Column" ma:hidden="true" ma:list="{dbdcf5c2-d273-4d70-8f91-c5c66f26fa01}" ma:internalName="TaxCatchAll" ma:showField="CatchAllData" ma:web="d8efec78-3424-4c97-abf4-c2ff1d9e6d0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befd943-4f51-4e42-85af-a07052259448">
      <Terms xmlns="http://schemas.microsoft.com/office/infopath/2007/PartnerControls"/>
    </lcf76f155ced4ddcb4097134ff3c332f>
    <TaxCatchAll xmlns="d8efec78-3424-4c97-abf4-c2ff1d9e6d03" xsi:nil="true"/>
  </documentManagement>
</p:properties>
</file>

<file path=customXml/itemProps1.xml><?xml version="1.0" encoding="utf-8"?>
<ds:datastoreItem xmlns:ds="http://schemas.openxmlformats.org/officeDocument/2006/customXml" ds:itemID="{78EC37CF-7EAD-46FC-9C21-C255F364ECB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efd943-4f51-4e42-85af-a07052259448"/>
    <ds:schemaRef ds:uri="d8efec78-3424-4c97-abf4-c2ff1d9e6d0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F4B51BE-A95C-4882-99ED-5A507A0A03D1}">
  <ds:schemaRefs>
    <ds:schemaRef ds:uri="http://schemas.microsoft.com/sharepoint/v3/contenttype/forms"/>
  </ds:schemaRefs>
</ds:datastoreItem>
</file>

<file path=customXml/itemProps3.xml><?xml version="1.0" encoding="utf-8"?>
<ds:datastoreItem xmlns:ds="http://schemas.openxmlformats.org/officeDocument/2006/customXml" ds:itemID="{A168E1FF-41B3-49C0-81B2-2BD906D802CA}">
  <ds:schemaRefs>
    <ds:schemaRef ds:uri="http://schemas.microsoft.com/office/2006/metadata/properties"/>
    <ds:schemaRef ds:uri="http://schemas.microsoft.com/office/infopath/2007/PartnerControls"/>
    <ds:schemaRef ds:uri="8befd943-4f51-4e42-85af-a07052259448"/>
    <ds:schemaRef ds:uri="d8efec78-3424-4c97-abf4-c2ff1d9e6d0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6</vt:i4>
      </vt:variant>
    </vt:vector>
  </HeadingPairs>
  <TitlesOfParts>
    <vt:vector size="12" baseType="lpstr">
      <vt:lpstr>Gestion Contractual</vt:lpstr>
      <vt:lpstr>Adecuacion Mantenimiento y Bien</vt:lpstr>
      <vt:lpstr>Servicios Administrativos</vt:lpstr>
      <vt:lpstr>Gestion Financiera</vt:lpstr>
      <vt:lpstr>Gestion Tics</vt:lpstr>
      <vt:lpstr>Prestacion de Servicio Sociales</vt:lpstr>
      <vt:lpstr>'Adecuacion Mantenimiento y Bien'!Área_de_impresión</vt:lpstr>
      <vt:lpstr>'Gestion Contractual'!Área_de_impresión</vt:lpstr>
      <vt:lpstr>'Gestion Financiera'!Área_de_impresión</vt:lpstr>
      <vt:lpstr>'Gestion Tics'!Área_de_impresión</vt:lpstr>
      <vt:lpstr>'Prestacion de Servicio Sociales'!Área_de_impresión</vt:lpstr>
      <vt:lpstr>'Servicios Administrativos'!Área_de_impresión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Willington Granados Herrera</dc:creator>
  <cp:keywords/>
  <dc:description/>
  <cp:lastModifiedBy>Carlos Andres, Guerra Jimenez</cp:lastModifiedBy>
  <cp:revision/>
  <dcterms:created xsi:type="dcterms:W3CDTF">2021-05-10T15:52:34Z</dcterms:created>
  <dcterms:modified xsi:type="dcterms:W3CDTF">2025-10-06T19:06:40Z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0x010100C960FE7278092C44B5607AA964C04AD8</vt:lpwstr>
  </property>
  <property fmtid="{D5CDD505-2E9C-101B-9397-08002B2CF9AE}" pid="3" name="MediaServiceImageTags">
    <vt:lpwstr/>
  </property>
</Properties>
</file>