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D:\IDIPRON\MAPAS DE RIESGOS\Mapas de Gestion\"/>
    </mc:Choice>
  </mc:AlternateContent>
  <xr:revisionPtr revIDLastSave="0" documentId="13_ncr:1_{397C9AC6-4888-4204-9845-90CF22EF3FB7}" xr6:coauthVersionLast="47" xr6:coauthVersionMax="47" xr10:uidLastSave="{00000000-0000-0000-0000-000000000000}"/>
  <bookViews>
    <workbookView xWindow="-120" yWindow="-120" windowWidth="24240" windowHeight="13140" xr2:uid="{00000000-000D-0000-FFFF-FFFF00000000}"/>
  </bookViews>
  <sheets>
    <sheet name="Gestion Contractual" sheetId="1" r:id="rId1"/>
  </sheets>
  <definedNames>
    <definedName name="_xlnm.Print_Area" localSheetId="0">'Gestion Contractual'!$A$1:$AG$22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 l="1"/>
  <c r="G16" i="1" l="1"/>
  <c r="H16" i="1" s="1"/>
  <c r="L22" i="1"/>
  <c r="L20" i="1"/>
  <c r="L19" i="1"/>
  <c r="L18" i="1"/>
  <c r="L17" i="1"/>
  <c r="L16" i="1"/>
  <c r="M16" i="1" s="1"/>
  <c r="M19" i="1" l="1"/>
  <c r="O19" i="1" s="1"/>
  <c r="Q19" i="1" s="1"/>
  <c r="R16" i="1" s="1"/>
  <c r="S16" i="1" s="1"/>
  <c r="T16" i="1" s="1"/>
  <c r="P16" i="1" l="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tc={D95C8ECF-A1D0-48AB-9C19-229904D7107F}</author>
  </authors>
  <commentList>
    <comment ref="F16"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valor del contrato mas alto que la entidad adelanta en su PAA de forma directa para el año 2023</t>
        </r>
      </text>
    </comment>
  </commentList>
</comments>
</file>

<file path=xl/sharedStrings.xml><?xml version="1.0" encoding="utf-8"?>
<sst xmlns="http://schemas.openxmlformats.org/spreadsheetml/2006/main" count="93" uniqueCount="93">
  <si>
    <t>DIRECCIONAMIENTO ESTRATÉGICO</t>
  </si>
  <si>
    <t>CÓDIGO</t>
  </si>
  <si>
    <t>E-DES-FT-020</t>
  </si>
  <si>
    <t>VERSIÓN</t>
  </si>
  <si>
    <t>02</t>
  </si>
  <si>
    <t>MAPA DE RIESGOS DE LA-FT</t>
  </si>
  <si>
    <t>PÁGINA</t>
  </si>
  <si>
    <t xml:space="preserve">1 de 1 </t>
  </si>
  <si>
    <t>VIGENTE DESDE</t>
  </si>
  <si>
    <t>PROCESO</t>
  </si>
  <si>
    <t>GESTIÓN CONTRACTUAL</t>
  </si>
  <si>
    <t>FECHA DE ACTUALIZACIÓN</t>
  </si>
  <si>
    <t>OBJETIVO DEL PROCESO</t>
  </si>
  <si>
    <t>Adelantar los procesos de contratación del IDIPRON según la información registrada en el Plan Anual de Adquisiciones publicado en el SECOP II bajo las diferentes modalidades establecidas dentro del marco legal vigente, cumpliendo con los principios de transparencia, economía, responsabilidad y los postulados que rigen la función administrativa de manera que se puedan cubrir las necesidades para el normal desarrollo de las actividades misionales y administrativas de la entidad</t>
  </si>
  <si>
    <t>FORMULACIÓN</t>
  </si>
  <si>
    <r>
      <t>1</t>
    </r>
    <r>
      <rPr>
        <b/>
        <vertAlign val="superscript"/>
        <sz val="10"/>
        <color theme="1"/>
        <rFont val="Times New Roman"/>
        <family val="1"/>
      </rPr>
      <t>er</t>
    </r>
    <r>
      <rPr>
        <b/>
        <sz val="10"/>
        <color theme="1"/>
        <rFont val="Times New Roman"/>
        <family val="1"/>
      </rPr>
      <t xml:space="preserve"> SEGUIMIENTO</t>
    </r>
  </si>
  <si>
    <r>
      <t>2</t>
    </r>
    <r>
      <rPr>
        <b/>
        <vertAlign val="superscript"/>
        <sz val="10"/>
        <color theme="1"/>
        <rFont val="Times New Roman"/>
        <family val="1"/>
      </rPr>
      <t>do</t>
    </r>
    <r>
      <rPr>
        <b/>
        <sz val="10"/>
        <color theme="1"/>
        <rFont val="Times New Roman"/>
        <family val="1"/>
      </rPr>
      <t xml:space="preserve"> SEGUIMIENTO</t>
    </r>
  </si>
  <si>
    <r>
      <t>3</t>
    </r>
    <r>
      <rPr>
        <b/>
        <vertAlign val="superscript"/>
        <sz val="10"/>
        <color theme="1"/>
        <rFont val="Times New Roman"/>
        <family val="1"/>
      </rPr>
      <t xml:space="preserve">er </t>
    </r>
    <r>
      <rPr>
        <b/>
        <sz val="10"/>
        <color theme="1"/>
        <rFont val="Times New Roman"/>
        <family val="1"/>
      </rPr>
      <t>SEGUIMIENTO</t>
    </r>
  </si>
  <si>
    <t>ALCANCE DEL PROCESO</t>
  </si>
  <si>
    <t>El proceso inicia con la consolidación y aprobación del Plan Anual de Adquisiciones - PAA su desarrollo a traves de la estructuración, evaluación, contratación, supervisión y termina con la liquidación de los procesos contractuales cuando aplique.</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</si>
  <si>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</si>
  <si>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</si>
  <si>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</si>
  <si>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</si>
  <si>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</si>
  <si>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</si>
  <si>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</si>
  <si>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</si>
  <si>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</si>
  <si>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</si>
  <si>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</si>
  <si>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</si>
  <si>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</si>
  <si>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</si>
  <si>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</si>
  <si>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</si>
  <si>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</si>
  <si>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</si>
  <si>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</si>
  <si>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</si>
  <si>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</si>
  <si>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</si>
  <si>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</si>
  <si>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</si>
  <si>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</si>
  <si>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</si>
  <si>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</si>
  <si>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</si>
  <si>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</si>
  <si>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</si>
  <si>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</si>
  <si>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</si>
  <si>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</si>
  <si>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</si>
  <si>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</si>
  <si>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</si>
  <si>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</si>
  <si>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</si>
  <si>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</si>
  <si>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Contratación de bienes y servicios con personas naturales o juridicas que utilicen el IDIPRON para el lavado de activos y/o financiación del terrorismo.</t>
  </si>
  <si>
    <t>Afectación económica por sanciones a la Entidad ocasionadas por la contrtación de bienes y servicios con personas naturales o jurídicas que utilicen el Instituto para el lavado de activo y/o sus recursos para la financiacion del terrorismo.</t>
  </si>
  <si>
    <t xml:space="preserve">Sanciones, multas por parte de entes de control </t>
  </si>
  <si>
    <t>MUY BAJA</t>
  </si>
  <si>
    <t>MODERADO</t>
  </si>
  <si>
    <t>Cada vez que se adelante la evaluación de los procesos de selección de bienes y servicios, el comité evaluador a través del evaluador jurídico designado realiza la verificación de todos los propnentes en las listas restrictivas de LA/FT y los entes de control de orden nacional con el fin de tener certeza de que el proponente no esté inmerso en una posible inhabilidad para contratar con el IDIPRON. En caso de que se detecte que un proponente se encuentre registrado en alguna de las listas restrictivas o reportado por los entes de control, se debe aplicar lo establecido en el Manual de Contratación para estos casos.
Cada vez que se adelante la evaluación de los procesos de selección de bienes y servicios y se detecte un precio por debajo del 20% del precio de referencia de la entidad, el comité evaluador realizará la solicitud al proponente de la justificación de precios artificialmente bajos.</t>
  </si>
  <si>
    <t>¿Existe un responsable asignado a la ejecución del control?</t>
  </si>
  <si>
    <t>ASIGNADO</t>
  </si>
  <si>
    <t>FUERTE (Siempre se Ejecuta)</t>
  </si>
  <si>
    <t>DIRECTAMENTE</t>
  </si>
  <si>
    <t>REDUCIR EL RIESGO</t>
  </si>
  <si>
    <t>Informar a las autoridades las situaciones presentadas con las empresas en las que se detectan operaciones sospechosas</t>
  </si>
  <si>
    <t>NR</t>
  </si>
  <si>
    <t>Control 1
Se adelantó el diseño de la declaración SARLAFT la cual será socializada e implementada a partir del segundo cuatrimestre.
Control 2.
En los procesos de bienes y servicios adelantados en el periodo reportado que corresponde a un total de 9, se presentó en la Subasta No 01 de 2025 la situación de precios artificialmente bajos ante lo cual la entidad así mismo en el proceso de mínima cuantia MC-IDIPRON-2025-0006 del cual el proponente allego la respectiva justitficación. de los cuales se aporta el soporte respectivo por parte del proceso.</t>
  </si>
  <si>
    <t>N/A</t>
  </si>
  <si>
    <t>No se tiene evidencia de la materialización del riesgo.</t>
  </si>
  <si>
    <t>Control 1.
EL proceso indica que para el próximo cuatrimestre se realizará, la declaratoria SARLAFT y será sujeta de socialización e implementación.
Sin embargo, no se observa con claridad la aplicación del control 
Control 2.
Se evidencia la adecuada aplicación del control 
No se requiere acción de fortalecimiento
No se materializó el riesgo</t>
  </si>
  <si>
    <r>
      <rPr>
        <b/>
        <sz val="12"/>
        <color rgb="FF000000"/>
        <rFont val="Times New Roman"/>
      </rPr>
      <t xml:space="preserve">CONTROL 1
</t>
    </r>
    <r>
      <rPr>
        <sz val="12"/>
        <color rgb="FF000000"/>
        <rFont val="Times New Roman"/>
      </rPr>
      <t xml:space="preserve">
La evidencia aportada no permite verificar la ejecución de la actividad de control, debido a que la misma no es coherente con el diseño del control; porque se indica la verificación de los proponentes en las listas restrictivas de LA/FT y los entes de control de orden nacional, y la evidencia presentada, corresponde únicamente a una “declaración SARLAFT” (en borrador), la cual no demuestra que dicha verificación haya sido efectivamente realizada, adicionalmente, no tiene establecido el  periodo de ejecución de las acciones a implementar y el producto o registro que queda de la ejecución de las acciones para fortalecer el riesgo
</t>
    </r>
    <r>
      <rPr>
        <b/>
        <sz val="12"/>
        <color rgb="FF000000"/>
        <rFont val="Times New Roman"/>
      </rPr>
      <t xml:space="preserve">ACCIONES DE FORTALECIMIENTO
</t>
    </r>
    <r>
      <rPr>
        <sz val="12"/>
        <color rgb="FF000000"/>
        <rFont val="Times New Roman"/>
      </rPr>
      <t xml:space="preserve">
No se relacionan acciones de fortalecimiento
</t>
    </r>
    <r>
      <rPr>
        <b/>
        <sz val="12"/>
        <color rgb="FF000000"/>
        <rFont val="Times New Roman"/>
      </rPr>
      <t xml:space="preserve">MATERIALIZACIÓN DEL RIESGO
</t>
    </r>
    <r>
      <rPr>
        <sz val="12"/>
        <color rgb="FF000000"/>
        <rFont val="Times New Roman"/>
      </rPr>
      <t xml:space="preserve">
No se materializo el riesgo
</t>
    </r>
    <r>
      <rPr>
        <b/>
        <sz val="12"/>
        <color rgb="FF000000"/>
        <rFont val="Times New Roman"/>
      </rPr>
      <t xml:space="preserve">RECOMENDACIONES:  
</t>
    </r>
    <r>
      <rPr>
        <sz val="12"/>
        <color rgb="FF000000"/>
        <rFont val="Times New Roman"/>
      </rPr>
      <t xml:space="preserve">
Se sugiere fortalecer la trazabilidad de la ejecución de la actividad de control, asegurando que la evidencia recolectada sea coherente con lo definido en el diseño del control. En este caso, se recomienda conservar los soportes que demuestren efectivamente la verificación de los proponentes en listas restrictivas relacionadas con LA/FT y en los entes de control de orden nacional, tales como capturas de pantalla, reportes de consulta o certificados generados por las plataformas utilizadas.
                                                         </t>
    </r>
    <r>
      <rPr>
        <b/>
        <sz val="12"/>
        <color rgb="FF000000"/>
        <rFont val="Times New Roman"/>
      </rPr>
      <t xml:space="preserve">CONTROL 2
</t>
    </r>
    <r>
      <rPr>
        <sz val="12"/>
        <color rgb="FF000000"/>
        <rFont val="Times New Roman"/>
      </rPr>
      <t xml:space="preserve">
Se evidenció la ejecución de la actividad de control, sin embargo, no tiene establecido el producto o registro que queda de la ejecución de las acciones.
</t>
    </r>
    <r>
      <rPr>
        <b/>
        <sz val="12"/>
        <color rgb="FF000000"/>
        <rFont val="Times New Roman"/>
      </rPr>
      <t xml:space="preserve">ACCIONES DE FORTALECIMIENTO
</t>
    </r>
    <r>
      <rPr>
        <sz val="12"/>
        <color rgb="FF000000"/>
        <rFont val="Times New Roman"/>
      </rPr>
      <t xml:space="preserve">
No se relacionan acciones de fortalecimiento
</t>
    </r>
    <r>
      <rPr>
        <b/>
        <sz val="12"/>
        <color rgb="FF000000"/>
        <rFont val="Times New Roman"/>
      </rPr>
      <t xml:space="preserve">MATERIALIZACIÓN DEL RIESGO
</t>
    </r>
    <r>
      <rPr>
        <sz val="12"/>
        <color rgb="FF000000"/>
        <rFont val="Times New Roman"/>
      </rPr>
      <t xml:space="preserve">
No se materializo el riesgo
</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</si>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</sst>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b/>
      <vertAlign val="superscript"/>
      <sz val="10"/>
      <color theme="1"/>
      <name val="Times New Roman"/>
      <family val="1"/>
    </font>
    <font>
      <sz val="16"/>
      <name val="Times New Roman"/>
      <family val="1"/>
    </font>
    <font>
      <sz val="16"/>
      <color rgb="FF000000"/>
      <name val="Times New Roman"/>
    </font>
    <font>
      <b/>
      <sz val="12"/>
      <color rgb="FF000000"/>
      <name val="Times New Roman"/>
    </font>
    <font>
      <sz val="12"/>
      <color rgb="FF000000"/>
      <name val="Times New Roman"/>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8">
    <xf numFmtId="0" fontId="0" fillId="0" borderId="0" xfId="0"/>
    <xf numFmtId="0" fontId="2" fillId="0" borderId="0" xfId="0" applyFont="1"/>
    <xf numFmtId="0" fontId="1" fillId="0" borderId="0" xfId="0" applyFont="1"/>
    <xf numFmtId="0" fontId="7" fillId="0" borderId="12" xfId="0" applyFont="1" applyBorder="1" applyAlignment="1">
      <alignment horizontal="justify" vertical="top" wrapText="1"/>
    </xf>
    <xf numFmtId="0" fontId="1" fillId="0" borderId="13" xfId="0" applyFont="1" applyBorder="1" applyAlignment="1" applyProtection="1">
      <alignment horizontal="center" vertical="center" wrapText="1"/>
      <protection locked="0"/>
    </xf>
    <xf numFmtId="1" fontId="7" fillId="0" borderId="13" xfId="0" applyNumberFormat="1" applyFont="1" applyBorder="1" applyAlignment="1">
      <alignment horizontal="center" vertical="center"/>
    </xf>
    <xf numFmtId="0" fontId="7" fillId="0" borderId="15" xfId="0" applyFont="1" applyBorder="1" applyAlignment="1">
      <alignment horizontal="justify" vertical="top" wrapText="1"/>
    </xf>
    <xf numFmtId="0" fontId="1" fillId="0" borderId="16" xfId="0" applyFont="1" applyBorder="1" applyAlignment="1" applyProtection="1">
      <alignment horizontal="center" vertical="center" wrapText="1"/>
      <protection locked="0"/>
    </xf>
    <xf numFmtId="1" fontId="7" fillId="0" borderId="16" xfId="0" applyNumberFormat="1" applyFont="1" applyBorder="1" applyAlignment="1">
      <alignment horizontal="center" vertical="center"/>
    </xf>
    <xf numFmtId="0" fontId="7" fillId="0" borderId="0" xfId="0" applyFont="1" applyAlignment="1">
      <alignment vertical="top" wrapText="1"/>
    </xf>
    <xf numFmtId="0" fontId="7" fillId="5"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4" fontId="1" fillId="2" borderId="6"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7" borderId="1" xfId="0" applyFont="1" applyFill="1" applyBorder="1" applyAlignment="1">
      <alignment horizontal="center" vertical="center"/>
    </xf>
    <xf numFmtId="0" fontId="0" fillId="0" borderId="1" xfId="0" applyBorder="1"/>
    <xf numFmtId="0" fontId="1" fillId="0" borderId="0" xfId="0" applyFont="1" applyAlignment="1">
      <alignment horizontal="center" vertical="center"/>
    </xf>
    <xf numFmtId="0" fontId="2" fillId="0" borderId="0" xfId="0" applyFont="1" applyAlignment="1">
      <alignment horizontal="left" vertical="center"/>
    </xf>
    <xf numFmtId="0" fontId="1" fillId="7"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7" xfId="0" applyFont="1" applyFill="1" applyBorder="1" applyAlignment="1">
      <alignment horizontal="center"/>
    </xf>
    <xf numFmtId="0" fontId="1" fillId="0" borderId="0" xfId="0" applyFont="1" applyAlignment="1">
      <alignment horizontal="center"/>
    </xf>
    <xf numFmtId="0" fontId="7" fillId="0" borderId="47" xfId="0" applyFont="1" applyBorder="1" applyAlignment="1">
      <alignment horizontal="justify" vertical="top" wrapText="1"/>
    </xf>
    <xf numFmtId="0" fontId="1" fillId="0" borderId="48" xfId="0" applyFont="1" applyBorder="1" applyAlignment="1" applyProtection="1">
      <alignment horizontal="center" vertical="center" wrapText="1"/>
      <protection locked="0"/>
    </xf>
    <xf numFmtId="1" fontId="7" fillId="0" borderId="48" xfId="0" applyNumberFormat="1" applyFont="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pplyProtection="1">
      <alignment horizontal="center"/>
      <protection locked="0"/>
    </xf>
    <xf numFmtId="0" fontId="1" fillId="0" borderId="0" xfId="0" applyFont="1" applyAlignment="1" applyProtection="1">
      <alignment horizontal="justify" vertical="center" wrapText="1"/>
      <protection locked="0"/>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xf>
    <xf numFmtId="14" fontId="9" fillId="2" borderId="1" xfId="0" applyNumberFormat="1" applyFont="1" applyFill="1" applyBorder="1" applyAlignment="1">
      <alignment horizontal="center" vertical="center"/>
    </xf>
    <xf numFmtId="0" fontId="9" fillId="7" borderId="40" xfId="0" applyFont="1" applyFill="1" applyBorder="1" applyAlignment="1">
      <alignment horizontal="left" vertical="center"/>
    </xf>
    <xf numFmtId="0" fontId="1" fillId="2" borderId="38" xfId="0" applyFont="1" applyFill="1" applyBorder="1" applyAlignment="1">
      <alignment horizontal="center" vertical="center"/>
    </xf>
    <xf numFmtId="0" fontId="10" fillId="0" borderId="1" xfId="0" applyFont="1" applyBorder="1" applyAlignment="1">
      <alignment horizontal="center" vertical="center"/>
    </xf>
    <xf numFmtId="0" fontId="4" fillId="7" borderId="2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0" xfId="0" applyFont="1" applyFill="1" applyBorder="1" applyAlignment="1">
      <alignment horizontal="center" vertical="center"/>
    </xf>
    <xf numFmtId="0" fontId="5" fillId="7" borderId="11"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6"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1" fillId="7" borderId="35"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54" xfId="0" applyFont="1" applyFill="1" applyBorder="1" applyAlignment="1">
      <alignment horizontal="center" vertical="center"/>
    </xf>
    <xf numFmtId="0" fontId="1" fillId="7" borderId="0" xfId="0" applyFont="1" applyFill="1" applyAlignment="1">
      <alignment horizontal="center" vertical="center"/>
    </xf>
    <xf numFmtId="0" fontId="1" fillId="7" borderId="34"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33" xfId="0" applyFont="1" applyFill="1" applyBorder="1" applyAlignment="1">
      <alignment horizontal="center" vertical="center"/>
    </xf>
    <xf numFmtId="0" fontId="12" fillId="0" borderId="26" xfId="0" applyFont="1" applyBorder="1" applyAlignment="1" applyProtection="1">
      <alignment horizontal="justify" vertical="center" wrapText="1"/>
      <protection locked="0"/>
    </xf>
    <xf numFmtId="0" fontId="12" fillId="0" borderId="44" xfId="0" applyFont="1" applyBorder="1" applyAlignment="1" applyProtection="1">
      <alignment horizontal="justify" vertical="center"/>
      <protection locked="0"/>
    </xf>
    <xf numFmtId="0" fontId="1" fillId="6" borderId="26" xfId="0" applyFont="1" applyFill="1" applyBorder="1" applyAlignment="1" applyProtection="1">
      <alignment horizontal="justify" vertical="center" wrapText="1"/>
      <protection locked="0"/>
    </xf>
    <xf numFmtId="0" fontId="1" fillId="6" borderId="25" xfId="0" applyFont="1" applyFill="1" applyBorder="1" applyAlignment="1" applyProtection="1">
      <alignment horizontal="justify" vertical="center" wrapText="1"/>
      <protection locked="0"/>
    </xf>
    <xf numFmtId="0" fontId="2" fillId="0" borderId="26"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17"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0" borderId="20"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0" fontId="1" fillId="7" borderId="11" xfId="0"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0" fontId="4" fillId="8" borderId="42" xfId="0"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13" fillId="0" borderId="42" xfId="0" applyFont="1" applyBorder="1" applyAlignment="1" applyProtection="1">
      <alignment horizontal="justify" vertical="center" wrapText="1"/>
      <protection locked="0"/>
    </xf>
    <xf numFmtId="1" fontId="8" fillId="0" borderId="14"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9" xfId="0" applyFont="1"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2" fillId="0" borderId="8" xfId="0" applyFont="1" applyBorder="1" applyAlignment="1" applyProtection="1">
      <alignment horizontal="justify" vertical="center" wrapText="1"/>
      <protection locked="0"/>
    </xf>
    <xf numFmtId="0" fontId="12" fillId="0" borderId="10" xfId="0" applyFont="1" applyBorder="1" applyAlignment="1" applyProtection="1">
      <alignment horizontal="justify" vertical="center" wrapText="1"/>
      <protection locked="0"/>
    </xf>
    <xf numFmtId="0" fontId="12" fillId="0" borderId="46"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protection locked="0"/>
    </xf>
    <xf numFmtId="0" fontId="12" fillId="0" borderId="42" xfId="0" applyFont="1" applyBorder="1" applyAlignment="1" applyProtection="1">
      <alignment horizontal="justify" vertical="center"/>
      <protection locked="0"/>
    </xf>
    <xf numFmtId="0" fontId="4" fillId="0" borderId="2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1" fillId="2" borderId="4"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1" fillId="7" borderId="51" xfId="0" applyFont="1" applyFill="1" applyBorder="1" applyAlignment="1">
      <alignment horizontal="center"/>
    </xf>
    <xf numFmtId="0" fontId="1" fillId="7" borderId="52" xfId="0" applyFont="1" applyFill="1" applyBorder="1" applyAlignment="1">
      <alignment horizontal="center"/>
    </xf>
    <xf numFmtId="0" fontId="1" fillId="7" borderId="53" xfId="0" applyFont="1" applyFill="1" applyBorder="1" applyAlignment="1">
      <alignment horizontal="center"/>
    </xf>
    <xf numFmtId="0" fontId="1" fillId="7" borderId="29" xfId="0" applyFont="1" applyFill="1" applyBorder="1" applyAlignment="1">
      <alignment horizontal="center"/>
    </xf>
    <xf numFmtId="0" fontId="1" fillId="7" borderId="28" xfId="0" applyFont="1" applyFill="1" applyBorder="1" applyAlignment="1">
      <alignment horizontal="center"/>
    </xf>
    <xf numFmtId="0" fontId="1" fillId="7" borderId="27" xfId="0" applyFont="1" applyFill="1" applyBorder="1" applyAlignment="1">
      <alignment horizontal="center"/>
    </xf>
    <xf numFmtId="0" fontId="1" fillId="7" borderId="20"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0" borderId="24" xfId="0" applyFont="1" applyBorder="1" applyAlignment="1">
      <alignment horizontal="center"/>
    </xf>
    <xf numFmtId="0" fontId="1" fillId="7" borderId="21" xfId="0" applyFont="1" applyFill="1" applyBorder="1" applyAlignment="1">
      <alignment horizontal="center"/>
    </xf>
    <xf numFmtId="0" fontId="1" fillId="7" borderId="11" xfId="0" applyFont="1" applyFill="1" applyBorder="1" applyAlignment="1">
      <alignment horizontal="center"/>
    </xf>
    <xf numFmtId="0" fontId="4" fillId="7" borderId="8"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wrapText="1"/>
    </xf>
    <xf numFmtId="0" fontId="19" fillId="0" borderId="19"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6" xfId="0" applyFont="1" applyBorder="1" applyAlignment="1">
      <alignment horizontal="center" vertical="center" wrapText="1"/>
    </xf>
    <xf numFmtId="0" fontId="12" fillId="0" borderId="44" xfId="0" applyFont="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6" xfId="0" applyFont="1" applyBorder="1" applyAlignment="1">
      <alignment horizontal="center" vertical="center" wrapText="1"/>
    </xf>
    <xf numFmtId="0" fontId="8" fillId="4" borderId="1" xfId="0" applyFont="1" applyFill="1" applyBorder="1" applyAlignment="1">
      <alignment horizontal="center" vertical="center"/>
    </xf>
    <xf numFmtId="0" fontId="4" fillId="7" borderId="1" xfId="0" applyFont="1" applyFill="1" applyBorder="1" applyAlignment="1">
      <alignment horizontal="center" vertical="center" wrapText="1"/>
    </xf>
    <xf numFmtId="14" fontId="12" fillId="0" borderId="8" xfId="0" applyNumberFormat="1" applyFont="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wrapText="1"/>
      <protection locked="0"/>
    </xf>
    <xf numFmtId="14" fontId="12" fillId="0" borderId="46" xfId="0" applyNumberFormat="1" applyFont="1" applyBorder="1" applyAlignment="1" applyProtection="1">
      <alignment horizontal="center" vertical="center" wrapText="1"/>
      <protection locked="0"/>
    </xf>
    <xf numFmtId="0" fontId="13"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2" xfId="0"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14" fontId="0" fillId="0" borderId="4" xfId="0" applyNumberForma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652510</xdr:colOff>
      <xdr:row>0</xdr:row>
      <xdr:rowOff>47482</xdr:rowOff>
    </xdr:from>
    <xdr:to>
      <xdr:col>0</xdr:col>
      <xdr:colOff>1817915</xdr:colOff>
      <xdr:row>3</xdr:row>
      <xdr:rowOff>235294</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510" y="47482"/>
          <a:ext cx="1165405" cy="12328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rles Jairo Chaves Oflynn" id="{3D7397F5-72A8-4D19-A9BF-E598FA27BE04}" userId="S::charlesj.chaves@idipron.gov.co::1b8f9464-db71-4919-b663-31ec3cbe280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6" dT="2023-11-29T16:55:33.65" personId="{3D7397F5-72A8-4D19-A9BF-E598FA27BE04}" id="{D95C8ECF-A1D0-48AB-9C19-229904D7107F}">
    <text>Se toma como base el valor del contrato mas alto que la entidad adelanta en su PAA de forma directa para el año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showGridLines="0" tabSelected="1" topLeftCell="A13" zoomScale="70" zoomScaleNormal="70" zoomScaleSheetLayoutView="50" workbookViewId="0">
      <selection activeCell="D16" sqref="D16:D22"/>
    </sheetView>
  </sheetViews>
  <sheetFormatPr baseColWidth="10" defaultColWidth="11.42578125" defaultRowHeight="15" x14ac:dyDescent="0.25"/>
  <cols>
    <col min="1" max="1" width="36.85546875" customWidth="1"/>
    <col min="2" max="4" width="32.5703125" customWidth="1"/>
    <col min="5" max="7" width="20.85546875" customWidth="1"/>
    <col min="8" max="8" width="25.42578125" customWidth="1"/>
    <col min="9" max="9" width="59.140625" customWidth="1"/>
    <col min="10" max="10" width="53.5703125" customWidth="1"/>
    <col min="11" max="11" width="24.5703125" customWidth="1"/>
    <col min="12" max="12" width="11.42578125" customWidth="1"/>
    <col min="13" max="15" width="24.5703125" customWidth="1"/>
    <col min="16" max="16" width="19.5703125" customWidth="1"/>
    <col min="17" max="20" width="25.140625" customWidth="1"/>
    <col min="21" max="21" width="16.5703125" customWidth="1"/>
    <col min="22" max="22" width="42.5703125" customWidth="1"/>
    <col min="23" max="23" width="38.5703125" customWidth="1"/>
    <col min="24" max="24" width="25.42578125" customWidth="1"/>
    <col min="25" max="25" width="1.5703125" customWidth="1"/>
    <col min="26" max="26" width="33.42578125" customWidth="1"/>
    <col min="27" max="27" width="67" customWidth="1"/>
    <col min="28" max="28" width="33.42578125" customWidth="1"/>
    <col min="29" max="29" width="40.42578125" customWidth="1"/>
    <col min="30" max="30" width="34.85546875" customWidth="1"/>
    <col min="31" max="31" width="2.42578125" customWidth="1"/>
    <col min="32" max="32" width="42.5703125" customWidth="1"/>
    <col min="33" max="33" width="43.42578125" customWidth="1"/>
    <col min="34" max="36" width="11.42578125" customWidth="1"/>
  </cols>
  <sheetData>
    <row r="1" spans="1:36" ht="27" customHeight="1" x14ac:dyDescent="0.25">
      <c r="A1" s="116"/>
      <c r="B1" s="157"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9"/>
      <c r="AD1" s="155" t="s">
        <v>1</v>
      </c>
      <c r="AE1" s="156"/>
      <c r="AF1" s="156"/>
      <c r="AG1" s="31" t="s">
        <v>2</v>
      </c>
      <c r="AH1" s="1"/>
      <c r="AI1" s="1"/>
      <c r="AJ1" s="1"/>
    </row>
    <row r="2" spans="1:36" ht="27" customHeight="1" thickBot="1" x14ac:dyDescent="0.3">
      <c r="A2" s="116"/>
      <c r="B2" s="160"/>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2"/>
      <c r="AD2" s="155" t="s">
        <v>3</v>
      </c>
      <c r="AE2" s="156"/>
      <c r="AF2" s="156"/>
      <c r="AG2" s="32" t="s">
        <v>4</v>
      </c>
      <c r="AH2" s="1"/>
      <c r="AI2" s="1"/>
      <c r="AJ2" s="1"/>
    </row>
    <row r="3" spans="1:36" ht="27" customHeight="1" x14ac:dyDescent="0.25">
      <c r="A3" s="116"/>
      <c r="B3" s="157" t="s">
        <v>5</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9"/>
      <c r="AD3" s="155" t="s">
        <v>6</v>
      </c>
      <c r="AE3" s="156"/>
      <c r="AF3" s="156"/>
      <c r="AG3" s="31" t="s">
        <v>7</v>
      </c>
      <c r="AH3" s="1"/>
      <c r="AI3" s="1"/>
      <c r="AJ3" s="1"/>
    </row>
    <row r="4" spans="1:36" ht="27" customHeight="1" thickBot="1" x14ac:dyDescent="0.3">
      <c r="A4" s="116"/>
      <c r="B4" s="160"/>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2"/>
      <c r="AD4" s="155" t="s">
        <v>8</v>
      </c>
      <c r="AE4" s="156"/>
      <c r="AF4" s="156"/>
      <c r="AG4" s="33">
        <v>44838</v>
      </c>
      <c r="AH4" s="1"/>
      <c r="AI4" s="1"/>
      <c r="AJ4" s="1"/>
    </row>
    <row r="5" spans="1:36" ht="27" customHeight="1" thickBot="1" x14ac:dyDescent="0.3">
      <c r="A5" s="15"/>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3"/>
      <c r="AD5" s="21"/>
      <c r="AE5" s="1"/>
      <c r="AF5" s="1"/>
      <c r="AG5" s="1"/>
      <c r="AH5" s="1"/>
      <c r="AI5" s="1"/>
      <c r="AJ5" s="1"/>
    </row>
    <row r="6" spans="1:36" ht="59.25" customHeight="1" thickBot="1" x14ac:dyDescent="0.3">
      <c r="A6" s="34" t="s">
        <v>9</v>
      </c>
      <c r="B6" s="117" t="s">
        <v>10</v>
      </c>
      <c r="C6" s="118"/>
      <c r="D6" s="118"/>
      <c r="E6" s="118"/>
      <c r="F6" s="118"/>
      <c r="G6" s="118"/>
      <c r="H6" s="119"/>
      <c r="I6" s="12"/>
      <c r="J6" s="18"/>
      <c r="K6" s="20" t="s">
        <v>11</v>
      </c>
      <c r="L6" s="165">
        <v>45261</v>
      </c>
      <c r="M6" s="166"/>
      <c r="N6" s="167"/>
      <c r="O6" s="12"/>
      <c r="P6" s="12"/>
      <c r="Q6" s="12"/>
      <c r="R6" s="12"/>
      <c r="S6" s="12"/>
      <c r="T6" s="12"/>
      <c r="U6" s="12"/>
      <c r="V6" s="12"/>
      <c r="W6" s="12"/>
      <c r="X6" s="12"/>
      <c r="Y6" s="12"/>
      <c r="Z6" s="12"/>
      <c r="AA6" s="12"/>
      <c r="AB6" s="12"/>
      <c r="AC6" s="13"/>
      <c r="AD6" s="12"/>
      <c r="AE6" s="1"/>
      <c r="AF6" s="1"/>
      <c r="AG6" s="1"/>
      <c r="AH6" s="1"/>
      <c r="AI6" s="1"/>
      <c r="AJ6" s="1"/>
    </row>
    <row r="7" spans="1:36" ht="27" customHeight="1" thickBot="1" x14ac:dyDescent="0.3">
      <c r="A7" s="19"/>
      <c r="B7" s="18"/>
      <c r="C7" s="18"/>
      <c r="D7" s="18"/>
      <c r="E7" s="18"/>
      <c r="F7" s="18"/>
      <c r="G7" s="18"/>
      <c r="H7" s="18"/>
      <c r="I7" s="18"/>
      <c r="J7" s="18"/>
      <c r="K7" s="18"/>
      <c r="L7" s="116"/>
      <c r="M7" s="163"/>
      <c r="N7" s="164"/>
      <c r="O7" s="12"/>
      <c r="P7" s="12"/>
      <c r="Q7" s="12"/>
      <c r="R7" s="12"/>
      <c r="S7" s="12"/>
      <c r="T7" s="12"/>
      <c r="U7" s="12"/>
      <c r="V7" s="12"/>
      <c r="W7" s="12"/>
      <c r="X7" s="12"/>
      <c r="Y7" s="12"/>
      <c r="Z7" s="12"/>
      <c r="AA7" s="12"/>
      <c r="AB7" s="12"/>
      <c r="AC7" s="13"/>
      <c r="AD7" s="12"/>
      <c r="AE7" s="1"/>
      <c r="AF7" s="1"/>
      <c r="AG7" s="1"/>
      <c r="AH7" s="1"/>
      <c r="AI7" s="1"/>
      <c r="AJ7" s="1"/>
    </row>
    <row r="8" spans="1:36" ht="59.25" customHeight="1" thickBot="1" x14ac:dyDescent="0.3">
      <c r="A8" s="34" t="s">
        <v>12</v>
      </c>
      <c r="B8" s="152" t="s">
        <v>13</v>
      </c>
      <c r="C8" s="153"/>
      <c r="D8" s="153"/>
      <c r="E8" s="153"/>
      <c r="F8" s="153"/>
      <c r="G8" s="153"/>
      <c r="H8" s="153"/>
      <c r="I8" s="154"/>
      <c r="J8" s="12"/>
      <c r="K8" s="16" t="s">
        <v>14</v>
      </c>
      <c r="L8" s="16"/>
      <c r="M8" s="16" t="s">
        <v>15</v>
      </c>
      <c r="N8" s="16" t="s">
        <v>16</v>
      </c>
      <c r="O8" s="16" t="s">
        <v>17</v>
      </c>
      <c r="P8" s="12"/>
      <c r="Q8" s="12"/>
      <c r="R8" s="12"/>
      <c r="S8" s="12"/>
      <c r="T8" s="12"/>
      <c r="U8" s="12"/>
      <c r="V8" s="12"/>
      <c r="W8" s="12"/>
      <c r="X8" s="12"/>
      <c r="Y8" s="12"/>
      <c r="Z8" s="12"/>
      <c r="AA8" s="12"/>
      <c r="AB8" s="12"/>
      <c r="AC8" s="13"/>
      <c r="AD8" s="12"/>
      <c r="AE8" s="1"/>
      <c r="AF8" s="1"/>
      <c r="AG8" s="1"/>
      <c r="AH8" s="1"/>
      <c r="AI8" s="1"/>
      <c r="AJ8" s="1"/>
    </row>
    <row r="9" spans="1:36" ht="59.25" customHeight="1" thickBot="1" x14ac:dyDescent="0.3">
      <c r="A9" s="34" t="s">
        <v>18</v>
      </c>
      <c r="B9" s="152" t="s">
        <v>19</v>
      </c>
      <c r="C9" s="153"/>
      <c r="D9" s="153"/>
      <c r="E9" s="153"/>
      <c r="F9" s="153"/>
      <c r="G9" s="153"/>
      <c r="H9" s="153"/>
      <c r="I9" s="154"/>
      <c r="J9" s="12"/>
      <c r="K9" s="36"/>
      <c r="L9" s="17"/>
      <c r="M9" s="36" t="s">
        <v>20</v>
      </c>
      <c r="N9" s="17"/>
      <c r="O9" s="17"/>
      <c r="P9" s="12"/>
      <c r="Q9" s="12"/>
      <c r="R9" s="12"/>
      <c r="S9" s="12"/>
      <c r="T9" s="12"/>
      <c r="U9" s="12"/>
      <c r="V9" s="12"/>
      <c r="W9" s="12"/>
      <c r="X9" s="12"/>
      <c r="Y9" s="12"/>
      <c r="Z9" s="12"/>
      <c r="AA9" s="12"/>
      <c r="AB9" s="12"/>
      <c r="AC9" s="13"/>
      <c r="AD9" s="12"/>
      <c r="AE9" s="1"/>
      <c r="AF9" s="1"/>
      <c r="AG9" s="1"/>
      <c r="AH9" s="1"/>
      <c r="AI9" s="1"/>
      <c r="AJ9" s="1"/>
    </row>
    <row r="10" spans="1:36" ht="15.75" customHeight="1" x14ac:dyDescent="0.2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3"/>
      <c r="AD10" s="12"/>
      <c r="AE10" s="1"/>
      <c r="AF10" s="1"/>
      <c r="AG10" s="1"/>
      <c r="AH10" s="1"/>
      <c r="AI10" s="1"/>
      <c r="AJ10" s="1"/>
    </row>
    <row r="11" spans="1:36" ht="15.75" customHeight="1" thickBot="1" x14ac:dyDescent="0.3">
      <c r="A11" s="27"/>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1"/>
      <c r="AB11" s="11"/>
      <c r="AC11" s="14"/>
      <c r="AD11" s="35"/>
      <c r="AE11" s="1"/>
      <c r="AF11" s="1"/>
      <c r="AG11" s="1"/>
      <c r="AH11" s="1"/>
      <c r="AI11" s="1"/>
      <c r="AJ11" s="1"/>
    </row>
    <row r="12" spans="1:36" x14ac:dyDescent="0.25">
      <c r="A12" s="120" t="s">
        <v>21</v>
      </c>
      <c r="B12" s="121"/>
      <c r="C12" s="121"/>
      <c r="D12" s="122"/>
      <c r="E12" s="123" t="s">
        <v>22</v>
      </c>
      <c r="F12" s="124"/>
      <c r="G12" s="124"/>
      <c r="H12" s="124"/>
      <c r="I12" s="124"/>
      <c r="J12" s="124"/>
      <c r="K12" s="124"/>
      <c r="L12" s="124"/>
      <c r="M12" s="124"/>
      <c r="N12" s="124"/>
      <c r="O12" s="124"/>
      <c r="P12" s="124"/>
      <c r="Q12" s="124"/>
      <c r="R12" s="124"/>
      <c r="S12" s="124"/>
      <c r="T12" s="124"/>
      <c r="U12" s="124"/>
      <c r="V12" s="124"/>
      <c r="W12" s="124"/>
      <c r="X12" s="125"/>
      <c r="Y12" s="23"/>
      <c r="Z12" s="62" t="s">
        <v>23</v>
      </c>
      <c r="AA12" s="63"/>
      <c r="AB12" s="63"/>
      <c r="AC12" s="63"/>
      <c r="AD12" s="64"/>
      <c r="AE12" s="1"/>
      <c r="AF12" s="62" t="s">
        <v>24</v>
      </c>
      <c r="AG12" s="64"/>
      <c r="AH12" s="1"/>
      <c r="AI12" s="1"/>
      <c r="AJ12" s="1"/>
    </row>
    <row r="13" spans="1:36" x14ac:dyDescent="0.25">
      <c r="A13" s="126" t="s">
        <v>25</v>
      </c>
      <c r="B13" s="84" t="s">
        <v>26</v>
      </c>
      <c r="C13" s="84" t="s">
        <v>27</v>
      </c>
      <c r="D13" s="86" t="s">
        <v>28</v>
      </c>
      <c r="E13" s="88" t="s">
        <v>29</v>
      </c>
      <c r="F13" s="89"/>
      <c r="G13" s="89"/>
      <c r="H13" s="89"/>
      <c r="I13" s="90" t="s">
        <v>30</v>
      </c>
      <c r="J13" s="91"/>
      <c r="K13" s="91"/>
      <c r="L13" s="91"/>
      <c r="M13" s="91"/>
      <c r="N13" s="91"/>
      <c r="O13" s="91"/>
      <c r="P13" s="91"/>
      <c r="Q13" s="91"/>
      <c r="R13" s="22"/>
      <c r="S13" s="22"/>
      <c r="T13" s="90" t="s">
        <v>31</v>
      </c>
      <c r="U13" s="91"/>
      <c r="V13" s="91"/>
      <c r="W13" s="91"/>
      <c r="X13" s="128"/>
      <c r="Y13" s="23"/>
      <c r="Z13" s="65"/>
      <c r="AA13" s="66"/>
      <c r="AB13" s="66"/>
      <c r="AC13" s="66"/>
      <c r="AD13" s="67"/>
      <c r="AE13" s="1"/>
      <c r="AF13" s="65"/>
      <c r="AG13" s="67"/>
      <c r="AH13" s="2"/>
      <c r="AI13" s="2"/>
      <c r="AJ13" s="2"/>
    </row>
    <row r="14" spans="1:36" ht="32.25" customHeight="1" thickBot="1" x14ac:dyDescent="0.3">
      <c r="A14" s="126"/>
      <c r="B14" s="84"/>
      <c r="C14" s="84"/>
      <c r="D14" s="86"/>
      <c r="E14" s="129" t="s">
        <v>32</v>
      </c>
      <c r="F14" s="130"/>
      <c r="G14" s="130"/>
      <c r="H14" s="130"/>
      <c r="I14" s="131" t="s">
        <v>33</v>
      </c>
      <c r="J14" s="133" t="s">
        <v>34</v>
      </c>
      <c r="K14" s="133" t="s">
        <v>35</v>
      </c>
      <c r="L14" s="134" t="s">
        <v>36</v>
      </c>
      <c r="M14" s="84" t="s">
        <v>37</v>
      </c>
      <c r="N14" s="136" t="s">
        <v>38</v>
      </c>
      <c r="O14" s="85" t="s">
        <v>39</v>
      </c>
      <c r="P14" s="84" t="s">
        <v>40</v>
      </c>
      <c r="Q14" s="85" t="s">
        <v>41</v>
      </c>
      <c r="R14" s="85" t="s">
        <v>42</v>
      </c>
      <c r="S14" s="41"/>
      <c r="T14" s="132" t="s">
        <v>43</v>
      </c>
      <c r="U14" s="84" t="s">
        <v>44</v>
      </c>
      <c r="V14" s="85" t="s">
        <v>45</v>
      </c>
      <c r="W14" s="84" t="s">
        <v>46</v>
      </c>
      <c r="X14" s="86"/>
      <c r="Y14" s="28"/>
      <c r="Z14" s="68"/>
      <c r="AA14" s="69"/>
      <c r="AB14" s="69"/>
      <c r="AC14" s="69"/>
      <c r="AD14" s="70"/>
      <c r="AE14" s="2"/>
      <c r="AF14" s="68"/>
      <c r="AG14" s="70"/>
      <c r="AH14" s="2"/>
      <c r="AI14" s="1"/>
      <c r="AJ14" s="2"/>
    </row>
    <row r="15" spans="1:36" ht="74.25" customHeight="1" x14ac:dyDescent="0.25">
      <c r="A15" s="127"/>
      <c r="B15" s="85"/>
      <c r="C15" s="85"/>
      <c r="D15" s="87"/>
      <c r="E15" s="37" t="s">
        <v>47</v>
      </c>
      <c r="F15" s="38" t="s">
        <v>48</v>
      </c>
      <c r="G15" s="39"/>
      <c r="H15" s="40" t="s">
        <v>49</v>
      </c>
      <c r="I15" s="132"/>
      <c r="J15" s="133"/>
      <c r="K15" s="133"/>
      <c r="L15" s="135"/>
      <c r="M15" s="84"/>
      <c r="N15" s="92"/>
      <c r="O15" s="92"/>
      <c r="P15" s="84"/>
      <c r="Q15" s="92"/>
      <c r="R15" s="92"/>
      <c r="S15" s="42"/>
      <c r="T15" s="148"/>
      <c r="U15" s="84"/>
      <c r="V15" s="92"/>
      <c r="W15" s="20" t="s">
        <v>50</v>
      </c>
      <c r="X15" s="43" t="s">
        <v>51</v>
      </c>
      <c r="Y15" s="28"/>
      <c r="Z15" s="44" t="s">
        <v>52</v>
      </c>
      <c r="AA15" s="45" t="s">
        <v>53</v>
      </c>
      <c r="AB15" s="45" t="s">
        <v>54</v>
      </c>
      <c r="AC15" s="45" t="s">
        <v>55</v>
      </c>
      <c r="AD15" s="46" t="s">
        <v>56</v>
      </c>
      <c r="AE15" s="2"/>
      <c r="AF15" s="44" t="s">
        <v>57</v>
      </c>
      <c r="AG15" s="46" t="s">
        <v>58</v>
      </c>
      <c r="AH15" s="2"/>
      <c r="AI15" s="1"/>
      <c r="AJ15" s="2"/>
    </row>
    <row r="16" spans="1:36" ht="120" customHeight="1" x14ac:dyDescent="0.25">
      <c r="A16" s="105">
        <v>1</v>
      </c>
      <c r="B16" s="107" t="s">
        <v>59</v>
      </c>
      <c r="C16" s="110" t="s">
        <v>60</v>
      </c>
      <c r="D16" s="110" t="s">
        <v>61</v>
      </c>
      <c r="E16" s="113" t="s">
        <v>62</v>
      </c>
      <c r="F16" s="93" t="s">
        <v>63</v>
      </c>
      <c r="G16" s="59" t="str">
        <f>+CONCATENATE(E16," - ",F16)</f>
        <v>MUY BAJA - MODERADO</v>
      </c>
      <c r="H16" s="53" t="e">
        <f>+VLOOKUP(G16,#REF!,2,FALSE)</f>
        <v>#REF!</v>
      </c>
      <c r="I16" s="95" t="s">
        <v>64</v>
      </c>
      <c r="J16" s="3" t="s">
        <v>65</v>
      </c>
      <c r="K16" s="4" t="s">
        <v>66</v>
      </c>
      <c r="L16" s="5">
        <f>IF(K16="ASIGNADO",15,IF(K16="NO ASIGNADO",0,""))</f>
        <v>15</v>
      </c>
      <c r="M16" s="97">
        <f>SUM(L16:L22)</f>
        <v>100</v>
      </c>
      <c r="N16" s="99" t="s">
        <v>67</v>
      </c>
      <c r="O16" s="147">
        <f>IF(O19="DÉBIL",0,IF(O19="MODERADO",50,IF(O19="FUERTE",100,"")))</f>
        <v>100</v>
      </c>
      <c r="P16" s="144" t="str">
        <f>IF(AND(M19="FUERTE",N16="FUERTE (SIEMPRE SE EJECUTA)"),"NO","SÍ")</f>
        <v>NO</v>
      </c>
      <c r="Q16" s="52" t="s">
        <v>68</v>
      </c>
      <c r="R16" s="140" t="str">
        <f>IF(AND(E16="MUY BAJA",Q19=2),"MUY BAJA",IF(AND(E16="BAJA",Q19=2),"MUY BAJA",IF(AND(E16="MEDIA",Q19=2),"MUY BAJA",IF(AND(E16="ALTA",Q19=2),"BAJA",IF(AND(E16="MUY ALTA",Q19=2),"MEDIA",IF(AND(E16="MUY BAJA",Q19=1),"MUY BAJA",IF(AND(E16="BAJA",Q19=1),"MUY BAJA",IF(AND(E16="MEDIA",Q19=1),"BAJA",IF(AND(E16="ALTA",Q19=1),"MEDIA",IF(AND(E16="MUY ALTA",Q19=1),"ALTA",E16))))))))))</f>
        <v>MUY BAJA</v>
      </c>
      <c r="S16" s="59" t="str">
        <f>+CONCATENATE(R16," - ",F16)</f>
        <v>MUY BAJA - MODERADO</v>
      </c>
      <c r="T16" s="53" t="e">
        <f>+VLOOKUP(S16,#REF!,2,FALSE)</f>
        <v>#REF!</v>
      </c>
      <c r="U16" s="56" t="s">
        <v>69</v>
      </c>
      <c r="V16" s="71" t="s">
        <v>70</v>
      </c>
      <c r="W16" s="107" t="s">
        <v>71</v>
      </c>
      <c r="X16" s="80"/>
      <c r="Y16" s="29"/>
      <c r="Z16" s="149">
        <v>45792</v>
      </c>
      <c r="AA16" s="77" t="s">
        <v>72</v>
      </c>
      <c r="AB16" s="77" t="s">
        <v>73</v>
      </c>
      <c r="AC16" s="77" t="s">
        <v>74</v>
      </c>
      <c r="AD16" s="82"/>
      <c r="AE16" s="1"/>
      <c r="AF16" s="77" t="s">
        <v>75</v>
      </c>
      <c r="AG16" s="137" t="s">
        <v>76</v>
      </c>
      <c r="AH16" s="1"/>
      <c r="AI16" s="1"/>
      <c r="AJ16" s="1"/>
    </row>
    <row r="17" spans="1:36" ht="120" customHeight="1" x14ac:dyDescent="0.25">
      <c r="A17" s="105"/>
      <c r="B17" s="108"/>
      <c r="C17" s="111"/>
      <c r="D17" s="111"/>
      <c r="E17" s="114"/>
      <c r="F17" s="93"/>
      <c r="G17" s="60"/>
      <c r="H17" s="54"/>
      <c r="I17" s="95"/>
      <c r="J17" s="6" t="s">
        <v>77</v>
      </c>
      <c r="K17" s="7" t="s">
        <v>78</v>
      </c>
      <c r="L17" s="8">
        <f>IF(K17="ADECUADO",15,IF(K17="INADECUADO",0,""))</f>
        <v>15</v>
      </c>
      <c r="M17" s="98"/>
      <c r="N17" s="100"/>
      <c r="O17" s="147"/>
      <c r="P17" s="145"/>
      <c r="Q17" s="52"/>
      <c r="R17" s="141"/>
      <c r="S17" s="60"/>
      <c r="T17" s="54"/>
      <c r="U17" s="57"/>
      <c r="V17" s="72"/>
      <c r="W17" s="108"/>
      <c r="X17" s="143"/>
      <c r="Y17" s="29"/>
      <c r="Z17" s="150"/>
      <c r="AA17" s="78"/>
      <c r="AB17" s="78"/>
      <c r="AC17" s="78"/>
      <c r="AD17" s="82"/>
      <c r="AE17" s="1"/>
      <c r="AF17" s="78"/>
      <c r="AG17" s="138"/>
      <c r="AH17" s="1"/>
      <c r="AI17" s="1"/>
      <c r="AJ17" s="1"/>
    </row>
    <row r="18" spans="1:36" ht="120" customHeight="1" x14ac:dyDescent="0.25">
      <c r="A18" s="105"/>
      <c r="B18" s="108"/>
      <c r="C18" s="111"/>
      <c r="D18" s="111"/>
      <c r="E18" s="114"/>
      <c r="F18" s="93"/>
      <c r="G18" s="60"/>
      <c r="H18" s="54"/>
      <c r="I18" s="95"/>
      <c r="J18" s="9" t="s">
        <v>79</v>
      </c>
      <c r="K18" s="7" t="s">
        <v>80</v>
      </c>
      <c r="L18" s="8">
        <f>IF(K18="OPORTUNA",15,IF(K18="INOPORTUNA",0,""))</f>
        <v>15</v>
      </c>
      <c r="M18" s="98"/>
      <c r="N18" s="100"/>
      <c r="O18" s="147"/>
      <c r="P18" s="145"/>
      <c r="Q18" s="10" t="s">
        <v>81</v>
      </c>
      <c r="R18" s="141"/>
      <c r="S18" s="60"/>
      <c r="T18" s="54"/>
      <c r="U18" s="57"/>
      <c r="V18" s="72"/>
      <c r="W18" s="108"/>
      <c r="X18" s="143"/>
      <c r="Y18" s="29"/>
      <c r="Z18" s="150"/>
      <c r="AA18" s="78"/>
      <c r="AB18" s="78"/>
      <c r="AC18" s="78"/>
      <c r="AD18" s="82"/>
      <c r="AE18" s="1"/>
      <c r="AF18" s="78"/>
      <c r="AG18" s="138"/>
      <c r="AH18" s="1"/>
      <c r="AI18" s="1"/>
      <c r="AJ18" s="1"/>
    </row>
    <row r="19" spans="1:36" ht="100.5" customHeight="1" x14ac:dyDescent="0.25">
      <c r="A19" s="105"/>
      <c r="B19" s="108"/>
      <c r="C19" s="111"/>
      <c r="D19" s="111"/>
      <c r="E19" s="114"/>
      <c r="F19" s="93"/>
      <c r="G19" s="60"/>
      <c r="H19" s="54"/>
      <c r="I19" s="95"/>
      <c r="J19" s="6" t="s">
        <v>82</v>
      </c>
      <c r="K19" s="7" t="s">
        <v>83</v>
      </c>
      <c r="L19" s="8">
        <f>IF(K19="PREVENIR",15,IF(K19="DETECTAR",10,IF(K19="NO ES UN CONTROL",0,"")))</f>
        <v>15</v>
      </c>
      <c r="M19" s="102" t="str">
        <f>IF(M16&lt;86,"DÉBIL",IF(M16&lt;96,"MODERADO",IF(M16&lt;101,"FUERTE","")))</f>
        <v>FUERTE</v>
      </c>
      <c r="N19" s="100"/>
      <c r="O19" s="47" t="str">
        <f>IF(AND(M19="FUERTE",N16="FUERTE (SIEMPRE SE EJECUTA)"),"FUERTE",IF(OR(M19="DÉBIL",N16="DÉBIL (NO SE EJECUTA)"),"DÉBIL",IF(OR(M19="MODERADO",N16="MODERADO (ALGUNAS VECES)"),"MODERADO")))</f>
        <v>FUERTE</v>
      </c>
      <c r="P19" s="145"/>
      <c r="Q19" s="49">
        <f>IF(AND($O$19="FUERTE",$Q$16="DIRECTAMENTE"),2,IF(AND($O$19="FUERTE",$Q$16="DIRECTAMENTE"),2,IF(AND($O$19="FUERTE",$Q$16="DIRECTAMENTE"),2,IF(AND($O$19="FUERTE",$Q$16="NO DISMINUYE"),0,IF(AND($O$19="MODERADO",$Q$16="DIRECTAMENTE"),1,IF(AND($O$19="MODERADO",$Q$16="DIRECTAMENTE"),1,IF(AND($O$19="MODERADO",$Q$16="DIRECTAMENTE"),1,IF(AND($O$19="MODERADO",$Q$16="NO DISMINUYE"),0,"N/A"))))))))</f>
        <v>2</v>
      </c>
      <c r="R19" s="141"/>
      <c r="S19" s="60"/>
      <c r="T19" s="54"/>
      <c r="U19" s="57"/>
      <c r="V19" s="73" t="s">
        <v>84</v>
      </c>
      <c r="W19" s="108"/>
      <c r="X19" s="73" t="s">
        <v>85</v>
      </c>
      <c r="Y19" s="30"/>
      <c r="Z19" s="150"/>
      <c r="AA19" s="78"/>
      <c r="AB19" s="78"/>
      <c r="AC19" s="78"/>
      <c r="AD19" s="82"/>
      <c r="AE19" s="1"/>
      <c r="AF19" s="78"/>
      <c r="AG19" s="138"/>
      <c r="AH19" s="1"/>
      <c r="AI19" s="1"/>
      <c r="AJ19" s="1"/>
    </row>
    <row r="20" spans="1:36" ht="100.5" customHeight="1" x14ac:dyDescent="0.25">
      <c r="A20" s="105"/>
      <c r="B20" s="108"/>
      <c r="C20" s="111"/>
      <c r="D20" s="111"/>
      <c r="E20" s="114"/>
      <c r="F20" s="93"/>
      <c r="G20" s="60"/>
      <c r="H20" s="54"/>
      <c r="I20" s="95"/>
      <c r="J20" s="6" t="s">
        <v>86</v>
      </c>
      <c r="K20" s="7" t="s">
        <v>87</v>
      </c>
      <c r="L20" s="8">
        <f>IF(K20="CONFIABLE",15,IF(K20="NO CONFIABLE",0,""))</f>
        <v>15</v>
      </c>
      <c r="M20" s="103"/>
      <c r="N20" s="100"/>
      <c r="O20" s="47"/>
      <c r="P20" s="145"/>
      <c r="Q20" s="50"/>
      <c r="R20" s="141"/>
      <c r="S20" s="60"/>
      <c r="T20" s="54"/>
      <c r="U20" s="57"/>
      <c r="V20" s="74"/>
      <c r="W20" s="108"/>
      <c r="X20" s="74"/>
      <c r="Y20" s="30"/>
      <c r="Z20" s="150"/>
      <c r="AA20" s="78"/>
      <c r="AB20" s="78"/>
      <c r="AC20" s="78"/>
      <c r="AD20" s="82"/>
      <c r="AE20" s="1"/>
      <c r="AF20" s="78"/>
      <c r="AG20" s="138"/>
      <c r="AH20" s="1"/>
      <c r="AI20" s="1"/>
      <c r="AJ20" s="1"/>
    </row>
    <row r="21" spans="1:36" ht="100.5" customHeight="1" x14ac:dyDescent="0.25">
      <c r="A21" s="105"/>
      <c r="B21" s="108"/>
      <c r="C21" s="111"/>
      <c r="D21" s="111"/>
      <c r="E21" s="114"/>
      <c r="F21" s="93"/>
      <c r="G21" s="60"/>
      <c r="H21" s="54"/>
      <c r="I21" s="95"/>
      <c r="J21" s="6" t="s">
        <v>88</v>
      </c>
      <c r="K21" s="7" t="s">
        <v>89</v>
      </c>
      <c r="L21" s="8">
        <f>IF(K21="SE INVESTIGAN Y RESUELVEN OPORTUNAMENTE",15,IF(K21="NO SE INVESTIGAN,  NI  RESUELVEN OPORTUNAMENTE",0,""))</f>
        <v>15</v>
      </c>
      <c r="M21" s="103"/>
      <c r="N21" s="100"/>
      <c r="O21" s="47"/>
      <c r="P21" s="145"/>
      <c r="Q21" s="50"/>
      <c r="R21" s="141"/>
      <c r="S21" s="60"/>
      <c r="T21" s="54"/>
      <c r="U21" s="57"/>
      <c r="V21" s="75" t="s">
        <v>90</v>
      </c>
      <c r="W21" s="108"/>
      <c r="X21" s="80"/>
      <c r="Y21" s="29"/>
      <c r="Z21" s="150"/>
      <c r="AA21" s="78"/>
      <c r="AB21" s="78"/>
      <c r="AC21" s="78"/>
      <c r="AD21" s="82"/>
      <c r="AE21" s="1"/>
      <c r="AF21" s="78"/>
      <c r="AG21" s="138"/>
      <c r="AH21" s="1"/>
      <c r="AI21" s="1"/>
      <c r="AJ21" s="1"/>
    </row>
    <row r="22" spans="1:36" ht="185.25" customHeight="1" x14ac:dyDescent="0.25">
      <c r="A22" s="106"/>
      <c r="B22" s="109"/>
      <c r="C22" s="112"/>
      <c r="D22" s="112"/>
      <c r="E22" s="115"/>
      <c r="F22" s="94"/>
      <c r="G22" s="61"/>
      <c r="H22" s="55"/>
      <c r="I22" s="96"/>
      <c r="J22" s="24" t="s">
        <v>91</v>
      </c>
      <c r="K22" s="25" t="s">
        <v>92</v>
      </c>
      <c r="L22" s="26">
        <f>IF(K22="COMPLETA",10,IF(K22="INCOMPLETA",5,IF(K22="NO EXISTE",0,"")))</f>
        <v>10</v>
      </c>
      <c r="M22" s="104"/>
      <c r="N22" s="101"/>
      <c r="O22" s="48"/>
      <c r="P22" s="146"/>
      <c r="Q22" s="51"/>
      <c r="R22" s="142"/>
      <c r="S22" s="61"/>
      <c r="T22" s="55"/>
      <c r="U22" s="58"/>
      <c r="V22" s="76"/>
      <c r="W22" s="109"/>
      <c r="X22" s="81"/>
      <c r="Y22" s="29"/>
      <c r="Z22" s="151"/>
      <c r="AA22" s="79"/>
      <c r="AB22" s="79"/>
      <c r="AC22" s="79"/>
      <c r="AD22" s="83"/>
      <c r="AE22" s="1"/>
      <c r="AF22" s="79"/>
      <c r="AG22" s="139"/>
      <c r="AH22" s="1"/>
      <c r="AI22" s="1"/>
      <c r="AJ22" s="1"/>
    </row>
  </sheetData>
  <dataConsolidate/>
  <mergeCells count="73">
    <mergeCell ref="B8:I8"/>
    <mergeCell ref="B9:I9"/>
    <mergeCell ref="AD1:AF1"/>
    <mergeCell ref="AD2:AF2"/>
    <mergeCell ref="AD3:AF3"/>
    <mergeCell ref="AD4:AF4"/>
    <mergeCell ref="B1:AC2"/>
    <mergeCell ref="B3:AC4"/>
    <mergeCell ref="L7:N7"/>
    <mergeCell ref="L6:N6"/>
    <mergeCell ref="AF12:AG14"/>
    <mergeCell ref="AF16:AF22"/>
    <mergeCell ref="AG16:AG22"/>
    <mergeCell ref="G16:G22"/>
    <mergeCell ref="R16:R22"/>
    <mergeCell ref="X16:X18"/>
    <mergeCell ref="Q14:Q15"/>
    <mergeCell ref="O14:O15"/>
    <mergeCell ref="P16:P22"/>
    <mergeCell ref="O16:O18"/>
    <mergeCell ref="P14:P15"/>
    <mergeCell ref="T14:T15"/>
    <mergeCell ref="U14:U15"/>
    <mergeCell ref="W16:W22"/>
    <mergeCell ref="Z16:Z22"/>
    <mergeCell ref="X19:X20"/>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00000000-0002-0000-0000-000000000000}">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1000000}">
          <x14:formula1>
            <xm:f>#REF!</xm:f>
          </x14:formula1>
          <xm:sqref>K19</xm:sqref>
        </x14:dataValidation>
        <x14:dataValidation type="list" allowBlank="1" showInputMessage="1" showErrorMessage="1" xr:uid="{00000000-0002-0000-0000-000002000000}">
          <x14:formula1>
            <xm:f>#REF!</xm:f>
          </x14:formula1>
          <xm:sqref>U16:U22</xm:sqref>
        </x14:dataValidation>
        <x14:dataValidation type="list" allowBlank="1" showInputMessage="1" showErrorMessage="1" xr:uid="{00000000-0002-0000-0000-000003000000}">
          <x14:formula1>
            <xm:f>#REF!</xm:f>
          </x14:formula1>
          <xm:sqref>K21</xm:sqref>
        </x14:dataValidation>
        <x14:dataValidation type="list" allowBlank="1" showInputMessage="1" showErrorMessage="1" xr:uid="{00000000-0002-0000-0000-000004000000}">
          <x14:formula1>
            <xm:f>#REF!</xm:f>
          </x14:formula1>
          <xm:sqref>K20</xm:sqref>
        </x14:dataValidation>
        <x14:dataValidation type="list" allowBlank="1" showInputMessage="1" showErrorMessage="1" xr:uid="{00000000-0002-0000-0000-000005000000}">
          <x14:formula1>
            <xm:f>#REF!</xm:f>
          </x14:formula1>
          <xm:sqref>K17</xm:sqref>
        </x14:dataValidation>
        <x14:dataValidation type="list" allowBlank="1" showInputMessage="1" showErrorMessage="1" xr:uid="{00000000-0002-0000-0000-000006000000}">
          <x14:formula1>
            <xm:f>#REF!</xm:f>
          </x14:formula1>
          <xm:sqref>K16</xm:sqref>
        </x14:dataValidation>
        <x14:dataValidation type="list" allowBlank="1" showInputMessage="1" showErrorMessage="1" xr:uid="{00000000-0002-0000-0000-000007000000}">
          <x14:formula1>
            <xm:f>#REF!</xm:f>
          </x14:formula1>
          <xm:sqref>K22</xm:sqref>
        </x14:dataValidation>
        <x14:dataValidation type="list" allowBlank="1" showInputMessage="1" showErrorMessage="1" xr:uid="{00000000-0002-0000-0000-000008000000}">
          <x14:formula1>
            <xm:f>#REF!</xm:f>
          </x14:formula1>
          <xm:sqref>E16</xm:sqref>
        </x14:dataValidation>
        <x14:dataValidation type="list" allowBlank="1" showInputMessage="1" showErrorMessage="1" xr:uid="{00000000-0002-0000-0000-000009000000}">
          <x14:formula1>
            <xm:f>#REF!</xm:f>
          </x14:formula1>
          <xm:sqref>K18</xm:sqref>
        </x14:dataValidation>
        <x14:dataValidation type="list" allowBlank="1" showInputMessage="1" showErrorMessage="1" xr:uid="{00000000-0002-0000-0000-00000A000000}">
          <x14:formula1>
            <xm:f>#REF!</xm:f>
          </x14:formula1>
          <xm:sqref>V21:V22</xm:sqref>
        </x14:dataValidation>
        <x14:dataValidation type="list" allowBlank="1" showInputMessage="1" showErrorMessage="1" xr:uid="{00000000-0002-0000-0000-00000B000000}">
          <x14:formula1>
            <xm:f>#REF!</xm:f>
          </x14:formula1>
          <xm:sqref>N16:N22</xm:sqref>
        </x14:dataValidation>
        <x14:dataValidation type="list" allowBlank="1" showInputMessage="1" showErrorMessage="1" xr:uid="{00000000-0002-0000-0000-00000C000000}">
          <x14:formula1>
            <xm:f>#REF!</xm:f>
          </x14:formula1>
          <xm:sqref>F16:F22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8" ma:contentTypeDescription="Crear nuevo documento." ma:contentTypeScope="" ma:versionID="3c334712ddb1a386e221a84023a1ba0c">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1ff44eaf9d9925a66300bdb688085a0f"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22E589-BF8C-4AD5-9A2A-8413FF77F0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A80A49-3994-45EF-86DA-1C5475932323}">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BB75696C-39B0-4AB1-9FF0-1BC61ED974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Contractual</vt:lpstr>
      <vt:lpstr>'Gestion Contractual'!Área_de_impresión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caguerraj@hotmail.com</cp:lastModifiedBy>
  <cp:revision/>
  <dcterms:created xsi:type="dcterms:W3CDTF">2020-01-16T20:08:19Z</dcterms:created>
  <dcterms:modified xsi:type="dcterms:W3CDTF">2025-06-15T02:27:16Z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Order">
    <vt:r8>583000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