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SARROLLO HUMANO/HOJA DE VIDA DE INDICADORES/"/>
    </mc:Choice>
  </mc:AlternateContent>
  <xr:revisionPtr revIDLastSave="116" documentId="13_ncr:1_{9B728DF8-7995-44CD-9970-70A5BCB453EF}" xr6:coauthVersionLast="47" xr6:coauthVersionMax="47" xr10:uidLastSave="{5327C530-851E-48C4-98CF-FE7C5C81D006}"/>
  <bookViews>
    <workbookView xWindow="-108" yWindow="-108" windowWidth="23256" windowHeight="12456" tabRatio="879" xr2:uid="{00000000-000D-0000-FFFF-FFFF00000000}"/>
  </bookViews>
  <sheets>
    <sheet name="IN-GES-GDH-001" sheetId="1" r:id="rId1"/>
    <sheet name="IN-GES-GDH-002" sheetId="14" r:id="rId2"/>
    <sheet name="IN-GES-GDH-003" sheetId="15" r:id="rId3"/>
    <sheet name="IN-GES-GDH-004" sheetId="16" r:id="rId4"/>
    <sheet name="IN-GES-GDH-005" sheetId="17" r:id="rId5"/>
    <sheet name="lista" sheetId="5" state="hidden" r:id="rId6"/>
    <sheet name="IN-GES-GDH-006" sheetId="18" r:id="rId7"/>
    <sheet name="IN-GES-GDH-007" sheetId="19" r:id="rId8"/>
    <sheet name="IN-GES-GDH-008" sheetId="20" r:id="rId9"/>
    <sheet name="IN-GES-GDH-009" sheetId="21" r:id="rId10"/>
    <sheet name="IN-GES-GDH-010" sheetId="22" r:id="rId11"/>
    <sheet name="INSTRUCTIVO" sheetId="7" state="hidden" r:id="rId12"/>
  </sheets>
  <definedNames>
    <definedName name="_xlnm.Print_Area" localSheetId="0">'IN-GES-GDH-001'!$A$1:$V$62</definedName>
    <definedName name="_xlnm.Print_Area" localSheetId="1">'IN-GES-GDH-002'!$A$1:$V$71</definedName>
    <definedName name="_xlnm.Print_Area" localSheetId="2">'IN-GES-GDH-003'!$A$1:$V$62</definedName>
    <definedName name="_xlnm.Print_Area" localSheetId="3">'IN-GES-GDH-004'!$A$1:$V$71</definedName>
    <definedName name="_xlnm.Print_Area" localSheetId="4">'IN-GES-GDH-005'!$A$1:$V$71</definedName>
    <definedName name="_xlnm.Print_Area" localSheetId="6">'IN-GES-GDH-006'!$A$1:$V$62</definedName>
    <definedName name="_xlnm.Print_Area" localSheetId="7">'IN-GES-GDH-007'!$A$1:$V$62</definedName>
    <definedName name="_xlnm.Print_Area" localSheetId="8">'IN-GES-GDH-008'!$A$1:$V$62</definedName>
    <definedName name="_xlnm.Print_Area" localSheetId="9">'IN-GES-GDH-009'!$A$1:$V$62</definedName>
    <definedName name="_xlnm.Print_Area" localSheetId="10">'IN-GES-GDH-010'!$A$1:$V$62</definedName>
    <definedName name="_xlnm.Print_Area" localSheetId="11">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 i="17" l="1"/>
  <c r="T29" i="17"/>
  <c r="R29" i="17"/>
  <c r="V29" i="16"/>
  <c r="T29" i="16"/>
  <c r="R29" i="16"/>
  <c r="T28" i="16"/>
  <c r="R28" i="16"/>
  <c r="V29" i="14"/>
  <c r="T29" i="14"/>
  <c r="R29" i="14"/>
  <c r="W55" i="17"/>
  <c r="W50" i="17"/>
  <c r="W55" i="16"/>
  <c r="W50" i="16"/>
  <c r="W55" i="14"/>
  <c r="W50" i="14"/>
  <c r="Q29" i="17"/>
  <c r="O29" i="17"/>
  <c r="M29" i="17"/>
  <c r="Q29" i="16"/>
  <c r="O29" i="16"/>
  <c r="M29" i="16"/>
  <c r="Q28" i="16"/>
  <c r="B41" i="16"/>
  <c r="O28" i="16"/>
  <c r="B40" i="16"/>
  <c r="M28" i="16"/>
  <c r="B39" i="16"/>
  <c r="Q29" i="14"/>
  <c r="B41" i="14"/>
  <c r="O29" i="14"/>
  <c r="B40" i="14"/>
  <c r="M29" i="14"/>
  <c r="B39" i="14"/>
  <c r="L29" i="17"/>
  <c r="J29" i="17"/>
  <c r="B37" i="17"/>
  <c r="H29" i="17"/>
  <c r="B36" i="17"/>
  <c r="L28" i="16"/>
  <c r="J28" i="16"/>
  <c r="B37" i="16"/>
  <c r="H28" i="16"/>
  <c r="B36" i="16"/>
  <c r="W49" i="22"/>
  <c r="W47" i="22"/>
  <c r="W49" i="21"/>
  <c r="W47" i="21"/>
  <c r="W49" i="20"/>
  <c r="W47" i="20"/>
  <c r="W49" i="19"/>
  <c r="W47" i="19"/>
  <c r="W49" i="18"/>
  <c r="W47" i="18"/>
  <c r="W49" i="15"/>
  <c r="W47" i="15"/>
  <c r="W49" i="1"/>
  <c r="W47" i="1"/>
  <c r="F29" i="17"/>
  <c r="B35" i="17"/>
  <c r="D29" i="17"/>
  <c r="B34" i="17"/>
  <c r="C29" i="17"/>
  <c r="B33" i="17"/>
  <c r="F29" i="16"/>
  <c r="D29" i="16"/>
  <c r="C29" i="16"/>
  <c r="F28" i="16"/>
  <c r="B35" i="16"/>
  <c r="D28" i="16"/>
  <c r="B34" i="16"/>
  <c r="C28" i="16"/>
  <c r="B33" i="16"/>
  <c r="F29" i="14"/>
  <c r="B35" i="14"/>
  <c r="D29" i="14"/>
  <c r="B34" i="14"/>
  <c r="C29" i="14"/>
  <c r="B33" i="14"/>
  <c r="B35" i="22"/>
  <c r="B34" i="22"/>
  <c r="B33" i="22"/>
  <c r="B35" i="21"/>
  <c r="B34" i="21"/>
  <c r="B33" i="21"/>
  <c r="B35" i="20"/>
  <c r="B34" i="20"/>
  <c r="B33" i="20"/>
  <c r="B35" i="19"/>
  <c r="B34" i="19"/>
  <c r="B33" i="19"/>
  <c r="B35" i="18"/>
  <c r="B34" i="18"/>
  <c r="B33" i="18"/>
  <c r="B44" i="17"/>
  <c r="B43" i="17"/>
  <c r="B42" i="17"/>
  <c r="B41" i="17"/>
  <c r="B40" i="17"/>
  <c r="B39" i="17"/>
  <c r="B38" i="17"/>
  <c r="B44" i="16"/>
  <c r="B43" i="16"/>
  <c r="B42" i="16"/>
  <c r="B38" i="16"/>
  <c r="B35" i="15"/>
  <c r="B34" i="15"/>
  <c r="B33" i="15"/>
  <c r="B44" i="14"/>
  <c r="B43" i="14"/>
  <c r="B42" i="14"/>
  <c r="B38" i="14"/>
  <c r="B37" i="14"/>
  <c r="B36" i="14"/>
  <c r="B35" i="1"/>
  <c r="B34" i="1"/>
  <c r="C44" i="7"/>
  <c r="C43" i="7"/>
  <c r="C42" i="7"/>
  <c r="C41" i="7"/>
  <c r="C40" i="7"/>
  <c r="C39" i="7"/>
  <c r="C38" i="7"/>
  <c r="C37" i="7"/>
  <c r="C36" i="7"/>
  <c r="C35" i="7"/>
  <c r="C34" i="7"/>
  <c r="C33" i="7"/>
  <c r="B33" i="1"/>
</calcChain>
</file>

<file path=xl/sharedStrings.xml><?xml version="1.0" encoding="utf-8"?>
<sst xmlns="http://schemas.openxmlformats.org/spreadsheetml/2006/main" count="1778" uniqueCount="422">
  <si>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</si>
  <si>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</si>
  <si>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</si>
  <si>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</si>
  <si>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</si>
  <si>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</si>
  <si>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</si>
  <si>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</si>
  <si>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</si>
  <si>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</si>
  <si>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</si>
  <si>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</si>
  <si>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</si>
  <si>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</si>
  <si>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del Desarrollo Humano</t>
  </si>
  <si>
    <t>GDH</t>
  </si>
  <si>
    <t>DEFINICIÓN DEL INDICADOR</t>
  </si>
  <si>
    <t>NOMBRE DEL INDICADOR</t>
  </si>
  <si>
    <t>TIPO</t>
  </si>
  <si>
    <t>VALIDACIÓN FORMULACIÓN DEL INDICADOR POR LA OAP</t>
  </si>
  <si>
    <t>CÓDIGO DE INDICADOR</t>
  </si>
  <si>
    <t xml:space="preserve">Cumplimiento de las actividades sin costo del Plan de Bienestar e Incentivos de la vigencia </t>
  </si>
  <si>
    <t>Indicador de Gestión</t>
  </si>
  <si>
    <t>Validado</t>
  </si>
  <si>
    <t>IN-GES-GDH-001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</si>
  <si>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</si>
  <si>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</si>
  <si>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</si>
  <si>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</si>
  <si>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</si>
  <si>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</si>
  <si>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</si>
  <si>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</si>
  <si>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</si>
  <si>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</si>
  <si>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</si>
  <si>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</si>
  <si>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</si>
  <si>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</si>
  <si>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</si>
  <si>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Ejecutar las actividades sin costo programadas del Plan de Bienestar e Incentivos de la vigencia</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</si>
  <si>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</si>
  <si>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</si>
  <si>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</si>
  <si>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</si>
  <si>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</si>
  <si>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</si>
  <si>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</si>
  <si>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</si>
  <si>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</si>
  <si>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</si>
  <si>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</si>
  <si>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</si>
  <si>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</si>
  <si>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Anual</t>
  </si>
  <si>
    <t>Simple</t>
  </si>
  <si>
    <t>Ascendente</t>
  </si>
  <si>
    <t>Constante</t>
  </si>
  <si>
    <t xml:space="preserve">RANGO DE MEDICIÓN </t>
  </si>
  <si>
    <t>ACTORES INTERESADOS EN EL RESULTADO</t>
  </si>
  <si>
    <t>NIVEL MÁXIMO</t>
  </si>
  <si>
    <t>NIVEL ACEPTABLE</t>
  </si>
  <si>
    <t>NIVEL MINÍMO</t>
  </si>
  <si>
    <t>≤99% al 90%</t>
  </si>
  <si>
    <t>≤89%</t>
  </si>
  <si>
    <t>Comité Institucional de despempeño - Funcionarios del Idipron</t>
  </si>
  <si>
    <t>FUENTE DE INFORMACIÓN</t>
  </si>
  <si>
    <t>FÓRMULA DE CÁLCULO DEL INDICADOR</t>
  </si>
  <si>
    <t>Matriz de seguimiento a las actividades de bienestar y capacitación A-GDH-FT-050</t>
  </si>
  <si>
    <t>(Número de actividades de bienestar ejecutadas sin costo/Actividades de bienestar programadas sin costo)*100</t>
  </si>
  <si>
    <t>COMPORTAMIENTO INDICADOR</t>
  </si>
  <si>
    <t>Meses:</t>
  </si>
  <si>
    <t>Dato Numerador:</t>
  </si>
  <si>
    <t>Dato Denominador:</t>
  </si>
  <si>
    <t>MONITOREO INDICADOR</t>
  </si>
  <si>
    <t>Periodo</t>
  </si>
  <si>
    <t>Resultado Monitoreo</t>
  </si>
  <si>
    <t>ANÁLISIS RESULTADO DEL INDICADOR</t>
  </si>
  <si>
    <t xml:space="preserve"> SEGUIMIENTO 2025:</t>
  </si>
  <si>
    <t>LIMITANTES</t>
  </si>
  <si>
    <t>VALIDACIÓN DEL SEGUIMIENTO POR LA OFICINA ASESORA DE PLANEACIÓN</t>
  </si>
  <si>
    <t>CONTROL DE CAMBIOS DEL INDICADOR</t>
  </si>
  <si>
    <t>FECHA</t>
  </si>
  <si>
    <t>CAMBIOS</t>
  </si>
  <si>
    <t>JUSTIFICACIÓN</t>
  </si>
  <si>
    <t>FECHA QUE APLICA LA MODIFICACIÓN</t>
  </si>
  <si>
    <t>Se crea el indicador.</t>
  </si>
  <si>
    <t>Se documenta indicador con el fin de dar respuesta a la nueva plataforma estratégica.</t>
  </si>
  <si>
    <t>APROBACIÓN</t>
  </si>
  <si>
    <t>ELABORÓ:</t>
  </si>
  <si>
    <t>LIZ ALEXANDRA GÓMEZ PULIDO</t>
  </si>
  <si>
    <t>CARGO:</t>
  </si>
  <si>
    <t xml:space="preserve">PROFESIONAL UNIVERSITARIO CÓD 219 GRADO 07 (E) </t>
  </si>
  <si>
    <t>ANY JACKELINE ROJAS PINILLA</t>
  </si>
  <si>
    <t>PROFESIONAL UNIVERSITARIO CÓD 219 GRADO 07</t>
  </si>
  <si>
    <t>REVISÓ:</t>
  </si>
  <si>
    <t>NELSON ENRIQUE RAMIREZ YUMAYASA</t>
  </si>
  <si>
    <t>DELEGADO MIPG SECRETARÍA GENERAL</t>
  </si>
  <si>
    <t>APROBÓ:</t>
  </si>
  <si>
    <t>CARLOS FABIÁN GAITÁN RONDÓN</t>
  </si>
  <si>
    <t>GERENTE DE TALENTO HUMANO</t>
  </si>
  <si>
    <t>REVISIÓN Y SEGUIMIENTO POR LA OFICINA ASESORA DE PLANEACIÓN</t>
  </si>
  <si>
    <t>REVISÓ OAP:</t>
  </si>
  <si>
    <t>MARIA FERNANDA CACERES</t>
  </si>
  <si>
    <t>PROFESIONAL UNIVERSITARIO CÓD 219 GRADO 05 ( E )</t>
  </si>
  <si>
    <t>Vr. 02; 13/03/2024</t>
  </si>
  <si>
    <t>Frecuencia de accidentalidad</t>
  </si>
  <si>
    <t>IN-GES-GDH-002</t>
  </si>
  <si>
    <t>Reportar el número de veces que ocurre en accidente de trabajo en el mes teniendo en cuenta el formato que suministra la aseguradora de riesgos laborales</t>
  </si>
  <si>
    <t>Resultado</t>
  </si>
  <si>
    <t>Mensual</t>
  </si>
  <si>
    <t>Descendente</t>
  </si>
  <si>
    <t>≥1,1% a 1,5%</t>
  </si>
  <si>
    <t>≥1,6%</t>
  </si>
  <si>
    <t>Gerencia de Talento Humano -  ARL -  Entes de Control</t>
  </si>
  <si>
    <t xml:space="preserve">FURAT Formato Único de Reporte de Accidentes de Trabajo A-GDH-FT-016 </t>
  </si>
  <si>
    <t>(Número de accidentes de trabajo que se presentaron en el mes / Número de trabajadores en el mes)*100</t>
  </si>
  <si>
    <t>ENE</t>
  </si>
  <si>
    <t>FEB</t>
  </si>
  <si>
    <t>MAR</t>
  </si>
  <si>
    <t>ABR</t>
  </si>
  <si>
    <t>MAY</t>
  </si>
  <si>
    <t>JUN</t>
  </si>
  <si>
    <t>JUL</t>
  </si>
  <si>
    <t>AGOT</t>
  </si>
  <si>
    <t>SEPT</t>
  </si>
  <si>
    <t>OCT</t>
  </si>
  <si>
    <t>NOV</t>
  </si>
  <si>
    <t>DIC</t>
  </si>
  <si>
    <t>Ene</t>
  </si>
  <si>
    <t>Feb</t>
  </si>
  <si>
    <t>Mar</t>
  </si>
  <si>
    <t>Abr</t>
  </si>
  <si>
    <t>May</t>
  </si>
  <si>
    <t>Jun</t>
  </si>
  <si>
    <t>Jul</t>
  </si>
  <si>
    <t>Ago</t>
  </si>
  <si>
    <t>Sep</t>
  </si>
  <si>
    <t>Oct</t>
  </si>
  <si>
    <t>Nov</t>
  </si>
  <si>
    <t>Dic</t>
  </si>
  <si>
    <t>PRIMER SEGUIMIENTO :</t>
  </si>
  <si>
    <t>Se toma como base los reportes de accidente de trabajo, realizados a Seguridad y Salud en el Trabajo.
Enero: Por cada cien funcionario/as que laboraron , se presentaron 0.05%.accidenetes de trabajo Clasificación: RIESGO MECÁNICO manipulación incorrecta de equipos de trabajo (1)
Febrero:Por cada cien  funcionario/as que laboraron, se presentaron 0.10%.accidenetes de trabajo.
Marzo: Por cada cien  funcionario/as que laboraron, se presentaron 0.72%.accidenetes de trabajo
Se da cumplimiento a la meta establecida.
Con respecto a la vigencia anterior se disminuyó el promedio de ausentismo de 050,% a 0,29%.</t>
  </si>
  <si>
    <t>SEGUNDO SEGUIMIENTO :</t>
  </si>
  <si>
    <t>Se toma como base los reportes de accidente de trabajo, realizados a Seguridad y Salud en el Trabajo.
Abril: Por cada cien funcionario/as que laboraron , se presentaron 0.34%.accidentes de trabajo 
Mayo:Por cada cien  funcionario/as que laboraron, se presentaron 0.49%.accidentes de trabajo. 
Junio: Por cada cien  funcionario/as que laboraron, se presentaron 0.11%.accidentes de trabajo
Se da cumplimiento a la meta establecida.
Con respecto a la vigencia anterior se aumentó el promedio de accidentalidad de 029,% a 0,32%.</t>
  </si>
  <si>
    <t>TERCER SEGUIMIENTO :</t>
  </si>
  <si>
    <t>Se toma como base los reportes de accidente de trabajo, realizados a Seguridad y Salud en el Trabajo.
Julio: Por cada cien funcionario/as que laboraron , se presentaron 0.40%.accidentes de trabajo 
Agosto:Por cada cien  funcionario/as que laboraron, se presentaron 0.23%.accidentes de trabajo. 
Septiembre: No se reportaron accidentes de trabajo para este mes.
Se da cumplimiento a la meta establecida.
Con respecto a la vigencia anterior se disminuyó el promedio de accidentalidad de 0,32% a 0,21%</t>
  </si>
  <si>
    <t>CUARTO SEGUIMIENTO :</t>
  </si>
  <si>
    <t xml:space="preserve">Se toma como base los reportes de accidente de trabajo, realizados a Seguridad y Salud en el Trabajo.
Octubre: Por cada cien funcionario/as que laboraron, se presentaron 0.43%. accidentes de trabajo 
Noviembre: Por cada cien funcionario/as que laboraron, se presentaron 0.20%. accidentes de trabajo. 
Diciembre: Por cada cien funcionario/as que laboraron, se presentaron 0.53% accidentes de trabajo
Se da cumplimiento a la meta establecida.
Con respecto a la vigencia anterior aumento el promedio de accidentalidad de 0,32% a 0,39%
</t>
  </si>
  <si>
    <t>DIEGO FERNANDO LOZANO MOGOLLÓN</t>
  </si>
  <si>
    <t>PROFESIONAL ESPECIALIZADO CÓD 222 GRADO 09</t>
  </si>
  <si>
    <t>Proporción de accidentes de trabajo mortales</t>
  </si>
  <si>
    <t>IN-GES-GDH-003</t>
  </si>
  <si>
    <t>Reportar el número de veces que ocurre en accidente de trabajo mortal en el año teniendo en cuenta el formato que suministra la aseguradora de riesgos laborales</t>
  </si>
  <si>
    <t>≥0%</t>
  </si>
  <si>
    <t>≥1%</t>
  </si>
  <si>
    <t>Gerencia de Talento Humano - ARL - Entes de Control</t>
  </si>
  <si>
    <t>Reportes de accidentes de trabajo realizados por Seguridad y Salud en el Trabajo por medio de correo electrónico</t>
  </si>
  <si>
    <t>(Número de accidentes de trabajo mortales que se presentaron en el año / Total de accidentes de trabajo que se presentaron en el año)*100</t>
  </si>
  <si>
    <t>En la vigencia 2025 no se presentaron accidentes mortales en los funcionarios y contratistas del IDIPRON se aporta el soporte del aplicativo Alissta de Positiva</t>
  </si>
  <si>
    <t>Severidad de accidentalidad</t>
  </si>
  <si>
    <t>IN-GES-GDH-004</t>
  </si>
  <si>
    <t>Identificar el número de días perdidos por accidente de trabajo en el mes de acuerdo con el reporte de incapacidad suministrado por el trabajador</t>
  </si>
  <si>
    <t>Impacto</t>
  </si>
  <si>
    <t>Compuesto</t>
  </si>
  <si>
    <t>≥11%</t>
  </si>
  <si>
    <t>≥12%</t>
  </si>
  <si>
    <t>Gerencia de Talento Humano -  ARL - Entes de Control</t>
  </si>
  <si>
    <t>Base de datos en excel que contiene las incapacidades que suministra el medico tratante, a los trabajores (funcionarios/as y contratista) que presenta el accidente  de Trabajo.</t>
  </si>
  <si>
    <t>(Número de días de incapacidad por accidente de trabajo en el mes + número de días cargados en el mes / Número de trabajadores en el mes)*100</t>
  </si>
  <si>
    <t>Se toma como base los reportes de accidentes de trabajo reportados a Seguridad y salud en el trabajo
Enero: ((4+25)= 29/(1668+225)=1893). Por cada cien trabajadores funcionario/as y contratistas que laboraron en el mes, se perdieron 2 días.
Febrero: ((24+38)= 62/(1703+224)=1927). Por cada cien trabajadores funcionario/as que laboraron en el mes, se perdieron 3 días.
Marzo: ((25+73)= 98/(1573+224)=1797) Por cada cien trabajadores funcionario/as que laboraron en el mes, se perdieron 5 días.
Se da cumplimiento a la meta establecida.
Con respecto a la vigencia anterior se disminuyó el promedio de ausentismo por incapacidades por accidente de trabajo del 4,29% a 3%.</t>
  </si>
  <si>
    <t>Se toma como base los reportes de accidentes de trabajo reportados a Seguridad y salud en el trabajo
Abril: ((13+24)= 37/(1515+226)=1741). Por cada cien trabajadores funcionario/as y contratistas que laboraron en el mes, se perdieron 2 días.
Mayo: ((60+26)= 86/(1613+225)=1838). Por cada cien trabajadores funcionario/as que laboraron en el mes, se perdieron 5 días.
Junio: ((20+22)= 42/(1518+225)=1743) Por cada cien trabajadores funcionario/as que laboraron en el mes, se perdieron 2 días.
Se da cumplimiento a la meta establecida.
Con respecto a la vigencia anterior se mantiene el promedio de ausentismo por incapacidades por accidente de trabajo del 3%.</t>
  </si>
  <si>
    <t>Se toma como base los reportes de accidentes de trabajo reportados a Seguridad y salud en el trabajo
Julio: ((24+27)= 51/(1542+220)=1762). Por cada cien trabajadores funcionarios/as y contratistas que laboraron en el mes, se perdieron 2,9 días.
Agosto: ((26+24)= 50/(1517+220)=1737). Por cada cien trabajadores funcionarios/as que laboraron en el mes, se perdieron 2,9 días.
Sptiembre: ((21+26)= 47/(1400+219)=1619) Por cada cien trabajadores funcionarios/as que laboraron en el mes, se perdieron 2,9 días.
Se da cumplimiento a la meta establecida.
Con respecto a la vigencia anterior disminuyó el promedio de ausentismo por incapacidades por accidente de trabajo en un 0,1%.</t>
  </si>
  <si>
    <t xml:space="preserve">Se toma como base los reportes de accidentes de trabajo reportados a Seguridad y salud en el trabajo
Octubre: ((24+26)= 50/(1408+215)=1623). Por cada cien trabajadores funcionarios/as y contratistas que laboraron en el mes, se perdieron 3,1 días.
Noviembre: ((45+24)= 68/(1302+215)=1517). Por cada cien trabajadores funcionarios/as que laboraron en el mes, se perdieron 4,5 días.
Diciembre: ((46+25)= 71/(1+214)=) Por cada cien trabajadores funcionarios/as que laboraron en el mes, se perdieron 4,4 días.
Se da cumplimiento a la meta establecida.
Con respecto a la vigencia anterior aumento el promedio de ausentismo por incapacidades por accidente de trabajo de 2,9 a 4,0 %.
</t>
  </si>
  <si>
    <t>Ausentismo por causa médica</t>
  </si>
  <si>
    <t>IN-GES-GDH-005</t>
  </si>
  <si>
    <t>Informar el numero de días de ausencia por incapacidad medica en el mes, de acuerdo con el reporte de incapacidad suministrado por nómina y liquidaciones a Seguridad y Salud en el Trabajo</t>
  </si>
  <si>
    <t>≥3,1% a 3,5%</t>
  </si>
  <si>
    <t>≥3,6%</t>
  </si>
  <si>
    <t>Reporte de ausentismo remitidos por parte de Carrera Administrativa a Seguridad y Salud en el Trabajo por medio de correo electrónico</t>
  </si>
  <si>
    <t>(Número de días de ausencia por incapacidad laboral o común en el mes / Número de días de trabajo programados en el mes )*100</t>
  </si>
  <si>
    <t>Se toma como base las incapacidades mensuales reportadas a Nómina
Enero: (225*25=5625). Por cada cien trabajadores funcionario/as que laboraron en el mes, se perdieron 2 días.
Febrero: (224*24=5376). Por cada cien trabajadores funcionario/as que laboraron en el mes, se perdieron 3.
Marzo: (224*25=5600). Por cada cien trabajadores funcionario/as que laboraron en el mes, se perdieron 3 días.
Se da cumplimiento a la meta establecida.
Durante este trimestre no se presentaron accidentes de trabajo del personal de planta, según la clasificación del origen del peligro/riesgo es por origen común.
Con respecto a la vigencia anterior se disminuyó el promedio de ausentismo de 2,49% a 2%.</t>
  </si>
  <si>
    <t>Se toma como base las incapacidades mensuales reportadas a Nómina
Abril: (226*24=5424). Por cada cien trabajadores funcionario/as que laboraron en el mes, se perdieron 2 días.
Mayo: (225*26=5850). Por cada cien trabajadores funcionario/as que laboraron en el mes, se perdieron 2 días.
Junio: (225*22=4950). Por cada cien trabajadores funcionario/as que laboraron en el mes, se perdieron 1 día.
Se da cumplimiento a la meta establecida.
Durante este trimestre se presentó 1 accidente de trabajo a una funcionaria de planta, según la clasificación del origen del peligro/riesgo es por riesgo físico quemadura.
Con respecto a la vigencia anterior se mantiene el promedio de ausentismo de 2%.</t>
  </si>
  <si>
    <t>Se toma como base las incapacidades mensuales reportadas a Nómina
julio: (220*24=5940). Por cada cien trabajadores funcionarios/as que laboraron en el mes, se perdieron 1,9 días.
Agosto: (220*24=5280). Por cada cien trabajadores funcionarios/as que laboraron en el mes, se perdieron 2,3 días.
Septiembre: (219*26=5694). Por cada cien trabajadores funcionarios/as que laboraron en el mes, se perdieron 2,7 días.
Se da cumplimiento a la meta establecida.
Durante este trimestre no se presentaron accidentes de trabajo en los funcionarios de planta.
Con respecto a la vigencia anterior aumentó el promedio de ausentismo  a 2.3%</t>
  </si>
  <si>
    <t>Se recibieron en total 58 reportes de incapacidad en el segundo trimestre, sin embargo de estas 58 solo se toman en cuenta para el reporte del segundo trimestre 52 reportes, teniendo en cuenta que los restantes corresponden a incapacidades ocurridas en el trimestre anterior.</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</si>
  <si>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</si>
  <si>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</si>
  <si>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</si>
  <si>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</si>
  <si>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</si>
  <si>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</si>
  <si>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</si>
  <si>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</si>
  <si>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</si>
  <si>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</si>
  <si>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</si>
  <si>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</si>
  <si>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</si>
  <si>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</si>
  <si>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</si>
  <si>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</si>
  <si>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</si>
  <si>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</si>
  <si>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</si>
  <si>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</si>
  <si>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</si>
  <si>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</si>
  <si>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</si>
  <si>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</si>
  <si>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</si>
  <si>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</si>
  <si>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</si>
  <si>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</si>
  <si>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</si>
  <si>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</si>
  <si>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</si>
  <si>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</si>
  <si>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</si>
  <si>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</si>
  <si>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</si>
  <si>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</si>
  <si>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</si>
  <si>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</si>
  <si>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</si>
  <si>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</si>
  <si>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</si>
  <si>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</si>
  <si>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</si>
  <si>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</si>
  <si>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</si>
  <si>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</si>
  <si>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</si>
  <si>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</si>
  <si>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</si>
  <si>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</si>
  <si>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</si>
  <si>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</si>
  <si>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</si>
  <si>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</si>
  <si>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</si>
  <si>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</si>
  <si>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</si>
  <si>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</si>
  <si>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</si>
  <si>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</si>
  <si>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</si>
  <si>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</si>
  <si>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</si>
  <si>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</si>
  <si>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</si>
  <si>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</si>
  <si>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</si>
  <si>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</si>
  <si>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</si>
  <si>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</si>
  <si>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</si>
  <si>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</si>
  <si>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</si>
  <si>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</si>
  <si>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</si>
  <si>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</si>
  <si>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</si>
  <si>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</si>
  <si>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</si>
  <si>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</si>
  <si>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</si>
  <si>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</si>
  <si>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</si>
  <si>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</si>
  <si>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</si>
  <si>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</si>
  <si>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</si>
  <si>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</si>
  <si>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</si>
  <si>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</si>
  <si>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</si>
  <si>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</si>
  <si>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</si>
  <si>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</si>
  <si>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</si>
  <si>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</si>
  <si>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</si>
  <si>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</si>
  <si>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</si>
  <si>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</si>
  <si>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</si>
  <si>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</si>
  <si>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</si>
  <si>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</si>
  <si>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</si>
  <si>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</si>
  <si>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</si>
  <si>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</si>
  <si>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</si>
  <si>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</si>
  <si>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</si>
  <si>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</si>
  <si>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</si>
  <si>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</si>
  <si>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</si>
  <si>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</si>
  <si>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</si>
  <si>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</si>
  <si>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</si>
  <si>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</si>
  <si>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</si>
  <si>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</si>
  <si>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</si>
  <si>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</si>
  <si>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</si>
  <si>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</si>
  <si>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</si>
  <si>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</si>
  <si>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</si>
  <si>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</si>
  <si>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</si>
  <si>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</si>
  <si>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</si>
  <si>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</si>
  <si>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</si>
  <si>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</si>
  <si>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</si>
  <si>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Prevalencia de la enfermedad laboral</t>
  </si>
  <si>
    <t>IN-GES-GDH-006</t>
  </si>
  <si>
    <t>Informar el número de casos de enfermedad de origen laboral presentes en un periodo de tiempo a través del reporte suministrado por la ARL</t>
  </si>
  <si>
    <t>≥0,5% a 0,6%</t>
  </si>
  <si>
    <t>≥0,7%</t>
  </si>
  <si>
    <t>Gerencia de Talento Humano - ARL -  Entes de Control</t>
  </si>
  <si>
    <t>La información se toma de acuerdo a las notificaciones realizadas por la ARL a la entidad ya sea por medio de correo electrónico o correspondencia</t>
  </si>
  <si>
    <t>(Número de casos nuevos + antiguos de enfermedad laboral en el periodo «Z» / Promedio de trabajadores en el periodo «Z»)*100000</t>
  </si>
  <si>
    <t>SEGUIMIENTO 2025:</t>
  </si>
  <si>
    <t>Incidencia de la enfermedad laboral</t>
  </si>
  <si>
    <t>IN-GES-GDH-007</t>
  </si>
  <si>
    <t>Informar el número de casos nuevos de enfermedad laboral en una población determinada en un período de tiempo,  a través del reporte suministrado por la ARL</t>
  </si>
  <si>
    <t>,</t>
  </si>
  <si>
    <t>≥0,4% a 0,5%</t>
  </si>
  <si>
    <t>≥0,60%</t>
  </si>
  <si>
    <t xml:space="preserve">La información se toma de acuerdo a las notificaciones realizadas por la ARL a la entidad ya sea por medio de correo electrónico o correspondencia </t>
  </si>
  <si>
    <t>(Número de casos nuevos de enfermedad laboral en el periodo «Z» / Promedio de trabajadores en el periodo «Z»)*100000</t>
  </si>
  <si>
    <t>Investigación de accidentes e incidentes</t>
  </si>
  <si>
    <t>IN-GES-GDH-008</t>
  </si>
  <si>
    <t xml:space="preserve">Informar el número de investigaciones de incidentes y accidentse de trabajo realizadas por Gestión de Seguridad y Salud en el Trabajo  </t>
  </si>
  <si>
    <t>≤89% A 85%</t>
  </si>
  <si>
    <t>≤84%</t>
  </si>
  <si>
    <t xml:space="preserve"> Durante el periodo se presentaron 62 accidentes de trabajo a los cuales a todos se les realizó la investigación de accidente con el fin de determinar el origen de los eventos para identificar su causalidad e intervenir en el mejoramiento de los procesos para eliminar y mitigar su ocurrencia.</t>
  </si>
  <si>
    <t>Cobertura en los procesos de formación de los servidores y servidoras</t>
  </si>
  <si>
    <t>IN-GES-GDH-009</t>
  </si>
  <si>
    <t>Identificar el número de servidores(as) que participan de los procesos de formación durante la ejecución del Plan Institucional de Capacitación PIC de la vigencia</t>
  </si>
  <si>
    <t>Comisión de Personal, Sindicato y servidores y servidoras del Instituto.</t>
  </si>
  <si>
    <t xml:space="preserve">(Número de funcionarios(as) capacitados(as)/ Número de funcionarios(as) de la entidad)*100									</t>
  </si>
  <si>
    <t>DANIEL ARTURO OSPINA RODRÍGUEZ</t>
  </si>
  <si>
    <t>PROFESIONAL UNIVERSITARIO CÓD 219 GRADO 01 ( E )</t>
  </si>
  <si>
    <t>Apropiación del aprendizaje</t>
  </si>
  <si>
    <t>IN-GES-GDH-010</t>
  </si>
  <si>
    <t>Medir la apropiación del aprendizaje de los servidores(as) que participan de cada uno de los procesos de formación de acuerdo con los criterios establecidos en la EVALUACION DEL APRENDIZAJE A-GDH-FT-070</t>
  </si>
  <si>
    <t>≤69% al 50%</t>
  </si>
  <si>
    <t>≤49%</t>
  </si>
  <si>
    <t>EVALUACION DEL APRENDIZAJE A-GDH-FT-070 aplicadas en los procesos de más de 8 horas de formación</t>
  </si>
  <si>
    <t xml:space="preserve">(Número de funcionarios que se apropian de lo aprendido/ No. de asistentes a la capacitacion)*100						</t>
  </si>
  <si>
    <t xml:space="preserve">Durante la vigencia evaluada se desarrollaron 12 procesos de formación con una duración superior a 8 horas. En abril se ejecutó el primer curso de inglés con el SENA; en julio, el curso de Office básico; y entre septiembre y diciembre, 10 cursos con costo de la Universidad Nacional. De estos procesos, en 12 se aplicó la Evaluación del Aprendizaje A-GDH-FT-070, evidenciando la apropiación de los contenidos por parte de los servidores(as). </t>
  </si>
  <si>
    <t>La apropiación del aprendizaje se ve limitada por la deserción de participantes durante la ejecución de los cursos, dado que el número de servidores(as) inscritos inicialmente no coincide con el número de quienes finalizan el proceso formativo.</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</si>
  <si>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</si>
  <si>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</si>
  <si>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</si>
  <si>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</si>
  <si>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</si>
  <si>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</si>
  <si>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</si>
  <si>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</si>
  <si>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</si>
  <si>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</si>
  <si>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</si>
  <si>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</si>
  <si>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</si>
  <si>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</si>
  <si>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</si>
  <si>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</si>
  <si>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</si>
  <si>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</si>
  <si>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</si>
  <si>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</si>
  <si>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</si>
  <si>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</si>
  <si>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</si>
  <si>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</si>
  <si>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</si>
  <si>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</si>
  <si>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</si>
  <si>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</si>
  <si>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</si>
  <si>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</si>
  <si>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</si>
  <si>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</si>
  <si>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</si>
  <si>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</si>
  <si>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</si>
  <si>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</si>
  <si>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</si>
  <si>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</si>
  <si>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</si>
  <si>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</si>
  <si>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</si>
  <si>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</si>
  <si>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</si>
  <si>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</si>
  <si>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</si>
  <si>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</si>
  <si>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</si>
  <si>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</si>
  <si>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</si>
  <si>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</si>
  <si>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</si>
  <si>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</si>
  <si>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</si>
  <si>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</si>
  <si>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</si>
  <si>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</si>
  <si>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I Trimestre: Se realizo una actividad sin costo de 20 programas
II Trimestre: Se desarrollaron  12 actividades sin costo de 20 programadas que se terminan de ejecutar al finalizar la vigencia, ya que se  desarrollan en varios meses del año
III Trimestre: Se concluyeron 8 de las 12 actividades en ejecucion del 2 trimestre, para un total de ejecucion de 8 actividades al terminar el trimestre
IV Trimestre: Se concluyeron  12 actividades sin costo propuestas para terminar la vigencia con un  total de 20 actividades ejecutadas sobre 20 programadas
Si bien las actividades presentan adecuada acogida y valoración positiva por parte de los participantes, la asistencia no alcanza la totalidad de los servidores durante la vigencia, lo que limita la cobertura total y el impacto esperado de las acciones institucionales.</t>
  </si>
  <si>
    <t xml:space="preserve">Se toma como base las incapacidades mensuales reportadas a Nómina
Octubre: (215*26=5590). Por cada cien trabajadores funcionarios/as que laboraron en el mes, se perdieron 2,7 días.
Noviembre: (215*23=4945). Por cada cien trabajadores funcionarios/as que laboraron en el mes, se perdieron 3,1 días.
Diciembre: (214*25=5350). Por cada cien trabajadores funcionarios/as que laboraron en el mes, se perdieron 2,2 días con corte a 15 de diciembre de 2025.
Se da cumplimiento a la meta establecida.
Durante este trimestre se presentaron cuatro (4) accidentes de trabajo a cuatro funcionarios de planta.
Con respecto al trimestre anterior aumentó el promedio de ausentismo de 2.3% a 2,7%
</t>
  </si>
  <si>
    <t xml:space="preserve">De los 1725 trabajadores (funcionarios/as y contratistas) existen 6 casos antiguos de enfermedad laboral calificados en el 2024 y un caso para la vigencia 2025 calificado un caso como enfermedad laboral por la Junta Nacional de Calificación de Invalidez correspondiendo al resultado del monitoreo a 0.4%.	</t>
  </si>
  <si>
    <t>En el año 2025, de lo 1725 trabajadores (promedio de funcionarios y Contratistas de la vigencia) se presento una calificación de enfermedad de tipo laboral calificado por la Junta Nacional de Calificación de Invalidez, el resultado del indicador el 0,06% que equivale a un rango de medición maximo.</t>
  </si>
  <si>
    <t>Durante la vigencia del Plan Institucional de Capacitación (PIC) se evidenció la participación activa de los servidores(as) públicos en los diferentes procesos de formación programados. En total, 197 servidores y servidoras públicos se capacitaron en una o varias acciones formativas incluidas en el PIC, lo que refleja un avance significativo en la cobertura del plan y en el fortalecimiento de competencias laborales e institucionales. Esta participación contribuye al desarrollo del talento humano, al mejoramiento del desempeño individual y colectivo, y al cumplimiento de los objetivos estratégicos de la entidad en materia de formación y cualificación del personal.
La medición del indicador se ve limitada por la deserción de servidoras(es) desde la etapa de inscripción hasta la culminación de los procesos formativos, así como por el abandono parcial en algunos cursos, lo que afecta la cobertura efectiva.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</si>
</sst>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F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22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164" fontId="2" fillId="0" borderId="5" xfId="0" applyNumberFormat="1" applyFont="1" applyBorder="1" applyAlignment="1">
      <alignment horizontal="center" vertical="center"/>
    </xf>
    <xf numFmtId="10" fontId="2" fillId="0" borderId="5" xfId="0" applyNumberFormat="1" applyFont="1" applyBorder="1" applyAlignment="1">
      <alignment horizontal="center" vertical="center"/>
    </xf>
    <xf numFmtId="0" fontId="2" fillId="0" borderId="8"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2" fillId="0" borderId="0" xfId="0" applyFont="1"/>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2" fillId="0" borderId="14" xfId="0" applyFont="1" applyBorder="1"/>
    <xf numFmtId="0" fontId="7" fillId="3" borderId="5" xfId="0" applyFont="1" applyFill="1" applyBorder="1" applyAlignment="1">
      <alignment horizontal="center"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3" borderId="5" xfId="0" applyFont="1" applyFill="1" applyBorder="1" applyAlignment="1">
      <alignment horizontal="center" vertical="center"/>
    </xf>
    <xf numFmtId="0" fontId="2" fillId="0" borderId="5" xfId="0" applyFont="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5"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164" fontId="9" fillId="0" borderId="5"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8" fillId="0" borderId="5" xfId="0" applyFont="1" applyBorder="1" applyAlignment="1">
      <alignment horizontal="center" vertical="center" wrapText="1"/>
    </xf>
    <xf numFmtId="0" fontId="18" fillId="9" borderId="8"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8" fillId="9" borderId="10" xfId="0" applyFont="1" applyFill="1" applyBorder="1" applyAlignment="1">
      <alignment horizontal="center" vertical="center" wrapText="1"/>
    </xf>
    <xf numFmtId="0" fontId="15" fillId="0" borderId="0" xfId="0" applyFont="1" applyAlignment="1">
      <alignment horizontal="center" vertical="center" wrapText="1"/>
    </xf>
    <xf numFmtId="10" fontId="9" fillId="0" borderId="5" xfId="0" applyNumberFormat="1" applyFont="1" applyBorder="1" applyAlignment="1">
      <alignment horizontal="center" vertical="center" wrapText="1"/>
    </xf>
    <xf numFmtId="10" fontId="9" fillId="0" borderId="8" xfId="0" applyNumberFormat="1" applyFont="1" applyBorder="1" applyAlignment="1">
      <alignment horizontal="center" vertical="center" wrapText="1"/>
    </xf>
    <xf numFmtId="10" fontId="9" fillId="0" borderId="9" xfId="0" applyNumberFormat="1" applyFont="1" applyBorder="1" applyAlignment="1">
      <alignment horizontal="center" vertical="center" wrapText="1"/>
    </xf>
    <xf numFmtId="10" fontId="9" fillId="0" borderId="10" xfId="0" applyNumberFormat="1" applyFont="1" applyBorder="1" applyAlignment="1">
      <alignment horizontal="center" vertical="center" wrapText="1"/>
    </xf>
    <xf numFmtId="10" fontId="18" fillId="0" borderId="8" xfId="0" applyNumberFormat="1" applyFont="1" applyBorder="1" applyAlignment="1">
      <alignment horizontal="center" vertical="center"/>
    </xf>
    <xf numFmtId="10" fontId="18" fillId="0" borderId="9" xfId="0" applyNumberFormat="1" applyFont="1" applyBorder="1" applyAlignment="1">
      <alignment horizontal="center" vertical="center"/>
    </xf>
    <xf numFmtId="10" fontId="18" fillId="0" borderId="10" xfId="0" applyNumberFormat="1" applyFont="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5" xfId="0" applyFont="1" applyBorder="1" applyAlignment="1" applyProtection="1">
      <alignment horizontal="center" vertical="center"/>
    </xf>
  </cellXfs>
  <cellStyles count="4">
    <cellStyle name="Normal" xfId="0" builtinId="0"/>
    <cellStyle name="Normal 2" xfId="1" xr:uid="{00000000-0005-0000-0000-000001000000}"/>
    <cellStyle name="Normal 3" xfId="2" xr:uid="{00000000-0005-0000-0000-000002000000}"/>
    <cellStyle name="Normal 4" xfId="3" xr:uid="{CA8E2934-A053-4EC4-919E-A92B27B54D1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9773-4361-BD2C-C10116095A0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'IN-GES-GDH-002'!$B$32</c:f>
              <c:strCache>
                <c:ptCount val="1"/>
                <c:pt idx="0">
                  <c:v>Resultado Monitoreo</c:v>
                </c:pt>
              </c:strCache>
            </c:strRef>
          </c:tx>
          <c:spPr>
            <a:solidFill>
              <a:srgbClr val="004586"/>
            </a:solidFill>
            <a:ln w="25400">
              <a:noFill/>
            </a:ln>
          </c:spPr>
          <c:invertIfNegative val="0"/>
          <c:cat>
            <c:strRef>
              <c:f>'IN-GES-GDH-002'!$A$33:$A$44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'IN-GES-GDH-002'!$B$33:$B$44</c:f>
              <c:numCache>
                <c:formatCode>0.00%</c:formatCode>
                <c:ptCount val="12"/>
                <c:pt idx="0">
                  <c:v>5.2826201796090863E-4</c:v>
                </c:pt>
                <c:pt idx="1">
                  <c:v>1.0378827192527244E-3</c:v>
                </c:pt>
                <c:pt idx="2">
                  <c:v>7.2342793544796884E-3</c:v>
                </c:pt>
                <c:pt idx="3">
                  <c:v>3.4462952326249283E-3</c:v>
                </c:pt>
                <c:pt idx="4">
                  <c:v>4.8966267682263327E-3</c:v>
                </c:pt>
                <c:pt idx="5">
                  <c:v>1.1474469305794606E-3</c:v>
                </c:pt>
                <c:pt idx="6">
                  <c:v>3.9727582292849034E-3</c:v>
                </c:pt>
                <c:pt idx="7">
                  <c:v>2.3028209556706968E-3</c:v>
                </c:pt>
                <c:pt idx="8">
                  <c:v>0</c:v>
                </c:pt>
                <c:pt idx="9">
                  <c:v>4.3130006161429448E-3</c:v>
                </c:pt>
                <c:pt idx="10">
                  <c:v>1.977587343441002E-3</c:v>
                </c:pt>
                <c:pt idx="11">
                  <c:v>5.3015241882041087E-3</c:v>
                </c:pt>
              </c:numCache>
            </c:numRef>
          </c:val>
          <c:extLst>
            <c:ext xmlns:c16="http://schemas.microsoft.com/office/drawing/2014/chart" uri="{C3380CC4-5D6E-409C-BE32-E72D297353CC}">
              <c16:uniqueId val="{00000000-723C-4067-9832-F6FF671CCBA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1120-413F-B1A8-9731C5024E5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'IN-GES-GDH-004'!$B$32</c:f>
              <c:strCache>
                <c:ptCount val="1"/>
                <c:pt idx="0">
                  <c:v>Resultado Monitoreo</c:v>
                </c:pt>
              </c:strCache>
            </c:strRef>
          </c:tx>
          <c:spPr>
            <a:solidFill>
              <a:srgbClr val="004586"/>
            </a:solidFill>
            <a:ln w="25400">
              <a:noFill/>
            </a:ln>
          </c:spPr>
          <c:invertIfNegative val="0"/>
          <c:cat>
            <c:strRef>
              <c:f>'IN-GES-GDH-004'!$A$33:$A$44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'IN-GES-GDH-004'!$B$33:$B$44</c:f>
              <c:numCache>
                <c:formatCode>0.0%</c:formatCode>
                <c:ptCount val="12"/>
                <c:pt idx="0">
                  <c:v>1.531959852086635E-2</c:v>
                </c:pt>
                <c:pt idx="1">
                  <c:v>3.2174364296834457E-2</c:v>
                </c:pt>
                <c:pt idx="2">
                  <c:v>5.4535336672231496E-2</c:v>
                </c:pt>
                <c:pt idx="3">
                  <c:v>2.1252153934520391E-2</c:v>
                </c:pt>
                <c:pt idx="4">
                  <c:v>4.6789989118607184E-2</c:v>
                </c:pt>
                <c:pt idx="5">
                  <c:v>2.4096385542168676E-2</c:v>
                </c:pt>
                <c:pt idx="6">
                  <c:v>2.8944381384790011E-2</c:v>
                </c:pt>
                <c:pt idx="7">
                  <c:v>2.8785261945883708E-2</c:v>
                </c:pt>
                <c:pt idx="8">
                  <c:v>2.9030265596046944E-2</c:v>
                </c:pt>
                <c:pt idx="9">
                  <c:v>3.0807147258163893E-2</c:v>
                </c:pt>
                <c:pt idx="10">
                  <c:v>4.4825313117996042E-2</c:v>
                </c:pt>
                <c:pt idx="11">
                  <c:v>4.37375745526839E-2</c:v>
                </c:pt>
              </c:numCache>
            </c:numRef>
          </c:val>
          <c:extLst>
            <c:ext xmlns:c16="http://schemas.microsoft.com/office/drawing/2014/chart" uri="{C3380CC4-5D6E-409C-BE32-E72D297353CC}">
              <c16:uniqueId val="{00000000-07F0-4739-B843-72F9BF2690DE}"/>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'IN-GES-GDH-005'!$B$32</c:f>
              <c:strCache>
                <c:ptCount val="1"/>
                <c:pt idx="0">
                  <c:v>Resultado Monitoreo</c:v>
                </c:pt>
              </c:strCache>
            </c:strRef>
          </c:tx>
          <c:spPr>
            <a:solidFill>
              <a:srgbClr val="004586"/>
            </a:solidFill>
            <a:ln w="25400">
              <a:noFill/>
            </a:ln>
          </c:spPr>
          <c:invertIfNegative val="0"/>
          <c:cat>
            <c:strRef>
              <c:f>'IN-GES-GDH-005'!$A$33:$A$44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'IN-GES-GDH-005'!$B$33:$B$44</c:f>
              <c:numCache>
                <c:formatCode>0.0%</c:formatCode>
                <c:ptCount val="12"/>
                <c:pt idx="0">
                  <c:v>1.6355555555555557E-2</c:v>
                </c:pt>
                <c:pt idx="1">
                  <c:v>2.5297619047619048E-2</c:v>
                </c:pt>
                <c:pt idx="2">
                  <c:v>2.75E-2</c:v>
                </c:pt>
                <c:pt idx="3">
                  <c:v>1.8067846607669618E-2</c:v>
                </c:pt>
                <c:pt idx="4">
                  <c:v>2.4102564102564103E-2</c:v>
                </c:pt>
                <c:pt idx="5">
                  <c:v>1.0303030303030303E-2</c:v>
                </c:pt>
                <c:pt idx="6">
                  <c:v>1.9023569023569022E-2</c:v>
                </c:pt>
                <c:pt idx="7">
                  <c:v>2.2537878787878787E-2</c:v>
                </c:pt>
                <c:pt idx="8">
                  <c:v>2.7397260273972601E-2</c:v>
                </c:pt>
                <c:pt idx="9">
                  <c:v>2.7370304114490162E-2</c:v>
                </c:pt>
                <c:pt idx="10">
                  <c:v>3.1344792719919107E-2</c:v>
                </c:pt>
                <c:pt idx="11">
                  <c:v>2.2056074766355141E-2</c:v>
                </c:pt>
              </c:numCache>
            </c:numRef>
          </c:val>
          <c:extLst>
            <c:ext xmlns:c16="http://schemas.microsoft.com/office/drawing/2014/chart" uri="{C3380CC4-5D6E-409C-BE32-E72D297353CC}">
              <c16:uniqueId val="{00000000-5DDB-4E77-8033-B44414F38CE3}"/>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94F2-404B-8DF9-8634B613A0D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4885-4146-A6CF-800735D49FC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44AB-4209-8155-1101E212D50A}"/>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solidFill>
              <a:srgbClr val="004586"/>
            </a:solidFill>
            <a:ln w="25400">
              <a:noFill/>
            </a:ln>
          </c:spPr>
          <c:invertIfNegative val="0"/>
          <c:cat>
            <c:numRef>
              <c:f>'IN-GES-GDH-001'!$A$33:$A$35</c:f>
              <c:numCache>
                <c:formatCode>General</c:formatCode>
                <c:ptCount val="3"/>
                <c:pt idx="0">
                  <c:v>2025</c:v>
                </c:pt>
                <c:pt idx="1">
                  <c:v>2026</c:v>
                </c:pt>
                <c:pt idx="2">
                  <c:v>2027</c:v>
                </c:pt>
              </c:numCache>
            </c:numRef>
          </c:cat>
          <c:val>
            <c:numRef>
              <c:f>'IN-GES-GDH-001'!$B$33:$B$35</c:f>
              <c:numCache>
                <c:formatCode>0%</c:formatCode>
                <c:ptCount val="3"/>
                <c:pt idx="0">
                  <c:v>1</c:v>
                </c:pt>
                <c:pt idx="1">
                  <c:v>0</c:v>
                </c:pt>
                <c:pt idx="2">
                  <c:v>0</c:v>
                </c:pt>
              </c:numCache>
            </c:numRef>
          </c:val>
          <c:extLst>
            <c:ext xmlns:c16="http://schemas.microsoft.com/office/drawing/2014/chart" uri="{C3380CC4-5D6E-409C-BE32-E72D297353CC}">
              <c16:uniqueId val="{00000000-884C-494D-AC17-5B7DD0F31AA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6052185" y="110261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E9AA2244-EAB6-4345-BACE-90770D61D54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94F75AA2-DFA7-4889-8118-48E581E83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18785" y="10896600"/>
    <xdr:ext cx="6046470" cy="2592705"/>
    <xdr:graphicFrame macro="">
      <xdr:nvGraphicFramePr>
        <xdr:cNvPr id="2" name="Gráfico 3">
          <a:extLst>
            <a:ext uri="{FF2B5EF4-FFF2-40B4-BE49-F238E27FC236}">
              <a16:creationId xmlns:a16="http://schemas.microsoft.com/office/drawing/2014/main" id="{D6793053-F883-40AD-9C33-ADAEB7E989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78C811B-929D-483A-91AA-5CD6E00200B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A7188FBA-04A2-402B-88C3-99F06C5249A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4" name="Gráfico 3">
          <a:extLst>
            <a:ext uri="{FF2B5EF4-FFF2-40B4-BE49-F238E27FC236}">
              <a16:creationId xmlns:a16="http://schemas.microsoft.com/office/drawing/2014/main" id="{8D0DE742-5852-4097-9E8F-5A9C668C7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5518785" y="10896600"/>
    <xdr:ext cx="6046470" cy="2592705"/>
    <xdr:graphicFrame macro="">
      <xdr:nvGraphicFramePr>
        <xdr:cNvPr id="2" name="Gráfico 3">
          <a:extLst>
            <a:ext uri="{FF2B5EF4-FFF2-40B4-BE49-F238E27FC236}">
              <a16:creationId xmlns:a16="http://schemas.microsoft.com/office/drawing/2014/main" id="{B63A1B97-C415-405E-919C-911355776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B0AD77D-8D7B-44D7-9850-61D8077E57B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518785" y="10896600"/>
    <xdr:ext cx="6046470" cy="2592705"/>
    <xdr:graphicFrame macro="">
      <xdr:nvGraphicFramePr>
        <xdr:cNvPr id="2" name="Gráfico 3">
          <a:extLst>
            <a:ext uri="{FF2B5EF4-FFF2-40B4-BE49-F238E27FC236}">
              <a16:creationId xmlns:a16="http://schemas.microsoft.com/office/drawing/2014/main" id="{A5BBC87D-DE29-4EC4-B397-DD8C6FC93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D29970FD-220E-499D-9E50-F5EFDD0F502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AC578692-7A99-444B-A4DC-78359109B60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DC9C832A-EFEE-4CC9-A80A-CA369D0AF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FD6153CA-4AC0-40C4-BBF1-439ACF57587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D35618A5-566A-4B60-81B6-0D10C9131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1DB94661-1F15-4552-B39C-5DF68208F0E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95518466-3826-453F-9D3E-6D4BF0D4F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9.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2" name="Imagen 22">
          <a:extLst>
            <a:ext uri="{FF2B5EF4-FFF2-40B4-BE49-F238E27FC236}">
              <a16:creationId xmlns:a16="http://schemas.microsoft.com/office/drawing/2014/main" id="{7EA319BA-D3C3-49BF-83CB-026EB0585977}"/>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808220" y="10744200"/>
    <xdr:ext cx="6046470" cy="2592705"/>
    <xdr:graphicFrame macro="">
      <xdr:nvGraphicFramePr>
        <xdr:cNvPr id="3" name="Gráfico 2">
          <a:extLst>
            <a:ext uri="{FF2B5EF4-FFF2-40B4-BE49-F238E27FC236}">
              <a16:creationId xmlns:a16="http://schemas.microsoft.com/office/drawing/2014/main" id="{51CA151B-9A2C-4B25-97F1-F0A602D77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2"/>
  <sheetViews>
    <sheetView showGridLines="0" tabSelected="1" view="pageBreakPreview" topLeftCell="A35" zoomScale="80" zoomScaleNormal="100" zoomScaleSheetLayoutView="80" workbookViewId="0">
      <selection activeCell="F16" sqref="F16:I17"/>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52" t="s">
        <v>21</v>
      </c>
      <c r="B11" s="53"/>
      <c r="C11" s="53"/>
      <c r="D11" s="53"/>
      <c r="E11" s="54"/>
      <c r="F11" s="52" t="s">
        <v>22</v>
      </c>
      <c r="G11" s="53"/>
      <c r="H11" s="53"/>
      <c r="I11" s="53"/>
      <c r="J11" s="53"/>
      <c r="K11" s="53"/>
      <c r="L11" s="53"/>
      <c r="M11" s="53"/>
      <c r="N11" s="54"/>
      <c r="O11" s="148" t="s">
        <v>23</v>
      </c>
      <c r="P11" s="149"/>
      <c r="Q11" s="150"/>
      <c r="R11" s="146" t="s">
        <v>24</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40</v>
      </c>
      <c r="B16" s="156"/>
      <c r="C16" s="156"/>
      <c r="D16" s="156"/>
      <c r="E16" s="157"/>
      <c r="F16" s="161" t="s">
        <v>41</v>
      </c>
      <c r="G16" s="161"/>
      <c r="H16" s="161"/>
      <c r="I16" s="161"/>
      <c r="J16" s="161">
        <v>0.89</v>
      </c>
      <c r="K16" s="161"/>
      <c r="L16" s="161"/>
      <c r="M16" s="161"/>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1"/>
      <c r="K17" s="161"/>
      <c r="L17" s="161"/>
      <c r="M17" s="161"/>
      <c r="N17" s="41" t="s">
        <v>32</v>
      </c>
      <c r="O17" s="41" t="s">
        <v>32</v>
      </c>
      <c r="P17" s="41" t="s">
        <v>32</v>
      </c>
      <c r="Q17" s="61"/>
      <c r="R17" s="61"/>
      <c r="S17" s="61"/>
      <c r="T17" s="138"/>
      <c r="U17" s="138"/>
      <c r="V17" s="138"/>
    </row>
    <row r="18" spans="1:25" ht="18" customHeight="1">
      <c r="A18" s="129" t="s">
        <v>45</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62">
        <v>1</v>
      </c>
      <c r="I20" s="163"/>
      <c r="J20" s="163"/>
      <c r="K20" s="164"/>
      <c r="L20" s="52" t="s">
        <v>55</v>
      </c>
      <c r="M20" s="53"/>
      <c r="N20" s="53"/>
      <c r="O20" s="54"/>
      <c r="P20" s="162" t="s">
        <v>56</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1</v>
      </c>
      <c r="B23" s="107"/>
      <c r="C23" s="107"/>
      <c r="D23" s="108"/>
      <c r="E23" s="109" t="s">
        <v>63</v>
      </c>
      <c r="F23" s="110"/>
      <c r="G23" s="110"/>
      <c r="H23" s="110"/>
      <c r="I23" s="111"/>
      <c r="J23" s="112" t="s">
        <v>64</v>
      </c>
      <c r="K23" s="113"/>
      <c r="L23" s="113"/>
      <c r="M23" s="113"/>
      <c r="N23" s="114"/>
      <c r="O23" s="52" t="s">
        <v>65</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68</v>
      </c>
      <c r="B25" s="61"/>
      <c r="C25" s="61"/>
      <c r="D25" s="61"/>
      <c r="E25" s="61"/>
      <c r="F25" s="61"/>
      <c r="G25" s="61"/>
      <c r="H25" s="61"/>
      <c r="I25" s="61"/>
      <c r="J25" s="61"/>
      <c r="K25" s="61"/>
      <c r="L25" s="61"/>
      <c r="M25" s="61" t="s">
        <v>69</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215">
        <v>20</v>
      </c>
      <c r="D28" s="216"/>
      <c r="E28" s="216"/>
      <c r="F28" s="216"/>
      <c r="G28" s="216"/>
      <c r="H28" s="216"/>
      <c r="I28" s="217"/>
      <c r="J28" s="73"/>
      <c r="K28" s="74"/>
      <c r="L28" s="74"/>
      <c r="M28" s="74"/>
      <c r="N28" s="74"/>
      <c r="O28" s="74"/>
      <c r="P28" s="75"/>
      <c r="Q28" s="73"/>
      <c r="R28" s="74"/>
      <c r="S28" s="74"/>
      <c r="T28" s="74"/>
      <c r="U28" s="74"/>
      <c r="V28" s="75"/>
      <c r="X28" s="8"/>
      <c r="Y28" s="8"/>
    </row>
    <row r="29" spans="1:25" ht="19.2" customHeight="1">
      <c r="A29" s="76" t="s">
        <v>73</v>
      </c>
      <c r="B29" s="76"/>
      <c r="C29" s="215">
        <v>20</v>
      </c>
      <c r="D29" s="216"/>
      <c r="E29" s="216"/>
      <c r="F29" s="216"/>
      <c r="G29" s="216"/>
      <c r="H29" s="216"/>
      <c r="I29" s="217"/>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9">
        <f>IF(ISERROR($C$28/$C$29),0,$C$28/$C$29)</f>
        <v>1</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75.75" customHeight="1">
      <c r="A47" s="142" t="s">
        <v>78</v>
      </c>
      <c r="B47" s="144"/>
      <c r="C47" s="213" t="s">
        <v>417</v>
      </c>
      <c r="D47" s="213"/>
      <c r="E47" s="213"/>
      <c r="F47" s="213"/>
      <c r="G47" s="213"/>
      <c r="H47" s="213"/>
      <c r="I47" s="213"/>
      <c r="J47" s="213"/>
      <c r="K47" s="213"/>
      <c r="L47" s="213"/>
      <c r="M47" s="213"/>
      <c r="N47" s="213"/>
      <c r="O47" s="213"/>
      <c r="P47" s="213"/>
      <c r="Q47" s="213"/>
      <c r="R47" s="213"/>
      <c r="S47" s="213"/>
      <c r="T47" s="213"/>
      <c r="U47" s="213"/>
      <c r="V47" s="214"/>
      <c r="W47" s="10">
        <f>LEN(C47)</f>
        <v>819</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78</v>
      </c>
      <c r="B49" s="144"/>
      <c r="C49" s="213" t="s">
        <v>32</v>
      </c>
      <c r="D49" s="213"/>
      <c r="E49" s="213"/>
      <c r="F49" s="213"/>
      <c r="G49" s="213"/>
      <c r="H49" s="213"/>
      <c r="I49" s="213"/>
      <c r="J49" s="213"/>
      <c r="K49" s="213"/>
      <c r="L49" s="213"/>
      <c r="M49" s="213"/>
      <c r="N49" s="213"/>
      <c r="O49" s="213"/>
      <c r="P49" s="213"/>
      <c r="Q49" s="213"/>
      <c r="R49" s="213"/>
      <c r="S49" s="213"/>
      <c r="T49" s="213"/>
      <c r="U49" s="213"/>
      <c r="V49" s="214"/>
      <c r="W49" s="10">
        <f>LEN(C49)</f>
        <v>3</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78</v>
      </c>
      <c r="B51" s="144"/>
      <c r="C51" s="213" t="s">
        <v>23</v>
      </c>
      <c r="D51" s="213"/>
      <c r="E51" s="213"/>
      <c r="F51" s="213"/>
      <c r="G51" s="213"/>
      <c r="H51" s="213"/>
      <c r="I51" s="213"/>
      <c r="J51" s="213"/>
      <c r="K51" s="213"/>
      <c r="L51" s="213"/>
      <c r="M51" s="213"/>
      <c r="N51" s="213"/>
      <c r="O51" s="213"/>
      <c r="P51" s="213"/>
      <c r="Q51" s="213"/>
      <c r="R51" s="213"/>
      <c r="S51" s="213"/>
      <c r="T51" s="213"/>
      <c r="U51" s="213"/>
      <c r="V51" s="214"/>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ht="26.7" customHeight="1">
      <c r="A56" s="16" t="s">
        <v>89</v>
      </c>
      <c r="B56" s="52" t="s">
        <v>90</v>
      </c>
      <c r="C56" s="53"/>
      <c r="D56" s="53"/>
      <c r="E56" s="53"/>
      <c r="F56" s="53"/>
      <c r="G56" s="53"/>
      <c r="H56" s="53"/>
      <c r="I56" s="53"/>
      <c r="J56" s="53"/>
      <c r="K56" s="53"/>
      <c r="L56" s="54"/>
      <c r="M56" s="65" t="s">
        <v>91</v>
      </c>
      <c r="N56" s="66"/>
      <c r="O56" s="52" t="s">
        <v>92</v>
      </c>
      <c r="P56" s="53"/>
      <c r="Q56" s="53"/>
      <c r="R56" s="53"/>
      <c r="S56" s="53"/>
      <c r="T56" s="53"/>
      <c r="U56" s="53"/>
      <c r="V56" s="54"/>
    </row>
    <row r="57" spans="1:25"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row>
    <row r="58" spans="1:25"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row>
    <row r="59" spans="1:25"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row>
    <row r="60" spans="1:25" ht="13.5" customHeight="1">
      <c r="A60" s="49" t="s">
        <v>101</v>
      </c>
      <c r="B60" s="50"/>
      <c r="C60" s="50"/>
      <c r="D60" s="50"/>
      <c r="E60" s="50"/>
      <c r="F60" s="50"/>
      <c r="G60" s="50"/>
      <c r="H60" s="50"/>
      <c r="I60" s="50"/>
      <c r="J60" s="50"/>
      <c r="K60" s="50"/>
      <c r="L60" s="50"/>
      <c r="M60" s="50"/>
      <c r="N60" s="50"/>
      <c r="O60" s="50"/>
      <c r="P60" s="50"/>
      <c r="Q60" s="50"/>
      <c r="R60" s="50"/>
      <c r="S60" s="50"/>
      <c r="T60" s="50"/>
      <c r="U60" s="50"/>
      <c r="V60" s="51"/>
    </row>
    <row r="61" spans="1:25"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algorithmName="SHA-512" hashValue="lX0Yvm1sQEoPyKeL7brtQzxc8OvHnprOrlgthPbWSyA/eQPyfe43e6Sn2us7B65xxpfJL8ZJJTKtrNY/vl7cTQ==" saltValue="fGfWJ61KiWwTYCCnN4bPPw==" spinCount="100000" sheet="1" formatCells="0" formatColumns="0" formatRows="0" insertColumns="0" insertRows="0" insertHyperlinks="0" deleteColumns="0" deleteRows="0" sort="0" autoFilter="0" pivotTables="0"/>
  <mergeCells count="181">
    <mergeCell ref="A55:V55"/>
    <mergeCell ref="G35:H35"/>
    <mergeCell ref="M41:N41"/>
    <mergeCell ref="O41:P41"/>
    <mergeCell ref="G38:H38"/>
    <mergeCell ref="M37:N37"/>
    <mergeCell ref="I40:J40"/>
    <mergeCell ref="M40:N40"/>
    <mergeCell ref="O40:P40"/>
    <mergeCell ref="A47:B47"/>
    <mergeCell ref="C47:V47"/>
    <mergeCell ref="A49:B49"/>
    <mergeCell ref="C49:V49"/>
    <mergeCell ref="A51:B51"/>
    <mergeCell ref="C51:V51"/>
    <mergeCell ref="R13:V13"/>
    <mergeCell ref="N13:O13"/>
    <mergeCell ref="H12:M12"/>
    <mergeCell ref="H13:M13"/>
    <mergeCell ref="C12:G12"/>
    <mergeCell ref="C13:G13"/>
    <mergeCell ref="A25:L25"/>
    <mergeCell ref="M25:V25"/>
    <mergeCell ref="A26:V26"/>
    <mergeCell ref="Q16:S17"/>
    <mergeCell ref="S19:V19"/>
    <mergeCell ref="A18:V18"/>
    <mergeCell ref="A24:L24"/>
    <mergeCell ref="A16:E17"/>
    <mergeCell ref="F16:I17"/>
    <mergeCell ref="M24:V24"/>
    <mergeCell ref="J16:M17"/>
    <mergeCell ref="A12:B12"/>
    <mergeCell ref="P19:R19"/>
    <mergeCell ref="A20:C20"/>
    <mergeCell ref="D20:G20"/>
    <mergeCell ref="H20:K20"/>
    <mergeCell ref="L20:O20"/>
    <mergeCell ref="P20:R20"/>
    <mergeCell ref="A6:V6"/>
    <mergeCell ref="F10:N10"/>
    <mergeCell ref="F11:N11"/>
    <mergeCell ref="S7:V7"/>
    <mergeCell ref="H7:R7"/>
    <mergeCell ref="H8:R8"/>
    <mergeCell ref="A7:G7"/>
    <mergeCell ref="A8:G8"/>
    <mergeCell ref="S8:V8"/>
    <mergeCell ref="A10:E10"/>
    <mergeCell ref="A11:E11"/>
    <mergeCell ref="A1:B4"/>
    <mergeCell ref="C1:P2"/>
    <mergeCell ref="C3:P4"/>
    <mergeCell ref="T1:V1"/>
    <mergeCell ref="T2:V2"/>
    <mergeCell ref="T3:V3"/>
    <mergeCell ref="T4:V4"/>
    <mergeCell ref="Q1:S1"/>
    <mergeCell ref="Q2:S2"/>
    <mergeCell ref="Q3:S3"/>
    <mergeCell ref="Q4:S4"/>
    <mergeCell ref="N12:O12"/>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R12:V12"/>
    <mergeCell ref="A13:B13"/>
    <mergeCell ref="O35:P35"/>
    <mergeCell ref="O39:P39"/>
    <mergeCell ref="M39:N39"/>
    <mergeCell ref="G36:H36"/>
    <mergeCell ref="I36:J36"/>
    <mergeCell ref="M36:N36"/>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27:B27"/>
    <mergeCell ref="C27:I27"/>
    <mergeCell ref="J27:P27"/>
    <mergeCell ref="A62:V62"/>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A29:B29"/>
    <mergeCell ref="G40:H40"/>
    <mergeCell ref="I38:J38"/>
    <mergeCell ref="A46:V46"/>
    <mergeCell ref="M59:N59"/>
    <mergeCell ref="O57:V57"/>
    <mergeCell ref="B61:L61"/>
    <mergeCell ref="M61:N61"/>
    <mergeCell ref="O61:V61"/>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A50:V50"/>
    <mergeCell ref="A60:V60"/>
    <mergeCell ref="S20:V20"/>
    <mergeCell ref="B54:C54"/>
    <mergeCell ref="D54:J54"/>
    <mergeCell ref="K54:Q54"/>
    <mergeCell ref="R54:V54"/>
    <mergeCell ref="B57:L57"/>
    <mergeCell ref="B58:L58"/>
    <mergeCell ref="B59:L59"/>
    <mergeCell ref="M57:N57"/>
    <mergeCell ref="M58:N58"/>
    <mergeCell ref="O58:V58"/>
    <mergeCell ref="O59:V59"/>
    <mergeCell ref="Q27:V27"/>
    <mergeCell ref="C28:I28"/>
    <mergeCell ref="J28:P28"/>
    <mergeCell ref="Q28:V28"/>
    <mergeCell ref="A28:B28"/>
    <mergeCell ref="C29:I29"/>
    <mergeCell ref="J29:P29"/>
    <mergeCell ref="Q29:V29"/>
    <mergeCell ref="B56:L56"/>
    <mergeCell ref="M56:N56"/>
    <mergeCell ref="O56:V56"/>
  </mergeCells>
  <phoneticPr fontId="13" type="noConversion"/>
  <dataValidations count="3">
    <dataValidation type="textLength" allowBlank="1" showInputMessage="1" showErrorMessage="1" sqref="C47:V47" xr:uid="{98C58969-8DF5-4B30-A418-6B26799274DC}">
      <formula1>1</formula1>
      <formula2>1000</formula2>
    </dataValidation>
    <dataValidation type="textLength" allowBlank="1" showInputMessage="1" showErrorMessage="1" sqref="C49:V49" xr:uid="{5DC0F333-3F7A-422D-9B09-CB3CAFC5B579}">
      <formula1>1</formula1>
      <formula2>300</formula2>
    </dataValidation>
    <dataValidation type="textLength" allowBlank="1" showInputMessage="1" showErrorMessage="1" sqref="A47 A49 A51" xr:uid="{FF621922-2BBD-4AA8-9B77-BDFF2B94710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2126D1CC-D161-436C-84BF-D695850862C6}">
          <x14:formula1>
            <xm:f>lista!$P$2:$P$4</xm:f>
          </x14:formula1>
          <xm:sqref>C51:V51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6CF9-A744-4536-A836-CC38B32864FA}">
  <sheetPr>
    <pageSetUpPr fitToPage="1"/>
  </sheetPr>
  <dimension ref="A1:AA62"/>
  <sheetViews>
    <sheetView showGridLines="0" view="pageBreakPreview" zoomScale="80" zoomScaleNormal="100" zoomScaleSheetLayoutView="80" workbookViewId="0">
      <selection activeCell="A30" sqref="A30:V3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12" t="s">
        <v>345</v>
      </c>
      <c r="B11" s="113"/>
      <c r="C11" s="113"/>
      <c r="D11" s="113"/>
      <c r="E11" s="114"/>
      <c r="F11" s="52" t="s">
        <v>22</v>
      </c>
      <c r="G11" s="53"/>
      <c r="H11" s="53"/>
      <c r="I11" s="53"/>
      <c r="J11" s="53"/>
      <c r="K11" s="53"/>
      <c r="L11" s="53"/>
      <c r="M11" s="53"/>
      <c r="N11" s="54"/>
      <c r="O11" s="148" t="s">
        <v>23</v>
      </c>
      <c r="P11" s="149"/>
      <c r="Q11" s="150"/>
      <c r="R11" s="146" t="s">
        <v>346</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347</v>
      </c>
      <c r="B16" s="156"/>
      <c r="C16" s="156"/>
      <c r="D16" s="156"/>
      <c r="E16" s="157"/>
      <c r="F16" s="161" t="s">
        <v>41</v>
      </c>
      <c r="G16" s="161"/>
      <c r="H16" s="161"/>
      <c r="I16" s="161"/>
      <c r="J16" s="161">
        <v>0.84</v>
      </c>
      <c r="K16" s="161"/>
      <c r="L16" s="161"/>
      <c r="M16" s="161"/>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1"/>
      <c r="K17" s="161"/>
      <c r="L17" s="161"/>
      <c r="M17" s="161"/>
      <c r="N17" s="41" t="s">
        <v>32</v>
      </c>
      <c r="O17" s="41" t="s">
        <v>32</v>
      </c>
      <c r="P17" s="41" t="s">
        <v>32</v>
      </c>
      <c r="Q17" s="61"/>
      <c r="R17" s="61"/>
      <c r="S17" s="61"/>
      <c r="T17" s="138"/>
      <c r="U17" s="138"/>
      <c r="V17" s="138"/>
    </row>
    <row r="18" spans="1:25" ht="18" customHeight="1">
      <c r="A18" s="129" t="s">
        <v>334</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62">
        <v>0.9</v>
      </c>
      <c r="I20" s="163"/>
      <c r="J20" s="163"/>
      <c r="K20" s="164"/>
      <c r="L20" s="52" t="s">
        <v>55</v>
      </c>
      <c r="M20" s="53"/>
      <c r="N20" s="53"/>
      <c r="O20" s="54"/>
      <c r="P20" s="162" t="s">
        <v>56</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0.9</v>
      </c>
      <c r="B23" s="107"/>
      <c r="C23" s="107"/>
      <c r="D23" s="108"/>
      <c r="E23" s="109" t="s">
        <v>342</v>
      </c>
      <c r="F23" s="110"/>
      <c r="G23" s="110"/>
      <c r="H23" s="110"/>
      <c r="I23" s="111"/>
      <c r="J23" s="112" t="s">
        <v>343</v>
      </c>
      <c r="K23" s="113"/>
      <c r="L23" s="113"/>
      <c r="M23" s="113"/>
      <c r="N23" s="114"/>
      <c r="O23" s="52" t="s">
        <v>348</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112" t="s">
        <v>68</v>
      </c>
      <c r="B25" s="113"/>
      <c r="C25" s="113"/>
      <c r="D25" s="113"/>
      <c r="E25" s="113"/>
      <c r="F25" s="113"/>
      <c r="G25" s="113"/>
      <c r="H25" s="113"/>
      <c r="I25" s="113"/>
      <c r="J25" s="113"/>
      <c r="K25" s="113"/>
      <c r="L25" s="114"/>
      <c r="M25" s="61" t="s">
        <v>349</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215">
        <v>197</v>
      </c>
      <c r="D28" s="216"/>
      <c r="E28" s="216"/>
      <c r="F28" s="216"/>
      <c r="G28" s="216"/>
      <c r="H28" s="216"/>
      <c r="I28" s="217"/>
      <c r="J28" s="73"/>
      <c r="K28" s="74"/>
      <c r="L28" s="74"/>
      <c r="M28" s="74"/>
      <c r="N28" s="74"/>
      <c r="O28" s="74"/>
      <c r="P28" s="75"/>
      <c r="Q28" s="73"/>
      <c r="R28" s="74"/>
      <c r="S28" s="74"/>
      <c r="T28" s="74"/>
      <c r="U28" s="74"/>
      <c r="V28" s="75"/>
      <c r="X28" s="8"/>
      <c r="Y28" s="8"/>
    </row>
    <row r="29" spans="1:25" ht="19.2" customHeight="1">
      <c r="A29" s="76" t="s">
        <v>73</v>
      </c>
      <c r="B29" s="76"/>
      <c r="C29" s="215">
        <v>222</v>
      </c>
      <c r="D29" s="216"/>
      <c r="E29" s="216"/>
      <c r="F29" s="216"/>
      <c r="G29" s="216"/>
      <c r="H29" s="216"/>
      <c r="I29" s="217"/>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9">
        <f>IF(ISERROR($C$28/$C$29),0,$C$28/$C$29)</f>
        <v>0.88738738738738743</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69" customHeight="1">
      <c r="A47" s="142" t="s">
        <v>330</v>
      </c>
      <c r="B47" s="144"/>
      <c r="C47" s="213" t="s">
        <v>421</v>
      </c>
      <c r="D47" s="213"/>
      <c r="E47" s="213"/>
      <c r="F47" s="213"/>
      <c r="G47" s="213"/>
      <c r="H47" s="213"/>
      <c r="I47" s="213"/>
      <c r="J47" s="213"/>
      <c r="K47" s="213"/>
      <c r="L47" s="213"/>
      <c r="M47" s="213"/>
      <c r="N47" s="213"/>
      <c r="O47" s="213"/>
      <c r="P47" s="213"/>
      <c r="Q47" s="213"/>
      <c r="R47" s="213"/>
      <c r="S47" s="213"/>
      <c r="T47" s="213"/>
      <c r="U47" s="213"/>
      <c r="V47" s="214"/>
      <c r="W47" s="10">
        <f>LEN(C47)</f>
        <v>916</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330</v>
      </c>
      <c r="B49" s="144"/>
      <c r="C49" s="213" t="s">
        <v>32</v>
      </c>
      <c r="D49" s="213"/>
      <c r="E49" s="213"/>
      <c r="F49" s="213"/>
      <c r="G49" s="213"/>
      <c r="H49" s="213"/>
      <c r="I49" s="213"/>
      <c r="J49" s="213"/>
      <c r="K49" s="213"/>
      <c r="L49" s="213"/>
      <c r="M49" s="213"/>
      <c r="N49" s="213"/>
      <c r="O49" s="213"/>
      <c r="P49" s="213"/>
      <c r="Q49" s="213"/>
      <c r="R49" s="213"/>
      <c r="S49" s="213"/>
      <c r="T49" s="213"/>
      <c r="U49" s="213"/>
      <c r="V49" s="214"/>
      <c r="W49" s="10">
        <f>LEN(C49)</f>
        <v>3</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330</v>
      </c>
      <c r="B51" s="144"/>
      <c r="C51" s="213" t="s">
        <v>23</v>
      </c>
      <c r="D51" s="213"/>
      <c r="E51" s="213"/>
      <c r="F51" s="213"/>
      <c r="G51" s="213"/>
      <c r="H51" s="213"/>
      <c r="I51" s="213"/>
      <c r="J51" s="213"/>
      <c r="K51" s="213"/>
      <c r="L51" s="213"/>
      <c r="M51" s="213"/>
      <c r="N51" s="213"/>
      <c r="O51" s="213"/>
      <c r="P51" s="213"/>
      <c r="Q51" s="213"/>
      <c r="R51" s="213"/>
      <c r="S51" s="213"/>
      <c r="T51" s="213"/>
      <c r="U51" s="213"/>
      <c r="V51" s="214"/>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s="2" customFormat="1"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s="2" customFormat="1" ht="28.2" customHeight="1">
      <c r="A56" s="16" t="s">
        <v>89</v>
      </c>
      <c r="B56" s="52" t="s">
        <v>350</v>
      </c>
      <c r="C56" s="53"/>
      <c r="D56" s="53"/>
      <c r="E56" s="53"/>
      <c r="F56" s="53"/>
      <c r="G56" s="53"/>
      <c r="H56" s="53"/>
      <c r="I56" s="53"/>
      <c r="J56" s="53"/>
      <c r="K56" s="53"/>
      <c r="L56" s="54"/>
      <c r="M56" s="65" t="s">
        <v>91</v>
      </c>
      <c r="N56" s="66"/>
      <c r="O56" s="52" t="s">
        <v>351</v>
      </c>
      <c r="P56" s="53"/>
      <c r="Q56" s="53"/>
      <c r="R56" s="53"/>
      <c r="S56" s="53"/>
      <c r="T56" s="53"/>
      <c r="U56" s="53"/>
      <c r="V56" s="54"/>
      <c r="W56" s="14"/>
      <c r="X56" s="15"/>
      <c r="Y56" s="12"/>
    </row>
    <row r="57" spans="1:25" s="2" customFormat="1"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c r="W57" s="1"/>
      <c r="X57" s="1"/>
      <c r="Y57" s="1"/>
    </row>
    <row r="58" spans="1:25" s="2" customFormat="1"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c r="W58" s="1"/>
      <c r="X58" s="1"/>
      <c r="Y58" s="1"/>
    </row>
    <row r="59" spans="1:25" s="2" customFormat="1"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c r="W59" s="1"/>
      <c r="X59" s="1"/>
      <c r="Y59" s="1"/>
    </row>
    <row r="60" spans="1:25" s="2" customFormat="1" ht="13.5" customHeight="1">
      <c r="A60" s="49" t="s">
        <v>101</v>
      </c>
      <c r="B60" s="50"/>
      <c r="C60" s="50"/>
      <c r="D60" s="50"/>
      <c r="E60" s="50"/>
      <c r="F60" s="50"/>
      <c r="G60" s="50"/>
      <c r="H60" s="50"/>
      <c r="I60" s="50"/>
      <c r="J60" s="50"/>
      <c r="K60" s="50"/>
      <c r="L60" s="50"/>
      <c r="M60" s="50"/>
      <c r="N60" s="50"/>
      <c r="O60" s="50"/>
      <c r="P60" s="50"/>
      <c r="Q60" s="50"/>
      <c r="R60" s="50"/>
      <c r="S60" s="50"/>
      <c r="T60" s="50"/>
      <c r="U60" s="50"/>
      <c r="V60" s="51"/>
      <c r="W60" s="1"/>
      <c r="X60" s="1"/>
      <c r="Y60" s="1"/>
    </row>
    <row r="61" spans="1:25" s="2" customFormat="1"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c r="W61" s="1"/>
      <c r="X61" s="1"/>
      <c r="Y61" s="1"/>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algorithmName="SHA-512" hashValue="cjFnGg4AHucfKc5ob2HjWUvjLn+0Va1F/4dDUGyJlVUM/1VjdgnpQDFgH81wGbxCIHcC85KTFIhEhH+k5g+7nA==" saltValue="gSoT3UIG9cIxTyHTd8yOMA=="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D8AA8B78-931C-4F80-9D3B-12C3E30803D1}">
      <formula1>1</formula1>
      <formula2>1000</formula2>
    </dataValidation>
    <dataValidation type="textLength" allowBlank="1" showInputMessage="1" showErrorMessage="1" sqref="C49:V49" xr:uid="{E7757C2B-E926-4BA7-9663-9DAD5F5722AE}">
      <formula1>1</formula1>
      <formula2>300</formula2>
    </dataValidation>
    <dataValidation type="textLength" allowBlank="1" showInputMessage="1" showErrorMessage="1" sqref="A49 A47 A51" xr:uid="{37F55862-02EB-4929-A4BB-916656851AE0}">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3E22D66-4A92-4B5B-8188-B88E02D89423}">
          <x14:formula1>
            <xm:f>lista!$N$2:$N$5</xm:f>
          </x14:formula1>
          <xm:sqref>A8:G8</xm:sqref>
        </x14:dataValidation>
        <x14:dataValidation type="list" allowBlank="1" showInputMessage="1" showErrorMessage="1" xr:uid="{76784FAE-6284-44DE-99E1-4C1189DBC51C}">
          <x14:formula1>
            <xm:f>lista!$J$2:$J$13</xm:f>
          </x14:formula1>
          <xm:sqref>C13</xm:sqref>
        </x14:dataValidation>
        <x14:dataValidation type="list" allowBlank="1" showInputMessage="1" showErrorMessage="1" xr:uid="{234444BA-AF73-4BEC-BAAF-B5641B2A4426}">
          <x14:formula1>
            <xm:f>lista!$A$2:$A$13</xm:f>
          </x14:formula1>
          <xm:sqref>F11:N11</xm:sqref>
        </x14:dataValidation>
        <x14:dataValidation type="list" allowBlank="1" showInputMessage="1" showErrorMessage="1" xr:uid="{9D319539-B215-4B0F-BC34-2969849A56F1}">
          <x14:formula1>
            <xm:f>lista!$B$2:$B$8</xm:f>
          </x14:formula1>
          <xm:sqref>F16:I17</xm:sqref>
        </x14:dataValidation>
        <x14:dataValidation type="list" allowBlank="1" showInputMessage="1" showErrorMessage="1" xr:uid="{B4A04CDF-0F5B-4ED9-8056-C4D8BDD9B421}">
          <x14:formula1>
            <xm:f>lista!$O$2:$O$3</xm:f>
          </x14:formula1>
          <xm:sqref>A20:C20</xm:sqref>
        </x14:dataValidation>
        <x14:dataValidation type="list" allowBlank="1" showInputMessage="1" showErrorMessage="1" xr:uid="{C35D86B4-0295-481E-8281-959D3E4E9D33}">
          <x14:formula1>
            <xm:f>lista!$F$2:$F$9</xm:f>
          </x14:formula1>
          <xm:sqref>D20:G20</xm:sqref>
        </x14:dataValidation>
        <x14:dataValidation type="list" allowBlank="1" showInputMessage="1" showErrorMessage="1" xr:uid="{D5B366D5-CEEB-4769-9F0B-416B75CDC701}">
          <x14:formula1>
            <xm:f>lista!$D$2:$D$3</xm:f>
          </x14:formula1>
          <xm:sqref>L20:O20</xm:sqref>
        </x14:dataValidation>
        <x14:dataValidation type="list" allowBlank="1" showInputMessage="1" showErrorMessage="1" xr:uid="{4EEA35D4-C950-4DAE-8BF0-2B7EE2D462A6}">
          <x14:formula1>
            <xm:f>lista!$E$2:$E$3</xm:f>
          </x14:formula1>
          <xm:sqref>S20:V20</xm:sqref>
        </x14:dataValidation>
        <x14:dataValidation type="list" allowBlank="1" showInputMessage="1" showErrorMessage="1" xr:uid="{D6D3F54A-9015-4E2A-BB2F-DA63198CBCBB}">
          <x14:formula1>
            <xm:f>lista!$C$2:$C$3</xm:f>
          </x14:formula1>
          <xm:sqref>P20:R20</xm:sqref>
        </x14:dataValidation>
        <x14:dataValidation type="list" allowBlank="1" showInputMessage="1" showErrorMessage="1" xr:uid="{C0EA5E17-51D4-4159-A1F4-298470CFBDE9}">
          <x14:formula1>
            <xm:f>lista!$G$2:$G$5</xm:f>
          </x14:formula1>
          <xm:sqref>Q16:S17</xm:sqref>
        </x14:dataValidation>
        <x14:dataValidation type="list" allowBlank="1" showInputMessage="1" showErrorMessage="1" xr:uid="{8087A5EA-839D-4190-8E9F-C3B7983876EE}">
          <x14:formula1>
            <xm:f>lista!$H$2:$H$5</xm:f>
          </x14:formula1>
          <xm:sqref>T16:V17</xm:sqref>
        </x14:dataValidation>
        <x14:dataValidation type="list" allowBlank="1" showInputMessage="1" showErrorMessage="1" xr:uid="{47D1370C-C544-44F5-8D66-DCDF348295C5}">
          <x14:formula1>
            <xm:f>lista!$I$2:$I$7</xm:f>
          </x14:formula1>
          <xm:sqref>A13:B13</xm:sqref>
        </x14:dataValidation>
        <x14:dataValidation type="list" allowBlank="1" showInputMessage="1" showErrorMessage="1" xr:uid="{6DE0E57F-2DDD-4775-8506-853483CA2F5E}">
          <x14:formula1>
            <xm:f>lista!$Q$2:$Q$3</xm:f>
          </x14:formula1>
          <xm:sqref>O11:Q11</xm:sqref>
        </x14:dataValidation>
        <x14:dataValidation type="list" allowBlank="1" showInputMessage="1" showErrorMessage="1" xr:uid="{38B06DEC-9C49-484A-AC77-3F0506D2B257}">
          <x14:formula1>
            <xm:f>lista!$M$2:$M$21</xm:f>
          </x14:formula1>
          <xm:sqref>S8:V8</xm:sqref>
        </x14:dataValidation>
        <x14:dataValidation type="list" allowBlank="1" showInputMessage="1" showErrorMessage="1" xr:uid="{44CA6367-662A-4CEE-A340-FB03D4F85CF6}">
          <x14:formula1>
            <xm:f>lista!$L$2:$L$21</xm:f>
          </x14:formula1>
          <xm:sqref>H8:R8</xm:sqref>
        </x14:dataValidation>
        <x14:dataValidation type="list" allowBlank="1" showInputMessage="1" showErrorMessage="1" xr:uid="{02D306C9-F70B-49CE-8BA9-3AB53EB7CFB6}">
          <x14:formula1>
            <xm:f>lista!$K$2:$K$24</xm:f>
          </x14:formula1>
          <xm:sqref>H13</xm:sqref>
        </x14:dataValidation>
        <x14:dataValidation type="list" allowBlank="1" showInputMessage="1" showErrorMessage="1" xr:uid="{102028B4-6880-482D-A342-422C0980DBCD}">
          <x14:formula1>
            <xm:f>lista!$R$2:$R$21</xm:f>
          </x14:formula1>
          <xm:sqref>U11:V11</xm:sqref>
        </x14:dataValidation>
        <x14:dataValidation type="list" allowBlank="1" showInputMessage="1" showErrorMessage="1" xr:uid="{0C9310E7-1BAA-41B9-98F3-9BF383FF12B2}">
          <x14:formula1>
            <xm:f>lista!$P$2:$P$4</xm:f>
          </x14:formula1>
          <xm:sqref>C51:V51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3B49-5031-469C-9CD9-60FE9DA297FA}">
  <sheetPr>
    <pageSetUpPr fitToPage="1"/>
  </sheetPr>
  <dimension ref="A1:AA62"/>
  <sheetViews>
    <sheetView showGridLines="0" view="pageBreakPreview" topLeftCell="A29" zoomScale="80" zoomScaleNormal="100" zoomScaleSheetLayoutView="80" workbookViewId="0">
      <selection activeCell="C51" sqref="C51:V5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12" t="s">
        <v>352</v>
      </c>
      <c r="B11" s="113"/>
      <c r="C11" s="113"/>
      <c r="D11" s="113"/>
      <c r="E11" s="114"/>
      <c r="F11" s="52" t="s">
        <v>22</v>
      </c>
      <c r="G11" s="53"/>
      <c r="H11" s="53"/>
      <c r="I11" s="53"/>
      <c r="J11" s="53"/>
      <c r="K11" s="53"/>
      <c r="L11" s="53"/>
      <c r="M11" s="53"/>
      <c r="N11" s="54"/>
      <c r="O11" s="148" t="s">
        <v>23</v>
      </c>
      <c r="P11" s="149"/>
      <c r="Q11" s="150"/>
      <c r="R11" s="146" t="s">
        <v>353</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354</v>
      </c>
      <c r="B16" s="156"/>
      <c r="C16" s="156"/>
      <c r="D16" s="156"/>
      <c r="E16" s="157"/>
      <c r="F16" s="161" t="s">
        <v>219</v>
      </c>
      <c r="G16" s="161"/>
      <c r="H16" s="161"/>
      <c r="I16" s="161"/>
      <c r="J16" s="161">
        <v>0.49</v>
      </c>
      <c r="K16" s="161"/>
      <c r="L16" s="161"/>
      <c r="M16" s="161"/>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1"/>
      <c r="K17" s="161"/>
      <c r="L17" s="161"/>
      <c r="M17" s="161"/>
      <c r="N17" s="41" t="s">
        <v>32</v>
      </c>
      <c r="O17" s="41" t="s">
        <v>32</v>
      </c>
      <c r="P17" s="41" t="s">
        <v>32</v>
      </c>
      <c r="Q17" s="61"/>
      <c r="R17" s="61"/>
      <c r="S17" s="61"/>
      <c r="T17" s="138"/>
      <c r="U17" s="138"/>
      <c r="V17" s="138"/>
    </row>
    <row r="18" spans="1:25" ht="18" customHeight="1">
      <c r="A18" s="129" t="s">
        <v>334</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62">
        <v>0.7</v>
      </c>
      <c r="I20" s="163"/>
      <c r="J20" s="163"/>
      <c r="K20" s="164"/>
      <c r="L20" s="52" t="s">
        <v>55</v>
      </c>
      <c r="M20" s="53"/>
      <c r="N20" s="53"/>
      <c r="O20" s="54"/>
      <c r="P20" s="162" t="s">
        <v>56</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0.7</v>
      </c>
      <c r="B23" s="107"/>
      <c r="C23" s="107"/>
      <c r="D23" s="108"/>
      <c r="E23" s="109" t="s">
        <v>355</v>
      </c>
      <c r="F23" s="110"/>
      <c r="G23" s="110"/>
      <c r="H23" s="110"/>
      <c r="I23" s="111"/>
      <c r="J23" s="112" t="s">
        <v>356</v>
      </c>
      <c r="K23" s="113"/>
      <c r="L23" s="113"/>
      <c r="M23" s="113"/>
      <c r="N23" s="114"/>
      <c r="O23" s="52" t="s">
        <v>348</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112" t="s">
        <v>357</v>
      </c>
      <c r="B25" s="113"/>
      <c r="C25" s="113"/>
      <c r="D25" s="113"/>
      <c r="E25" s="113"/>
      <c r="F25" s="113"/>
      <c r="G25" s="113"/>
      <c r="H25" s="113"/>
      <c r="I25" s="113"/>
      <c r="J25" s="113"/>
      <c r="K25" s="113"/>
      <c r="L25" s="114"/>
      <c r="M25" s="61" t="s">
        <v>358</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70">
        <v>12</v>
      </c>
      <c r="D28" s="71"/>
      <c r="E28" s="71"/>
      <c r="F28" s="71"/>
      <c r="G28" s="71"/>
      <c r="H28" s="71"/>
      <c r="I28" s="72"/>
      <c r="J28" s="73"/>
      <c r="K28" s="74"/>
      <c r="L28" s="74"/>
      <c r="M28" s="74"/>
      <c r="N28" s="74"/>
      <c r="O28" s="74"/>
      <c r="P28" s="75"/>
      <c r="Q28" s="73"/>
      <c r="R28" s="74"/>
      <c r="S28" s="74"/>
      <c r="T28" s="74"/>
      <c r="U28" s="74"/>
      <c r="V28" s="75"/>
      <c r="X28" s="8"/>
      <c r="Y28" s="8"/>
    </row>
    <row r="29" spans="1:25" ht="19.2" customHeight="1">
      <c r="A29" s="76" t="s">
        <v>73</v>
      </c>
      <c r="B29" s="76"/>
      <c r="C29" s="70">
        <v>12</v>
      </c>
      <c r="D29" s="71"/>
      <c r="E29" s="71"/>
      <c r="F29" s="71"/>
      <c r="G29" s="71"/>
      <c r="H29" s="71"/>
      <c r="I29" s="72"/>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9">
        <f>IF(ISERROR($C$28/$C$29),0,$C$28/$C$29)</f>
        <v>1</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33" customHeight="1">
      <c r="A47" s="142" t="s">
        <v>330</v>
      </c>
      <c r="B47" s="144"/>
      <c r="C47" s="165" t="s">
        <v>359</v>
      </c>
      <c r="D47" s="165"/>
      <c r="E47" s="165"/>
      <c r="F47" s="165"/>
      <c r="G47" s="165"/>
      <c r="H47" s="165"/>
      <c r="I47" s="165"/>
      <c r="J47" s="165"/>
      <c r="K47" s="165"/>
      <c r="L47" s="165"/>
      <c r="M47" s="165"/>
      <c r="N47" s="165"/>
      <c r="O47" s="165"/>
      <c r="P47" s="165"/>
      <c r="Q47" s="165"/>
      <c r="R47" s="165"/>
      <c r="S47" s="165"/>
      <c r="T47" s="165"/>
      <c r="U47" s="165"/>
      <c r="V47" s="166"/>
      <c r="W47" s="10">
        <f>LEN(C47)</f>
        <v>442</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330</v>
      </c>
      <c r="B49" s="144"/>
      <c r="C49" s="165" t="s">
        <v>360</v>
      </c>
      <c r="D49" s="165"/>
      <c r="E49" s="165"/>
      <c r="F49" s="165"/>
      <c r="G49" s="165"/>
      <c r="H49" s="165"/>
      <c r="I49" s="165"/>
      <c r="J49" s="165"/>
      <c r="K49" s="165"/>
      <c r="L49" s="165"/>
      <c r="M49" s="165"/>
      <c r="N49" s="165"/>
      <c r="O49" s="165"/>
      <c r="P49" s="165"/>
      <c r="Q49" s="165"/>
      <c r="R49" s="165"/>
      <c r="S49" s="165"/>
      <c r="T49" s="165"/>
      <c r="U49" s="165"/>
      <c r="V49" s="166"/>
      <c r="W49" s="10">
        <f>LEN(C49)</f>
        <v>244</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330</v>
      </c>
      <c r="B51" s="144"/>
      <c r="C51" s="165" t="s">
        <v>23</v>
      </c>
      <c r="D51" s="165"/>
      <c r="E51" s="165"/>
      <c r="F51" s="165"/>
      <c r="G51" s="165"/>
      <c r="H51" s="165"/>
      <c r="I51" s="165"/>
      <c r="J51" s="165"/>
      <c r="K51" s="165"/>
      <c r="L51" s="165"/>
      <c r="M51" s="165"/>
      <c r="N51" s="165"/>
      <c r="O51" s="165"/>
      <c r="P51" s="165"/>
      <c r="Q51" s="165"/>
      <c r="R51" s="165"/>
      <c r="S51" s="165"/>
      <c r="T51" s="165"/>
      <c r="U51" s="165"/>
      <c r="V51" s="166"/>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s="2" customFormat="1"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s="2" customFormat="1" ht="28.2" customHeight="1">
      <c r="A56" s="16" t="s">
        <v>89</v>
      </c>
      <c r="B56" s="52" t="s">
        <v>350</v>
      </c>
      <c r="C56" s="53"/>
      <c r="D56" s="53"/>
      <c r="E56" s="53"/>
      <c r="F56" s="53"/>
      <c r="G56" s="53"/>
      <c r="H56" s="53"/>
      <c r="I56" s="53"/>
      <c r="J56" s="53"/>
      <c r="K56" s="53"/>
      <c r="L56" s="54"/>
      <c r="M56" s="65" t="s">
        <v>91</v>
      </c>
      <c r="N56" s="66"/>
      <c r="O56" s="52" t="s">
        <v>351</v>
      </c>
      <c r="P56" s="53"/>
      <c r="Q56" s="53"/>
      <c r="R56" s="53"/>
      <c r="S56" s="53"/>
      <c r="T56" s="53"/>
      <c r="U56" s="53"/>
      <c r="V56" s="54"/>
      <c r="W56" s="14"/>
      <c r="X56" s="15"/>
      <c r="Y56" s="12"/>
    </row>
    <row r="57" spans="1:25" s="2" customFormat="1"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c r="W57" s="1"/>
      <c r="X57" s="1"/>
      <c r="Y57" s="1"/>
    </row>
    <row r="58" spans="1:25" s="2" customFormat="1"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c r="W58" s="1"/>
      <c r="X58" s="1"/>
      <c r="Y58" s="1"/>
    </row>
    <row r="59" spans="1:25" s="2" customFormat="1"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c r="W59" s="1"/>
      <c r="X59" s="1"/>
      <c r="Y59" s="1"/>
    </row>
    <row r="60" spans="1:25" s="2" customFormat="1" ht="13.5" customHeight="1">
      <c r="A60" s="49" t="s">
        <v>101</v>
      </c>
      <c r="B60" s="50"/>
      <c r="C60" s="50"/>
      <c r="D60" s="50"/>
      <c r="E60" s="50"/>
      <c r="F60" s="50"/>
      <c r="G60" s="50"/>
      <c r="H60" s="50"/>
      <c r="I60" s="50"/>
      <c r="J60" s="50"/>
      <c r="K60" s="50"/>
      <c r="L60" s="50"/>
      <c r="M60" s="50"/>
      <c r="N60" s="50"/>
      <c r="O60" s="50"/>
      <c r="P60" s="50"/>
      <c r="Q60" s="50"/>
      <c r="R60" s="50"/>
      <c r="S60" s="50"/>
      <c r="T60" s="50"/>
      <c r="U60" s="50"/>
      <c r="V60" s="51"/>
      <c r="W60" s="1"/>
      <c r="X60" s="1"/>
      <c r="Y60" s="1"/>
    </row>
    <row r="61" spans="1:25" s="2" customFormat="1"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c r="W61" s="1"/>
      <c r="X61" s="1"/>
      <c r="Y61" s="1"/>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A0F6E3CE-69E7-409C-BB0C-2C5DBF8CDF66}">
      <formula1>1</formula1>
      <formula2>300</formula2>
    </dataValidation>
    <dataValidation type="textLength" allowBlank="1" showInputMessage="1" showErrorMessage="1" sqref="C47:V47" xr:uid="{BD87FD96-5C5E-4CA4-A92C-B604C7118C70}">
      <formula1>1</formula1>
      <formula2>700</formula2>
    </dataValidation>
    <dataValidation type="textLength" allowBlank="1" showInputMessage="1" showErrorMessage="1" sqref="A49 A47 A51" xr:uid="{A694F8F2-F2CA-4EA8-B0A8-E0BE31E237D4}">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D7440EE-3FDE-4D3E-9FA0-D7EAF7B50275}">
          <x14:formula1>
            <xm:f>lista!$R$2:$R$21</xm:f>
          </x14:formula1>
          <xm:sqref>U11:V11</xm:sqref>
        </x14:dataValidation>
        <x14:dataValidation type="list" allowBlank="1" showInputMessage="1" showErrorMessage="1" xr:uid="{28507CB7-A683-4672-BB34-7519D15D91A7}">
          <x14:formula1>
            <xm:f>lista!$K$2:$K$24</xm:f>
          </x14:formula1>
          <xm:sqref>H13</xm:sqref>
        </x14:dataValidation>
        <x14:dataValidation type="list" allowBlank="1" showInputMessage="1" showErrorMessage="1" xr:uid="{3A44EFA9-9BA2-4E18-B6FD-25C4753CC574}">
          <x14:formula1>
            <xm:f>lista!$L$2:$L$21</xm:f>
          </x14:formula1>
          <xm:sqref>H8:R8</xm:sqref>
        </x14:dataValidation>
        <x14:dataValidation type="list" allowBlank="1" showInputMessage="1" showErrorMessage="1" xr:uid="{2EC732CF-40B7-42C7-ABBE-A2A18B4581D5}">
          <x14:formula1>
            <xm:f>lista!$M$2:$M$21</xm:f>
          </x14:formula1>
          <xm:sqref>S8:V8</xm:sqref>
        </x14:dataValidation>
        <x14:dataValidation type="list" allowBlank="1" showInputMessage="1" showErrorMessage="1" xr:uid="{E6173E62-3417-40AE-BDFC-6C00A40A6783}">
          <x14:formula1>
            <xm:f>lista!$Q$2:$Q$3</xm:f>
          </x14:formula1>
          <xm:sqref>O11:Q11</xm:sqref>
        </x14:dataValidation>
        <x14:dataValidation type="list" allowBlank="1" showInputMessage="1" showErrorMessage="1" xr:uid="{70EB7B3F-ED92-4E80-AB0A-52FF99A6D705}">
          <x14:formula1>
            <xm:f>lista!$I$2:$I$7</xm:f>
          </x14:formula1>
          <xm:sqref>A13:B13</xm:sqref>
        </x14:dataValidation>
        <x14:dataValidation type="list" allowBlank="1" showInputMessage="1" showErrorMessage="1" xr:uid="{E80C75BC-9F6E-4724-8EB3-83B933666DCC}">
          <x14:formula1>
            <xm:f>lista!$H$2:$H$5</xm:f>
          </x14:formula1>
          <xm:sqref>T16:V17</xm:sqref>
        </x14:dataValidation>
        <x14:dataValidation type="list" allowBlank="1" showInputMessage="1" showErrorMessage="1" xr:uid="{F127E6CF-1C65-4BCE-B893-0364FA939D28}">
          <x14:formula1>
            <xm:f>lista!$G$2:$G$5</xm:f>
          </x14:formula1>
          <xm:sqref>Q16:S17</xm:sqref>
        </x14:dataValidation>
        <x14:dataValidation type="list" allowBlank="1" showInputMessage="1" showErrorMessage="1" xr:uid="{0620D1BE-0E90-40E2-B8D6-2915183340F1}">
          <x14:formula1>
            <xm:f>lista!$C$2:$C$3</xm:f>
          </x14:formula1>
          <xm:sqref>P20:R20</xm:sqref>
        </x14:dataValidation>
        <x14:dataValidation type="list" allowBlank="1" showInputMessage="1" showErrorMessage="1" xr:uid="{128D1039-5CAB-4FC2-A077-1BA3C283F55B}">
          <x14:formula1>
            <xm:f>lista!$E$2:$E$3</xm:f>
          </x14:formula1>
          <xm:sqref>S20:V20</xm:sqref>
        </x14:dataValidation>
        <x14:dataValidation type="list" allowBlank="1" showInputMessage="1" showErrorMessage="1" xr:uid="{4DB953E1-AAC4-467A-A721-DC775BC88912}">
          <x14:formula1>
            <xm:f>lista!$D$2:$D$3</xm:f>
          </x14:formula1>
          <xm:sqref>L20:O20</xm:sqref>
        </x14:dataValidation>
        <x14:dataValidation type="list" allowBlank="1" showInputMessage="1" showErrorMessage="1" xr:uid="{A8D46FF9-6B4B-4E9A-AEB1-B292A998FE0B}">
          <x14:formula1>
            <xm:f>lista!$F$2:$F$9</xm:f>
          </x14:formula1>
          <xm:sqref>D20:G20</xm:sqref>
        </x14:dataValidation>
        <x14:dataValidation type="list" allowBlank="1" showInputMessage="1" showErrorMessage="1" xr:uid="{C701C18A-03CA-40E8-BDB4-180BEA650920}">
          <x14:formula1>
            <xm:f>lista!$O$2:$O$3</xm:f>
          </x14:formula1>
          <xm:sqref>A20:C20</xm:sqref>
        </x14:dataValidation>
        <x14:dataValidation type="list" allowBlank="1" showInputMessage="1" showErrorMessage="1" xr:uid="{55E51B9C-C391-46B3-88B2-9B77B99D8467}">
          <x14:formula1>
            <xm:f>lista!$B$2:$B$8</xm:f>
          </x14:formula1>
          <xm:sqref>F16:I17</xm:sqref>
        </x14:dataValidation>
        <x14:dataValidation type="list" allowBlank="1" showInputMessage="1" showErrorMessage="1" xr:uid="{1BB2A1B6-1722-4C68-93E6-64448184434F}">
          <x14:formula1>
            <xm:f>lista!$A$2:$A$13</xm:f>
          </x14:formula1>
          <xm:sqref>F11:N11</xm:sqref>
        </x14:dataValidation>
        <x14:dataValidation type="list" allowBlank="1" showInputMessage="1" showErrorMessage="1" xr:uid="{73622645-D434-49D4-B006-4285F29CD5B7}">
          <x14:formula1>
            <xm:f>lista!$J$2:$J$13</xm:f>
          </x14:formula1>
          <xm:sqref>C13</xm:sqref>
        </x14:dataValidation>
        <x14:dataValidation type="list" allowBlank="1" showInputMessage="1" showErrorMessage="1" xr:uid="{DF1262DE-32D4-44C0-AB1A-EF38D7C923C4}">
          <x14:formula1>
            <xm:f>lista!$N$2:$N$5</xm:f>
          </x14:formula1>
          <xm:sqref>A8:G8</xm:sqref>
        </x14:dataValidation>
        <x14:dataValidation type="list" allowBlank="1" showInputMessage="1" showErrorMessage="1" xr:uid="{F5EBCB76-2EF2-4447-8C02-C940558D9221}">
          <x14:formula1>
            <xm:f>lista!$P$2:$P$4</xm:f>
          </x14:formula1>
          <xm:sqref>C51:V51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47"/>
      <c r="C1" s="147"/>
      <c r="D1" s="151" t="s">
        <v>0</v>
      </c>
      <c r="E1" s="151"/>
      <c r="F1" s="151"/>
      <c r="G1" s="151"/>
      <c r="H1" s="151"/>
      <c r="I1" s="151"/>
      <c r="J1" s="151"/>
      <c r="K1" s="151"/>
      <c r="L1" s="151"/>
      <c r="M1" s="151"/>
      <c r="N1" s="151"/>
      <c r="O1" s="151"/>
      <c r="P1" s="151"/>
      <c r="Q1" s="151"/>
      <c r="R1" s="151"/>
      <c r="S1" s="212" t="s">
        <v>1</v>
      </c>
      <c r="T1" s="212"/>
      <c r="U1" s="212"/>
      <c r="V1" s="151" t="s">
        <v>2</v>
      </c>
      <c r="W1" s="151"/>
      <c r="X1" s="151"/>
    </row>
    <row r="2" spans="2:27" ht="13.8">
      <c r="B2" s="147"/>
      <c r="C2" s="147"/>
      <c r="D2" s="151"/>
      <c r="E2" s="151"/>
      <c r="F2" s="151"/>
      <c r="G2" s="151"/>
      <c r="H2" s="151"/>
      <c r="I2" s="151"/>
      <c r="J2" s="151"/>
      <c r="K2" s="151"/>
      <c r="L2" s="151"/>
      <c r="M2" s="151"/>
      <c r="N2" s="151"/>
      <c r="O2" s="151"/>
      <c r="P2" s="151"/>
      <c r="Q2" s="151"/>
      <c r="R2" s="151"/>
      <c r="S2" s="212" t="s">
        <v>3</v>
      </c>
      <c r="T2" s="212"/>
      <c r="U2" s="212"/>
      <c r="V2" s="152" t="s">
        <v>4</v>
      </c>
      <c r="W2" s="152"/>
      <c r="X2" s="152"/>
    </row>
    <row r="3" spans="2:27" ht="13.8">
      <c r="B3" s="147"/>
      <c r="C3" s="147"/>
      <c r="D3" s="151" t="s">
        <v>5</v>
      </c>
      <c r="E3" s="151"/>
      <c r="F3" s="151"/>
      <c r="G3" s="151"/>
      <c r="H3" s="151"/>
      <c r="I3" s="151"/>
      <c r="J3" s="151"/>
      <c r="K3" s="151"/>
      <c r="L3" s="151"/>
      <c r="M3" s="151"/>
      <c r="N3" s="151"/>
      <c r="O3" s="151"/>
      <c r="P3" s="151"/>
      <c r="Q3" s="151"/>
      <c r="R3" s="151"/>
      <c r="S3" s="212" t="s">
        <v>6</v>
      </c>
      <c r="T3" s="212"/>
      <c r="U3" s="212"/>
      <c r="V3" s="151" t="s">
        <v>7</v>
      </c>
      <c r="W3" s="151"/>
      <c r="X3" s="151"/>
    </row>
    <row r="4" spans="2:27" ht="15.6" customHeight="1">
      <c r="B4" s="147"/>
      <c r="C4" s="147"/>
      <c r="D4" s="151"/>
      <c r="E4" s="151"/>
      <c r="F4" s="151"/>
      <c r="G4" s="151"/>
      <c r="H4" s="151"/>
      <c r="I4" s="151"/>
      <c r="J4" s="151"/>
      <c r="K4" s="151"/>
      <c r="L4" s="151"/>
      <c r="M4" s="151"/>
      <c r="N4" s="151"/>
      <c r="O4" s="151"/>
      <c r="P4" s="151"/>
      <c r="Q4" s="151"/>
      <c r="R4" s="151"/>
      <c r="S4" s="212" t="s">
        <v>8</v>
      </c>
      <c r="T4" s="212"/>
      <c r="U4" s="212"/>
      <c r="V4" s="153">
        <v>45721</v>
      </c>
      <c r="W4" s="151"/>
      <c r="X4" s="151"/>
    </row>
    <row r="5" spans="2:27" ht="9" customHeight="1">
      <c r="B5" s="67"/>
      <c r="C5" s="68"/>
      <c r="D5" s="68"/>
      <c r="E5" s="68"/>
      <c r="F5" s="68"/>
      <c r="G5" s="68"/>
      <c r="H5" s="68"/>
      <c r="I5" s="68"/>
      <c r="J5" s="68"/>
      <c r="K5" s="68"/>
      <c r="L5" s="68"/>
      <c r="M5" s="68"/>
      <c r="N5" s="68"/>
      <c r="O5" s="68"/>
      <c r="P5" s="68"/>
      <c r="Q5" s="68"/>
      <c r="R5" s="68"/>
      <c r="S5" s="68"/>
      <c r="T5" s="68"/>
      <c r="U5" s="68"/>
      <c r="V5" s="68"/>
      <c r="W5" s="68"/>
      <c r="X5" s="69"/>
    </row>
    <row r="6" spans="2:27" ht="18.600000000000001" customHeight="1">
      <c r="B6" s="129" t="s">
        <v>9</v>
      </c>
      <c r="C6" s="130"/>
      <c r="D6" s="130"/>
      <c r="E6" s="130"/>
      <c r="F6" s="130"/>
      <c r="G6" s="130"/>
      <c r="H6" s="130"/>
      <c r="I6" s="130"/>
      <c r="J6" s="130"/>
      <c r="K6" s="130"/>
      <c r="L6" s="130"/>
      <c r="M6" s="130"/>
      <c r="N6" s="130"/>
      <c r="O6" s="130"/>
      <c r="P6" s="130"/>
      <c r="Q6" s="130"/>
      <c r="R6" s="130"/>
      <c r="S6" s="130"/>
      <c r="T6" s="130"/>
      <c r="U6" s="130"/>
      <c r="V6" s="130"/>
      <c r="W6" s="130"/>
      <c r="X6" s="131"/>
    </row>
    <row r="7" spans="2:27" ht="16.95" customHeight="1">
      <c r="B7" s="67" t="s">
        <v>10</v>
      </c>
      <c r="C7" s="68"/>
      <c r="D7" s="68"/>
      <c r="E7" s="68"/>
      <c r="F7" s="68"/>
      <c r="G7" s="68"/>
      <c r="H7" s="69"/>
      <c r="I7" s="67" t="s">
        <v>11</v>
      </c>
      <c r="J7" s="68"/>
      <c r="K7" s="68"/>
      <c r="L7" s="68"/>
      <c r="M7" s="68"/>
      <c r="N7" s="68"/>
      <c r="O7" s="68"/>
      <c r="P7" s="68"/>
      <c r="Q7" s="68"/>
      <c r="R7" s="68"/>
      <c r="S7" s="68"/>
      <c r="T7" s="69"/>
      <c r="U7" s="67" t="s">
        <v>12</v>
      </c>
      <c r="V7" s="68"/>
      <c r="W7" s="68"/>
      <c r="X7" s="69"/>
    </row>
    <row r="8" spans="2:27" ht="26.7" customHeight="1">
      <c r="B8" s="185" t="s">
        <v>361</v>
      </c>
      <c r="C8" s="209"/>
      <c r="D8" s="209"/>
      <c r="E8" s="209"/>
      <c r="F8" s="209"/>
      <c r="G8" s="209"/>
      <c r="H8" s="210"/>
      <c r="I8" s="211" t="s">
        <v>362</v>
      </c>
      <c r="J8" s="209"/>
      <c r="K8" s="209"/>
      <c r="L8" s="209"/>
      <c r="M8" s="209"/>
      <c r="N8" s="209"/>
      <c r="O8" s="209"/>
      <c r="P8" s="209"/>
      <c r="Q8" s="209"/>
      <c r="R8" s="209"/>
      <c r="S8" s="209"/>
      <c r="T8" s="210"/>
      <c r="U8" s="185" t="s">
        <v>363</v>
      </c>
      <c r="V8" s="186"/>
      <c r="W8" s="186"/>
      <c r="X8" s="187"/>
    </row>
    <row r="9" spans="2:27" ht="19.2" customHeight="1">
      <c r="B9" s="129" t="s">
        <v>16</v>
      </c>
      <c r="C9" s="130"/>
      <c r="D9" s="130"/>
      <c r="E9" s="130"/>
      <c r="F9" s="130"/>
      <c r="G9" s="130"/>
      <c r="H9" s="130"/>
      <c r="I9" s="130"/>
      <c r="J9" s="130"/>
      <c r="K9" s="130"/>
      <c r="L9" s="130"/>
      <c r="M9" s="130"/>
      <c r="N9" s="130"/>
      <c r="O9" s="130"/>
      <c r="P9" s="130"/>
      <c r="Q9" s="130"/>
      <c r="R9" s="130"/>
      <c r="S9" s="130"/>
      <c r="T9" s="130"/>
      <c r="U9" s="130"/>
      <c r="V9" s="130"/>
      <c r="W9" s="130"/>
      <c r="X9" s="131"/>
    </row>
    <row r="10" spans="2:27" ht="33" customHeight="1">
      <c r="B10" s="147" t="s">
        <v>17</v>
      </c>
      <c r="C10" s="147"/>
      <c r="D10" s="147"/>
      <c r="E10" s="147"/>
      <c r="F10" s="147"/>
      <c r="G10" s="67" t="s">
        <v>18</v>
      </c>
      <c r="H10" s="68"/>
      <c r="I10" s="68"/>
      <c r="J10" s="68"/>
      <c r="K10" s="68"/>
      <c r="L10" s="68"/>
      <c r="M10" s="68"/>
      <c r="N10" s="68"/>
      <c r="O10" s="69"/>
      <c r="P10" s="125" t="s">
        <v>19</v>
      </c>
      <c r="Q10" s="126"/>
      <c r="R10" s="127"/>
      <c r="S10" s="67" t="s">
        <v>20</v>
      </c>
      <c r="T10" s="68"/>
      <c r="U10" s="68"/>
      <c r="V10" s="147" t="s">
        <v>3</v>
      </c>
      <c r="W10" s="147"/>
      <c r="X10" s="147"/>
    </row>
    <row r="11" spans="2:27" ht="93" customHeight="1">
      <c r="B11" s="188" t="s">
        <v>364</v>
      </c>
      <c r="C11" s="188"/>
      <c r="D11" s="188"/>
      <c r="E11" s="188"/>
      <c r="F11" s="188"/>
      <c r="G11" s="185" t="s">
        <v>365</v>
      </c>
      <c r="H11" s="186"/>
      <c r="I11" s="186"/>
      <c r="J11" s="186"/>
      <c r="K11" s="186"/>
      <c r="L11" s="186"/>
      <c r="M11" s="186"/>
      <c r="N11" s="186"/>
      <c r="O11" s="187"/>
      <c r="P11" s="185" t="s">
        <v>366</v>
      </c>
      <c r="Q11" s="186"/>
      <c r="R11" s="186"/>
      <c r="S11" s="185" t="s">
        <v>367</v>
      </c>
      <c r="T11" s="186"/>
      <c r="U11" s="186"/>
      <c r="V11" s="188" t="s">
        <v>368</v>
      </c>
      <c r="W11" s="188"/>
      <c r="X11" s="188"/>
    </row>
    <row r="12" spans="2:27" ht="70.2" customHeight="1">
      <c r="B12" s="145" t="s">
        <v>26</v>
      </c>
      <c r="C12" s="145"/>
      <c r="D12" s="145" t="s">
        <v>27</v>
      </c>
      <c r="E12" s="145"/>
      <c r="F12" s="145"/>
      <c r="G12" s="145"/>
      <c r="H12" s="145"/>
      <c r="I12" s="145" t="s">
        <v>369</v>
      </c>
      <c r="J12" s="145"/>
      <c r="K12" s="145"/>
      <c r="L12" s="145"/>
      <c r="M12" s="145"/>
      <c r="N12" s="145"/>
      <c r="O12" s="145" t="s">
        <v>370</v>
      </c>
      <c r="P12" s="145"/>
      <c r="Q12" s="125" t="s">
        <v>30</v>
      </c>
      <c r="R12" s="126"/>
      <c r="S12" s="127"/>
      <c r="T12" s="125" t="s">
        <v>31</v>
      </c>
      <c r="U12" s="126"/>
      <c r="V12" s="126"/>
      <c r="W12" s="126"/>
      <c r="X12" s="127"/>
    </row>
    <row r="13" spans="2:27" ht="121.95" customHeight="1">
      <c r="B13" s="146" t="s">
        <v>371</v>
      </c>
      <c r="C13" s="146"/>
      <c r="D13" s="188" t="s">
        <v>372</v>
      </c>
      <c r="E13" s="188"/>
      <c r="F13" s="188"/>
      <c r="G13" s="188"/>
      <c r="H13" s="188"/>
      <c r="I13" s="188" t="s">
        <v>373</v>
      </c>
      <c r="J13" s="188"/>
      <c r="K13" s="188"/>
      <c r="L13" s="188"/>
      <c r="M13" s="188"/>
      <c r="N13" s="188"/>
      <c r="O13" s="188" t="s">
        <v>374</v>
      </c>
      <c r="P13" s="188"/>
      <c r="Q13" s="185" t="s">
        <v>375</v>
      </c>
      <c r="R13" s="186"/>
      <c r="S13" s="187"/>
      <c r="T13" s="185" t="s">
        <v>376</v>
      </c>
      <c r="U13" s="186"/>
      <c r="V13" s="186"/>
      <c r="W13" s="186"/>
      <c r="X13" s="187"/>
    </row>
    <row r="14" spans="2:27" ht="12" customHeight="1">
      <c r="B14" s="132" t="s">
        <v>33</v>
      </c>
      <c r="C14" s="133"/>
      <c r="D14" s="133"/>
      <c r="E14" s="133"/>
      <c r="F14" s="134"/>
      <c r="G14" s="91" t="s">
        <v>34</v>
      </c>
      <c r="H14" s="92"/>
      <c r="I14" s="92"/>
      <c r="J14" s="93"/>
      <c r="K14" s="132" t="s">
        <v>35</v>
      </c>
      <c r="L14" s="133"/>
      <c r="M14" s="133"/>
      <c r="N14" s="134"/>
      <c r="O14" s="67" t="s">
        <v>36</v>
      </c>
      <c r="P14" s="68"/>
      <c r="Q14" s="68"/>
      <c r="R14" s="68"/>
      <c r="S14" s="68"/>
      <c r="T14" s="68"/>
      <c r="U14" s="68"/>
      <c r="V14" s="68"/>
      <c r="W14" s="68"/>
      <c r="X14" s="69"/>
      <c r="Y14" s="3"/>
      <c r="Z14" s="3"/>
      <c r="AA14" s="3"/>
    </row>
    <row r="15" spans="2:27" ht="64.95" customHeight="1">
      <c r="B15" s="135"/>
      <c r="C15" s="136"/>
      <c r="D15" s="136"/>
      <c r="E15" s="136"/>
      <c r="F15" s="137"/>
      <c r="G15" s="94"/>
      <c r="H15" s="95"/>
      <c r="I15" s="95"/>
      <c r="J15" s="96"/>
      <c r="K15" s="135"/>
      <c r="L15" s="136"/>
      <c r="M15" s="136"/>
      <c r="N15" s="137"/>
      <c r="O15" s="67" t="s">
        <v>37</v>
      </c>
      <c r="P15" s="68"/>
      <c r="Q15" s="68"/>
      <c r="R15" s="69"/>
      <c r="S15" s="125" t="s">
        <v>38</v>
      </c>
      <c r="T15" s="126"/>
      <c r="U15" s="127"/>
      <c r="V15" s="125" t="s">
        <v>39</v>
      </c>
      <c r="W15" s="126"/>
      <c r="X15" s="127"/>
      <c r="Y15" s="3"/>
      <c r="Z15" s="3"/>
      <c r="AA15" s="3"/>
    </row>
    <row r="16" spans="2:27" ht="25.95" customHeight="1">
      <c r="B16" s="199" t="s">
        <v>377</v>
      </c>
      <c r="C16" s="200"/>
      <c r="D16" s="200"/>
      <c r="E16" s="200"/>
      <c r="F16" s="201"/>
      <c r="G16" s="205" t="s">
        <v>378</v>
      </c>
      <c r="H16" s="205"/>
      <c r="I16" s="205"/>
      <c r="J16" s="205"/>
      <c r="K16" s="205" t="s">
        <v>379</v>
      </c>
      <c r="L16" s="205"/>
      <c r="M16" s="205"/>
      <c r="N16" s="205"/>
      <c r="O16" s="206" t="s">
        <v>380</v>
      </c>
      <c r="P16" s="207"/>
      <c r="Q16" s="207"/>
      <c r="R16" s="208"/>
      <c r="S16" s="61" t="s">
        <v>381</v>
      </c>
      <c r="T16" s="61"/>
      <c r="U16" s="61"/>
      <c r="V16" s="138" t="s">
        <v>382</v>
      </c>
      <c r="W16" s="138"/>
      <c r="X16" s="138"/>
    </row>
    <row r="17" spans="2:27" ht="98.4" customHeight="1">
      <c r="B17" s="202"/>
      <c r="C17" s="203"/>
      <c r="D17" s="203"/>
      <c r="E17" s="203"/>
      <c r="F17" s="204"/>
      <c r="G17" s="205"/>
      <c r="H17" s="205"/>
      <c r="I17" s="205"/>
      <c r="J17" s="205"/>
      <c r="K17" s="205"/>
      <c r="L17" s="205"/>
      <c r="M17" s="205"/>
      <c r="N17" s="205"/>
      <c r="O17" s="182" t="s">
        <v>383</v>
      </c>
      <c r="P17" s="183"/>
      <c r="Q17" s="183"/>
      <c r="R17" s="184"/>
      <c r="S17" s="61"/>
      <c r="T17" s="61"/>
      <c r="U17" s="61"/>
      <c r="V17" s="138"/>
      <c r="W17" s="138"/>
      <c r="X17" s="138"/>
    </row>
    <row r="18" spans="2:27" ht="18" customHeight="1">
      <c r="B18" s="129" t="s">
        <v>45</v>
      </c>
      <c r="C18" s="130"/>
      <c r="D18" s="130"/>
      <c r="E18" s="130"/>
      <c r="F18" s="130"/>
      <c r="G18" s="130"/>
      <c r="H18" s="130"/>
      <c r="I18" s="130"/>
      <c r="J18" s="130"/>
      <c r="K18" s="130"/>
      <c r="L18" s="130"/>
      <c r="M18" s="130"/>
      <c r="N18" s="130"/>
      <c r="O18" s="130"/>
      <c r="P18" s="130"/>
      <c r="Q18" s="130"/>
      <c r="R18" s="130"/>
      <c r="S18" s="130"/>
      <c r="T18" s="130"/>
      <c r="U18" s="130"/>
      <c r="V18" s="130"/>
      <c r="W18" s="130"/>
      <c r="X18" s="131"/>
      <c r="Z18" s="1" t="s">
        <v>46</v>
      </c>
    </row>
    <row r="19" spans="2:27" ht="43.95" customHeight="1">
      <c r="B19" s="139" t="s">
        <v>47</v>
      </c>
      <c r="C19" s="140"/>
      <c r="D19" s="141"/>
      <c r="E19" s="139" t="s">
        <v>48</v>
      </c>
      <c r="F19" s="140"/>
      <c r="G19" s="140"/>
      <c r="H19" s="141"/>
      <c r="I19" s="139" t="s">
        <v>49</v>
      </c>
      <c r="J19" s="140"/>
      <c r="K19" s="140"/>
      <c r="L19" s="141"/>
      <c r="M19" s="142" t="s">
        <v>50</v>
      </c>
      <c r="N19" s="143"/>
      <c r="O19" s="143"/>
      <c r="P19" s="144"/>
      <c r="Q19" s="139" t="s">
        <v>51</v>
      </c>
      <c r="R19" s="140"/>
      <c r="S19" s="140"/>
      <c r="T19" s="141"/>
      <c r="U19" s="142" t="s">
        <v>52</v>
      </c>
      <c r="V19" s="143"/>
      <c r="W19" s="143"/>
      <c r="X19" s="144"/>
    </row>
    <row r="20" spans="2:27" ht="163.19999999999999" customHeight="1">
      <c r="B20" s="182" t="s">
        <v>384</v>
      </c>
      <c r="C20" s="183"/>
      <c r="D20" s="184"/>
      <c r="E20" s="182" t="s">
        <v>385</v>
      </c>
      <c r="F20" s="183"/>
      <c r="G20" s="183"/>
      <c r="H20" s="184"/>
      <c r="I20" s="182" t="s">
        <v>386</v>
      </c>
      <c r="J20" s="183"/>
      <c r="K20" s="183"/>
      <c r="L20" s="184"/>
      <c r="M20" s="185" t="s">
        <v>387</v>
      </c>
      <c r="N20" s="186"/>
      <c r="O20" s="186"/>
      <c r="P20" s="187"/>
      <c r="Q20" s="182" t="s">
        <v>388</v>
      </c>
      <c r="R20" s="183"/>
      <c r="S20" s="183"/>
      <c r="T20" s="184"/>
      <c r="U20" s="185" t="s">
        <v>389</v>
      </c>
      <c r="V20" s="186"/>
      <c r="W20" s="186"/>
      <c r="X20" s="187"/>
    </row>
    <row r="21" spans="2:27" ht="43.95" customHeight="1">
      <c r="B21" s="115" t="s">
        <v>58</v>
      </c>
      <c r="C21" s="116"/>
      <c r="D21" s="116"/>
      <c r="E21" s="116"/>
      <c r="F21" s="116"/>
      <c r="G21" s="116"/>
      <c r="H21" s="116"/>
      <c r="I21" s="116"/>
      <c r="J21" s="116"/>
      <c r="K21" s="116"/>
      <c r="L21" s="116"/>
      <c r="M21" s="116"/>
      <c r="N21" s="116"/>
      <c r="O21" s="117"/>
      <c r="P21" s="91" t="s">
        <v>59</v>
      </c>
      <c r="Q21" s="92"/>
      <c r="R21" s="92"/>
      <c r="S21" s="92"/>
      <c r="T21" s="92"/>
      <c r="U21" s="92"/>
      <c r="V21" s="92"/>
      <c r="W21" s="92"/>
      <c r="X21" s="93"/>
    </row>
    <row r="22" spans="2:27" ht="43.95" customHeight="1">
      <c r="B22" s="97" t="s">
        <v>60</v>
      </c>
      <c r="C22" s="98"/>
      <c r="D22" s="98"/>
      <c r="E22" s="99"/>
      <c r="F22" s="103" t="s">
        <v>61</v>
      </c>
      <c r="G22" s="104"/>
      <c r="H22" s="104"/>
      <c r="I22" s="104"/>
      <c r="J22" s="105"/>
      <c r="K22" s="100" t="s">
        <v>62</v>
      </c>
      <c r="L22" s="101"/>
      <c r="M22" s="101"/>
      <c r="N22" s="101"/>
      <c r="O22" s="102"/>
      <c r="P22" s="94"/>
      <c r="Q22" s="95"/>
      <c r="R22" s="95"/>
      <c r="S22" s="95"/>
      <c r="T22" s="95"/>
      <c r="U22" s="95"/>
      <c r="V22" s="95"/>
      <c r="W22" s="95"/>
      <c r="X22" s="96"/>
    </row>
    <row r="23" spans="2:27" ht="43.95" customHeight="1">
      <c r="B23" s="182" t="s">
        <v>390</v>
      </c>
      <c r="C23" s="183"/>
      <c r="D23" s="183"/>
      <c r="E23" s="184"/>
      <c r="F23" s="182" t="s">
        <v>391</v>
      </c>
      <c r="G23" s="183"/>
      <c r="H23" s="183"/>
      <c r="I23" s="183"/>
      <c r="J23" s="184"/>
      <c r="K23" s="185" t="s">
        <v>392</v>
      </c>
      <c r="L23" s="186"/>
      <c r="M23" s="186"/>
      <c r="N23" s="186"/>
      <c r="O23" s="187"/>
      <c r="P23" s="185" t="s">
        <v>393</v>
      </c>
      <c r="Q23" s="186"/>
      <c r="R23" s="186"/>
      <c r="S23" s="186"/>
      <c r="T23" s="186"/>
      <c r="U23" s="186"/>
      <c r="V23" s="186"/>
      <c r="W23" s="186"/>
      <c r="X23" s="187"/>
    </row>
    <row r="24" spans="2:27" ht="25.2" customHeight="1">
      <c r="B24" s="147" t="s">
        <v>66</v>
      </c>
      <c r="C24" s="147"/>
      <c r="D24" s="147"/>
      <c r="E24" s="147"/>
      <c r="F24" s="147"/>
      <c r="G24" s="147"/>
      <c r="H24" s="147"/>
      <c r="I24" s="147"/>
      <c r="J24" s="147"/>
      <c r="K24" s="147"/>
      <c r="L24" s="147"/>
      <c r="M24" s="147"/>
      <c r="N24" s="147" t="s">
        <v>67</v>
      </c>
      <c r="O24" s="147"/>
      <c r="P24" s="147"/>
      <c r="Q24" s="147"/>
      <c r="R24" s="147"/>
      <c r="S24" s="147"/>
      <c r="T24" s="147"/>
      <c r="U24" s="147"/>
      <c r="V24" s="147"/>
      <c r="W24" s="147"/>
      <c r="X24" s="147"/>
    </row>
    <row r="25" spans="2:27" ht="45.45" customHeight="1">
      <c r="B25" s="188" t="s">
        <v>394</v>
      </c>
      <c r="C25" s="188"/>
      <c r="D25" s="188"/>
      <c r="E25" s="188"/>
      <c r="F25" s="188"/>
      <c r="G25" s="188"/>
      <c r="H25" s="188"/>
      <c r="I25" s="188"/>
      <c r="J25" s="188"/>
      <c r="K25" s="188"/>
      <c r="L25" s="188"/>
      <c r="M25" s="188"/>
      <c r="N25" s="188" t="s">
        <v>395</v>
      </c>
      <c r="O25" s="188"/>
      <c r="P25" s="188"/>
      <c r="Q25" s="188"/>
      <c r="R25" s="188"/>
      <c r="S25" s="188"/>
      <c r="T25" s="188"/>
      <c r="U25" s="188"/>
      <c r="V25" s="188"/>
      <c r="W25" s="188"/>
      <c r="X25" s="188"/>
      <c r="AA25" s="4"/>
    </row>
    <row r="26" spans="2:27" ht="19.2" customHeight="1">
      <c r="B26" s="129" t="s">
        <v>70</v>
      </c>
      <c r="C26" s="130"/>
      <c r="D26" s="130"/>
      <c r="E26" s="130"/>
      <c r="F26" s="130"/>
      <c r="G26" s="130"/>
      <c r="H26" s="130"/>
      <c r="I26" s="130"/>
      <c r="J26" s="130"/>
      <c r="K26" s="130"/>
      <c r="L26" s="130"/>
      <c r="M26" s="130"/>
      <c r="N26" s="130"/>
      <c r="O26" s="130"/>
      <c r="P26" s="130"/>
      <c r="Q26" s="130"/>
      <c r="R26" s="130"/>
      <c r="S26" s="130"/>
      <c r="T26" s="130"/>
      <c r="U26" s="130"/>
      <c r="V26" s="130"/>
      <c r="W26" s="130"/>
      <c r="X26" s="131"/>
    </row>
    <row r="27" spans="2:27" ht="19.2" customHeight="1">
      <c r="B27" s="123" t="s">
        <v>71</v>
      </c>
      <c r="C27" s="124"/>
      <c r="D27" s="6" t="s">
        <v>117</v>
      </c>
      <c r="E27" s="125" t="s">
        <v>118</v>
      </c>
      <c r="F27" s="127"/>
      <c r="G27" s="67" t="s">
        <v>119</v>
      </c>
      <c r="H27" s="69"/>
      <c r="I27" s="67" t="s">
        <v>120</v>
      </c>
      <c r="J27" s="69"/>
      <c r="K27" s="67" t="s">
        <v>121</v>
      </c>
      <c r="L27" s="69"/>
      <c r="M27" s="5" t="s">
        <v>122</v>
      </c>
      <c r="N27" s="125" t="s">
        <v>123</v>
      </c>
      <c r="O27" s="127"/>
      <c r="P27" s="67" t="s">
        <v>124</v>
      </c>
      <c r="Q27" s="69"/>
      <c r="R27" s="67" t="s">
        <v>125</v>
      </c>
      <c r="S27" s="69"/>
      <c r="T27" s="125" t="s">
        <v>126</v>
      </c>
      <c r="U27" s="127"/>
      <c r="V27" s="125" t="s">
        <v>127</v>
      </c>
      <c r="W27" s="127"/>
      <c r="X27" s="6" t="s">
        <v>128</v>
      </c>
    </row>
    <row r="28" spans="2:27" ht="19.2" customHeight="1">
      <c r="B28" s="76" t="s">
        <v>72</v>
      </c>
      <c r="C28" s="76"/>
      <c r="D28" s="17" t="s">
        <v>396</v>
      </c>
      <c r="E28" s="17" t="s">
        <v>396</v>
      </c>
      <c r="F28" s="17" t="s">
        <v>396</v>
      </c>
      <c r="G28" s="17" t="s">
        <v>396</v>
      </c>
      <c r="H28" s="17" t="s">
        <v>396</v>
      </c>
      <c r="I28" s="17" t="s">
        <v>396</v>
      </c>
      <c r="J28" s="17" t="s">
        <v>396</v>
      </c>
      <c r="K28" s="17" t="s">
        <v>396</v>
      </c>
      <c r="L28" s="17" t="s">
        <v>396</v>
      </c>
      <c r="M28" s="17" t="s">
        <v>396</v>
      </c>
      <c r="N28" s="17" t="s">
        <v>396</v>
      </c>
      <c r="O28" s="17" t="s">
        <v>396</v>
      </c>
      <c r="P28" s="17" t="s">
        <v>396</v>
      </c>
      <c r="Q28" s="17" t="s">
        <v>396</v>
      </c>
      <c r="R28" s="17" t="s">
        <v>396</v>
      </c>
      <c r="S28" s="17" t="s">
        <v>396</v>
      </c>
      <c r="T28" s="17" t="s">
        <v>396</v>
      </c>
      <c r="U28" s="17" t="s">
        <v>396</v>
      </c>
      <c r="V28" s="17" t="s">
        <v>396</v>
      </c>
      <c r="W28" s="17" t="s">
        <v>396</v>
      </c>
      <c r="X28" s="17" t="s">
        <v>396</v>
      </c>
      <c r="Z28" s="8"/>
      <c r="AA28" s="8"/>
    </row>
    <row r="29" spans="2:27" ht="19.2" customHeight="1">
      <c r="B29" s="76" t="s">
        <v>73</v>
      </c>
      <c r="C29" s="76"/>
      <c r="D29" s="17" t="s">
        <v>396</v>
      </c>
      <c r="E29" s="17" t="s">
        <v>396</v>
      </c>
      <c r="F29" s="17" t="s">
        <v>396</v>
      </c>
      <c r="G29" s="17" t="s">
        <v>396</v>
      </c>
      <c r="H29" s="17" t="s">
        <v>396</v>
      </c>
      <c r="I29" s="17" t="s">
        <v>396</v>
      </c>
      <c r="J29" s="17" t="s">
        <v>396</v>
      </c>
      <c r="K29" s="17" t="s">
        <v>396</v>
      </c>
      <c r="L29" s="17" t="s">
        <v>396</v>
      </c>
      <c r="M29" s="17" t="s">
        <v>396</v>
      </c>
      <c r="N29" s="17" t="s">
        <v>396</v>
      </c>
      <c r="O29" s="17" t="s">
        <v>396</v>
      </c>
      <c r="P29" s="17" t="s">
        <v>396</v>
      </c>
      <c r="Q29" s="17" t="s">
        <v>396</v>
      </c>
      <c r="R29" s="17" t="s">
        <v>396</v>
      </c>
      <c r="S29" s="17" t="s">
        <v>396</v>
      </c>
      <c r="T29" s="17" t="s">
        <v>396</v>
      </c>
      <c r="U29" s="17" t="s">
        <v>396</v>
      </c>
      <c r="V29" s="17" t="s">
        <v>396</v>
      </c>
      <c r="W29" s="17" t="s">
        <v>396</v>
      </c>
      <c r="X29" s="17" t="s">
        <v>396</v>
      </c>
      <c r="Y29" s="4"/>
    </row>
    <row r="30" spans="2:27" ht="19.95" customHeight="1">
      <c r="B30" s="83" t="s">
        <v>74</v>
      </c>
      <c r="C30" s="83"/>
      <c r="D30" s="83"/>
      <c r="E30" s="83"/>
      <c r="F30" s="83"/>
      <c r="G30" s="83"/>
      <c r="H30" s="83"/>
      <c r="I30" s="83"/>
      <c r="J30" s="83"/>
      <c r="K30" s="83"/>
      <c r="L30" s="83"/>
      <c r="M30" s="83"/>
      <c r="N30" s="83"/>
      <c r="O30" s="83"/>
      <c r="P30" s="83"/>
      <c r="Q30" s="83"/>
      <c r="R30" s="83"/>
      <c r="S30" s="83"/>
      <c r="T30" s="83"/>
      <c r="U30" s="83"/>
      <c r="V30" s="83"/>
      <c r="W30" s="83"/>
      <c r="X30" s="83"/>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75</v>
      </c>
      <c r="C32" s="6" t="s">
        <v>76</v>
      </c>
      <c r="D32" s="1"/>
      <c r="E32" s="1"/>
      <c r="H32" s="82"/>
      <c r="I32" s="82"/>
      <c r="J32" s="82"/>
      <c r="K32" s="82"/>
      <c r="L32" s="82"/>
      <c r="M32" s="82"/>
      <c r="N32" s="82"/>
      <c r="O32" s="82"/>
      <c r="P32" s="82"/>
      <c r="Q32" s="82"/>
      <c r="R32" s="82"/>
      <c r="S32" s="84"/>
      <c r="T32" s="84"/>
      <c r="U32" s="84"/>
      <c r="V32" s="84"/>
      <c r="W32" s="84"/>
      <c r="X32" s="85"/>
    </row>
    <row r="33" spans="2:26" ht="17.7" customHeight="1">
      <c r="B33" s="7" t="s">
        <v>129</v>
      </c>
      <c r="C33" s="9">
        <f>IF(ISERROR($D$28/$D$29),0,$D$28/$D$29)</f>
        <v>0</v>
      </c>
      <c r="D33" s="1"/>
      <c r="E33" s="1"/>
      <c r="H33" s="88"/>
      <c r="I33" s="88"/>
      <c r="J33" s="82"/>
      <c r="K33" s="82"/>
      <c r="L33" s="10"/>
      <c r="M33" s="11"/>
      <c r="N33" s="88"/>
      <c r="O33" s="88"/>
      <c r="P33" s="88"/>
      <c r="Q33" s="88"/>
      <c r="R33" s="88"/>
      <c r="S33" s="86"/>
      <c r="T33" s="86"/>
      <c r="U33" s="86"/>
      <c r="V33" s="86"/>
      <c r="W33" s="86"/>
      <c r="X33" s="87"/>
    </row>
    <row r="34" spans="2:26" ht="17.7" customHeight="1">
      <c r="B34" s="7" t="s">
        <v>130</v>
      </c>
      <c r="C34" s="9">
        <f>IF(ISERROR($E$28/$E$29),0,$E$28/$E$29)</f>
        <v>0</v>
      </c>
      <c r="D34" s="1"/>
      <c r="E34" s="1"/>
      <c r="H34" s="82"/>
      <c r="I34" s="82"/>
      <c r="J34" s="82"/>
      <c r="K34" s="82"/>
      <c r="L34" s="12"/>
      <c r="M34" s="10"/>
      <c r="N34" s="82"/>
      <c r="O34" s="82"/>
      <c r="P34" s="82"/>
      <c r="Q34" s="82"/>
      <c r="R34" s="82"/>
      <c r="S34" s="86"/>
      <c r="T34" s="86"/>
      <c r="U34" s="86"/>
      <c r="V34" s="86"/>
      <c r="W34" s="86"/>
      <c r="X34" s="87"/>
    </row>
    <row r="35" spans="2:26" ht="17.7" customHeight="1">
      <c r="B35" s="7" t="s">
        <v>131</v>
      </c>
      <c r="C35" s="9">
        <f>IF(ISERROR($G$28/$G$29),0,$G$28/$G$29)</f>
        <v>0</v>
      </c>
      <c r="D35" s="1"/>
      <c r="E35" s="1"/>
      <c r="H35" s="82"/>
      <c r="I35" s="82"/>
      <c r="J35" s="82"/>
      <c r="K35" s="82"/>
      <c r="L35" s="12"/>
      <c r="M35" s="10"/>
      <c r="N35" s="82"/>
      <c r="O35" s="82"/>
      <c r="P35" s="82"/>
      <c r="Q35" s="82"/>
      <c r="R35" s="82"/>
      <c r="S35" s="86"/>
      <c r="T35" s="86"/>
      <c r="U35" s="86"/>
      <c r="V35" s="86"/>
      <c r="W35" s="86"/>
      <c r="X35" s="87"/>
    </row>
    <row r="36" spans="2:26" ht="17.7" customHeight="1">
      <c r="B36" s="7" t="s">
        <v>132</v>
      </c>
      <c r="C36" s="9">
        <f>IF(ISERROR($I$28/$I$29),0,$I$28/$I$29)</f>
        <v>0</v>
      </c>
      <c r="D36" s="1"/>
      <c r="E36" s="1"/>
      <c r="H36" s="82"/>
      <c r="I36" s="82"/>
      <c r="J36" s="82"/>
      <c r="K36" s="82"/>
      <c r="L36" s="12"/>
      <c r="M36" s="10"/>
      <c r="N36" s="82"/>
      <c r="O36" s="82"/>
      <c r="P36" s="82"/>
      <c r="Q36" s="82"/>
      <c r="R36" s="82"/>
      <c r="S36" s="86"/>
      <c r="T36" s="86"/>
      <c r="U36" s="86"/>
      <c r="V36" s="86"/>
      <c r="W36" s="86"/>
      <c r="X36" s="87"/>
    </row>
    <row r="37" spans="2:26" ht="17.7" customHeight="1">
      <c r="B37" s="7" t="s">
        <v>133</v>
      </c>
      <c r="C37" s="9">
        <f>IF(ISERROR($K$28/$K$29),0,$K$28/$K$29)</f>
        <v>0</v>
      </c>
      <c r="D37" s="1"/>
      <c r="E37" s="1"/>
      <c r="H37" s="82"/>
      <c r="I37" s="82"/>
      <c r="J37" s="82"/>
      <c r="K37" s="82"/>
      <c r="L37" s="12"/>
      <c r="M37" s="10"/>
      <c r="N37" s="82"/>
      <c r="O37" s="82"/>
      <c r="P37" s="82"/>
      <c r="Q37" s="82"/>
      <c r="R37" s="82"/>
      <c r="S37" s="86"/>
      <c r="T37" s="86"/>
      <c r="U37" s="86"/>
      <c r="V37" s="86"/>
      <c r="W37" s="86"/>
      <c r="X37" s="87"/>
    </row>
    <row r="38" spans="2:26" ht="17.7" customHeight="1">
      <c r="B38" s="7" t="s">
        <v>134</v>
      </c>
      <c r="C38" s="9">
        <f>IF(ISERROR($M$28/$M$29),0,$M$28/$M$29)</f>
        <v>0</v>
      </c>
      <c r="D38" s="1"/>
      <c r="E38" s="1"/>
      <c r="H38" s="82"/>
      <c r="I38" s="82"/>
      <c r="J38" s="82"/>
      <c r="K38" s="82"/>
      <c r="L38" s="12"/>
      <c r="M38" s="10"/>
      <c r="N38" s="82"/>
      <c r="O38" s="82"/>
      <c r="P38" s="82"/>
      <c r="Q38" s="82"/>
      <c r="R38" s="82"/>
      <c r="S38" s="86"/>
      <c r="T38" s="86"/>
      <c r="U38" s="86"/>
      <c r="V38" s="86"/>
      <c r="W38" s="86"/>
      <c r="X38" s="87"/>
    </row>
    <row r="39" spans="2:26" ht="17.7" customHeight="1">
      <c r="B39" s="7" t="s">
        <v>135</v>
      </c>
      <c r="C39" s="9">
        <f>IF(ISERROR($N$28/$N$29),0,$N$28/$N$29)</f>
        <v>0</v>
      </c>
      <c r="D39" s="1"/>
      <c r="E39" s="1"/>
      <c r="H39" s="82"/>
      <c r="I39" s="82"/>
      <c r="J39" s="82"/>
      <c r="K39" s="82"/>
      <c r="L39" s="12"/>
      <c r="M39" s="10"/>
      <c r="N39" s="82"/>
      <c r="O39" s="82"/>
      <c r="P39" s="82"/>
      <c r="Q39" s="82"/>
      <c r="R39" s="82"/>
      <c r="S39" s="86"/>
      <c r="T39" s="86"/>
      <c r="U39" s="86"/>
      <c r="V39" s="86"/>
      <c r="W39" s="86"/>
      <c r="X39" s="87"/>
    </row>
    <row r="40" spans="2:26" ht="17.7" customHeight="1">
      <c r="B40" s="7" t="s">
        <v>136</v>
      </c>
      <c r="C40" s="9">
        <f>IF(ISERROR($P$28/$P$29),0,$P$28/$P$29)</f>
        <v>0</v>
      </c>
      <c r="D40" s="1"/>
      <c r="E40" s="1"/>
      <c r="H40" s="82"/>
      <c r="I40" s="82"/>
      <c r="J40" s="82"/>
      <c r="K40" s="82"/>
      <c r="L40" s="12"/>
      <c r="M40" s="10"/>
      <c r="N40" s="82"/>
      <c r="O40" s="82"/>
      <c r="P40" s="82"/>
      <c r="Q40" s="82"/>
      <c r="R40" s="82"/>
      <c r="S40" s="86"/>
      <c r="T40" s="86"/>
      <c r="U40" s="86"/>
      <c r="V40" s="86"/>
      <c r="W40" s="86"/>
      <c r="X40" s="87"/>
    </row>
    <row r="41" spans="2:26" ht="17.7" customHeight="1">
      <c r="B41" s="7" t="s">
        <v>137</v>
      </c>
      <c r="C41" s="9">
        <f>IF(ISERROR($R$28/$R$29),0,$R$28/$R$29)</f>
        <v>0</v>
      </c>
      <c r="D41" s="1"/>
      <c r="E41" s="1"/>
      <c r="H41" s="82"/>
      <c r="I41" s="82"/>
      <c r="J41" s="82"/>
      <c r="K41" s="82"/>
      <c r="L41" s="12"/>
      <c r="M41" s="10"/>
      <c r="N41" s="82"/>
      <c r="O41" s="82"/>
      <c r="P41" s="82"/>
      <c r="Q41" s="82"/>
      <c r="R41" s="82"/>
      <c r="S41" s="86"/>
      <c r="T41" s="86"/>
      <c r="U41" s="86"/>
      <c r="V41" s="86"/>
      <c r="W41" s="86"/>
      <c r="X41" s="87"/>
    </row>
    <row r="42" spans="2:26" ht="17.7" customHeight="1">
      <c r="B42" s="7" t="s">
        <v>138</v>
      </c>
      <c r="C42" s="9">
        <f>IF(ISERROR($T$28/$T$29),0,$T$28/$T$29)</f>
        <v>0</v>
      </c>
      <c r="D42" s="1"/>
      <c r="E42" s="1"/>
      <c r="H42" s="82"/>
      <c r="I42" s="82"/>
      <c r="J42" s="82"/>
      <c r="K42" s="82"/>
      <c r="L42" s="12"/>
      <c r="M42" s="10"/>
      <c r="N42" s="82"/>
      <c r="O42" s="82"/>
      <c r="P42" s="82"/>
      <c r="Q42" s="82"/>
      <c r="R42" s="82"/>
      <c r="S42" s="86"/>
      <c r="T42" s="86"/>
      <c r="U42" s="86"/>
      <c r="V42" s="86"/>
      <c r="W42" s="86"/>
      <c r="X42" s="87"/>
    </row>
    <row r="43" spans="2:26" ht="17.7" customHeight="1">
      <c r="B43" s="7" t="s">
        <v>139</v>
      </c>
      <c r="C43" s="9">
        <f>IF(ISERROR($V$28/$V$29),0,$V$28/$V$29)</f>
        <v>0</v>
      </c>
      <c r="D43" s="1"/>
      <c r="E43" s="1"/>
      <c r="H43" s="82"/>
      <c r="I43" s="82"/>
      <c r="J43" s="82"/>
      <c r="K43" s="82"/>
      <c r="L43" s="12"/>
      <c r="M43" s="10"/>
      <c r="N43" s="82"/>
      <c r="O43" s="82"/>
      <c r="P43" s="82"/>
      <c r="Q43" s="82"/>
      <c r="R43" s="82"/>
      <c r="S43" s="86"/>
      <c r="T43" s="86"/>
      <c r="U43" s="86"/>
      <c r="V43" s="86"/>
      <c r="W43" s="86"/>
      <c r="X43" s="87"/>
    </row>
    <row r="44" spans="2:26" ht="17.25" customHeight="1">
      <c r="B44" s="7" t="s">
        <v>140</v>
      </c>
      <c r="C44" s="9">
        <f>IF(ISERROR($X$28/$X$29),0,$X$28/$X$29)</f>
        <v>0</v>
      </c>
      <c r="D44" s="1"/>
      <c r="E44" s="1"/>
      <c r="H44" s="82"/>
      <c r="I44" s="82"/>
      <c r="J44" s="82"/>
      <c r="K44" s="82"/>
      <c r="L44" s="12"/>
      <c r="M44" s="10"/>
      <c r="N44" s="82"/>
      <c r="O44" s="82"/>
      <c r="P44" s="82"/>
      <c r="Q44" s="82"/>
      <c r="R44" s="82"/>
      <c r="S44" s="84"/>
      <c r="T44" s="84"/>
      <c r="U44" s="84"/>
      <c r="V44" s="84"/>
      <c r="W44" s="84"/>
      <c r="X44" s="85"/>
    </row>
    <row r="45" spans="2:26" ht="17.25" customHeight="1">
      <c r="B45" s="24"/>
      <c r="C45" s="15"/>
      <c r="D45" s="1"/>
      <c r="E45" s="1"/>
      <c r="L45" s="12"/>
      <c r="M45" s="10"/>
      <c r="X45" s="25"/>
    </row>
    <row r="46" spans="2:26" ht="17.25" customHeight="1">
      <c r="B46" s="125" t="s">
        <v>397</v>
      </c>
      <c r="C46" s="126"/>
      <c r="D46" s="126"/>
      <c r="E46" s="126"/>
      <c r="F46" s="126"/>
      <c r="G46" s="126"/>
      <c r="H46" s="126"/>
      <c r="I46" s="126"/>
      <c r="J46" s="126"/>
      <c r="K46" s="126"/>
      <c r="L46" s="126"/>
      <c r="M46" s="126"/>
      <c r="N46" s="126"/>
      <c r="O46" s="126"/>
      <c r="P46" s="126"/>
      <c r="Q46" s="126"/>
      <c r="R46" s="126"/>
      <c r="S46" s="126"/>
      <c r="T46" s="126"/>
      <c r="U46" s="126"/>
      <c r="V46" s="126"/>
      <c r="W46" s="126"/>
      <c r="X46" s="127"/>
    </row>
    <row r="47" spans="2:26" ht="17.25" customHeight="1">
      <c r="B47" s="24"/>
      <c r="C47" s="15"/>
      <c r="D47" s="21"/>
      <c r="E47" s="21"/>
      <c r="L47" s="12"/>
      <c r="M47" s="10"/>
      <c r="X47" s="25"/>
    </row>
    <row r="48" spans="2:26" ht="15.75" customHeight="1">
      <c r="B48" s="121" t="s">
        <v>77</v>
      </c>
      <c r="C48" s="121"/>
      <c r="D48" s="121"/>
      <c r="E48" s="121"/>
      <c r="F48" s="121"/>
      <c r="G48" s="121"/>
      <c r="H48" s="121"/>
      <c r="I48" s="121"/>
      <c r="J48" s="121"/>
      <c r="K48" s="121"/>
      <c r="L48" s="121"/>
      <c r="M48" s="121"/>
      <c r="N48" s="121"/>
      <c r="O48" s="121"/>
      <c r="P48" s="121"/>
      <c r="Q48" s="121"/>
      <c r="R48" s="121"/>
      <c r="S48" s="121"/>
      <c r="T48" s="121"/>
      <c r="U48" s="121"/>
      <c r="V48" s="121"/>
      <c r="W48" s="121"/>
      <c r="X48" s="121"/>
      <c r="Z48" s="13"/>
    </row>
    <row r="49" spans="2:27" ht="117" customHeight="1">
      <c r="B49" s="190" t="s">
        <v>398</v>
      </c>
      <c r="C49" s="191"/>
      <c r="D49" s="191"/>
      <c r="E49" s="191"/>
      <c r="F49" s="191"/>
      <c r="G49" s="191"/>
      <c r="H49" s="191"/>
      <c r="I49" s="191"/>
      <c r="J49" s="191"/>
      <c r="K49" s="191"/>
      <c r="L49" s="191"/>
      <c r="M49" s="191"/>
      <c r="N49" s="191"/>
      <c r="O49" s="191"/>
      <c r="P49" s="191"/>
      <c r="Q49" s="191"/>
      <c r="R49" s="191"/>
      <c r="S49" s="191"/>
      <c r="T49" s="191"/>
      <c r="U49" s="191"/>
      <c r="V49" s="191"/>
      <c r="W49" s="191"/>
      <c r="X49" s="192"/>
      <c r="Y49" s="10"/>
      <c r="Z49" s="10"/>
      <c r="AA49" s="10"/>
    </row>
    <row r="50" spans="2:27" ht="18" customHeight="1">
      <c r="B50" s="89" t="s">
        <v>79</v>
      </c>
      <c r="C50" s="89"/>
      <c r="D50" s="89"/>
      <c r="E50" s="89"/>
      <c r="F50" s="89"/>
      <c r="G50" s="89"/>
      <c r="H50" s="89"/>
      <c r="I50" s="89"/>
      <c r="J50" s="89"/>
      <c r="K50" s="89"/>
      <c r="L50" s="89"/>
      <c r="M50" s="89"/>
      <c r="N50" s="89"/>
      <c r="O50" s="89"/>
      <c r="P50" s="89"/>
      <c r="Q50" s="89"/>
      <c r="R50" s="89"/>
      <c r="S50" s="89"/>
      <c r="T50" s="89"/>
      <c r="U50" s="89"/>
      <c r="V50" s="89"/>
      <c r="W50" s="89"/>
      <c r="X50" s="89"/>
      <c r="Y50" s="14"/>
      <c r="Z50" s="15"/>
      <c r="AA50" s="12"/>
    </row>
    <row r="51" spans="2:27" ht="51.75" customHeight="1">
      <c r="B51" s="193" t="s">
        <v>399</v>
      </c>
      <c r="C51" s="194"/>
      <c r="D51" s="194"/>
      <c r="E51" s="194"/>
      <c r="F51" s="194"/>
      <c r="G51" s="194"/>
      <c r="H51" s="194"/>
      <c r="I51" s="194"/>
      <c r="J51" s="194"/>
      <c r="K51" s="194"/>
      <c r="L51" s="194"/>
      <c r="M51" s="194"/>
      <c r="N51" s="194"/>
      <c r="O51" s="194"/>
      <c r="P51" s="194"/>
      <c r="Q51" s="194"/>
      <c r="R51" s="194"/>
      <c r="S51" s="194"/>
      <c r="T51" s="194"/>
      <c r="U51" s="194"/>
      <c r="V51" s="194"/>
      <c r="W51" s="194"/>
      <c r="X51" s="195"/>
      <c r="Y51" s="14"/>
      <c r="Z51" s="15"/>
      <c r="AA51" s="12"/>
    </row>
    <row r="52" spans="2:27" ht="20.399999999999999" customHeight="1">
      <c r="B52" s="89" t="s">
        <v>400</v>
      </c>
      <c r="C52" s="89"/>
      <c r="D52" s="89"/>
      <c r="E52" s="89"/>
      <c r="F52" s="89"/>
      <c r="G52" s="89"/>
      <c r="H52" s="89"/>
      <c r="I52" s="89"/>
      <c r="J52" s="89"/>
      <c r="K52" s="89"/>
      <c r="L52" s="89"/>
      <c r="M52" s="89"/>
      <c r="N52" s="89"/>
      <c r="O52" s="89"/>
      <c r="P52" s="89"/>
      <c r="Q52" s="89"/>
      <c r="R52" s="89"/>
      <c r="S52" s="89"/>
      <c r="T52" s="89"/>
      <c r="U52" s="89"/>
      <c r="V52" s="89"/>
      <c r="W52" s="89"/>
      <c r="X52" s="89"/>
      <c r="Y52" s="14"/>
      <c r="Z52" s="15"/>
      <c r="AA52" s="12"/>
    </row>
    <row r="53" spans="2:27" ht="32.25" customHeight="1">
      <c r="B53" s="196" t="s">
        <v>401</v>
      </c>
      <c r="C53" s="197"/>
      <c r="D53" s="197"/>
      <c r="E53" s="197"/>
      <c r="F53" s="197"/>
      <c r="G53" s="197"/>
      <c r="H53" s="197"/>
      <c r="I53" s="197"/>
      <c r="J53" s="197"/>
      <c r="K53" s="197"/>
      <c r="L53" s="197"/>
      <c r="M53" s="197"/>
      <c r="N53" s="197"/>
      <c r="O53" s="197"/>
      <c r="P53" s="197"/>
      <c r="Q53" s="197"/>
      <c r="R53" s="197"/>
      <c r="S53" s="197"/>
      <c r="T53" s="197"/>
      <c r="U53" s="197"/>
      <c r="V53" s="197"/>
      <c r="W53" s="197"/>
      <c r="X53" s="198"/>
      <c r="Y53" s="14"/>
      <c r="Z53" s="15"/>
      <c r="AA53" s="12"/>
    </row>
    <row r="54" spans="2:27" ht="16.2" customHeight="1">
      <c r="B54" s="89" t="s">
        <v>81</v>
      </c>
      <c r="C54" s="89"/>
      <c r="D54" s="89"/>
      <c r="E54" s="89"/>
      <c r="F54" s="89"/>
      <c r="G54" s="89"/>
      <c r="H54" s="89"/>
      <c r="I54" s="89"/>
      <c r="J54" s="89"/>
      <c r="K54" s="89"/>
      <c r="L54" s="89"/>
      <c r="M54" s="89"/>
      <c r="N54" s="89"/>
      <c r="O54" s="89"/>
      <c r="P54" s="89"/>
      <c r="Q54" s="89"/>
      <c r="R54" s="89"/>
      <c r="S54" s="89"/>
      <c r="T54" s="89"/>
      <c r="U54" s="89"/>
      <c r="V54" s="89"/>
      <c r="W54" s="89"/>
      <c r="X54" s="89"/>
      <c r="Y54" s="14"/>
      <c r="Z54" s="15"/>
      <c r="AA54" s="12"/>
    </row>
    <row r="55" spans="2:27" ht="15.6" customHeight="1">
      <c r="B55" s="20" t="s">
        <v>3</v>
      </c>
      <c r="C55" s="119" t="s">
        <v>82</v>
      </c>
      <c r="D55" s="120"/>
      <c r="E55" s="118" t="s">
        <v>83</v>
      </c>
      <c r="F55" s="119"/>
      <c r="G55" s="119"/>
      <c r="H55" s="119"/>
      <c r="I55" s="119"/>
      <c r="J55" s="119"/>
      <c r="K55" s="120"/>
      <c r="L55" s="118" t="s">
        <v>84</v>
      </c>
      <c r="M55" s="119"/>
      <c r="N55" s="119"/>
      <c r="O55" s="119"/>
      <c r="P55" s="119"/>
      <c r="Q55" s="119"/>
      <c r="R55" s="119"/>
      <c r="S55" s="120"/>
      <c r="T55" s="118" t="s">
        <v>85</v>
      </c>
      <c r="U55" s="119"/>
      <c r="V55" s="119"/>
      <c r="W55" s="119"/>
      <c r="X55" s="120"/>
      <c r="Y55" s="14"/>
      <c r="Z55" s="15"/>
      <c r="AA55" s="12"/>
    </row>
    <row r="56" spans="2:27" ht="15" customHeight="1">
      <c r="B56" s="26" t="s">
        <v>25</v>
      </c>
      <c r="C56" s="188" t="s">
        <v>402</v>
      </c>
      <c r="D56" s="188"/>
      <c r="E56" s="189" t="s">
        <v>403</v>
      </c>
      <c r="F56" s="189"/>
      <c r="G56" s="189"/>
      <c r="H56" s="189"/>
      <c r="I56" s="189"/>
      <c r="J56" s="189"/>
      <c r="K56" s="189"/>
      <c r="L56" s="189" t="s">
        <v>404</v>
      </c>
      <c r="M56" s="189"/>
      <c r="N56" s="189"/>
      <c r="O56" s="189"/>
      <c r="P56" s="189"/>
      <c r="Q56" s="189"/>
      <c r="R56" s="189"/>
      <c r="S56" s="189"/>
      <c r="T56" s="188" t="s">
        <v>405</v>
      </c>
      <c r="U56" s="188"/>
      <c r="V56" s="188"/>
      <c r="W56" s="188"/>
      <c r="X56" s="188"/>
      <c r="Y56" s="14"/>
      <c r="Z56" s="15"/>
      <c r="AA56" s="12"/>
    </row>
    <row r="57" spans="2:27" ht="15" customHeight="1">
      <c r="B57" s="19"/>
      <c r="C57" s="61"/>
      <c r="D57" s="61"/>
      <c r="E57" s="61"/>
      <c r="F57" s="61"/>
      <c r="G57" s="61"/>
      <c r="H57" s="61"/>
      <c r="I57" s="61"/>
      <c r="J57" s="61"/>
      <c r="K57" s="61"/>
      <c r="L57" s="61"/>
      <c r="M57" s="61"/>
      <c r="N57" s="61"/>
      <c r="O57" s="61"/>
      <c r="P57" s="61"/>
      <c r="Q57" s="61"/>
      <c r="R57" s="61"/>
      <c r="S57" s="61"/>
      <c r="T57" s="61"/>
      <c r="U57" s="61"/>
      <c r="V57" s="61"/>
      <c r="W57" s="61"/>
      <c r="X57" s="61"/>
      <c r="Y57" s="14"/>
      <c r="Z57" s="15"/>
      <c r="AA57" s="12"/>
    </row>
    <row r="58" spans="2:27" ht="15" customHeight="1">
      <c r="B58" s="19"/>
      <c r="C58" s="61"/>
      <c r="D58" s="61"/>
      <c r="E58" s="61"/>
      <c r="F58" s="61"/>
      <c r="G58" s="61"/>
      <c r="H58" s="61"/>
      <c r="I58" s="61"/>
      <c r="J58" s="61"/>
      <c r="K58" s="61"/>
      <c r="L58" s="61"/>
      <c r="M58" s="61"/>
      <c r="N58" s="61"/>
      <c r="O58" s="61"/>
      <c r="P58" s="61"/>
      <c r="Q58" s="61"/>
      <c r="R58" s="61"/>
      <c r="S58" s="61"/>
      <c r="T58" s="61"/>
      <c r="U58" s="61"/>
      <c r="V58" s="61"/>
      <c r="W58" s="61"/>
      <c r="X58" s="61"/>
      <c r="Y58" s="14"/>
      <c r="Z58" s="15"/>
      <c r="AA58" s="12"/>
    </row>
    <row r="59" spans="2:27" ht="15" customHeight="1">
      <c r="B59" s="19"/>
      <c r="C59" s="61"/>
      <c r="D59" s="61"/>
      <c r="E59" s="61"/>
      <c r="F59" s="61"/>
      <c r="G59" s="61"/>
      <c r="H59" s="61"/>
      <c r="I59" s="61"/>
      <c r="J59" s="61"/>
      <c r="K59" s="61"/>
      <c r="L59" s="61"/>
      <c r="M59" s="61"/>
      <c r="N59" s="61"/>
      <c r="O59" s="61"/>
      <c r="P59" s="61"/>
      <c r="Q59" s="61"/>
      <c r="R59" s="61"/>
      <c r="S59" s="61"/>
      <c r="T59" s="61"/>
      <c r="U59" s="61"/>
      <c r="V59" s="61"/>
      <c r="W59" s="61"/>
      <c r="X59" s="61"/>
      <c r="Y59" s="14"/>
      <c r="Z59" s="15"/>
      <c r="AA59" s="12"/>
    </row>
    <row r="60" spans="2:27" ht="15" customHeight="1">
      <c r="B60" s="19"/>
      <c r="C60" s="61"/>
      <c r="D60" s="61"/>
      <c r="E60" s="61"/>
      <c r="F60" s="61"/>
      <c r="G60" s="61"/>
      <c r="H60" s="61"/>
      <c r="I60" s="61"/>
      <c r="J60" s="61"/>
      <c r="K60" s="61"/>
      <c r="L60" s="61"/>
      <c r="M60" s="61"/>
      <c r="N60" s="61"/>
      <c r="O60" s="61"/>
      <c r="P60" s="61"/>
      <c r="Q60" s="61"/>
      <c r="R60" s="61"/>
      <c r="S60" s="61"/>
      <c r="T60" s="61"/>
      <c r="U60" s="61"/>
      <c r="V60" s="61"/>
      <c r="W60" s="61"/>
      <c r="X60" s="61"/>
      <c r="Y60" s="14"/>
      <c r="Z60" s="15"/>
      <c r="AA60" s="12"/>
    </row>
    <row r="61" spans="2:27" ht="15.6" customHeight="1">
      <c r="B61" s="49" t="s">
        <v>88</v>
      </c>
      <c r="C61" s="50"/>
      <c r="D61" s="50"/>
      <c r="E61" s="50"/>
      <c r="F61" s="50"/>
      <c r="G61" s="50"/>
      <c r="H61" s="50"/>
      <c r="I61" s="50"/>
      <c r="J61" s="50"/>
      <c r="K61" s="50"/>
      <c r="L61" s="50"/>
      <c r="M61" s="50"/>
      <c r="N61" s="50"/>
      <c r="O61" s="50"/>
      <c r="P61" s="50"/>
      <c r="Q61" s="50"/>
      <c r="R61" s="50"/>
      <c r="S61" s="50"/>
      <c r="T61" s="50"/>
      <c r="U61" s="50"/>
      <c r="V61" s="50"/>
      <c r="W61" s="50"/>
      <c r="X61" s="51"/>
      <c r="Y61" s="14"/>
      <c r="Z61" s="15"/>
      <c r="AA61" s="12"/>
    </row>
    <row r="62" spans="2:27" ht="26.7" customHeight="1">
      <c r="B62" s="16" t="s">
        <v>406</v>
      </c>
      <c r="C62" s="185" t="s">
        <v>407</v>
      </c>
      <c r="D62" s="186"/>
      <c r="E62" s="186"/>
      <c r="F62" s="186"/>
      <c r="G62" s="186"/>
      <c r="H62" s="186"/>
      <c r="I62" s="186"/>
      <c r="J62" s="186"/>
      <c r="K62" s="186"/>
      <c r="L62" s="186"/>
      <c r="M62" s="187"/>
      <c r="N62" s="65" t="s">
        <v>91</v>
      </c>
      <c r="O62" s="66"/>
      <c r="P62" s="185" t="s">
        <v>408</v>
      </c>
      <c r="Q62" s="186"/>
      <c r="R62" s="186"/>
      <c r="S62" s="186"/>
      <c r="T62" s="186"/>
      <c r="U62" s="186"/>
      <c r="V62" s="186"/>
      <c r="W62" s="186"/>
      <c r="X62" s="187"/>
    </row>
    <row r="63" spans="2:27" ht="24.6" customHeight="1">
      <c r="B63" s="16" t="s">
        <v>409</v>
      </c>
      <c r="C63" s="185" t="s">
        <v>410</v>
      </c>
      <c r="D63" s="186"/>
      <c r="E63" s="186"/>
      <c r="F63" s="186"/>
      <c r="G63" s="186"/>
      <c r="H63" s="186"/>
      <c r="I63" s="186"/>
      <c r="J63" s="186"/>
      <c r="K63" s="186"/>
      <c r="L63" s="186"/>
      <c r="M63" s="187"/>
      <c r="N63" s="65" t="s">
        <v>91</v>
      </c>
      <c r="O63" s="66"/>
      <c r="P63" s="185" t="s">
        <v>411</v>
      </c>
      <c r="Q63" s="186"/>
      <c r="R63" s="186"/>
      <c r="S63" s="186"/>
      <c r="T63" s="186"/>
      <c r="U63" s="186"/>
      <c r="V63" s="186"/>
      <c r="W63" s="186"/>
      <c r="X63" s="187"/>
    </row>
    <row r="64" spans="2:27" ht="27.6" customHeight="1">
      <c r="B64" s="16" t="s">
        <v>98</v>
      </c>
      <c r="C64" s="185" t="s">
        <v>412</v>
      </c>
      <c r="D64" s="186"/>
      <c r="E64" s="186"/>
      <c r="F64" s="186"/>
      <c r="G64" s="186"/>
      <c r="H64" s="186"/>
      <c r="I64" s="186"/>
      <c r="J64" s="186"/>
      <c r="K64" s="186"/>
      <c r="L64" s="186"/>
      <c r="M64" s="187"/>
      <c r="N64" s="65" t="s">
        <v>91</v>
      </c>
      <c r="O64" s="66"/>
      <c r="P64" s="185" t="s">
        <v>413</v>
      </c>
      <c r="Q64" s="186"/>
      <c r="R64" s="186"/>
      <c r="S64" s="186"/>
      <c r="T64" s="186"/>
      <c r="U64" s="186"/>
      <c r="V64" s="186"/>
      <c r="W64" s="186"/>
      <c r="X64" s="187"/>
    </row>
    <row r="65" spans="2:24" ht="13.5" customHeight="1">
      <c r="B65" s="49" t="s">
        <v>101</v>
      </c>
      <c r="C65" s="50"/>
      <c r="D65" s="50"/>
      <c r="E65" s="50"/>
      <c r="F65" s="50"/>
      <c r="G65" s="50"/>
      <c r="H65" s="50"/>
      <c r="I65" s="50"/>
      <c r="J65" s="50"/>
      <c r="K65" s="50"/>
      <c r="L65" s="50"/>
      <c r="M65" s="50"/>
      <c r="N65" s="50"/>
      <c r="O65" s="50"/>
      <c r="P65" s="50"/>
      <c r="Q65" s="50"/>
      <c r="R65" s="50"/>
      <c r="S65" s="50"/>
      <c r="T65" s="50"/>
      <c r="U65" s="50"/>
      <c r="V65" s="50"/>
      <c r="W65" s="50"/>
      <c r="X65" s="51"/>
    </row>
    <row r="66" spans="2:24" ht="24" customHeight="1">
      <c r="B66" s="30" t="s">
        <v>414</v>
      </c>
      <c r="C66" s="185" t="s">
        <v>415</v>
      </c>
      <c r="D66" s="186"/>
      <c r="E66" s="186"/>
      <c r="F66" s="186"/>
      <c r="G66" s="186"/>
      <c r="H66" s="186"/>
      <c r="I66" s="186"/>
      <c r="J66" s="186"/>
      <c r="K66" s="186"/>
      <c r="L66" s="186"/>
      <c r="M66" s="187"/>
      <c r="N66" s="80" t="s">
        <v>91</v>
      </c>
      <c r="O66" s="81"/>
      <c r="P66" s="185" t="s">
        <v>416</v>
      </c>
      <c r="Q66" s="186"/>
      <c r="R66" s="186"/>
      <c r="S66" s="186"/>
      <c r="T66" s="186"/>
      <c r="U66" s="186"/>
      <c r="V66" s="186"/>
      <c r="W66" s="186"/>
      <c r="X66" s="187"/>
    </row>
    <row r="67" spans="2:24" ht="13.5" customHeight="1">
      <c r="B67" s="90" t="s">
        <v>105</v>
      </c>
      <c r="C67" s="90"/>
      <c r="D67" s="90"/>
      <c r="E67" s="90"/>
      <c r="F67" s="90"/>
      <c r="G67" s="90"/>
      <c r="H67" s="90"/>
      <c r="I67" s="90"/>
      <c r="J67" s="90"/>
      <c r="K67" s="90"/>
      <c r="L67" s="90"/>
      <c r="M67" s="90"/>
      <c r="N67" s="90"/>
      <c r="O67" s="90"/>
      <c r="P67" s="90"/>
      <c r="Q67" s="90"/>
      <c r="R67" s="90"/>
      <c r="S67" s="90"/>
      <c r="T67" s="90"/>
      <c r="U67" s="90"/>
      <c r="V67" s="90"/>
      <c r="W67" s="90"/>
      <c r="X67" s="90"/>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0936-1B02-4FF3-86AE-AA987900B747}">
  <sheetPr>
    <pageSetUpPr fitToPage="1"/>
  </sheetPr>
  <dimension ref="A1:AA71"/>
  <sheetViews>
    <sheetView showGridLines="0" view="pageBreakPreview" topLeftCell="A48"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52" t="s">
        <v>106</v>
      </c>
      <c r="B11" s="53"/>
      <c r="C11" s="53"/>
      <c r="D11" s="53"/>
      <c r="E11" s="54"/>
      <c r="F11" s="52" t="s">
        <v>22</v>
      </c>
      <c r="G11" s="53"/>
      <c r="H11" s="53"/>
      <c r="I11" s="53"/>
      <c r="J11" s="53"/>
      <c r="K11" s="53"/>
      <c r="L11" s="53"/>
      <c r="M11" s="53"/>
      <c r="N11" s="54"/>
      <c r="O11" s="148" t="s">
        <v>23</v>
      </c>
      <c r="P11" s="149"/>
      <c r="Q11" s="150"/>
      <c r="R11" s="146" t="s">
        <v>107</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108</v>
      </c>
      <c r="B16" s="156"/>
      <c r="C16" s="156"/>
      <c r="D16" s="156"/>
      <c r="E16" s="157"/>
      <c r="F16" s="161" t="s">
        <v>109</v>
      </c>
      <c r="G16" s="161"/>
      <c r="H16" s="161"/>
      <c r="I16" s="161"/>
      <c r="J16" s="167">
        <v>1.6E-2</v>
      </c>
      <c r="K16" s="167"/>
      <c r="L16" s="167"/>
      <c r="M16" s="167"/>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7"/>
      <c r="K17" s="167"/>
      <c r="L17" s="167"/>
      <c r="M17" s="167"/>
      <c r="N17" s="41" t="s">
        <v>32</v>
      </c>
      <c r="O17" s="41" t="s">
        <v>32</v>
      </c>
      <c r="P17" s="41" t="s">
        <v>32</v>
      </c>
      <c r="Q17" s="61"/>
      <c r="R17" s="61"/>
      <c r="S17" s="61"/>
      <c r="T17" s="138"/>
      <c r="U17" s="138"/>
      <c r="V17" s="138"/>
    </row>
    <row r="18" spans="1:25" ht="18" customHeight="1">
      <c r="A18" s="129" t="s">
        <v>45</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110</v>
      </c>
      <c r="E20" s="163"/>
      <c r="F20" s="163"/>
      <c r="G20" s="164"/>
      <c r="H20" s="162">
        <v>0.01</v>
      </c>
      <c r="I20" s="163"/>
      <c r="J20" s="163"/>
      <c r="K20" s="164"/>
      <c r="L20" s="52" t="s">
        <v>55</v>
      </c>
      <c r="M20" s="53"/>
      <c r="N20" s="53"/>
      <c r="O20" s="54"/>
      <c r="P20" s="162" t="s">
        <v>111</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0.01</v>
      </c>
      <c r="B23" s="107"/>
      <c r="C23" s="107"/>
      <c r="D23" s="108"/>
      <c r="E23" s="109" t="s">
        <v>112</v>
      </c>
      <c r="F23" s="110"/>
      <c r="G23" s="110"/>
      <c r="H23" s="110"/>
      <c r="I23" s="111"/>
      <c r="J23" s="112" t="s">
        <v>113</v>
      </c>
      <c r="K23" s="113"/>
      <c r="L23" s="113"/>
      <c r="M23" s="113"/>
      <c r="N23" s="114"/>
      <c r="O23" s="52" t="s">
        <v>114</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115</v>
      </c>
      <c r="B25" s="61"/>
      <c r="C25" s="61"/>
      <c r="D25" s="61"/>
      <c r="E25" s="61"/>
      <c r="F25" s="61"/>
      <c r="G25" s="61"/>
      <c r="H25" s="61"/>
      <c r="I25" s="61"/>
      <c r="J25" s="61"/>
      <c r="K25" s="61"/>
      <c r="L25" s="61"/>
      <c r="M25" s="61" t="s">
        <v>116</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6" t="s">
        <v>117</v>
      </c>
      <c r="D27" s="125" t="s">
        <v>118</v>
      </c>
      <c r="E27" s="127"/>
      <c r="F27" s="67" t="s">
        <v>119</v>
      </c>
      <c r="G27" s="69"/>
      <c r="H27" s="67" t="s">
        <v>120</v>
      </c>
      <c r="I27" s="69"/>
      <c r="J27" s="67" t="s">
        <v>121</v>
      </c>
      <c r="K27" s="69"/>
      <c r="L27" s="5" t="s">
        <v>122</v>
      </c>
      <c r="M27" s="125" t="s">
        <v>123</v>
      </c>
      <c r="N27" s="127"/>
      <c r="O27" s="67" t="s">
        <v>124</v>
      </c>
      <c r="P27" s="69"/>
      <c r="Q27" s="40" t="s">
        <v>125</v>
      </c>
      <c r="R27" s="125" t="s">
        <v>126</v>
      </c>
      <c r="S27" s="127"/>
      <c r="T27" s="125" t="s">
        <v>127</v>
      </c>
      <c r="U27" s="127"/>
      <c r="V27" s="6" t="s">
        <v>128</v>
      </c>
    </row>
    <row r="28" spans="1:25" ht="19.2" customHeight="1">
      <c r="A28" s="76" t="s">
        <v>72</v>
      </c>
      <c r="B28" s="76"/>
      <c r="C28" s="17">
        <v>1</v>
      </c>
      <c r="D28" s="168">
        <v>2</v>
      </c>
      <c r="E28" s="169"/>
      <c r="F28" s="148">
        <v>13</v>
      </c>
      <c r="G28" s="150"/>
      <c r="H28" s="148">
        <v>6</v>
      </c>
      <c r="I28" s="150"/>
      <c r="J28" s="148">
        <v>9</v>
      </c>
      <c r="K28" s="150"/>
      <c r="L28" s="7">
        <v>2</v>
      </c>
      <c r="M28" s="148">
        <v>7</v>
      </c>
      <c r="N28" s="150"/>
      <c r="O28" s="148">
        <v>4</v>
      </c>
      <c r="P28" s="150"/>
      <c r="Q28" s="48">
        <v>0</v>
      </c>
      <c r="R28" s="218">
        <v>7</v>
      </c>
      <c r="S28" s="219"/>
      <c r="T28" s="218">
        <v>3</v>
      </c>
      <c r="U28" s="219"/>
      <c r="V28" s="220">
        <v>8</v>
      </c>
      <c r="X28" s="8"/>
      <c r="Y28" s="8"/>
    </row>
    <row r="29" spans="1:25" ht="19.2" customHeight="1">
      <c r="A29" s="76" t="s">
        <v>73</v>
      </c>
      <c r="B29" s="76"/>
      <c r="C29" s="17">
        <f>225+1668</f>
        <v>1893</v>
      </c>
      <c r="D29" s="168">
        <f>224+1703</f>
        <v>1927</v>
      </c>
      <c r="E29" s="169"/>
      <c r="F29" s="148">
        <f>224+1573</f>
        <v>1797</v>
      </c>
      <c r="G29" s="150"/>
      <c r="H29" s="148">
        <v>1741</v>
      </c>
      <c r="I29" s="150"/>
      <c r="J29" s="148">
        <v>1838</v>
      </c>
      <c r="K29" s="150"/>
      <c r="L29" s="7">
        <v>1743</v>
      </c>
      <c r="M29" s="148">
        <f>1542+220</f>
        <v>1762</v>
      </c>
      <c r="N29" s="150"/>
      <c r="O29" s="148">
        <f>1517+220</f>
        <v>1737</v>
      </c>
      <c r="P29" s="150"/>
      <c r="Q29" s="48">
        <f>1400+219</f>
        <v>1619</v>
      </c>
      <c r="R29" s="218">
        <f>1408+215</f>
        <v>1623</v>
      </c>
      <c r="S29" s="219"/>
      <c r="T29" s="218">
        <f>1302+215</f>
        <v>1517</v>
      </c>
      <c r="U29" s="219"/>
      <c r="V29" s="220">
        <f>1295+214</f>
        <v>1509</v>
      </c>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t="s">
        <v>129</v>
      </c>
      <c r="B33" s="47">
        <f>IF(ISERROR($C$28/$C$29),0,$C$28/$C$29)</f>
        <v>5.2826201796090863E-4</v>
      </c>
      <c r="C33" s="1"/>
      <c r="D33" s="1"/>
      <c r="G33" s="88"/>
      <c r="H33" s="88"/>
      <c r="I33" s="82"/>
      <c r="J33" s="82"/>
      <c r="K33" s="10"/>
      <c r="L33" s="11"/>
      <c r="M33" s="88"/>
      <c r="N33" s="88"/>
      <c r="O33" s="88"/>
      <c r="P33" s="88"/>
      <c r="Q33" s="86"/>
      <c r="R33" s="86"/>
      <c r="S33" s="86"/>
      <c r="T33" s="86"/>
      <c r="U33" s="86"/>
      <c r="V33" s="87"/>
    </row>
    <row r="34" spans="1:25" ht="17.7" customHeight="1">
      <c r="A34" s="7" t="s">
        <v>130</v>
      </c>
      <c r="B34" s="47">
        <f>IF(ISERROR($D$28/$D$29),0,$D$28/$D$29)</f>
        <v>1.0378827192527244E-3</v>
      </c>
      <c r="C34" s="1"/>
      <c r="D34" s="1"/>
      <c r="G34" s="82"/>
      <c r="H34" s="82"/>
      <c r="I34" s="82"/>
      <c r="J34" s="82"/>
      <c r="K34" s="12"/>
      <c r="L34" s="10"/>
      <c r="M34" s="82"/>
      <c r="N34" s="82"/>
      <c r="O34" s="82"/>
      <c r="P34" s="82"/>
      <c r="Q34" s="86"/>
      <c r="R34" s="86"/>
      <c r="S34" s="86"/>
      <c r="T34" s="86"/>
      <c r="U34" s="86"/>
      <c r="V34" s="87"/>
    </row>
    <row r="35" spans="1:25" ht="17.7" customHeight="1">
      <c r="A35" s="7" t="s">
        <v>131</v>
      </c>
      <c r="B35" s="47">
        <f>IF(ISERROR($F$28/$F$29),0,$F$28/$F$29)</f>
        <v>7.2342793544796884E-3</v>
      </c>
      <c r="C35" s="1"/>
      <c r="D35" s="1"/>
      <c r="G35" s="82"/>
      <c r="H35" s="82"/>
      <c r="I35" s="82"/>
      <c r="J35" s="82"/>
      <c r="K35" s="12"/>
      <c r="L35" s="10"/>
      <c r="M35" s="82"/>
      <c r="N35" s="82"/>
      <c r="O35" s="82"/>
      <c r="P35" s="82"/>
      <c r="Q35" s="86"/>
      <c r="R35" s="86"/>
      <c r="S35" s="86"/>
      <c r="T35" s="86"/>
      <c r="U35" s="86"/>
      <c r="V35" s="87"/>
    </row>
    <row r="36" spans="1:25" ht="17.7" customHeight="1">
      <c r="A36" s="7" t="s">
        <v>132</v>
      </c>
      <c r="B36" s="47">
        <f>IF(ISERROR($H$28/$H$29),0,$H$28/$H$29)</f>
        <v>3.4462952326249283E-3</v>
      </c>
      <c r="G36" s="82"/>
      <c r="H36" s="82"/>
      <c r="I36" s="82"/>
      <c r="J36" s="82"/>
      <c r="K36" s="12"/>
      <c r="L36" s="10"/>
      <c r="M36" s="82"/>
      <c r="N36" s="82"/>
      <c r="O36" s="82"/>
      <c r="P36" s="82"/>
      <c r="Q36" s="86"/>
      <c r="R36" s="86"/>
      <c r="S36" s="86"/>
      <c r="T36" s="86"/>
      <c r="U36" s="86"/>
      <c r="V36" s="87"/>
    </row>
    <row r="37" spans="1:25" ht="17.7" customHeight="1">
      <c r="A37" s="7" t="s">
        <v>133</v>
      </c>
      <c r="B37" s="47">
        <f>IF(ISERROR($J$28/$J$29),0,$J$28/$J$29)</f>
        <v>4.8966267682263327E-3</v>
      </c>
      <c r="G37" s="82"/>
      <c r="H37" s="82"/>
      <c r="I37" s="82"/>
      <c r="J37" s="82"/>
      <c r="K37" s="12"/>
      <c r="L37" s="10"/>
      <c r="M37" s="82"/>
      <c r="N37" s="82"/>
      <c r="O37" s="82"/>
      <c r="P37" s="82"/>
      <c r="Q37" s="86"/>
      <c r="R37" s="86"/>
      <c r="S37" s="86"/>
      <c r="T37" s="86"/>
      <c r="U37" s="86"/>
      <c r="V37" s="87"/>
    </row>
    <row r="38" spans="1:25" ht="17.7" customHeight="1">
      <c r="A38" s="7" t="s">
        <v>134</v>
      </c>
      <c r="B38" s="47">
        <f>IF(ISERROR($L$28/$L$29),0,$L$28/$L$29)</f>
        <v>1.1474469305794606E-3</v>
      </c>
      <c r="G38" s="82"/>
      <c r="H38" s="82"/>
      <c r="I38" s="82"/>
      <c r="J38" s="82"/>
      <c r="K38" s="12"/>
      <c r="L38" s="10"/>
      <c r="M38" s="82"/>
      <c r="N38" s="82"/>
      <c r="O38" s="82"/>
      <c r="P38" s="82"/>
      <c r="Q38" s="86"/>
      <c r="R38" s="86"/>
      <c r="S38" s="86"/>
      <c r="T38" s="86"/>
      <c r="U38" s="86"/>
      <c r="V38" s="87"/>
    </row>
    <row r="39" spans="1:25" ht="17.7" customHeight="1">
      <c r="A39" s="7" t="s">
        <v>135</v>
      </c>
      <c r="B39" s="47">
        <f>IF(ISERROR($M$28/$M$29),0,$M$28/$M$29)</f>
        <v>3.9727582292849034E-3</v>
      </c>
      <c r="G39" s="82"/>
      <c r="H39" s="82"/>
      <c r="I39" s="82"/>
      <c r="J39" s="82"/>
      <c r="K39" s="12"/>
      <c r="L39" s="10"/>
      <c r="M39" s="82"/>
      <c r="N39" s="82"/>
      <c r="O39" s="82"/>
      <c r="P39" s="82"/>
      <c r="Q39" s="86"/>
      <c r="R39" s="86"/>
      <c r="S39" s="86"/>
      <c r="T39" s="86"/>
      <c r="U39" s="86"/>
      <c r="V39" s="87"/>
    </row>
    <row r="40" spans="1:25" ht="17.7" customHeight="1">
      <c r="A40" s="7" t="s">
        <v>136</v>
      </c>
      <c r="B40" s="47">
        <f>IF(ISERROR($O$28/$O$29),0,$O$28/$O$29)</f>
        <v>2.3028209556706968E-3</v>
      </c>
      <c r="G40" s="82"/>
      <c r="H40" s="82"/>
      <c r="I40" s="82"/>
      <c r="J40" s="82"/>
      <c r="K40" s="12"/>
      <c r="L40" s="10"/>
      <c r="M40" s="82"/>
      <c r="N40" s="82"/>
      <c r="O40" s="82"/>
      <c r="P40" s="82"/>
      <c r="Q40" s="86"/>
      <c r="R40" s="86"/>
      <c r="S40" s="86"/>
      <c r="T40" s="86"/>
      <c r="U40" s="86"/>
      <c r="V40" s="87"/>
    </row>
    <row r="41" spans="1:25" ht="17.7" customHeight="1">
      <c r="A41" s="7" t="s">
        <v>137</v>
      </c>
      <c r="B41" s="47">
        <f>IF(ISERROR($Q$28/$Q$29),0,$Q$28/$Q$29)</f>
        <v>0</v>
      </c>
      <c r="G41" s="82"/>
      <c r="H41" s="82"/>
      <c r="I41" s="82"/>
      <c r="J41" s="82"/>
      <c r="K41" s="12"/>
      <c r="L41" s="10"/>
      <c r="M41" s="82"/>
      <c r="N41" s="82"/>
      <c r="O41" s="82"/>
      <c r="P41" s="82"/>
      <c r="Q41" s="86"/>
      <c r="R41" s="86"/>
      <c r="S41" s="86"/>
      <c r="T41" s="86"/>
      <c r="U41" s="86"/>
      <c r="V41" s="87"/>
    </row>
    <row r="42" spans="1:25" ht="17.7" customHeight="1">
      <c r="A42" s="7" t="s">
        <v>138</v>
      </c>
      <c r="B42" s="47">
        <f>IF(ISERROR($R$28/$R$29),0,$R$28/$R$29)</f>
        <v>4.3130006161429448E-3</v>
      </c>
      <c r="G42" s="82"/>
      <c r="H42" s="82"/>
      <c r="I42" s="82"/>
      <c r="J42" s="82"/>
      <c r="K42" s="12"/>
      <c r="L42" s="10"/>
      <c r="M42" s="82"/>
      <c r="N42" s="82"/>
      <c r="O42" s="82"/>
      <c r="P42" s="82"/>
      <c r="Q42" s="86"/>
      <c r="R42" s="86"/>
      <c r="S42" s="86"/>
      <c r="T42" s="86"/>
      <c r="U42" s="86"/>
      <c r="V42" s="87"/>
    </row>
    <row r="43" spans="1:25" ht="17.7" customHeight="1">
      <c r="A43" s="7" t="s">
        <v>139</v>
      </c>
      <c r="B43" s="47">
        <f>IF(ISERROR($T$28/$T$29),0,$T$28/$T$29)</f>
        <v>1.977587343441002E-3</v>
      </c>
      <c r="G43" s="82"/>
      <c r="H43" s="82"/>
      <c r="I43" s="82"/>
      <c r="J43" s="82"/>
      <c r="K43" s="12"/>
      <c r="L43" s="10"/>
      <c r="M43" s="82"/>
      <c r="N43" s="82"/>
      <c r="O43" s="82"/>
      <c r="P43" s="82"/>
      <c r="Q43" s="86"/>
      <c r="R43" s="86"/>
      <c r="S43" s="86"/>
      <c r="T43" s="86"/>
      <c r="U43" s="86"/>
      <c r="V43" s="87"/>
    </row>
    <row r="44" spans="1:25" ht="17.25" customHeight="1">
      <c r="A44" s="7" t="s">
        <v>140</v>
      </c>
      <c r="B44" s="47">
        <f>IF(ISERROR($V$28/$V$29),0,$V$28/$V$29)</f>
        <v>5.3015241882041087E-3</v>
      </c>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126.6" customHeight="1">
      <c r="A47" s="142" t="s">
        <v>141</v>
      </c>
      <c r="B47" s="144"/>
      <c r="C47" s="58" t="s">
        <v>142</v>
      </c>
      <c r="D47" s="58"/>
      <c r="E47" s="58"/>
      <c r="F47" s="58"/>
      <c r="G47" s="58"/>
      <c r="H47" s="58"/>
      <c r="I47" s="58"/>
      <c r="J47" s="58"/>
      <c r="K47" s="58"/>
      <c r="L47" s="58"/>
      <c r="M47" s="58"/>
      <c r="N47" s="58"/>
      <c r="O47" s="58"/>
      <c r="P47" s="58"/>
      <c r="Q47" s="58"/>
      <c r="R47" s="58"/>
      <c r="S47" s="58"/>
      <c r="T47" s="58"/>
      <c r="U47" s="58"/>
      <c r="V47" s="59"/>
      <c r="W47" s="10"/>
      <c r="X47" s="10"/>
      <c r="Y47" s="10"/>
    </row>
    <row r="48" spans="1:25" ht="129.75" customHeight="1">
      <c r="A48" s="142" t="s">
        <v>143</v>
      </c>
      <c r="B48" s="144"/>
      <c r="C48" s="58" t="s">
        <v>144</v>
      </c>
      <c r="D48" s="58"/>
      <c r="E48" s="58"/>
      <c r="F48" s="58"/>
      <c r="G48" s="58"/>
      <c r="H48" s="58"/>
      <c r="I48" s="58"/>
      <c r="J48" s="58"/>
      <c r="K48" s="58"/>
      <c r="L48" s="58"/>
      <c r="M48" s="58"/>
      <c r="N48" s="58"/>
      <c r="O48" s="58"/>
      <c r="P48" s="58"/>
      <c r="Q48" s="58"/>
      <c r="R48" s="58"/>
      <c r="S48" s="58"/>
      <c r="T48" s="58"/>
      <c r="U48" s="58"/>
      <c r="V48" s="59"/>
      <c r="W48" s="10"/>
      <c r="X48" s="10"/>
      <c r="Y48" s="10"/>
    </row>
    <row r="49" spans="1:25" ht="129.75" customHeight="1">
      <c r="A49" s="142" t="s">
        <v>145</v>
      </c>
      <c r="B49" s="144"/>
      <c r="C49" s="58" t="s">
        <v>146</v>
      </c>
      <c r="D49" s="58"/>
      <c r="E49" s="58"/>
      <c r="F49" s="58"/>
      <c r="G49" s="58"/>
      <c r="H49" s="58"/>
      <c r="I49" s="58"/>
      <c r="J49" s="58"/>
      <c r="K49" s="58"/>
      <c r="L49" s="58"/>
      <c r="M49" s="58"/>
      <c r="N49" s="58"/>
      <c r="O49" s="58"/>
      <c r="P49" s="58"/>
      <c r="Q49" s="58"/>
      <c r="R49" s="58"/>
      <c r="S49" s="58"/>
      <c r="T49" s="58"/>
      <c r="U49" s="58"/>
      <c r="V49" s="59"/>
      <c r="W49" s="10"/>
      <c r="X49" s="10"/>
      <c r="Y49" s="10"/>
    </row>
    <row r="50" spans="1:25" ht="136.5" customHeight="1">
      <c r="A50" s="142" t="s">
        <v>147</v>
      </c>
      <c r="B50" s="144"/>
      <c r="C50" s="213" t="s">
        <v>148</v>
      </c>
      <c r="D50" s="213"/>
      <c r="E50" s="213"/>
      <c r="F50" s="213"/>
      <c r="G50" s="213"/>
      <c r="H50" s="213"/>
      <c r="I50" s="213"/>
      <c r="J50" s="213"/>
      <c r="K50" s="213"/>
      <c r="L50" s="213"/>
      <c r="M50" s="213"/>
      <c r="N50" s="213"/>
      <c r="O50" s="213"/>
      <c r="P50" s="213"/>
      <c r="Q50" s="213"/>
      <c r="R50" s="213"/>
      <c r="S50" s="213"/>
      <c r="T50" s="213"/>
      <c r="U50" s="213"/>
      <c r="V50" s="214"/>
      <c r="W50" s="10">
        <f>LEN(C50)</f>
        <v>535</v>
      </c>
      <c r="X50" s="10"/>
      <c r="Y50" s="10"/>
    </row>
    <row r="51" spans="1:25" ht="18" customHeight="1">
      <c r="A51" s="89" t="s">
        <v>79</v>
      </c>
      <c r="B51" s="89"/>
      <c r="C51" s="89"/>
      <c r="D51" s="89"/>
      <c r="E51" s="89"/>
      <c r="F51" s="89"/>
      <c r="G51" s="89"/>
      <c r="H51" s="89"/>
      <c r="I51" s="89"/>
      <c r="J51" s="89"/>
      <c r="K51" s="89"/>
      <c r="L51" s="89"/>
      <c r="M51" s="89"/>
      <c r="N51" s="89"/>
      <c r="O51" s="89"/>
      <c r="P51" s="89"/>
      <c r="Q51" s="89"/>
      <c r="R51" s="89"/>
      <c r="S51" s="89"/>
      <c r="T51" s="89"/>
      <c r="U51" s="89"/>
      <c r="V51" s="89"/>
      <c r="W51" s="14"/>
      <c r="X51" s="15"/>
      <c r="Y51" s="12"/>
    </row>
    <row r="52" spans="1:25" ht="32.25" customHeight="1">
      <c r="A52" s="142" t="s">
        <v>141</v>
      </c>
      <c r="B52" s="144"/>
      <c r="C52" s="58" t="s">
        <v>32</v>
      </c>
      <c r="D52" s="58"/>
      <c r="E52" s="58"/>
      <c r="F52" s="58"/>
      <c r="G52" s="58"/>
      <c r="H52" s="58"/>
      <c r="I52" s="58"/>
      <c r="J52" s="58"/>
      <c r="K52" s="58"/>
      <c r="L52" s="58"/>
      <c r="M52" s="58"/>
      <c r="N52" s="58"/>
      <c r="O52" s="58"/>
      <c r="P52" s="58"/>
      <c r="Q52" s="58"/>
      <c r="R52" s="58"/>
      <c r="S52" s="58"/>
      <c r="T52" s="58"/>
      <c r="U52" s="58"/>
      <c r="V52" s="59"/>
      <c r="W52" s="10"/>
      <c r="X52" s="15"/>
      <c r="Y52" s="12"/>
    </row>
    <row r="53" spans="1:25" ht="32.25" customHeight="1">
      <c r="A53" s="142" t="s">
        <v>143</v>
      </c>
      <c r="B53" s="144"/>
      <c r="C53" s="58" t="s">
        <v>32</v>
      </c>
      <c r="D53" s="58"/>
      <c r="E53" s="58"/>
      <c r="F53" s="58"/>
      <c r="G53" s="58"/>
      <c r="H53" s="58"/>
      <c r="I53" s="58"/>
      <c r="J53" s="58"/>
      <c r="K53" s="58"/>
      <c r="L53" s="58"/>
      <c r="M53" s="58"/>
      <c r="N53" s="58"/>
      <c r="O53" s="58"/>
      <c r="P53" s="58"/>
      <c r="Q53" s="58"/>
      <c r="R53" s="58"/>
      <c r="S53" s="58"/>
      <c r="T53" s="58"/>
      <c r="U53" s="58"/>
      <c r="V53" s="59"/>
      <c r="W53" s="10"/>
      <c r="X53" s="15"/>
      <c r="Y53" s="12"/>
    </row>
    <row r="54" spans="1:25" ht="32.25" customHeight="1">
      <c r="A54" s="142" t="s">
        <v>145</v>
      </c>
      <c r="B54" s="144"/>
      <c r="C54" s="58" t="s">
        <v>32</v>
      </c>
      <c r="D54" s="58"/>
      <c r="E54" s="58"/>
      <c r="F54" s="58"/>
      <c r="G54" s="58"/>
      <c r="H54" s="58"/>
      <c r="I54" s="58"/>
      <c r="J54" s="58"/>
      <c r="K54" s="58"/>
      <c r="L54" s="58"/>
      <c r="M54" s="58"/>
      <c r="N54" s="58"/>
      <c r="O54" s="58"/>
      <c r="P54" s="58"/>
      <c r="Q54" s="58"/>
      <c r="R54" s="58"/>
      <c r="S54" s="58"/>
      <c r="T54" s="58"/>
      <c r="U54" s="58"/>
      <c r="V54" s="59"/>
      <c r="W54" s="10"/>
      <c r="X54" s="15"/>
      <c r="Y54" s="12"/>
    </row>
    <row r="55" spans="1:25" ht="32.25" customHeight="1">
      <c r="A55" s="142" t="s">
        <v>147</v>
      </c>
      <c r="B55" s="144"/>
      <c r="C55" s="213" t="s">
        <v>32</v>
      </c>
      <c r="D55" s="213"/>
      <c r="E55" s="213"/>
      <c r="F55" s="213"/>
      <c r="G55" s="213"/>
      <c r="H55" s="213"/>
      <c r="I55" s="213"/>
      <c r="J55" s="213"/>
      <c r="K55" s="213"/>
      <c r="L55" s="213"/>
      <c r="M55" s="213"/>
      <c r="N55" s="213"/>
      <c r="O55" s="213"/>
      <c r="P55" s="213"/>
      <c r="Q55" s="213"/>
      <c r="R55" s="213"/>
      <c r="S55" s="213"/>
      <c r="T55" s="213"/>
      <c r="U55" s="213"/>
      <c r="V55" s="214"/>
      <c r="W55" s="10">
        <f>LEN(C55)</f>
        <v>3</v>
      </c>
      <c r="X55" s="15"/>
      <c r="Y55" s="12"/>
    </row>
    <row r="56" spans="1:25" ht="20.399999999999999" customHeight="1">
      <c r="A56" s="89" t="s">
        <v>80</v>
      </c>
      <c r="B56" s="89"/>
      <c r="C56" s="89"/>
      <c r="D56" s="89"/>
      <c r="E56" s="89"/>
      <c r="F56" s="89"/>
      <c r="G56" s="89"/>
      <c r="H56" s="89"/>
      <c r="I56" s="89"/>
      <c r="J56" s="89"/>
      <c r="K56" s="89"/>
      <c r="L56" s="89"/>
      <c r="M56" s="89"/>
      <c r="N56" s="89"/>
      <c r="O56" s="89"/>
      <c r="P56" s="89"/>
      <c r="Q56" s="89"/>
      <c r="R56" s="89"/>
      <c r="S56" s="89"/>
      <c r="T56" s="89"/>
      <c r="U56" s="89"/>
      <c r="V56" s="89"/>
      <c r="W56" s="14"/>
      <c r="X56" s="15"/>
      <c r="Y56" s="12"/>
    </row>
    <row r="57" spans="1:25" ht="32.25" customHeight="1">
      <c r="A57" s="142" t="s">
        <v>141</v>
      </c>
      <c r="B57" s="144"/>
      <c r="C57" s="58" t="s">
        <v>23</v>
      </c>
      <c r="D57" s="58"/>
      <c r="E57" s="58"/>
      <c r="F57" s="58"/>
      <c r="G57" s="58"/>
      <c r="H57" s="58"/>
      <c r="I57" s="58"/>
      <c r="J57" s="58"/>
      <c r="K57" s="58"/>
      <c r="L57" s="58"/>
      <c r="M57" s="58"/>
      <c r="N57" s="58"/>
      <c r="O57" s="58"/>
      <c r="P57" s="58"/>
      <c r="Q57" s="58"/>
      <c r="R57" s="58"/>
      <c r="S57" s="58"/>
      <c r="T57" s="58"/>
      <c r="U57" s="58"/>
      <c r="V57" s="59"/>
      <c r="W57" s="14"/>
      <c r="X57" s="15"/>
      <c r="Y57" s="12"/>
    </row>
    <row r="58" spans="1:25" ht="32.25" customHeight="1">
      <c r="A58" s="142" t="s">
        <v>143</v>
      </c>
      <c r="B58" s="144"/>
      <c r="C58" s="58" t="s">
        <v>23</v>
      </c>
      <c r="D58" s="58"/>
      <c r="E58" s="58"/>
      <c r="F58" s="58"/>
      <c r="G58" s="58"/>
      <c r="H58" s="58"/>
      <c r="I58" s="58"/>
      <c r="J58" s="58"/>
      <c r="K58" s="58"/>
      <c r="L58" s="58"/>
      <c r="M58" s="58"/>
      <c r="N58" s="58"/>
      <c r="O58" s="58"/>
      <c r="P58" s="58"/>
      <c r="Q58" s="58"/>
      <c r="R58" s="58"/>
      <c r="S58" s="58"/>
      <c r="T58" s="58"/>
      <c r="U58" s="58"/>
      <c r="V58" s="59"/>
      <c r="W58" s="14"/>
      <c r="X58" s="15"/>
      <c r="Y58" s="12"/>
    </row>
    <row r="59" spans="1:25" ht="32.25" customHeight="1">
      <c r="A59" s="142" t="s">
        <v>145</v>
      </c>
      <c r="B59" s="144"/>
      <c r="C59" s="58" t="s">
        <v>23</v>
      </c>
      <c r="D59" s="58"/>
      <c r="E59" s="58"/>
      <c r="F59" s="58"/>
      <c r="G59" s="58"/>
      <c r="H59" s="58"/>
      <c r="I59" s="58"/>
      <c r="J59" s="58"/>
      <c r="K59" s="58"/>
      <c r="L59" s="58"/>
      <c r="M59" s="58"/>
      <c r="N59" s="58"/>
      <c r="O59" s="58"/>
      <c r="P59" s="58"/>
      <c r="Q59" s="58"/>
      <c r="R59" s="58"/>
      <c r="S59" s="58"/>
      <c r="T59" s="58"/>
      <c r="U59" s="58"/>
      <c r="V59" s="59"/>
      <c r="W59" s="14"/>
      <c r="X59" s="15"/>
      <c r="Y59" s="12"/>
    </row>
    <row r="60" spans="1:25" ht="32.25" customHeight="1">
      <c r="A60" s="142" t="s">
        <v>147</v>
      </c>
      <c r="B60" s="144"/>
      <c r="C60" s="165" t="s">
        <v>23</v>
      </c>
      <c r="D60" s="165"/>
      <c r="E60" s="165"/>
      <c r="F60" s="165"/>
      <c r="G60" s="165"/>
      <c r="H60" s="165"/>
      <c r="I60" s="165"/>
      <c r="J60" s="165"/>
      <c r="K60" s="165"/>
      <c r="L60" s="165"/>
      <c r="M60" s="165"/>
      <c r="N60" s="165"/>
      <c r="O60" s="165"/>
      <c r="P60" s="165"/>
      <c r="Q60" s="165"/>
      <c r="R60" s="165"/>
      <c r="S60" s="165"/>
      <c r="T60" s="165"/>
      <c r="U60" s="165"/>
      <c r="V60" s="166"/>
      <c r="W60" s="14"/>
      <c r="X60" s="15"/>
      <c r="Y60" s="12"/>
    </row>
    <row r="61" spans="1:25" ht="16.2" customHeight="1">
      <c r="A61" s="89" t="s">
        <v>81</v>
      </c>
      <c r="B61" s="89"/>
      <c r="C61" s="89"/>
      <c r="D61" s="89"/>
      <c r="E61" s="89"/>
      <c r="F61" s="89"/>
      <c r="G61" s="89"/>
      <c r="H61" s="89"/>
      <c r="I61" s="89"/>
      <c r="J61" s="89"/>
      <c r="K61" s="89"/>
      <c r="L61" s="89"/>
      <c r="M61" s="89"/>
      <c r="N61" s="89"/>
      <c r="O61" s="89"/>
      <c r="P61" s="89"/>
      <c r="Q61" s="89"/>
      <c r="R61" s="89"/>
      <c r="S61" s="89"/>
      <c r="T61" s="89"/>
      <c r="U61" s="89"/>
      <c r="V61" s="89"/>
      <c r="W61" s="14"/>
      <c r="X61" s="15"/>
      <c r="Y61" s="12"/>
    </row>
    <row r="62" spans="1:25" ht="15.6" customHeight="1">
      <c r="A62" s="20" t="s">
        <v>3</v>
      </c>
      <c r="B62" s="119" t="s">
        <v>82</v>
      </c>
      <c r="C62" s="120"/>
      <c r="D62" s="118" t="s">
        <v>83</v>
      </c>
      <c r="E62" s="119"/>
      <c r="F62" s="119"/>
      <c r="G62" s="119"/>
      <c r="H62" s="119"/>
      <c r="I62" s="119"/>
      <c r="J62" s="120"/>
      <c r="K62" s="118" t="s">
        <v>84</v>
      </c>
      <c r="L62" s="119"/>
      <c r="M62" s="119"/>
      <c r="N62" s="119"/>
      <c r="O62" s="119"/>
      <c r="P62" s="119"/>
      <c r="Q62" s="120"/>
      <c r="R62" s="118" t="s">
        <v>85</v>
      </c>
      <c r="S62" s="119"/>
      <c r="T62" s="119"/>
      <c r="U62" s="119"/>
      <c r="V62" s="120"/>
      <c r="W62" s="14"/>
      <c r="X62" s="15"/>
      <c r="Y62" s="12"/>
    </row>
    <row r="63" spans="1:25" ht="15" customHeight="1">
      <c r="A63" s="19">
        <v>1</v>
      </c>
      <c r="B63" s="55">
        <v>45679</v>
      </c>
      <c r="C63" s="56"/>
      <c r="D63" s="57" t="s">
        <v>86</v>
      </c>
      <c r="E63" s="58"/>
      <c r="F63" s="58"/>
      <c r="G63" s="58"/>
      <c r="H63" s="58"/>
      <c r="I63" s="58"/>
      <c r="J63" s="59"/>
      <c r="K63" s="57" t="s">
        <v>87</v>
      </c>
      <c r="L63" s="58"/>
      <c r="M63" s="58"/>
      <c r="N63" s="58"/>
      <c r="O63" s="58"/>
      <c r="P63" s="58"/>
      <c r="Q63" s="59"/>
      <c r="R63" s="60">
        <v>45729</v>
      </c>
      <c r="S63" s="61"/>
      <c r="T63" s="61"/>
      <c r="U63" s="61"/>
      <c r="V63" s="61"/>
      <c r="W63" s="14"/>
      <c r="X63" s="15"/>
      <c r="Y63" s="12"/>
    </row>
    <row r="64" spans="1:25" s="2" customFormat="1" ht="15.6" customHeight="1">
      <c r="A64" s="49" t="s">
        <v>88</v>
      </c>
      <c r="B64" s="50"/>
      <c r="C64" s="50"/>
      <c r="D64" s="50"/>
      <c r="E64" s="50"/>
      <c r="F64" s="50"/>
      <c r="G64" s="50"/>
      <c r="H64" s="50"/>
      <c r="I64" s="50"/>
      <c r="J64" s="50"/>
      <c r="K64" s="50"/>
      <c r="L64" s="50"/>
      <c r="M64" s="50"/>
      <c r="N64" s="50"/>
      <c r="O64" s="50"/>
      <c r="P64" s="50"/>
      <c r="Q64" s="50"/>
      <c r="R64" s="50"/>
      <c r="S64" s="50"/>
      <c r="T64" s="50"/>
      <c r="U64" s="50"/>
      <c r="V64" s="51"/>
      <c r="W64" s="14"/>
      <c r="X64" s="15"/>
      <c r="Y64" s="12"/>
    </row>
    <row r="65" spans="1:25" s="2" customFormat="1" ht="28.2" customHeight="1">
      <c r="A65" s="16" t="s">
        <v>89</v>
      </c>
      <c r="B65" s="52" t="s">
        <v>149</v>
      </c>
      <c r="C65" s="53"/>
      <c r="D65" s="53"/>
      <c r="E65" s="53"/>
      <c r="F65" s="53"/>
      <c r="G65" s="53"/>
      <c r="H65" s="53"/>
      <c r="I65" s="53"/>
      <c r="J65" s="53"/>
      <c r="K65" s="53"/>
      <c r="L65" s="54"/>
      <c r="M65" s="65" t="s">
        <v>91</v>
      </c>
      <c r="N65" s="66"/>
      <c r="O65" s="52" t="s">
        <v>150</v>
      </c>
      <c r="P65" s="53"/>
      <c r="Q65" s="53"/>
      <c r="R65" s="53"/>
      <c r="S65" s="53"/>
      <c r="T65" s="53"/>
      <c r="U65" s="53"/>
      <c r="V65" s="54"/>
      <c r="W65" s="14"/>
      <c r="X65" s="15"/>
      <c r="Y65" s="12"/>
    </row>
    <row r="66" spans="1:25" s="2" customFormat="1" ht="26.7" customHeight="1">
      <c r="A66" s="16" t="s">
        <v>89</v>
      </c>
      <c r="B66" s="52" t="s">
        <v>93</v>
      </c>
      <c r="C66" s="53"/>
      <c r="D66" s="53"/>
      <c r="E66" s="53"/>
      <c r="F66" s="53"/>
      <c r="G66" s="53"/>
      <c r="H66" s="53"/>
      <c r="I66" s="53"/>
      <c r="J66" s="53"/>
      <c r="K66" s="53"/>
      <c r="L66" s="54"/>
      <c r="M66" s="65" t="s">
        <v>91</v>
      </c>
      <c r="N66" s="66"/>
      <c r="O66" s="52" t="s">
        <v>94</v>
      </c>
      <c r="P66" s="53"/>
      <c r="Q66" s="53"/>
      <c r="R66" s="53"/>
      <c r="S66" s="53"/>
      <c r="T66" s="53"/>
      <c r="U66" s="53"/>
      <c r="V66" s="54"/>
      <c r="W66" s="1"/>
      <c r="X66" s="1"/>
      <c r="Y66" s="1"/>
    </row>
    <row r="67" spans="1:25" s="2" customFormat="1" ht="24.6" customHeight="1">
      <c r="A67" s="16" t="s">
        <v>95</v>
      </c>
      <c r="B67" s="62" t="s">
        <v>96</v>
      </c>
      <c r="C67" s="63"/>
      <c r="D67" s="63"/>
      <c r="E67" s="63"/>
      <c r="F67" s="63"/>
      <c r="G67" s="63"/>
      <c r="H67" s="63"/>
      <c r="I67" s="63"/>
      <c r="J67" s="63"/>
      <c r="K67" s="63"/>
      <c r="L67" s="64"/>
      <c r="M67" s="65" t="s">
        <v>91</v>
      </c>
      <c r="N67" s="66"/>
      <c r="O67" s="52" t="s">
        <v>97</v>
      </c>
      <c r="P67" s="53"/>
      <c r="Q67" s="53"/>
      <c r="R67" s="53"/>
      <c r="S67" s="53"/>
      <c r="T67" s="53"/>
      <c r="U67" s="53"/>
      <c r="V67" s="54"/>
      <c r="W67" s="1"/>
      <c r="X67" s="1"/>
      <c r="Y67" s="1"/>
    </row>
    <row r="68" spans="1:25" s="2" customFormat="1" ht="27.6" customHeight="1">
      <c r="A68" s="16" t="s">
        <v>98</v>
      </c>
      <c r="B68" s="52" t="s">
        <v>99</v>
      </c>
      <c r="C68" s="53"/>
      <c r="D68" s="53"/>
      <c r="E68" s="53"/>
      <c r="F68" s="53"/>
      <c r="G68" s="53"/>
      <c r="H68" s="53"/>
      <c r="I68" s="53"/>
      <c r="J68" s="53"/>
      <c r="K68" s="53"/>
      <c r="L68" s="54"/>
      <c r="M68" s="65" t="s">
        <v>91</v>
      </c>
      <c r="N68" s="66"/>
      <c r="O68" s="52" t="s">
        <v>100</v>
      </c>
      <c r="P68" s="53"/>
      <c r="Q68" s="53"/>
      <c r="R68" s="53"/>
      <c r="S68" s="53"/>
      <c r="T68" s="53"/>
      <c r="U68" s="53"/>
      <c r="V68" s="54"/>
      <c r="W68" s="1"/>
      <c r="X68" s="1"/>
      <c r="Y68" s="1"/>
    </row>
    <row r="69" spans="1:25" s="2" customFormat="1" ht="13.5" customHeight="1">
      <c r="A69" s="49" t="s">
        <v>101</v>
      </c>
      <c r="B69" s="50"/>
      <c r="C69" s="50"/>
      <c r="D69" s="50"/>
      <c r="E69" s="50"/>
      <c r="F69" s="50"/>
      <c r="G69" s="50"/>
      <c r="H69" s="50"/>
      <c r="I69" s="50"/>
      <c r="J69" s="50"/>
      <c r="K69" s="50"/>
      <c r="L69" s="50"/>
      <c r="M69" s="50"/>
      <c r="N69" s="50"/>
      <c r="O69" s="50"/>
      <c r="P69" s="50"/>
      <c r="Q69" s="50"/>
      <c r="R69" s="50"/>
      <c r="S69" s="50"/>
      <c r="T69" s="50"/>
      <c r="U69" s="50"/>
      <c r="V69" s="51"/>
      <c r="W69" s="1"/>
      <c r="X69" s="1"/>
      <c r="Y69" s="1"/>
    </row>
    <row r="70" spans="1:25" s="2" customFormat="1" ht="19.95" customHeight="1">
      <c r="A70" s="30" t="s">
        <v>102</v>
      </c>
      <c r="B70" s="77" t="s">
        <v>103</v>
      </c>
      <c r="C70" s="78"/>
      <c r="D70" s="78"/>
      <c r="E70" s="78"/>
      <c r="F70" s="78"/>
      <c r="G70" s="78"/>
      <c r="H70" s="78"/>
      <c r="I70" s="78"/>
      <c r="J70" s="78"/>
      <c r="K70" s="78"/>
      <c r="L70" s="79"/>
      <c r="M70" s="80" t="s">
        <v>91</v>
      </c>
      <c r="N70" s="81"/>
      <c r="O70" s="77" t="s">
        <v>104</v>
      </c>
      <c r="P70" s="78"/>
      <c r="Q70" s="78"/>
      <c r="R70" s="78"/>
      <c r="S70" s="78"/>
      <c r="T70" s="78"/>
      <c r="U70" s="78"/>
      <c r="V70" s="79"/>
      <c r="W70" s="1"/>
      <c r="X70" s="1"/>
      <c r="Y70" s="1"/>
    </row>
    <row r="71" spans="1:25" ht="13.5" customHeight="1">
      <c r="A71" s="90" t="s">
        <v>105</v>
      </c>
      <c r="B71" s="90"/>
      <c r="C71" s="90"/>
      <c r="D71" s="90"/>
      <c r="E71" s="90"/>
      <c r="F71" s="90"/>
      <c r="G71" s="90"/>
      <c r="H71" s="90"/>
      <c r="I71" s="90"/>
      <c r="J71" s="90"/>
      <c r="K71" s="90"/>
      <c r="L71" s="90"/>
      <c r="M71" s="90"/>
      <c r="N71" s="90"/>
      <c r="O71" s="90"/>
      <c r="P71" s="90"/>
      <c r="Q71" s="90"/>
      <c r="R71" s="90"/>
      <c r="S71" s="90"/>
      <c r="T71" s="90"/>
      <c r="U71" s="90"/>
      <c r="V71" s="90"/>
    </row>
  </sheetData>
  <sheetProtection algorithmName="SHA-512" hashValue="1NiK5e99MEL5jZ7MCh37Y7Un23F8g0i3G8FcBFjGq4oRO/LQ2a7djOih+d1nARge9ugMiPP4DP7Wk31ecmoioQ==" saltValue="etQUKTmwzAKwtf5Qea/jAg==" spinCount="100000" sheet="1" formatCells="0" formatColumns="0" formatRows="0" insertColumns="0" insertRows="0" insertHyperlinks="0" deleteColumns="0" deleteRows="0" sort="0" autoFilter="0" pivotTables="0"/>
  <mergeCells count="214">
    <mergeCell ref="C59:V59"/>
    <mergeCell ref="B63:C63"/>
    <mergeCell ref="D63:J63"/>
    <mergeCell ref="K63:Q63"/>
    <mergeCell ref="R63:V63"/>
    <mergeCell ref="O65:V65"/>
    <mergeCell ref="H29:I29"/>
    <mergeCell ref="J29:K29"/>
    <mergeCell ref="M29:N29"/>
    <mergeCell ref="O29:P29"/>
    <mergeCell ref="R29:S29"/>
    <mergeCell ref="T29:U29"/>
    <mergeCell ref="A51:V51"/>
    <mergeCell ref="A56:V56"/>
    <mergeCell ref="A61:V61"/>
    <mergeCell ref="B62:C62"/>
    <mergeCell ref="D62:J62"/>
    <mergeCell ref="K62:Q62"/>
    <mergeCell ref="R62:V62"/>
    <mergeCell ref="A47:B47"/>
    <mergeCell ref="C47:V47"/>
    <mergeCell ref="I42:J42"/>
    <mergeCell ref="O42:P42"/>
    <mergeCell ref="A46:V46"/>
    <mergeCell ref="B70:L70"/>
    <mergeCell ref="M70:N70"/>
    <mergeCell ref="O70:V70"/>
    <mergeCell ref="A71:V71"/>
    <mergeCell ref="D27:E27"/>
    <mergeCell ref="F27:G27"/>
    <mergeCell ref="H27:I27"/>
    <mergeCell ref="J27:K27"/>
    <mergeCell ref="M27:N27"/>
    <mergeCell ref="B67:L67"/>
    <mergeCell ref="M67:N67"/>
    <mergeCell ref="O67:V67"/>
    <mergeCell ref="B68:L68"/>
    <mergeCell ref="M68:N68"/>
    <mergeCell ref="O68:V68"/>
    <mergeCell ref="A64:V64"/>
    <mergeCell ref="B66:L66"/>
    <mergeCell ref="M66:N66"/>
    <mergeCell ref="O66:V66"/>
    <mergeCell ref="B65:L65"/>
    <mergeCell ref="A69:V69"/>
    <mergeCell ref="A59:B59"/>
    <mergeCell ref="M65:N65"/>
    <mergeCell ref="C54:V54"/>
    <mergeCell ref="G42:H42"/>
    <mergeCell ref="I43:J43"/>
    <mergeCell ref="M43:N43"/>
    <mergeCell ref="O43:P43"/>
    <mergeCell ref="G44:H44"/>
    <mergeCell ref="I44:J44"/>
    <mergeCell ref="M44:N44"/>
    <mergeCell ref="O44:P44"/>
    <mergeCell ref="M42:N42"/>
    <mergeCell ref="G43:H43"/>
    <mergeCell ref="A48:B48"/>
    <mergeCell ref="C48:V48"/>
    <mergeCell ref="A53:B53"/>
    <mergeCell ref="C53:V53"/>
    <mergeCell ref="A58:B58"/>
    <mergeCell ref="C58:V58"/>
    <mergeCell ref="A52:B52"/>
    <mergeCell ref="C52:V52"/>
    <mergeCell ref="A57:B57"/>
    <mergeCell ref="C57:V57"/>
    <mergeCell ref="A49:B49"/>
    <mergeCell ref="C49:V49"/>
    <mergeCell ref="A54:B54"/>
    <mergeCell ref="A50:B50"/>
    <mergeCell ref="C50:V50"/>
    <mergeCell ref="A55:B5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A29:B29"/>
    <mergeCell ref="D29:E29"/>
    <mergeCell ref="F29:G29"/>
    <mergeCell ref="A24:L24"/>
    <mergeCell ref="M24:V24"/>
    <mergeCell ref="A25:L25"/>
    <mergeCell ref="M25:V25"/>
    <mergeCell ref="A26:V26"/>
    <mergeCell ref="A27:B27"/>
    <mergeCell ref="O27:P27"/>
    <mergeCell ref="D28:E28"/>
    <mergeCell ref="F28:G28"/>
    <mergeCell ref="H28:I28"/>
    <mergeCell ref="J28:K28"/>
    <mergeCell ref="M28:N28"/>
    <mergeCell ref="O28:P28"/>
    <mergeCell ref="R28:S28"/>
    <mergeCell ref="T28:U28"/>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60:B60"/>
    <mergeCell ref="C60:V60"/>
    <mergeCell ref="C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s>
  <dataValidations count="3">
    <dataValidation type="textLength" allowBlank="1" showInputMessage="1" showErrorMessage="1" sqref="C47:V50" xr:uid="{DA69320F-83EC-4AAA-94B9-A6FD40AEDB2C}">
      <formula1>1</formula1>
      <formula2>700</formula2>
    </dataValidation>
    <dataValidation type="textLength" allowBlank="1" showInputMessage="1" showErrorMessage="1" sqref="A52:A55 A47:A50 A57:A60" xr:uid="{61D310DC-F94F-4165-AA4D-FA93E925C965}">
      <formula1>0</formula1>
      <formula2>700</formula2>
    </dataValidation>
    <dataValidation type="textLength" allowBlank="1" showInputMessage="1" showErrorMessage="1" sqref="C52:V55" xr:uid="{B7CF64DE-5A5C-4FA7-A7FC-5AE733118A58}">
      <formula1>1</formula1>
      <formula2>300</formula2>
    </dataValidation>
  </dataValidation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00DF538-2AA7-4EB8-B70F-736046EB8678}">
          <x14:formula1>
            <xm:f>lista!$R$2:$R$21</xm:f>
          </x14:formula1>
          <xm:sqref>U11:V11</xm:sqref>
        </x14:dataValidation>
        <x14:dataValidation type="list" allowBlank="1" showInputMessage="1" showErrorMessage="1" xr:uid="{2933E0CF-B472-4C77-9D3C-92D009F83C0A}">
          <x14:formula1>
            <xm:f>lista!$K$2:$K$24</xm:f>
          </x14:formula1>
          <xm:sqref>H13</xm:sqref>
        </x14:dataValidation>
        <x14:dataValidation type="list" allowBlank="1" showInputMessage="1" showErrorMessage="1" xr:uid="{DC2E3E51-1053-48C1-84A0-91055A62A091}">
          <x14:formula1>
            <xm:f>lista!$L$2:$L$21</xm:f>
          </x14:formula1>
          <xm:sqref>H8:R8</xm:sqref>
        </x14:dataValidation>
        <x14:dataValidation type="list" allowBlank="1" showInputMessage="1" showErrorMessage="1" xr:uid="{4C519660-3814-4B0A-AE77-C0AF80384E5E}">
          <x14:formula1>
            <xm:f>lista!$M$2:$M$21</xm:f>
          </x14:formula1>
          <xm:sqref>S8:V8</xm:sqref>
        </x14:dataValidation>
        <x14:dataValidation type="list" allowBlank="1" showInputMessage="1" showErrorMessage="1" xr:uid="{150EA7EE-F63D-4566-A93F-0501DB5EE590}">
          <x14:formula1>
            <xm:f>lista!$Q$2:$Q$3</xm:f>
          </x14:formula1>
          <xm:sqref>O11:Q11</xm:sqref>
        </x14:dataValidation>
        <x14:dataValidation type="list" allowBlank="1" showInputMessage="1" showErrorMessage="1" xr:uid="{E418D8B5-C58D-4DF7-82B3-DA109F95787D}">
          <x14:formula1>
            <xm:f>lista!$I$2:$I$7</xm:f>
          </x14:formula1>
          <xm:sqref>A13:B13</xm:sqref>
        </x14:dataValidation>
        <x14:dataValidation type="list" allowBlank="1" showInputMessage="1" showErrorMessage="1" xr:uid="{57BF0F4F-07FD-45E5-83A4-3F1265ECA8DC}">
          <x14:formula1>
            <xm:f>lista!$H$2:$H$5</xm:f>
          </x14:formula1>
          <xm:sqref>T16:V17</xm:sqref>
        </x14:dataValidation>
        <x14:dataValidation type="list" allowBlank="1" showInputMessage="1" showErrorMessage="1" xr:uid="{924E1A3E-E02B-475C-8262-962D35E963E8}">
          <x14:formula1>
            <xm:f>lista!$G$2:$G$5</xm:f>
          </x14:formula1>
          <xm:sqref>Q16:S17</xm:sqref>
        </x14:dataValidation>
        <x14:dataValidation type="list" allowBlank="1" showInputMessage="1" showErrorMessage="1" xr:uid="{B8AD9E49-5096-4789-9258-22B1AEE6586C}">
          <x14:formula1>
            <xm:f>lista!$C$2:$C$3</xm:f>
          </x14:formula1>
          <xm:sqref>P20:R20</xm:sqref>
        </x14:dataValidation>
        <x14:dataValidation type="list" allowBlank="1" showInputMessage="1" showErrorMessage="1" xr:uid="{77321105-D5F2-454D-8AC9-BCCF98403A9D}">
          <x14:formula1>
            <xm:f>lista!$E$2:$E$3</xm:f>
          </x14:formula1>
          <xm:sqref>S20:V20</xm:sqref>
        </x14:dataValidation>
        <x14:dataValidation type="list" allowBlank="1" showInputMessage="1" showErrorMessage="1" xr:uid="{E9A08F1C-CAFC-4C4F-9173-8E866AC2E3A4}">
          <x14:formula1>
            <xm:f>lista!$D$2:$D$3</xm:f>
          </x14:formula1>
          <xm:sqref>L20:O20</xm:sqref>
        </x14:dataValidation>
        <x14:dataValidation type="list" allowBlank="1" showInputMessage="1" showErrorMessage="1" xr:uid="{0798D864-B7B0-4AA3-8411-FA8F8720D3DE}">
          <x14:formula1>
            <xm:f>lista!$F$2:$F$9</xm:f>
          </x14:formula1>
          <xm:sqref>D20:G20</xm:sqref>
        </x14:dataValidation>
        <x14:dataValidation type="list" allowBlank="1" showInputMessage="1" showErrorMessage="1" xr:uid="{67485EDD-56BB-4032-80D3-E7D9808EDC4F}">
          <x14:formula1>
            <xm:f>lista!$O$2:$O$3</xm:f>
          </x14:formula1>
          <xm:sqref>A20:C20</xm:sqref>
        </x14:dataValidation>
        <x14:dataValidation type="list" allowBlank="1" showInputMessage="1" showErrorMessage="1" xr:uid="{E44741C1-3505-4E32-A501-BAE0A5D501CE}">
          <x14:formula1>
            <xm:f>lista!$B$2:$B$8</xm:f>
          </x14:formula1>
          <xm:sqref>F16:I17</xm:sqref>
        </x14:dataValidation>
        <x14:dataValidation type="list" allowBlank="1" showInputMessage="1" showErrorMessage="1" xr:uid="{BCF63020-C017-4FDF-82B2-6627A31F6C0E}">
          <x14:formula1>
            <xm:f>lista!$A$2:$A$13</xm:f>
          </x14:formula1>
          <xm:sqref>F11:N11</xm:sqref>
        </x14:dataValidation>
        <x14:dataValidation type="list" allowBlank="1" showInputMessage="1" showErrorMessage="1" xr:uid="{CB7DDE28-E7C0-4737-848D-9D1CC43B88F6}">
          <x14:formula1>
            <xm:f>lista!$J$2:$J$13</xm:f>
          </x14:formula1>
          <xm:sqref>C13</xm:sqref>
        </x14:dataValidation>
        <x14:dataValidation type="list" allowBlank="1" showInputMessage="1" showErrorMessage="1" xr:uid="{3ED4075E-8856-4D0F-B2B3-08EDF6BE6388}">
          <x14:formula1>
            <xm:f>lista!$N$2:$N$5</xm:f>
          </x14:formula1>
          <xm:sqref>A8:G8</xm:sqref>
        </x14:dataValidation>
        <x14:dataValidation type="list" allowBlank="1" showInputMessage="1" showErrorMessage="1" xr:uid="{E45D3CE2-E765-4EA9-8804-4DE8616B78FA}">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0E952-459F-4A06-AD69-038258909B67}">
  <sheetPr>
    <pageSetUpPr fitToPage="1"/>
  </sheetPr>
  <dimension ref="A1:AA62"/>
  <sheetViews>
    <sheetView showGridLines="0" view="pageBreakPreview" topLeftCell="A39" zoomScale="80" zoomScaleNormal="100" zoomScaleSheetLayoutView="80" workbookViewId="0">
      <selection activeCell="C47" sqref="C47:V47"/>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12" t="s">
        <v>151</v>
      </c>
      <c r="B11" s="113"/>
      <c r="C11" s="113"/>
      <c r="D11" s="113"/>
      <c r="E11" s="114"/>
      <c r="F11" s="52" t="s">
        <v>22</v>
      </c>
      <c r="G11" s="53"/>
      <c r="H11" s="53"/>
      <c r="I11" s="53"/>
      <c r="J11" s="53"/>
      <c r="K11" s="53"/>
      <c r="L11" s="53"/>
      <c r="M11" s="53"/>
      <c r="N11" s="54"/>
      <c r="O11" s="148" t="s">
        <v>23</v>
      </c>
      <c r="P11" s="149"/>
      <c r="Q11" s="150"/>
      <c r="R11" s="146" t="s">
        <v>152</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153</v>
      </c>
      <c r="B16" s="156"/>
      <c r="C16" s="156"/>
      <c r="D16" s="156"/>
      <c r="E16" s="157"/>
      <c r="F16" s="161" t="s">
        <v>41</v>
      </c>
      <c r="G16" s="161"/>
      <c r="H16" s="161"/>
      <c r="I16" s="161"/>
      <c r="J16" s="161">
        <v>0.01</v>
      </c>
      <c r="K16" s="161"/>
      <c r="L16" s="161"/>
      <c r="M16" s="161"/>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1"/>
      <c r="K17" s="161"/>
      <c r="L17" s="161"/>
      <c r="M17" s="161"/>
      <c r="N17" s="41" t="s">
        <v>32</v>
      </c>
      <c r="O17" s="41" t="s">
        <v>32</v>
      </c>
      <c r="P17" s="41" t="s">
        <v>32</v>
      </c>
      <c r="Q17" s="61"/>
      <c r="R17" s="61"/>
      <c r="S17" s="61"/>
      <c r="T17" s="138"/>
      <c r="U17" s="138"/>
      <c r="V17" s="138"/>
    </row>
    <row r="18" spans="1:25" ht="18" customHeight="1">
      <c r="A18" s="129" t="s">
        <v>45</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62">
        <v>0</v>
      </c>
      <c r="I20" s="163"/>
      <c r="J20" s="163"/>
      <c r="K20" s="164"/>
      <c r="L20" s="52" t="s">
        <v>55</v>
      </c>
      <c r="M20" s="53"/>
      <c r="N20" s="53"/>
      <c r="O20" s="54"/>
      <c r="P20" s="162" t="s">
        <v>111</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v>
      </c>
      <c r="B23" s="107"/>
      <c r="C23" s="107"/>
      <c r="D23" s="108"/>
      <c r="E23" s="109" t="s">
        <v>154</v>
      </c>
      <c r="F23" s="110"/>
      <c r="G23" s="110"/>
      <c r="H23" s="110"/>
      <c r="I23" s="111"/>
      <c r="J23" s="112" t="s">
        <v>155</v>
      </c>
      <c r="K23" s="113"/>
      <c r="L23" s="113"/>
      <c r="M23" s="113"/>
      <c r="N23" s="114"/>
      <c r="O23" s="52" t="s">
        <v>156</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157</v>
      </c>
      <c r="B25" s="61"/>
      <c r="C25" s="61"/>
      <c r="D25" s="61"/>
      <c r="E25" s="61"/>
      <c r="F25" s="61"/>
      <c r="G25" s="61"/>
      <c r="H25" s="61"/>
      <c r="I25" s="61"/>
      <c r="J25" s="61"/>
      <c r="K25" s="61"/>
      <c r="L25" s="61"/>
      <c r="M25" s="61" t="s">
        <v>158</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215">
        <v>0</v>
      </c>
      <c r="D28" s="216"/>
      <c r="E28" s="216"/>
      <c r="F28" s="216"/>
      <c r="G28" s="216"/>
      <c r="H28" s="216"/>
      <c r="I28" s="217"/>
      <c r="J28" s="73"/>
      <c r="K28" s="74"/>
      <c r="L28" s="74"/>
      <c r="M28" s="74"/>
      <c r="N28" s="74"/>
      <c r="O28" s="74"/>
      <c r="P28" s="75"/>
      <c r="Q28" s="73"/>
      <c r="R28" s="74"/>
      <c r="S28" s="74"/>
      <c r="T28" s="74"/>
      <c r="U28" s="74"/>
      <c r="V28" s="75"/>
      <c r="X28" s="8"/>
      <c r="Y28" s="8"/>
    </row>
    <row r="29" spans="1:25" ht="19.2" customHeight="1">
      <c r="A29" s="76" t="s">
        <v>73</v>
      </c>
      <c r="B29" s="76"/>
      <c r="C29" s="215">
        <v>58</v>
      </c>
      <c r="D29" s="216"/>
      <c r="E29" s="216"/>
      <c r="F29" s="216"/>
      <c r="G29" s="216"/>
      <c r="H29" s="216"/>
      <c r="I29" s="217"/>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9">
        <f>IF(ISERROR($C$28/$C$29),0,$C$28/$C$29)</f>
        <v>0</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33" customHeight="1">
      <c r="A47" s="142" t="s">
        <v>78</v>
      </c>
      <c r="B47" s="144"/>
      <c r="C47" s="213" t="s">
        <v>159</v>
      </c>
      <c r="D47" s="213"/>
      <c r="E47" s="213"/>
      <c r="F47" s="213"/>
      <c r="G47" s="213"/>
      <c r="H47" s="213"/>
      <c r="I47" s="213"/>
      <c r="J47" s="213"/>
      <c r="K47" s="213"/>
      <c r="L47" s="213"/>
      <c r="M47" s="213"/>
      <c r="N47" s="213"/>
      <c r="O47" s="213"/>
      <c r="P47" s="213"/>
      <c r="Q47" s="213"/>
      <c r="R47" s="213"/>
      <c r="S47" s="213"/>
      <c r="T47" s="213"/>
      <c r="U47" s="213"/>
      <c r="V47" s="214"/>
      <c r="W47" s="10">
        <f>LEN(C47)</f>
        <v>160</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78</v>
      </c>
      <c r="B49" s="144"/>
      <c r="C49" s="213" t="s">
        <v>32</v>
      </c>
      <c r="D49" s="213"/>
      <c r="E49" s="213"/>
      <c r="F49" s="213"/>
      <c r="G49" s="213"/>
      <c r="H49" s="213"/>
      <c r="I49" s="213"/>
      <c r="J49" s="213"/>
      <c r="K49" s="213"/>
      <c r="L49" s="213"/>
      <c r="M49" s="213"/>
      <c r="N49" s="213"/>
      <c r="O49" s="213"/>
      <c r="P49" s="213"/>
      <c r="Q49" s="213"/>
      <c r="R49" s="213"/>
      <c r="S49" s="213"/>
      <c r="T49" s="213"/>
      <c r="U49" s="213"/>
      <c r="V49" s="214"/>
      <c r="W49" s="10">
        <f>LEN(C49)</f>
        <v>3</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78</v>
      </c>
      <c r="B51" s="144"/>
      <c r="C51" s="213" t="s">
        <v>23</v>
      </c>
      <c r="D51" s="213"/>
      <c r="E51" s="213"/>
      <c r="F51" s="213"/>
      <c r="G51" s="213"/>
      <c r="H51" s="213"/>
      <c r="I51" s="213"/>
      <c r="J51" s="213"/>
      <c r="K51" s="213"/>
      <c r="L51" s="213"/>
      <c r="M51" s="213"/>
      <c r="N51" s="213"/>
      <c r="O51" s="213"/>
      <c r="P51" s="213"/>
      <c r="Q51" s="213"/>
      <c r="R51" s="213"/>
      <c r="S51" s="213"/>
      <c r="T51" s="213"/>
      <c r="U51" s="213"/>
      <c r="V51" s="214"/>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s="2" customFormat="1"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s="2" customFormat="1" ht="27.6" customHeight="1">
      <c r="A56" s="16" t="s">
        <v>89</v>
      </c>
      <c r="B56" s="52" t="s">
        <v>149</v>
      </c>
      <c r="C56" s="53"/>
      <c r="D56" s="53"/>
      <c r="E56" s="53"/>
      <c r="F56" s="53"/>
      <c r="G56" s="53"/>
      <c r="H56" s="53"/>
      <c r="I56" s="53"/>
      <c r="J56" s="53"/>
      <c r="K56" s="53"/>
      <c r="L56" s="54"/>
      <c r="M56" s="65" t="s">
        <v>91</v>
      </c>
      <c r="N56" s="66"/>
      <c r="O56" s="52" t="s">
        <v>150</v>
      </c>
      <c r="P56" s="53"/>
      <c r="Q56" s="53"/>
      <c r="R56" s="53"/>
      <c r="S56" s="53"/>
      <c r="T56" s="53"/>
      <c r="U56" s="53"/>
      <c r="V56" s="54"/>
      <c r="W56" s="14"/>
      <c r="X56" s="15"/>
      <c r="Y56" s="12"/>
    </row>
    <row r="57" spans="1:25" s="2" customFormat="1"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c r="W57" s="1"/>
      <c r="X57" s="1"/>
      <c r="Y57" s="1"/>
    </row>
    <row r="58" spans="1:25" s="2" customFormat="1"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c r="W58" s="1"/>
      <c r="X58" s="1"/>
      <c r="Y58" s="1"/>
    </row>
    <row r="59" spans="1:25" s="2" customFormat="1"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c r="W59" s="1"/>
      <c r="X59" s="1"/>
      <c r="Y59" s="1"/>
    </row>
    <row r="60" spans="1:25" s="2" customFormat="1" ht="13.5" customHeight="1">
      <c r="A60" s="49" t="s">
        <v>101</v>
      </c>
      <c r="B60" s="50"/>
      <c r="C60" s="50"/>
      <c r="D60" s="50"/>
      <c r="E60" s="50"/>
      <c r="F60" s="50"/>
      <c r="G60" s="50"/>
      <c r="H60" s="50"/>
      <c r="I60" s="50"/>
      <c r="J60" s="50"/>
      <c r="K60" s="50"/>
      <c r="L60" s="50"/>
      <c r="M60" s="50"/>
      <c r="N60" s="50"/>
      <c r="O60" s="50"/>
      <c r="P60" s="50"/>
      <c r="Q60" s="50"/>
      <c r="R60" s="50"/>
      <c r="S60" s="50"/>
      <c r="T60" s="50"/>
      <c r="U60" s="50"/>
      <c r="V60" s="51"/>
      <c r="W60" s="1"/>
      <c r="X60" s="1"/>
      <c r="Y60" s="1"/>
    </row>
    <row r="61" spans="1:25" s="2" customFormat="1"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c r="W61" s="1"/>
      <c r="X61" s="1"/>
      <c r="Y61" s="1"/>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algorithmName="SHA-512" hashValue="ngWqcnYUKK5dWkY4TPRBtizfg/hDzV6YAKpApXblLipQnatNNbEy+bSQ6nBxqc6xx87DTNenV7PZJVy6jYB52Q==" saltValue="zp6CySfsWBJSW2ZvnM3Hng==" spinCount="100000" sheet="1" formatCells="0" formatColumns="0" formatRows="0" insertColumns="0" insertRows="0" insertHyperlinks="0" deleteColumns="0" deleteRows="0" sort="0" autoFilter="0" pivotTables="0"/>
  <mergeCells count="181">
    <mergeCell ref="O61:V61"/>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47:B47"/>
    <mergeCell ref="C47:V47"/>
    <mergeCell ref="A62:V62"/>
    <mergeCell ref="C27:I27"/>
    <mergeCell ref="J27:P27"/>
    <mergeCell ref="Q27:V27"/>
    <mergeCell ref="C28:I28"/>
    <mergeCell ref="J28:P28"/>
    <mergeCell ref="B58:L58"/>
    <mergeCell ref="M58:N58"/>
    <mergeCell ref="O58:V58"/>
    <mergeCell ref="B59:L59"/>
    <mergeCell ref="M59:N59"/>
    <mergeCell ref="O59:V59"/>
    <mergeCell ref="A55:V55"/>
    <mergeCell ref="B57:L57"/>
    <mergeCell ref="M57:N57"/>
    <mergeCell ref="O57:V57"/>
    <mergeCell ref="B56:L56"/>
    <mergeCell ref="M56:N56"/>
    <mergeCell ref="O56:V56"/>
    <mergeCell ref="A60:V60"/>
    <mergeCell ref="B61:L61"/>
    <mergeCell ref="M61:N61"/>
    <mergeCell ref="G44:H44"/>
    <mergeCell ref="I44:J44"/>
    <mergeCell ref="M44:N44"/>
    <mergeCell ref="O44:P44"/>
    <mergeCell ref="A46:V46"/>
    <mergeCell ref="G43:H43"/>
    <mergeCell ref="I43:J43"/>
    <mergeCell ref="M43:N43"/>
    <mergeCell ref="O43:P43"/>
    <mergeCell ref="G35:H35"/>
    <mergeCell ref="I35:J35"/>
    <mergeCell ref="M35:N35"/>
    <mergeCell ref="O35:P35"/>
    <mergeCell ref="G40:H40"/>
    <mergeCell ref="I40:J40"/>
    <mergeCell ref="M40:N40"/>
    <mergeCell ref="O40:P40"/>
    <mergeCell ref="G41:H41"/>
    <mergeCell ref="I41:J41"/>
    <mergeCell ref="M41:N41"/>
    <mergeCell ref="O41:P41"/>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G42:H42"/>
    <mergeCell ref="I42:J42"/>
    <mergeCell ref="M42:N42"/>
    <mergeCell ref="O42:P42"/>
    <mergeCell ref="G34:H34"/>
    <mergeCell ref="I34:J34"/>
    <mergeCell ref="M34:N34"/>
    <mergeCell ref="O34:P34"/>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Q28:V28"/>
    <mergeCell ref="C29:I29"/>
    <mergeCell ref="J29:P29"/>
    <mergeCell ref="Q29: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CF598963-F66B-4BBD-9957-F80B3E23BAE6}">
      <formula1>1</formula1>
      <formula2>700</formula2>
    </dataValidation>
    <dataValidation type="textLength" allowBlank="1" showInputMessage="1" showErrorMessage="1" sqref="C49:V49" xr:uid="{2D670776-77FD-4BED-97BF-05A6722AE27A}">
      <formula1>1</formula1>
      <formula2>300</formula2>
    </dataValidation>
    <dataValidation type="textLength" allowBlank="1" showInputMessage="1" showErrorMessage="1" sqref="A49 A47 A51" xr:uid="{C9639FF0-296D-41E8-81FA-6AC2EB07DBF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6FEE6D5-8FE0-4480-9056-E15CEBA6E905}">
          <x14:formula1>
            <xm:f>lista!$N$2:$N$5</xm:f>
          </x14:formula1>
          <xm:sqref>A8:G8</xm:sqref>
        </x14:dataValidation>
        <x14:dataValidation type="list" allowBlank="1" showInputMessage="1" showErrorMessage="1" xr:uid="{C4F69E1E-022E-4B85-B928-C8F745F60EBC}">
          <x14:formula1>
            <xm:f>lista!$J$2:$J$13</xm:f>
          </x14:formula1>
          <xm:sqref>C13</xm:sqref>
        </x14:dataValidation>
        <x14:dataValidation type="list" allowBlank="1" showInputMessage="1" showErrorMessage="1" xr:uid="{4ED999D0-DC02-4451-9B03-2C489C9F2339}">
          <x14:formula1>
            <xm:f>lista!$A$2:$A$13</xm:f>
          </x14:formula1>
          <xm:sqref>F11:N11</xm:sqref>
        </x14:dataValidation>
        <x14:dataValidation type="list" allowBlank="1" showInputMessage="1" showErrorMessage="1" xr:uid="{6DF7F3EB-7FB7-437E-BFA2-A89184C8283A}">
          <x14:formula1>
            <xm:f>lista!$B$2:$B$8</xm:f>
          </x14:formula1>
          <xm:sqref>F16:I17</xm:sqref>
        </x14:dataValidation>
        <x14:dataValidation type="list" allowBlank="1" showInputMessage="1" showErrorMessage="1" xr:uid="{9D22D58A-EABB-4F3F-B1B7-1E6C0A2DBA79}">
          <x14:formula1>
            <xm:f>lista!$O$2:$O$3</xm:f>
          </x14:formula1>
          <xm:sqref>A20:C20</xm:sqref>
        </x14:dataValidation>
        <x14:dataValidation type="list" allowBlank="1" showInputMessage="1" showErrorMessage="1" xr:uid="{370512AA-8A80-40FA-82A9-4E04A4F5766C}">
          <x14:formula1>
            <xm:f>lista!$F$2:$F$9</xm:f>
          </x14:formula1>
          <xm:sqref>D20:G20</xm:sqref>
        </x14:dataValidation>
        <x14:dataValidation type="list" allowBlank="1" showInputMessage="1" showErrorMessage="1" xr:uid="{D643587C-9E61-462A-AF1C-A4CC8DDF4196}">
          <x14:formula1>
            <xm:f>lista!$D$2:$D$3</xm:f>
          </x14:formula1>
          <xm:sqref>L20:O20</xm:sqref>
        </x14:dataValidation>
        <x14:dataValidation type="list" allowBlank="1" showInputMessage="1" showErrorMessage="1" xr:uid="{C20D501B-56FF-4621-8BE7-536747A1EC76}">
          <x14:formula1>
            <xm:f>lista!$E$2:$E$3</xm:f>
          </x14:formula1>
          <xm:sqref>S20:V20</xm:sqref>
        </x14:dataValidation>
        <x14:dataValidation type="list" allowBlank="1" showInputMessage="1" showErrorMessage="1" xr:uid="{323CC38C-DCA4-478E-91D2-9D2E7862CF77}">
          <x14:formula1>
            <xm:f>lista!$C$2:$C$3</xm:f>
          </x14:formula1>
          <xm:sqref>P20:R20</xm:sqref>
        </x14:dataValidation>
        <x14:dataValidation type="list" allowBlank="1" showInputMessage="1" showErrorMessage="1" xr:uid="{BBC58422-4759-4E8E-8809-ADF378B55662}">
          <x14:formula1>
            <xm:f>lista!$G$2:$G$5</xm:f>
          </x14:formula1>
          <xm:sqref>Q16:S17</xm:sqref>
        </x14:dataValidation>
        <x14:dataValidation type="list" allowBlank="1" showInputMessage="1" showErrorMessage="1" xr:uid="{6D4CDD73-EC50-453E-80A4-9D431D50D362}">
          <x14:formula1>
            <xm:f>lista!$H$2:$H$5</xm:f>
          </x14:formula1>
          <xm:sqref>T16:V17</xm:sqref>
        </x14:dataValidation>
        <x14:dataValidation type="list" allowBlank="1" showInputMessage="1" showErrorMessage="1" xr:uid="{98DBA7E2-9211-47C3-A600-00942BB54562}">
          <x14:formula1>
            <xm:f>lista!$I$2:$I$7</xm:f>
          </x14:formula1>
          <xm:sqref>A13:B13</xm:sqref>
        </x14:dataValidation>
        <x14:dataValidation type="list" allowBlank="1" showInputMessage="1" showErrorMessage="1" xr:uid="{9C0E033A-676B-48BD-A8F7-F2E0082F855B}">
          <x14:formula1>
            <xm:f>lista!$Q$2:$Q$3</xm:f>
          </x14:formula1>
          <xm:sqref>O11:Q11</xm:sqref>
        </x14:dataValidation>
        <x14:dataValidation type="list" allowBlank="1" showInputMessage="1" showErrorMessage="1" xr:uid="{D7EE6DDD-35F7-444D-B484-1C5AC52DE35F}">
          <x14:formula1>
            <xm:f>lista!$M$2:$M$21</xm:f>
          </x14:formula1>
          <xm:sqref>S8:V8</xm:sqref>
        </x14:dataValidation>
        <x14:dataValidation type="list" allowBlank="1" showInputMessage="1" showErrorMessage="1" xr:uid="{F2BECF4D-962A-48CC-A248-E6CB86854BC4}">
          <x14:formula1>
            <xm:f>lista!$L$2:$L$21</xm:f>
          </x14:formula1>
          <xm:sqref>H8:R8</xm:sqref>
        </x14:dataValidation>
        <x14:dataValidation type="list" allowBlank="1" showInputMessage="1" showErrorMessage="1" xr:uid="{1B516032-C752-4D07-AF1D-CCC66347B415}">
          <x14:formula1>
            <xm:f>lista!$K$2:$K$24</xm:f>
          </x14:formula1>
          <xm:sqref>H13</xm:sqref>
        </x14:dataValidation>
        <x14:dataValidation type="list" allowBlank="1" showInputMessage="1" showErrorMessage="1" xr:uid="{1C55D36A-77AB-44C5-A1EA-F2EEDF192B79}">
          <x14:formula1>
            <xm:f>lista!$R$2:$R$21</xm:f>
          </x14:formula1>
          <xm:sqref>U11:V11</xm:sqref>
        </x14:dataValidation>
        <x14:dataValidation type="list" allowBlank="1" showInputMessage="1" showErrorMessage="1" xr:uid="{3A861289-5EAB-407D-9C2B-E229797E1332}">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17D5-D351-4B1A-B10B-01F9602B6CD3}">
  <sheetPr>
    <pageSetUpPr fitToPage="1"/>
  </sheetPr>
  <dimension ref="A1:AA71"/>
  <sheetViews>
    <sheetView showGridLines="0" view="pageBreakPreview" topLeftCell="A48"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52" t="s">
        <v>160</v>
      </c>
      <c r="B11" s="53"/>
      <c r="C11" s="53"/>
      <c r="D11" s="53"/>
      <c r="E11" s="54"/>
      <c r="F11" s="52" t="s">
        <v>22</v>
      </c>
      <c r="G11" s="53"/>
      <c r="H11" s="53"/>
      <c r="I11" s="53"/>
      <c r="J11" s="53"/>
      <c r="K11" s="53"/>
      <c r="L11" s="53"/>
      <c r="M11" s="53"/>
      <c r="N11" s="54"/>
      <c r="O11" s="148" t="s">
        <v>23</v>
      </c>
      <c r="P11" s="149"/>
      <c r="Q11" s="150"/>
      <c r="R11" s="146" t="s">
        <v>161</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70" t="s">
        <v>162</v>
      </c>
      <c r="B16" s="170"/>
      <c r="C16" s="170"/>
      <c r="D16" s="170"/>
      <c r="E16" s="170"/>
      <c r="F16" s="161" t="s">
        <v>163</v>
      </c>
      <c r="G16" s="161"/>
      <c r="H16" s="161"/>
      <c r="I16" s="161"/>
      <c r="J16" s="161">
        <v>0.12</v>
      </c>
      <c r="K16" s="161"/>
      <c r="L16" s="161"/>
      <c r="M16" s="161"/>
      <c r="N16" s="42" t="s">
        <v>42</v>
      </c>
      <c r="O16" s="42" t="s">
        <v>43</v>
      </c>
      <c r="P16" s="42" t="s">
        <v>44</v>
      </c>
      <c r="Q16" s="61" t="s">
        <v>32</v>
      </c>
      <c r="R16" s="61"/>
      <c r="S16" s="61"/>
      <c r="T16" s="138">
        <v>2025</v>
      </c>
      <c r="U16" s="138"/>
      <c r="V16" s="138"/>
    </row>
    <row r="17" spans="1:25" ht="37.200000000000003" customHeight="1">
      <c r="A17" s="170"/>
      <c r="B17" s="170"/>
      <c r="C17" s="170"/>
      <c r="D17" s="170"/>
      <c r="E17" s="170"/>
      <c r="F17" s="161"/>
      <c r="G17" s="161"/>
      <c r="H17" s="161"/>
      <c r="I17" s="161"/>
      <c r="J17" s="161"/>
      <c r="K17" s="161"/>
      <c r="L17" s="161"/>
      <c r="M17" s="161"/>
      <c r="N17" s="41" t="s">
        <v>32</v>
      </c>
      <c r="O17" s="41" t="s">
        <v>32</v>
      </c>
      <c r="P17" s="41" t="s">
        <v>32</v>
      </c>
      <c r="Q17" s="61"/>
      <c r="R17" s="61"/>
      <c r="S17" s="61"/>
      <c r="T17" s="138"/>
      <c r="U17" s="138"/>
      <c r="V17" s="138"/>
    </row>
    <row r="18" spans="1:25" ht="18" customHeight="1">
      <c r="A18" s="129" t="s">
        <v>45</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110</v>
      </c>
      <c r="E20" s="163"/>
      <c r="F20" s="163"/>
      <c r="G20" s="164"/>
      <c r="H20" s="162">
        <v>0.1</v>
      </c>
      <c r="I20" s="163"/>
      <c r="J20" s="163"/>
      <c r="K20" s="164"/>
      <c r="L20" s="52" t="s">
        <v>164</v>
      </c>
      <c r="M20" s="53"/>
      <c r="N20" s="53"/>
      <c r="O20" s="54"/>
      <c r="P20" s="162" t="s">
        <v>111</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0.1</v>
      </c>
      <c r="B23" s="107"/>
      <c r="C23" s="107"/>
      <c r="D23" s="108"/>
      <c r="E23" s="109" t="s">
        <v>165</v>
      </c>
      <c r="F23" s="110"/>
      <c r="G23" s="110"/>
      <c r="H23" s="110"/>
      <c r="I23" s="111"/>
      <c r="J23" s="112" t="s">
        <v>166</v>
      </c>
      <c r="K23" s="113"/>
      <c r="L23" s="113"/>
      <c r="M23" s="113"/>
      <c r="N23" s="114"/>
      <c r="O23" s="52" t="s">
        <v>167</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168</v>
      </c>
      <c r="B25" s="61"/>
      <c r="C25" s="61"/>
      <c r="D25" s="61"/>
      <c r="E25" s="61"/>
      <c r="F25" s="61"/>
      <c r="G25" s="61"/>
      <c r="H25" s="61"/>
      <c r="I25" s="61"/>
      <c r="J25" s="61"/>
      <c r="K25" s="61"/>
      <c r="L25" s="61"/>
      <c r="M25" s="61" t="s">
        <v>169</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6" t="s">
        <v>117</v>
      </c>
      <c r="D27" s="125" t="s">
        <v>118</v>
      </c>
      <c r="E27" s="127"/>
      <c r="F27" s="67" t="s">
        <v>119</v>
      </c>
      <c r="G27" s="69"/>
      <c r="H27" s="67" t="s">
        <v>120</v>
      </c>
      <c r="I27" s="69"/>
      <c r="J27" s="67" t="s">
        <v>121</v>
      </c>
      <c r="K27" s="69"/>
      <c r="L27" s="5" t="s">
        <v>122</v>
      </c>
      <c r="M27" s="125" t="s">
        <v>123</v>
      </c>
      <c r="N27" s="127"/>
      <c r="O27" s="67" t="s">
        <v>124</v>
      </c>
      <c r="P27" s="69"/>
      <c r="Q27" s="40" t="s">
        <v>125</v>
      </c>
      <c r="R27" s="125" t="s">
        <v>126</v>
      </c>
      <c r="S27" s="127"/>
      <c r="T27" s="125" t="s">
        <v>127</v>
      </c>
      <c r="U27" s="127"/>
      <c r="V27" s="6" t="s">
        <v>128</v>
      </c>
    </row>
    <row r="28" spans="1:25" ht="19.2" customHeight="1">
      <c r="A28" s="76" t="s">
        <v>72</v>
      </c>
      <c r="B28" s="76"/>
      <c r="C28" s="17">
        <f>25+4</f>
        <v>29</v>
      </c>
      <c r="D28" s="168">
        <f>24+38</f>
        <v>62</v>
      </c>
      <c r="E28" s="169"/>
      <c r="F28" s="148">
        <f>25+73</f>
        <v>98</v>
      </c>
      <c r="G28" s="150"/>
      <c r="H28" s="148">
        <f>13+24</f>
        <v>37</v>
      </c>
      <c r="I28" s="150"/>
      <c r="J28" s="148">
        <f>60+26</f>
        <v>86</v>
      </c>
      <c r="K28" s="150"/>
      <c r="L28" s="7">
        <f>20+22</f>
        <v>42</v>
      </c>
      <c r="M28" s="148">
        <f>24+27</f>
        <v>51</v>
      </c>
      <c r="N28" s="150"/>
      <c r="O28" s="148">
        <f>26+24</f>
        <v>50</v>
      </c>
      <c r="P28" s="150"/>
      <c r="Q28" s="48">
        <f>21+26</f>
        <v>47</v>
      </c>
      <c r="R28" s="218">
        <f>24+26</f>
        <v>50</v>
      </c>
      <c r="S28" s="219"/>
      <c r="T28" s="218">
        <f>45+23</f>
        <v>68</v>
      </c>
      <c r="U28" s="219"/>
      <c r="V28" s="220">
        <v>66</v>
      </c>
      <c r="X28" s="8"/>
      <c r="Y28" s="8"/>
    </row>
    <row r="29" spans="1:25" ht="19.2" customHeight="1">
      <c r="A29" s="76" t="s">
        <v>73</v>
      </c>
      <c r="B29" s="76"/>
      <c r="C29" s="17">
        <f>1668+225</f>
        <v>1893</v>
      </c>
      <c r="D29" s="168">
        <f>1703+224</f>
        <v>1927</v>
      </c>
      <c r="E29" s="169"/>
      <c r="F29" s="148">
        <f>1573+224</f>
        <v>1797</v>
      </c>
      <c r="G29" s="150"/>
      <c r="H29" s="148">
        <v>1741</v>
      </c>
      <c r="I29" s="150"/>
      <c r="J29" s="148">
        <v>1838</v>
      </c>
      <c r="K29" s="150"/>
      <c r="L29" s="7">
        <v>1743</v>
      </c>
      <c r="M29" s="148">
        <f>1542+220</f>
        <v>1762</v>
      </c>
      <c r="N29" s="150"/>
      <c r="O29" s="148">
        <f>1517+220</f>
        <v>1737</v>
      </c>
      <c r="P29" s="150"/>
      <c r="Q29" s="48">
        <f>1400+219</f>
        <v>1619</v>
      </c>
      <c r="R29" s="218">
        <f>1408+215</f>
        <v>1623</v>
      </c>
      <c r="S29" s="219"/>
      <c r="T29" s="218">
        <f>1302+215</f>
        <v>1517</v>
      </c>
      <c r="U29" s="219"/>
      <c r="V29" s="220">
        <f>1295+214</f>
        <v>1509</v>
      </c>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t="s">
        <v>129</v>
      </c>
      <c r="B33" s="46">
        <f>IF(ISERROR($C$28/$C$29),0,$C$28/$C$29)</f>
        <v>1.531959852086635E-2</v>
      </c>
      <c r="C33" s="1"/>
      <c r="D33" s="1"/>
      <c r="G33" s="88"/>
      <c r="H33" s="88"/>
      <c r="I33" s="82"/>
      <c r="J33" s="82"/>
      <c r="K33" s="10"/>
      <c r="L33" s="11"/>
      <c r="M33" s="88"/>
      <c r="N33" s="88"/>
      <c r="O33" s="88"/>
      <c r="P33" s="88"/>
      <c r="Q33" s="86"/>
      <c r="R33" s="86"/>
      <c r="S33" s="86"/>
      <c r="T33" s="86"/>
      <c r="U33" s="86"/>
      <c r="V33" s="87"/>
    </row>
    <row r="34" spans="1:25" ht="17.7" customHeight="1">
      <c r="A34" s="7" t="s">
        <v>130</v>
      </c>
      <c r="B34" s="46">
        <f>IF(ISERROR($D$28/$D$29),0,$D$28/$D$29)</f>
        <v>3.2174364296834457E-2</v>
      </c>
      <c r="C34" s="1"/>
      <c r="D34" s="1"/>
      <c r="G34" s="82"/>
      <c r="H34" s="82"/>
      <c r="I34" s="82"/>
      <c r="J34" s="82"/>
      <c r="K34" s="12"/>
      <c r="L34" s="10"/>
      <c r="M34" s="82"/>
      <c r="N34" s="82"/>
      <c r="O34" s="82"/>
      <c r="P34" s="82"/>
      <c r="Q34" s="86"/>
      <c r="R34" s="86"/>
      <c r="S34" s="86"/>
      <c r="T34" s="86"/>
      <c r="U34" s="86"/>
      <c r="V34" s="87"/>
    </row>
    <row r="35" spans="1:25" ht="17.7" customHeight="1">
      <c r="A35" s="7" t="s">
        <v>131</v>
      </c>
      <c r="B35" s="46">
        <f>IF(ISERROR($F$28/$F$29),0,$F$28/$F$29)</f>
        <v>5.4535336672231496E-2</v>
      </c>
      <c r="C35" s="1"/>
      <c r="D35" s="1"/>
      <c r="G35" s="82"/>
      <c r="H35" s="82"/>
      <c r="I35" s="82"/>
      <c r="J35" s="82"/>
      <c r="K35" s="12"/>
      <c r="L35" s="10"/>
      <c r="M35" s="82"/>
      <c r="N35" s="82"/>
      <c r="O35" s="82"/>
      <c r="P35" s="82"/>
      <c r="Q35" s="86"/>
      <c r="R35" s="86"/>
      <c r="S35" s="86"/>
      <c r="T35" s="86"/>
      <c r="U35" s="86"/>
      <c r="V35" s="87"/>
    </row>
    <row r="36" spans="1:25" ht="17.7" customHeight="1">
      <c r="A36" s="7" t="s">
        <v>132</v>
      </c>
      <c r="B36" s="46">
        <f>IF(ISERROR($H$28/$H$29),0,$H$28/$H$29)</f>
        <v>2.1252153934520391E-2</v>
      </c>
      <c r="G36" s="82"/>
      <c r="H36" s="82"/>
      <c r="I36" s="82"/>
      <c r="J36" s="82"/>
      <c r="K36" s="12"/>
      <c r="L36" s="10"/>
      <c r="M36" s="82"/>
      <c r="N36" s="82"/>
      <c r="O36" s="82"/>
      <c r="P36" s="82"/>
      <c r="Q36" s="86"/>
      <c r="R36" s="86"/>
      <c r="S36" s="86"/>
      <c r="T36" s="86"/>
      <c r="U36" s="86"/>
      <c r="V36" s="87"/>
    </row>
    <row r="37" spans="1:25" ht="17.7" customHeight="1">
      <c r="A37" s="7" t="s">
        <v>133</v>
      </c>
      <c r="B37" s="46">
        <f>IF(ISERROR($J$28/$J$29),0,$J$28/$J$29)</f>
        <v>4.6789989118607184E-2</v>
      </c>
      <c r="G37" s="82"/>
      <c r="H37" s="82"/>
      <c r="I37" s="82"/>
      <c r="J37" s="82"/>
      <c r="K37" s="12"/>
      <c r="L37" s="10"/>
      <c r="M37" s="82"/>
      <c r="N37" s="82"/>
      <c r="O37" s="82"/>
      <c r="P37" s="82"/>
      <c r="Q37" s="86"/>
      <c r="R37" s="86"/>
      <c r="S37" s="86"/>
      <c r="T37" s="86"/>
      <c r="U37" s="86"/>
      <c r="V37" s="87"/>
    </row>
    <row r="38" spans="1:25" ht="17.7" customHeight="1">
      <c r="A38" s="7" t="s">
        <v>134</v>
      </c>
      <c r="B38" s="46">
        <f>IF(ISERROR($L$28/$L$29),0,$L$28/$L$29)</f>
        <v>2.4096385542168676E-2</v>
      </c>
      <c r="G38" s="82"/>
      <c r="H38" s="82"/>
      <c r="I38" s="82"/>
      <c r="J38" s="82"/>
      <c r="K38" s="12"/>
      <c r="L38" s="10"/>
      <c r="M38" s="82"/>
      <c r="N38" s="82"/>
      <c r="O38" s="82"/>
      <c r="P38" s="82"/>
      <c r="Q38" s="86"/>
      <c r="R38" s="86"/>
      <c r="S38" s="86"/>
      <c r="T38" s="86"/>
      <c r="U38" s="86"/>
      <c r="V38" s="87"/>
    </row>
    <row r="39" spans="1:25" ht="17.7" customHeight="1">
      <c r="A39" s="7" t="s">
        <v>135</v>
      </c>
      <c r="B39" s="46">
        <f>IF(ISERROR($M$28/$M$29),0,$M$28/$M$29)</f>
        <v>2.8944381384790011E-2</v>
      </c>
      <c r="G39" s="82"/>
      <c r="H39" s="82"/>
      <c r="I39" s="82"/>
      <c r="J39" s="82"/>
      <c r="K39" s="12"/>
      <c r="L39" s="10"/>
      <c r="M39" s="82"/>
      <c r="N39" s="82"/>
      <c r="O39" s="82"/>
      <c r="P39" s="82"/>
      <c r="Q39" s="86"/>
      <c r="R39" s="86"/>
      <c r="S39" s="86"/>
      <c r="T39" s="86"/>
      <c r="U39" s="86"/>
      <c r="V39" s="87"/>
    </row>
    <row r="40" spans="1:25" ht="17.7" customHeight="1">
      <c r="A40" s="7" t="s">
        <v>136</v>
      </c>
      <c r="B40" s="46">
        <f>IF(ISERROR($O$28/$O$29),0,$O$28/$O$29)</f>
        <v>2.8785261945883708E-2</v>
      </c>
      <c r="G40" s="82"/>
      <c r="H40" s="82"/>
      <c r="I40" s="82"/>
      <c r="J40" s="82"/>
      <c r="K40" s="12"/>
      <c r="L40" s="10"/>
      <c r="M40" s="82"/>
      <c r="N40" s="82"/>
      <c r="O40" s="82"/>
      <c r="P40" s="82"/>
      <c r="Q40" s="86"/>
      <c r="R40" s="86"/>
      <c r="S40" s="86"/>
      <c r="T40" s="86"/>
      <c r="U40" s="86"/>
      <c r="V40" s="87"/>
    </row>
    <row r="41" spans="1:25" ht="17.7" customHeight="1">
      <c r="A41" s="7" t="s">
        <v>137</v>
      </c>
      <c r="B41" s="46">
        <f>IF(ISERROR($Q$28/$Q$29),0,$Q$28/$Q$29)</f>
        <v>2.9030265596046944E-2</v>
      </c>
      <c r="G41" s="82"/>
      <c r="H41" s="82"/>
      <c r="I41" s="82"/>
      <c r="J41" s="82"/>
      <c r="K41" s="12"/>
      <c r="L41" s="10"/>
      <c r="M41" s="82"/>
      <c r="N41" s="82"/>
      <c r="O41" s="82"/>
      <c r="P41" s="82"/>
      <c r="Q41" s="86"/>
      <c r="R41" s="86"/>
      <c r="S41" s="86"/>
      <c r="T41" s="86"/>
      <c r="U41" s="86"/>
      <c r="V41" s="87"/>
    </row>
    <row r="42" spans="1:25" ht="17.7" customHeight="1">
      <c r="A42" s="7" t="s">
        <v>138</v>
      </c>
      <c r="B42" s="46">
        <f>IF(ISERROR($R$28/$R$29),0,$R$28/$R$29)</f>
        <v>3.0807147258163893E-2</v>
      </c>
      <c r="G42" s="82"/>
      <c r="H42" s="82"/>
      <c r="I42" s="82"/>
      <c r="J42" s="82"/>
      <c r="K42" s="12"/>
      <c r="L42" s="10"/>
      <c r="M42" s="82"/>
      <c r="N42" s="82"/>
      <c r="O42" s="82"/>
      <c r="P42" s="82"/>
      <c r="Q42" s="86"/>
      <c r="R42" s="86"/>
      <c r="S42" s="86"/>
      <c r="T42" s="86"/>
      <c r="U42" s="86"/>
      <c r="V42" s="87"/>
    </row>
    <row r="43" spans="1:25" ht="17.7" customHeight="1">
      <c r="A43" s="7" t="s">
        <v>139</v>
      </c>
      <c r="B43" s="46">
        <f>IF(ISERROR($T$28/$T$29),0,$T$28/$T$29)</f>
        <v>4.4825313117996042E-2</v>
      </c>
      <c r="G43" s="82"/>
      <c r="H43" s="82"/>
      <c r="I43" s="82"/>
      <c r="J43" s="82"/>
      <c r="K43" s="12"/>
      <c r="L43" s="10"/>
      <c r="M43" s="82"/>
      <c r="N43" s="82"/>
      <c r="O43" s="82"/>
      <c r="P43" s="82"/>
      <c r="Q43" s="86"/>
      <c r="R43" s="86"/>
      <c r="S43" s="86"/>
      <c r="T43" s="86"/>
      <c r="U43" s="86"/>
      <c r="V43" s="87"/>
    </row>
    <row r="44" spans="1:25" ht="17.25" customHeight="1">
      <c r="A44" s="7" t="s">
        <v>140</v>
      </c>
      <c r="B44" s="46">
        <f>IF(ISERROR($V$28/$V$29),0,$V$28/$V$29)</f>
        <v>4.37375745526839E-2</v>
      </c>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108.75" customHeight="1">
      <c r="A47" s="142" t="s">
        <v>141</v>
      </c>
      <c r="B47" s="144"/>
      <c r="C47" s="58" t="s">
        <v>170</v>
      </c>
      <c r="D47" s="58"/>
      <c r="E47" s="58"/>
      <c r="F47" s="58"/>
      <c r="G47" s="58"/>
      <c r="H47" s="58"/>
      <c r="I47" s="58"/>
      <c r="J47" s="58"/>
      <c r="K47" s="58"/>
      <c r="L47" s="58"/>
      <c r="M47" s="58"/>
      <c r="N47" s="58"/>
      <c r="O47" s="58"/>
      <c r="P47" s="58"/>
      <c r="Q47" s="58"/>
      <c r="R47" s="58"/>
      <c r="S47" s="58"/>
      <c r="T47" s="58"/>
      <c r="U47" s="58"/>
      <c r="V47" s="59"/>
      <c r="W47" s="10"/>
      <c r="X47" s="10"/>
      <c r="Y47" s="10"/>
    </row>
    <row r="48" spans="1:25" ht="120" customHeight="1">
      <c r="A48" s="142" t="s">
        <v>143</v>
      </c>
      <c r="B48" s="144"/>
      <c r="C48" s="58" t="s">
        <v>171</v>
      </c>
      <c r="D48" s="58"/>
      <c r="E48" s="58"/>
      <c r="F48" s="58"/>
      <c r="G48" s="58"/>
      <c r="H48" s="58"/>
      <c r="I48" s="58"/>
      <c r="J48" s="58"/>
      <c r="K48" s="58"/>
      <c r="L48" s="58"/>
      <c r="M48" s="58"/>
      <c r="N48" s="58"/>
      <c r="O48" s="58"/>
      <c r="P48" s="58"/>
      <c r="Q48" s="58"/>
      <c r="R48" s="58"/>
      <c r="S48" s="58"/>
      <c r="T48" s="58"/>
      <c r="U48" s="58"/>
      <c r="V48" s="59"/>
      <c r="W48" s="10"/>
      <c r="X48" s="10"/>
      <c r="Y48" s="10"/>
    </row>
    <row r="49" spans="1:25" ht="120" customHeight="1">
      <c r="A49" s="142" t="s">
        <v>145</v>
      </c>
      <c r="B49" s="144"/>
      <c r="C49" s="58" t="s">
        <v>172</v>
      </c>
      <c r="D49" s="58"/>
      <c r="E49" s="58"/>
      <c r="F49" s="58"/>
      <c r="G49" s="58"/>
      <c r="H49" s="58"/>
      <c r="I49" s="58"/>
      <c r="J49" s="58"/>
      <c r="K49" s="58"/>
      <c r="L49" s="58"/>
      <c r="M49" s="58"/>
      <c r="N49" s="58"/>
      <c r="O49" s="58"/>
      <c r="P49" s="58"/>
      <c r="Q49" s="58"/>
      <c r="R49" s="58"/>
      <c r="S49" s="58"/>
      <c r="T49" s="58"/>
      <c r="U49" s="58"/>
      <c r="V49" s="59"/>
      <c r="W49" s="10"/>
      <c r="X49" s="10"/>
      <c r="Y49" s="10"/>
    </row>
    <row r="50" spans="1:25" ht="120" customHeight="1">
      <c r="A50" s="142" t="s">
        <v>147</v>
      </c>
      <c r="B50" s="144"/>
      <c r="C50" s="213" t="s">
        <v>173</v>
      </c>
      <c r="D50" s="213"/>
      <c r="E50" s="213"/>
      <c r="F50" s="213"/>
      <c r="G50" s="213"/>
      <c r="H50" s="213"/>
      <c r="I50" s="213"/>
      <c r="J50" s="213"/>
      <c r="K50" s="213"/>
      <c r="L50" s="213"/>
      <c r="M50" s="213"/>
      <c r="N50" s="213"/>
      <c r="O50" s="213"/>
      <c r="P50" s="213"/>
      <c r="Q50" s="213"/>
      <c r="R50" s="213"/>
      <c r="S50" s="213"/>
      <c r="T50" s="213"/>
      <c r="U50" s="213"/>
      <c r="V50" s="214"/>
      <c r="W50" s="10">
        <f>LEN(C50)</f>
        <v>678</v>
      </c>
      <c r="X50" s="10"/>
      <c r="Y50" s="10"/>
    </row>
    <row r="51" spans="1:25" ht="18" customHeight="1">
      <c r="A51" s="89" t="s">
        <v>79</v>
      </c>
      <c r="B51" s="89"/>
      <c r="C51" s="89"/>
      <c r="D51" s="89"/>
      <c r="E51" s="89"/>
      <c r="F51" s="89"/>
      <c r="G51" s="89"/>
      <c r="H51" s="89"/>
      <c r="I51" s="89"/>
      <c r="J51" s="89"/>
      <c r="K51" s="89"/>
      <c r="L51" s="89"/>
      <c r="M51" s="89"/>
      <c r="N51" s="89"/>
      <c r="O51" s="89"/>
      <c r="P51" s="89"/>
      <c r="Q51" s="89"/>
      <c r="R51" s="89"/>
      <c r="S51" s="89"/>
      <c r="T51" s="89"/>
      <c r="U51" s="89"/>
      <c r="V51" s="89"/>
      <c r="W51" s="14"/>
      <c r="X51" s="15"/>
      <c r="Y51" s="12"/>
    </row>
    <row r="52" spans="1:25" ht="32.25" customHeight="1">
      <c r="A52" s="142" t="s">
        <v>141</v>
      </c>
      <c r="B52" s="144"/>
      <c r="C52" s="58" t="s">
        <v>32</v>
      </c>
      <c r="D52" s="58"/>
      <c r="E52" s="58"/>
      <c r="F52" s="58"/>
      <c r="G52" s="58"/>
      <c r="H52" s="58"/>
      <c r="I52" s="58"/>
      <c r="J52" s="58"/>
      <c r="K52" s="58"/>
      <c r="L52" s="58"/>
      <c r="M52" s="58"/>
      <c r="N52" s="58"/>
      <c r="O52" s="58"/>
      <c r="P52" s="58"/>
      <c r="Q52" s="58"/>
      <c r="R52" s="58"/>
      <c r="S52" s="58"/>
      <c r="T52" s="58"/>
      <c r="U52" s="58"/>
      <c r="V52" s="59"/>
      <c r="W52" s="10"/>
      <c r="X52" s="15"/>
      <c r="Y52" s="12"/>
    </row>
    <row r="53" spans="1:25" ht="32.25" customHeight="1">
      <c r="A53" s="142" t="s">
        <v>143</v>
      </c>
      <c r="B53" s="144"/>
      <c r="C53" s="58" t="s">
        <v>32</v>
      </c>
      <c r="D53" s="58"/>
      <c r="E53" s="58"/>
      <c r="F53" s="58"/>
      <c r="G53" s="58"/>
      <c r="H53" s="58"/>
      <c r="I53" s="58"/>
      <c r="J53" s="58"/>
      <c r="K53" s="58"/>
      <c r="L53" s="58"/>
      <c r="M53" s="58"/>
      <c r="N53" s="58"/>
      <c r="O53" s="58"/>
      <c r="P53" s="58"/>
      <c r="Q53" s="58"/>
      <c r="R53" s="58"/>
      <c r="S53" s="58"/>
      <c r="T53" s="58"/>
      <c r="U53" s="58"/>
      <c r="V53" s="59"/>
      <c r="W53" s="10"/>
      <c r="X53" s="15"/>
      <c r="Y53" s="12"/>
    </row>
    <row r="54" spans="1:25" ht="32.25" customHeight="1">
      <c r="A54" s="142" t="s">
        <v>145</v>
      </c>
      <c r="B54" s="144"/>
      <c r="C54" s="58" t="s">
        <v>32</v>
      </c>
      <c r="D54" s="58"/>
      <c r="E54" s="58"/>
      <c r="F54" s="58"/>
      <c r="G54" s="58"/>
      <c r="H54" s="58"/>
      <c r="I54" s="58"/>
      <c r="J54" s="58"/>
      <c r="K54" s="58"/>
      <c r="L54" s="58"/>
      <c r="M54" s="58"/>
      <c r="N54" s="58"/>
      <c r="O54" s="58"/>
      <c r="P54" s="58"/>
      <c r="Q54" s="58"/>
      <c r="R54" s="58"/>
      <c r="S54" s="58"/>
      <c r="T54" s="58"/>
      <c r="U54" s="58"/>
      <c r="V54" s="59"/>
      <c r="W54" s="10"/>
      <c r="X54" s="15"/>
      <c r="Y54" s="12"/>
    </row>
    <row r="55" spans="1:25" ht="32.25" customHeight="1">
      <c r="A55" s="142" t="s">
        <v>147</v>
      </c>
      <c r="B55" s="144"/>
      <c r="C55" s="213" t="s">
        <v>32</v>
      </c>
      <c r="D55" s="213"/>
      <c r="E55" s="213"/>
      <c r="F55" s="213"/>
      <c r="G55" s="213"/>
      <c r="H55" s="213"/>
      <c r="I55" s="213"/>
      <c r="J55" s="213"/>
      <c r="K55" s="213"/>
      <c r="L55" s="213"/>
      <c r="M55" s="213"/>
      <c r="N55" s="213"/>
      <c r="O55" s="213"/>
      <c r="P55" s="213"/>
      <c r="Q55" s="213"/>
      <c r="R55" s="213"/>
      <c r="S55" s="213"/>
      <c r="T55" s="213"/>
      <c r="U55" s="213"/>
      <c r="V55" s="214"/>
      <c r="W55" s="10">
        <f>LEN(C55)</f>
        <v>3</v>
      </c>
      <c r="X55" s="15"/>
      <c r="Y55" s="12"/>
    </row>
    <row r="56" spans="1:25" ht="20.399999999999999" customHeight="1">
      <c r="A56" s="89" t="s">
        <v>80</v>
      </c>
      <c r="B56" s="89"/>
      <c r="C56" s="89"/>
      <c r="D56" s="89"/>
      <c r="E56" s="89"/>
      <c r="F56" s="89"/>
      <c r="G56" s="89"/>
      <c r="H56" s="89"/>
      <c r="I56" s="89"/>
      <c r="J56" s="89"/>
      <c r="K56" s="89"/>
      <c r="L56" s="89"/>
      <c r="M56" s="89"/>
      <c r="N56" s="89"/>
      <c r="O56" s="89"/>
      <c r="P56" s="89"/>
      <c r="Q56" s="89"/>
      <c r="R56" s="89"/>
      <c r="S56" s="89"/>
      <c r="T56" s="89"/>
      <c r="U56" s="89"/>
      <c r="V56" s="89"/>
      <c r="W56" s="14"/>
      <c r="X56" s="15"/>
      <c r="Y56" s="12"/>
    </row>
    <row r="57" spans="1:25" ht="32.25" customHeight="1">
      <c r="A57" s="142" t="s">
        <v>141</v>
      </c>
      <c r="B57" s="144"/>
      <c r="C57" s="58" t="s">
        <v>23</v>
      </c>
      <c r="D57" s="58"/>
      <c r="E57" s="58"/>
      <c r="F57" s="58"/>
      <c r="G57" s="58"/>
      <c r="H57" s="58"/>
      <c r="I57" s="58"/>
      <c r="J57" s="58"/>
      <c r="K57" s="58"/>
      <c r="L57" s="58"/>
      <c r="M57" s="58"/>
      <c r="N57" s="58"/>
      <c r="O57" s="58"/>
      <c r="P57" s="58"/>
      <c r="Q57" s="58"/>
      <c r="R57" s="58"/>
      <c r="S57" s="58"/>
      <c r="T57" s="58"/>
      <c r="U57" s="58"/>
      <c r="V57" s="59"/>
      <c r="W57" s="14"/>
      <c r="X57" s="15"/>
      <c r="Y57" s="12"/>
    </row>
    <row r="58" spans="1:25" ht="32.25" customHeight="1">
      <c r="A58" s="142" t="s">
        <v>143</v>
      </c>
      <c r="B58" s="144"/>
      <c r="C58" s="58" t="s">
        <v>23</v>
      </c>
      <c r="D58" s="58"/>
      <c r="E58" s="58"/>
      <c r="F58" s="58"/>
      <c r="G58" s="58"/>
      <c r="H58" s="58"/>
      <c r="I58" s="58"/>
      <c r="J58" s="58"/>
      <c r="K58" s="58"/>
      <c r="L58" s="58"/>
      <c r="M58" s="58"/>
      <c r="N58" s="58"/>
      <c r="O58" s="58"/>
      <c r="P58" s="58"/>
      <c r="Q58" s="58"/>
      <c r="R58" s="58"/>
      <c r="S58" s="58"/>
      <c r="T58" s="58"/>
      <c r="U58" s="58"/>
      <c r="V58" s="59"/>
      <c r="W58" s="14"/>
      <c r="X58" s="15"/>
      <c r="Y58" s="12"/>
    </row>
    <row r="59" spans="1:25" ht="32.25" customHeight="1">
      <c r="A59" s="142" t="s">
        <v>145</v>
      </c>
      <c r="B59" s="144"/>
      <c r="C59" s="58" t="s">
        <v>23</v>
      </c>
      <c r="D59" s="58"/>
      <c r="E59" s="58"/>
      <c r="F59" s="58"/>
      <c r="G59" s="58"/>
      <c r="H59" s="58"/>
      <c r="I59" s="58"/>
      <c r="J59" s="58"/>
      <c r="K59" s="58"/>
      <c r="L59" s="58"/>
      <c r="M59" s="58"/>
      <c r="N59" s="58"/>
      <c r="O59" s="58"/>
      <c r="P59" s="58"/>
      <c r="Q59" s="58"/>
      <c r="R59" s="58"/>
      <c r="S59" s="58"/>
      <c r="T59" s="58"/>
      <c r="U59" s="58"/>
      <c r="V59" s="59"/>
      <c r="W59" s="14"/>
      <c r="X59" s="15"/>
      <c r="Y59" s="12"/>
    </row>
    <row r="60" spans="1:25" ht="32.25" customHeight="1">
      <c r="A60" s="142" t="s">
        <v>147</v>
      </c>
      <c r="B60" s="144"/>
      <c r="C60" s="213" t="s">
        <v>23</v>
      </c>
      <c r="D60" s="213"/>
      <c r="E60" s="213"/>
      <c r="F60" s="213"/>
      <c r="G60" s="213"/>
      <c r="H60" s="213"/>
      <c r="I60" s="213"/>
      <c r="J60" s="213"/>
      <c r="K60" s="213"/>
      <c r="L60" s="213"/>
      <c r="M60" s="213"/>
      <c r="N60" s="213"/>
      <c r="O60" s="213"/>
      <c r="P60" s="213"/>
      <c r="Q60" s="213"/>
      <c r="R60" s="213"/>
      <c r="S60" s="213"/>
      <c r="T60" s="213"/>
      <c r="U60" s="213"/>
      <c r="V60" s="214"/>
      <c r="W60" s="14"/>
      <c r="X60" s="15"/>
      <c r="Y60" s="12"/>
    </row>
    <row r="61" spans="1:25" ht="16.2" customHeight="1">
      <c r="A61" s="89" t="s">
        <v>81</v>
      </c>
      <c r="B61" s="89"/>
      <c r="C61" s="89"/>
      <c r="D61" s="89"/>
      <c r="E61" s="89"/>
      <c r="F61" s="89"/>
      <c r="G61" s="89"/>
      <c r="H61" s="89"/>
      <c r="I61" s="89"/>
      <c r="J61" s="89"/>
      <c r="K61" s="89"/>
      <c r="L61" s="89"/>
      <c r="M61" s="89"/>
      <c r="N61" s="89"/>
      <c r="O61" s="89"/>
      <c r="P61" s="89"/>
      <c r="Q61" s="89"/>
      <c r="R61" s="89"/>
      <c r="S61" s="89"/>
      <c r="T61" s="89"/>
      <c r="U61" s="89"/>
      <c r="V61" s="89"/>
      <c r="W61" s="14"/>
      <c r="X61" s="15"/>
      <c r="Y61" s="12"/>
    </row>
    <row r="62" spans="1:25" ht="15.6" customHeight="1">
      <c r="A62" s="20" t="s">
        <v>3</v>
      </c>
      <c r="B62" s="119" t="s">
        <v>82</v>
      </c>
      <c r="C62" s="120"/>
      <c r="D62" s="118" t="s">
        <v>83</v>
      </c>
      <c r="E62" s="119"/>
      <c r="F62" s="119"/>
      <c r="G62" s="119"/>
      <c r="H62" s="119"/>
      <c r="I62" s="119"/>
      <c r="J62" s="120"/>
      <c r="K62" s="118" t="s">
        <v>84</v>
      </c>
      <c r="L62" s="119"/>
      <c r="M62" s="119"/>
      <c r="N62" s="119"/>
      <c r="O62" s="119"/>
      <c r="P62" s="119"/>
      <c r="Q62" s="120"/>
      <c r="R62" s="118" t="s">
        <v>85</v>
      </c>
      <c r="S62" s="119"/>
      <c r="T62" s="119"/>
      <c r="U62" s="119"/>
      <c r="V62" s="120"/>
      <c r="W62" s="14"/>
      <c r="X62" s="15"/>
      <c r="Y62" s="12"/>
    </row>
    <row r="63" spans="1:25" ht="15" customHeight="1">
      <c r="A63" s="19">
        <v>1</v>
      </c>
      <c r="B63" s="55">
        <v>45679</v>
      </c>
      <c r="C63" s="56"/>
      <c r="D63" s="57" t="s">
        <v>86</v>
      </c>
      <c r="E63" s="58"/>
      <c r="F63" s="58"/>
      <c r="G63" s="58"/>
      <c r="H63" s="58"/>
      <c r="I63" s="58"/>
      <c r="J63" s="59"/>
      <c r="K63" s="57" t="s">
        <v>87</v>
      </c>
      <c r="L63" s="58"/>
      <c r="M63" s="58"/>
      <c r="N63" s="58"/>
      <c r="O63" s="58"/>
      <c r="P63" s="58"/>
      <c r="Q63" s="59"/>
      <c r="R63" s="60">
        <v>45729</v>
      </c>
      <c r="S63" s="61"/>
      <c r="T63" s="61"/>
      <c r="U63" s="61"/>
      <c r="V63" s="61"/>
      <c r="W63" s="14"/>
      <c r="X63" s="15"/>
      <c r="Y63" s="12"/>
    </row>
    <row r="64" spans="1:25" s="2" customFormat="1" ht="15.6" customHeight="1">
      <c r="A64" s="49" t="s">
        <v>88</v>
      </c>
      <c r="B64" s="50"/>
      <c r="C64" s="50"/>
      <c r="D64" s="50"/>
      <c r="E64" s="50"/>
      <c r="F64" s="50"/>
      <c r="G64" s="50"/>
      <c r="H64" s="50"/>
      <c r="I64" s="50"/>
      <c r="J64" s="50"/>
      <c r="K64" s="50"/>
      <c r="L64" s="50"/>
      <c r="M64" s="50"/>
      <c r="N64" s="50"/>
      <c r="O64" s="50"/>
      <c r="P64" s="50"/>
      <c r="Q64" s="50"/>
      <c r="R64" s="50"/>
      <c r="S64" s="50"/>
      <c r="T64" s="50"/>
      <c r="U64" s="50"/>
      <c r="V64" s="51"/>
      <c r="W64" s="14"/>
      <c r="X64" s="15"/>
      <c r="Y64" s="12"/>
    </row>
    <row r="65" spans="1:25" s="2" customFormat="1" ht="22.95" customHeight="1">
      <c r="A65" s="16" t="s">
        <v>89</v>
      </c>
      <c r="B65" s="52" t="s">
        <v>149</v>
      </c>
      <c r="C65" s="53"/>
      <c r="D65" s="53"/>
      <c r="E65" s="53"/>
      <c r="F65" s="53"/>
      <c r="G65" s="53"/>
      <c r="H65" s="53"/>
      <c r="I65" s="53"/>
      <c r="J65" s="53"/>
      <c r="K65" s="53"/>
      <c r="L65" s="54"/>
      <c r="M65" s="65" t="s">
        <v>91</v>
      </c>
      <c r="N65" s="66"/>
      <c r="O65" s="52" t="s">
        <v>150</v>
      </c>
      <c r="P65" s="53"/>
      <c r="Q65" s="53"/>
      <c r="R65" s="53"/>
      <c r="S65" s="53"/>
      <c r="T65" s="53"/>
      <c r="U65" s="53"/>
      <c r="V65" s="54"/>
      <c r="W65" s="14"/>
      <c r="X65" s="15"/>
      <c r="Y65" s="12"/>
    </row>
    <row r="66" spans="1:25" s="2" customFormat="1" ht="26.7" customHeight="1">
      <c r="A66" s="16" t="s">
        <v>89</v>
      </c>
      <c r="B66" s="52" t="s">
        <v>93</v>
      </c>
      <c r="C66" s="53"/>
      <c r="D66" s="53"/>
      <c r="E66" s="53"/>
      <c r="F66" s="53"/>
      <c r="G66" s="53"/>
      <c r="H66" s="53"/>
      <c r="I66" s="53"/>
      <c r="J66" s="53"/>
      <c r="K66" s="53"/>
      <c r="L66" s="54"/>
      <c r="M66" s="65" t="s">
        <v>91</v>
      </c>
      <c r="N66" s="66"/>
      <c r="O66" s="52" t="s">
        <v>94</v>
      </c>
      <c r="P66" s="53"/>
      <c r="Q66" s="53"/>
      <c r="R66" s="53"/>
      <c r="S66" s="53"/>
      <c r="T66" s="53"/>
      <c r="U66" s="53"/>
      <c r="V66" s="54"/>
      <c r="W66" s="1"/>
      <c r="X66" s="1"/>
      <c r="Y66" s="1"/>
    </row>
    <row r="67" spans="1:25" s="2" customFormat="1" ht="24.6" customHeight="1">
      <c r="A67" s="16" t="s">
        <v>95</v>
      </c>
      <c r="B67" s="62" t="s">
        <v>96</v>
      </c>
      <c r="C67" s="63"/>
      <c r="D67" s="63"/>
      <c r="E67" s="63"/>
      <c r="F67" s="63"/>
      <c r="G67" s="63"/>
      <c r="H67" s="63"/>
      <c r="I67" s="63"/>
      <c r="J67" s="63"/>
      <c r="K67" s="63"/>
      <c r="L67" s="64"/>
      <c r="M67" s="65" t="s">
        <v>91</v>
      </c>
      <c r="N67" s="66"/>
      <c r="O67" s="52" t="s">
        <v>97</v>
      </c>
      <c r="P67" s="53"/>
      <c r="Q67" s="53"/>
      <c r="R67" s="53"/>
      <c r="S67" s="53"/>
      <c r="T67" s="53"/>
      <c r="U67" s="53"/>
      <c r="V67" s="54"/>
      <c r="W67" s="1"/>
      <c r="X67" s="1"/>
      <c r="Y67" s="1"/>
    </row>
    <row r="68" spans="1:25" s="2" customFormat="1" ht="27.6" customHeight="1">
      <c r="A68" s="16" t="s">
        <v>98</v>
      </c>
      <c r="B68" s="52" t="s">
        <v>99</v>
      </c>
      <c r="C68" s="53"/>
      <c r="D68" s="53"/>
      <c r="E68" s="53"/>
      <c r="F68" s="53"/>
      <c r="G68" s="53"/>
      <c r="H68" s="53"/>
      <c r="I68" s="53"/>
      <c r="J68" s="53"/>
      <c r="K68" s="53"/>
      <c r="L68" s="54"/>
      <c r="M68" s="65" t="s">
        <v>91</v>
      </c>
      <c r="N68" s="66"/>
      <c r="O68" s="52" t="s">
        <v>100</v>
      </c>
      <c r="P68" s="53"/>
      <c r="Q68" s="53"/>
      <c r="R68" s="53"/>
      <c r="S68" s="53"/>
      <c r="T68" s="53"/>
      <c r="U68" s="53"/>
      <c r="V68" s="54"/>
      <c r="W68" s="1"/>
      <c r="X68" s="1"/>
      <c r="Y68" s="1"/>
    </row>
    <row r="69" spans="1:25" s="2" customFormat="1" ht="13.5" customHeight="1">
      <c r="A69" s="49" t="s">
        <v>101</v>
      </c>
      <c r="B69" s="50"/>
      <c r="C69" s="50"/>
      <c r="D69" s="50"/>
      <c r="E69" s="50"/>
      <c r="F69" s="50"/>
      <c r="G69" s="50"/>
      <c r="H69" s="50"/>
      <c r="I69" s="50"/>
      <c r="J69" s="50"/>
      <c r="K69" s="50"/>
      <c r="L69" s="50"/>
      <c r="M69" s="50"/>
      <c r="N69" s="50"/>
      <c r="O69" s="50"/>
      <c r="P69" s="50"/>
      <c r="Q69" s="50"/>
      <c r="R69" s="50"/>
      <c r="S69" s="50"/>
      <c r="T69" s="50"/>
      <c r="U69" s="50"/>
      <c r="V69" s="51"/>
      <c r="W69" s="1"/>
      <c r="X69" s="1"/>
      <c r="Y69" s="1"/>
    </row>
    <row r="70" spans="1:25" s="2" customFormat="1" ht="19.95" customHeight="1">
      <c r="A70" s="30" t="s">
        <v>102</v>
      </c>
      <c r="B70" s="77" t="s">
        <v>103</v>
      </c>
      <c r="C70" s="78"/>
      <c r="D70" s="78"/>
      <c r="E70" s="78"/>
      <c r="F70" s="78"/>
      <c r="G70" s="78"/>
      <c r="H70" s="78"/>
      <c r="I70" s="78"/>
      <c r="J70" s="78"/>
      <c r="K70" s="78"/>
      <c r="L70" s="79"/>
      <c r="M70" s="80" t="s">
        <v>91</v>
      </c>
      <c r="N70" s="81"/>
      <c r="O70" s="77" t="s">
        <v>104</v>
      </c>
      <c r="P70" s="78"/>
      <c r="Q70" s="78"/>
      <c r="R70" s="78"/>
      <c r="S70" s="78"/>
      <c r="T70" s="78"/>
      <c r="U70" s="78"/>
      <c r="V70" s="79"/>
      <c r="W70" s="1"/>
      <c r="X70" s="1"/>
      <c r="Y70" s="1"/>
    </row>
    <row r="71" spans="1:25" ht="13.5" customHeight="1">
      <c r="A71" s="90" t="s">
        <v>105</v>
      </c>
      <c r="B71" s="90"/>
      <c r="C71" s="90"/>
      <c r="D71" s="90"/>
      <c r="E71" s="90"/>
      <c r="F71" s="90"/>
      <c r="G71" s="90"/>
      <c r="H71" s="90"/>
      <c r="I71" s="90"/>
      <c r="J71" s="90"/>
      <c r="K71" s="90"/>
      <c r="L71" s="90"/>
      <c r="M71" s="90"/>
      <c r="N71" s="90"/>
      <c r="O71" s="90"/>
      <c r="P71" s="90"/>
      <c r="Q71" s="90"/>
      <c r="R71" s="90"/>
      <c r="S71" s="90"/>
      <c r="T71" s="90"/>
      <c r="U71" s="90"/>
      <c r="V71" s="90"/>
    </row>
  </sheetData>
  <sheetProtection algorithmName="SHA-512" hashValue="PU2kWZ5OSL7oyR6euackNoiIo0H9v4/21vD01Rzw0Dvie+uw+U0xQjORVPBV1sG/hrkoENS7zhbgNE4rFhxIcQ==" saltValue="2DpDysWouRk/r4IAWnvXCA==" spinCount="100000" sheet="1" formatCells="0" formatColumns="0" formatRows="0" insertColumns="0" insertRows="0" insertHyperlinks="0" deleteColumns="0" deleteRows="0" sort="0" autoFilter="0" pivotTables="0"/>
  <mergeCells count="214">
    <mergeCell ref="C54:V54"/>
    <mergeCell ref="A59:B59"/>
    <mergeCell ref="C59:V59"/>
    <mergeCell ref="A49:B49"/>
    <mergeCell ref="C49:V49"/>
    <mergeCell ref="A64:V64"/>
    <mergeCell ref="B66:L66"/>
    <mergeCell ref="M66:N66"/>
    <mergeCell ref="O66:V66"/>
    <mergeCell ref="A50:B50"/>
    <mergeCell ref="C50:V50"/>
    <mergeCell ref="A55:B55"/>
    <mergeCell ref="A60:B60"/>
    <mergeCell ref="C60:V60"/>
    <mergeCell ref="C55:V55"/>
    <mergeCell ref="A69:V69"/>
    <mergeCell ref="B70:L70"/>
    <mergeCell ref="M70:N70"/>
    <mergeCell ref="O70:V70"/>
    <mergeCell ref="A71:V71"/>
    <mergeCell ref="B65:L65"/>
    <mergeCell ref="M65:N65"/>
    <mergeCell ref="O65:V65"/>
    <mergeCell ref="B67:L67"/>
    <mergeCell ref="M67:N67"/>
    <mergeCell ref="O67:V67"/>
    <mergeCell ref="B68:L68"/>
    <mergeCell ref="M68:N68"/>
    <mergeCell ref="O68:V68"/>
    <mergeCell ref="A47:B47"/>
    <mergeCell ref="C47:V47"/>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C58:V58"/>
    <mergeCell ref="A58:B58"/>
    <mergeCell ref="A48:B48"/>
    <mergeCell ref="C48:V48"/>
    <mergeCell ref="A53:B53"/>
    <mergeCell ref="C53:V53"/>
    <mergeCell ref="A54:B54"/>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50" xr:uid="{41D123D4-2FBA-422F-AFF9-C9A7AEF70508}">
      <formula1>1</formula1>
      <formula2>700</formula2>
    </dataValidation>
    <dataValidation type="textLength" allowBlank="1" showInputMessage="1" showErrorMessage="1" sqref="C52:V55" xr:uid="{46E92D07-06E0-4E9E-966D-F9CDE0AA1BA2}">
      <formula1>1</formula1>
      <formula2>300</formula2>
    </dataValidation>
    <dataValidation type="textLength" allowBlank="1" showInputMessage="1" showErrorMessage="1" sqref="A47:A50 A52:A55 A57:A60" xr:uid="{039E9AEA-68A0-47D6-8580-2673CF81ABD5}">
      <formula1>0</formula1>
      <formula2>700</formula2>
    </dataValidation>
  </dataValidations>
  <pageMargins left="0.23622047244094491" right="0.23622047244094491" top="0.11811023622047245" bottom="0" header="0.51181102362204722" footer="0.51181102362204722"/>
  <pageSetup paperSize="256" scale="40"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64046BC-3E28-4185-BB87-6B1791875221}">
          <x14:formula1>
            <xm:f>lista!$N$2:$N$5</xm:f>
          </x14:formula1>
          <xm:sqref>A8:G8</xm:sqref>
        </x14:dataValidation>
        <x14:dataValidation type="list" allowBlank="1" showInputMessage="1" showErrorMessage="1" xr:uid="{CB8BABBC-30A8-46C2-B3E0-6B8CBD82F53C}">
          <x14:formula1>
            <xm:f>lista!$J$2:$J$13</xm:f>
          </x14:formula1>
          <xm:sqref>C13</xm:sqref>
        </x14:dataValidation>
        <x14:dataValidation type="list" allowBlank="1" showInputMessage="1" showErrorMessage="1" xr:uid="{DBE2BC7C-D3E3-41C5-AD77-08FE40BC0377}">
          <x14:formula1>
            <xm:f>lista!$A$2:$A$13</xm:f>
          </x14:formula1>
          <xm:sqref>F11:N11</xm:sqref>
        </x14:dataValidation>
        <x14:dataValidation type="list" allowBlank="1" showInputMessage="1" showErrorMessage="1" xr:uid="{866A468D-FB93-4875-ACBD-79E04AE24995}">
          <x14:formula1>
            <xm:f>lista!$B$2:$B$8</xm:f>
          </x14:formula1>
          <xm:sqref>F16:I17</xm:sqref>
        </x14:dataValidation>
        <x14:dataValidation type="list" allowBlank="1" showInputMessage="1" showErrorMessage="1" xr:uid="{EB5A04D5-FBB8-43FE-9E7B-F7E7C0BF1461}">
          <x14:formula1>
            <xm:f>lista!$O$2:$O$3</xm:f>
          </x14:formula1>
          <xm:sqref>A20:C20</xm:sqref>
        </x14:dataValidation>
        <x14:dataValidation type="list" allowBlank="1" showInputMessage="1" showErrorMessage="1" xr:uid="{A189CFFE-4ED0-49EB-BCE2-B9E3DE2A5B8B}">
          <x14:formula1>
            <xm:f>lista!$F$2:$F$9</xm:f>
          </x14:formula1>
          <xm:sqref>D20:G20</xm:sqref>
        </x14:dataValidation>
        <x14:dataValidation type="list" allowBlank="1" showInputMessage="1" showErrorMessage="1" xr:uid="{4DF3A9B3-0992-4405-B70C-3313BFC79294}">
          <x14:formula1>
            <xm:f>lista!$D$2:$D$3</xm:f>
          </x14:formula1>
          <xm:sqref>L20:O20</xm:sqref>
        </x14:dataValidation>
        <x14:dataValidation type="list" allowBlank="1" showInputMessage="1" showErrorMessage="1" xr:uid="{69CDB6A3-A0AB-4A00-9104-61CDC0F223FF}">
          <x14:formula1>
            <xm:f>lista!$E$2:$E$3</xm:f>
          </x14:formula1>
          <xm:sqref>S20:V20</xm:sqref>
        </x14:dataValidation>
        <x14:dataValidation type="list" allowBlank="1" showInputMessage="1" showErrorMessage="1" xr:uid="{C7989D1C-CE55-4F93-BFF9-F7EE8419953A}">
          <x14:formula1>
            <xm:f>lista!$C$2:$C$3</xm:f>
          </x14:formula1>
          <xm:sqref>P20:R20</xm:sqref>
        </x14:dataValidation>
        <x14:dataValidation type="list" allowBlank="1" showInputMessage="1" showErrorMessage="1" xr:uid="{FDCC9F44-75F3-415F-88CD-4303715091A1}">
          <x14:formula1>
            <xm:f>lista!$G$2:$G$5</xm:f>
          </x14:formula1>
          <xm:sqref>Q16:S17</xm:sqref>
        </x14:dataValidation>
        <x14:dataValidation type="list" allowBlank="1" showInputMessage="1" showErrorMessage="1" xr:uid="{C053C192-30B0-4C90-81C6-A6A57B8AE189}">
          <x14:formula1>
            <xm:f>lista!$H$2:$H$5</xm:f>
          </x14:formula1>
          <xm:sqref>T16:V17</xm:sqref>
        </x14:dataValidation>
        <x14:dataValidation type="list" allowBlank="1" showInputMessage="1" showErrorMessage="1" xr:uid="{E860012C-E4C5-4360-9D22-B83B349EB54C}">
          <x14:formula1>
            <xm:f>lista!$I$2:$I$7</xm:f>
          </x14:formula1>
          <xm:sqref>A13:B13</xm:sqref>
        </x14:dataValidation>
        <x14:dataValidation type="list" allowBlank="1" showInputMessage="1" showErrorMessage="1" xr:uid="{DCB7795F-FA99-4533-BAFB-C6CD2F7CCCDF}">
          <x14:formula1>
            <xm:f>lista!$Q$2:$Q$3</xm:f>
          </x14:formula1>
          <xm:sqref>O11:Q11</xm:sqref>
        </x14:dataValidation>
        <x14:dataValidation type="list" allowBlank="1" showInputMessage="1" showErrorMessage="1" xr:uid="{89127DA3-D39D-4F74-8888-8B2F14201E0D}">
          <x14:formula1>
            <xm:f>lista!$M$2:$M$21</xm:f>
          </x14:formula1>
          <xm:sqref>S8:V8</xm:sqref>
        </x14:dataValidation>
        <x14:dataValidation type="list" allowBlank="1" showInputMessage="1" showErrorMessage="1" xr:uid="{10AD2A66-B4A2-43A7-96DD-DCFD5120485B}">
          <x14:formula1>
            <xm:f>lista!$L$2:$L$21</xm:f>
          </x14:formula1>
          <xm:sqref>H8:R8</xm:sqref>
        </x14:dataValidation>
        <x14:dataValidation type="list" allowBlank="1" showInputMessage="1" showErrorMessage="1" xr:uid="{37C5623E-774B-4AF7-81DB-561894450496}">
          <x14:formula1>
            <xm:f>lista!$K$2:$K$24</xm:f>
          </x14:formula1>
          <xm:sqref>H13</xm:sqref>
        </x14:dataValidation>
        <x14:dataValidation type="list" allowBlank="1" showInputMessage="1" showErrorMessage="1" xr:uid="{2B10777D-0AC7-4FE8-AED9-1BD1D8950C22}">
          <x14:formula1>
            <xm:f>lista!$R$2:$R$21</xm:f>
          </x14:formula1>
          <xm:sqref>U11:V11</xm:sqref>
        </x14:dataValidation>
        <x14:dataValidation type="list" allowBlank="1" showInputMessage="1" showErrorMessage="1" xr:uid="{7472A23F-8E2B-4E5A-B0C1-AE45209C2405}">
          <x14:formula1>
            <xm:f>lista!$P$2:$P$4</xm:f>
          </x14:formula1>
          <xm:sqref>C57:V60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1C0CD-7A55-4B8D-9B6B-49E38A85FF62}">
  <sheetPr>
    <pageSetUpPr fitToPage="1"/>
  </sheetPr>
  <dimension ref="A1:AA71"/>
  <sheetViews>
    <sheetView showGridLines="0" view="pageBreakPreview" topLeftCell="A20" zoomScale="80" zoomScaleNormal="100" zoomScaleSheetLayoutView="80" workbookViewId="0">
      <selection activeCell="A51" sqref="A51:V5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71" t="s">
        <v>174</v>
      </c>
      <c r="B11" s="172"/>
      <c r="C11" s="172"/>
      <c r="D11" s="172"/>
      <c r="E11" s="173"/>
      <c r="F11" s="52" t="s">
        <v>22</v>
      </c>
      <c r="G11" s="53"/>
      <c r="H11" s="53"/>
      <c r="I11" s="53"/>
      <c r="J11" s="53"/>
      <c r="K11" s="53"/>
      <c r="L11" s="53"/>
      <c r="M11" s="53"/>
      <c r="N11" s="54"/>
      <c r="O11" s="148" t="s">
        <v>23</v>
      </c>
      <c r="P11" s="149"/>
      <c r="Q11" s="150"/>
      <c r="R11" s="146" t="s">
        <v>175</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176</v>
      </c>
      <c r="B16" s="156"/>
      <c r="C16" s="156"/>
      <c r="D16" s="156"/>
      <c r="E16" s="157"/>
      <c r="F16" s="161" t="s">
        <v>109</v>
      </c>
      <c r="G16" s="161"/>
      <c r="H16" s="161"/>
      <c r="I16" s="161"/>
      <c r="J16" s="167">
        <v>3.5999999999999997E-2</v>
      </c>
      <c r="K16" s="167"/>
      <c r="L16" s="167"/>
      <c r="M16" s="167"/>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7"/>
      <c r="K17" s="167"/>
      <c r="L17" s="167"/>
      <c r="M17" s="167"/>
      <c r="N17" s="41" t="s">
        <v>32</v>
      </c>
      <c r="O17" s="41" t="s">
        <v>32</v>
      </c>
      <c r="P17" s="41" t="s">
        <v>32</v>
      </c>
      <c r="Q17" s="61"/>
      <c r="R17" s="61"/>
      <c r="S17" s="61"/>
      <c r="T17" s="138"/>
      <c r="U17" s="138"/>
      <c r="V17" s="138"/>
    </row>
    <row r="18" spans="1:25" ht="18" customHeight="1">
      <c r="A18" s="129" t="s">
        <v>45</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110</v>
      </c>
      <c r="E20" s="163"/>
      <c r="F20" s="163"/>
      <c r="G20" s="164"/>
      <c r="H20" s="162">
        <v>0.03</v>
      </c>
      <c r="I20" s="163"/>
      <c r="J20" s="163"/>
      <c r="K20" s="164"/>
      <c r="L20" s="52" t="s">
        <v>55</v>
      </c>
      <c r="M20" s="53"/>
      <c r="N20" s="53"/>
      <c r="O20" s="54"/>
      <c r="P20" s="162" t="s">
        <v>111</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0.03</v>
      </c>
      <c r="B23" s="107"/>
      <c r="C23" s="107"/>
      <c r="D23" s="108"/>
      <c r="E23" s="109" t="s">
        <v>177</v>
      </c>
      <c r="F23" s="110"/>
      <c r="G23" s="110"/>
      <c r="H23" s="110"/>
      <c r="I23" s="111"/>
      <c r="J23" s="112" t="s">
        <v>178</v>
      </c>
      <c r="K23" s="113"/>
      <c r="L23" s="113"/>
      <c r="M23" s="113"/>
      <c r="N23" s="114"/>
      <c r="O23" s="52" t="s">
        <v>156</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179</v>
      </c>
      <c r="B25" s="61"/>
      <c r="C25" s="61"/>
      <c r="D25" s="61"/>
      <c r="E25" s="61"/>
      <c r="F25" s="61"/>
      <c r="G25" s="61"/>
      <c r="H25" s="61"/>
      <c r="I25" s="61"/>
      <c r="J25" s="61"/>
      <c r="K25" s="61"/>
      <c r="L25" s="61"/>
      <c r="M25" s="61" t="s">
        <v>180</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6" t="s">
        <v>117</v>
      </c>
      <c r="D27" s="125" t="s">
        <v>118</v>
      </c>
      <c r="E27" s="127"/>
      <c r="F27" s="67" t="s">
        <v>119</v>
      </c>
      <c r="G27" s="69"/>
      <c r="H27" s="67" t="s">
        <v>120</v>
      </c>
      <c r="I27" s="69"/>
      <c r="J27" s="67" t="s">
        <v>121</v>
      </c>
      <c r="K27" s="69"/>
      <c r="L27" s="5" t="s">
        <v>122</v>
      </c>
      <c r="M27" s="125" t="s">
        <v>123</v>
      </c>
      <c r="N27" s="127"/>
      <c r="O27" s="67" t="s">
        <v>124</v>
      </c>
      <c r="P27" s="69"/>
      <c r="Q27" s="40" t="s">
        <v>125</v>
      </c>
      <c r="R27" s="125" t="s">
        <v>126</v>
      </c>
      <c r="S27" s="127"/>
      <c r="T27" s="125" t="s">
        <v>127</v>
      </c>
      <c r="U27" s="127"/>
      <c r="V27" s="6" t="s">
        <v>128</v>
      </c>
    </row>
    <row r="28" spans="1:25" ht="19.2" customHeight="1">
      <c r="A28" s="76" t="s">
        <v>72</v>
      </c>
      <c r="B28" s="76"/>
      <c r="C28" s="17">
        <v>92</v>
      </c>
      <c r="D28" s="168">
        <v>136</v>
      </c>
      <c r="E28" s="169"/>
      <c r="F28" s="148">
        <v>154</v>
      </c>
      <c r="G28" s="150"/>
      <c r="H28" s="148">
        <v>98</v>
      </c>
      <c r="I28" s="150"/>
      <c r="J28" s="148">
        <v>141</v>
      </c>
      <c r="K28" s="150"/>
      <c r="L28" s="7">
        <v>51</v>
      </c>
      <c r="M28" s="148">
        <v>113</v>
      </c>
      <c r="N28" s="150"/>
      <c r="O28" s="148">
        <v>119</v>
      </c>
      <c r="P28" s="150"/>
      <c r="Q28" s="48">
        <v>156</v>
      </c>
      <c r="R28" s="218">
        <v>153</v>
      </c>
      <c r="S28" s="219"/>
      <c r="T28" s="218">
        <v>155</v>
      </c>
      <c r="U28" s="219"/>
      <c r="V28" s="220">
        <v>118</v>
      </c>
      <c r="X28" s="8"/>
      <c r="Y28" s="8"/>
    </row>
    <row r="29" spans="1:25" ht="19.2" customHeight="1">
      <c r="A29" s="76" t="s">
        <v>73</v>
      </c>
      <c r="B29" s="76"/>
      <c r="C29" s="17">
        <f>225*25</f>
        <v>5625</v>
      </c>
      <c r="D29" s="168">
        <f>224*24</f>
        <v>5376</v>
      </c>
      <c r="E29" s="169"/>
      <c r="F29" s="148">
        <f>224*25</f>
        <v>5600</v>
      </c>
      <c r="G29" s="150"/>
      <c r="H29" s="148">
        <f>226*24</f>
        <v>5424</v>
      </c>
      <c r="I29" s="150"/>
      <c r="J29" s="148">
        <f>225*26</f>
        <v>5850</v>
      </c>
      <c r="K29" s="150"/>
      <c r="L29" s="7">
        <f>225*22</f>
        <v>4950</v>
      </c>
      <c r="M29" s="148">
        <f>220*27</f>
        <v>5940</v>
      </c>
      <c r="N29" s="150"/>
      <c r="O29" s="148">
        <f>220*24</f>
        <v>5280</v>
      </c>
      <c r="P29" s="150"/>
      <c r="Q29" s="48">
        <f>219*26</f>
        <v>5694</v>
      </c>
      <c r="R29" s="218">
        <f>215*26</f>
        <v>5590</v>
      </c>
      <c r="S29" s="219"/>
      <c r="T29" s="218">
        <f>215*23</f>
        <v>4945</v>
      </c>
      <c r="U29" s="219"/>
      <c r="V29" s="220">
        <f>214*25</f>
        <v>5350</v>
      </c>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t="s">
        <v>129</v>
      </c>
      <c r="B33" s="46">
        <f>IF(ISERROR($C$28/$C$29),0,$C$28/$C$29)</f>
        <v>1.6355555555555557E-2</v>
      </c>
      <c r="C33" s="1"/>
      <c r="D33" s="1"/>
      <c r="G33" s="88"/>
      <c r="H33" s="88"/>
      <c r="I33" s="82"/>
      <c r="J33" s="82"/>
      <c r="K33" s="10"/>
      <c r="L33" s="11"/>
      <c r="M33" s="88"/>
      <c r="N33" s="88"/>
      <c r="O33" s="88"/>
      <c r="P33" s="88"/>
      <c r="Q33" s="86"/>
      <c r="R33" s="86"/>
      <c r="S33" s="86"/>
      <c r="T33" s="86"/>
      <c r="U33" s="86"/>
      <c r="V33" s="87"/>
    </row>
    <row r="34" spans="1:25" ht="17.7" customHeight="1">
      <c r="A34" s="7" t="s">
        <v>130</v>
      </c>
      <c r="B34" s="46">
        <f>IF(ISERROR($D$28/$D$29),0,$D$28/$D$29)</f>
        <v>2.5297619047619048E-2</v>
      </c>
      <c r="C34" s="1"/>
      <c r="D34" s="1"/>
      <c r="G34" s="82"/>
      <c r="H34" s="82"/>
      <c r="I34" s="82"/>
      <c r="J34" s="82"/>
      <c r="K34" s="12"/>
      <c r="L34" s="10"/>
      <c r="M34" s="82"/>
      <c r="N34" s="82"/>
      <c r="O34" s="82"/>
      <c r="P34" s="82"/>
      <c r="Q34" s="86"/>
      <c r="R34" s="86"/>
      <c r="S34" s="86"/>
      <c r="T34" s="86"/>
      <c r="U34" s="86"/>
      <c r="V34" s="87"/>
    </row>
    <row r="35" spans="1:25" ht="17.7" customHeight="1">
      <c r="A35" s="7" t="s">
        <v>131</v>
      </c>
      <c r="B35" s="46">
        <f>IF(ISERROR($F$28/$F$29),0,$F$28/$F$29)</f>
        <v>2.75E-2</v>
      </c>
      <c r="C35" s="1"/>
      <c r="D35" s="1"/>
      <c r="G35" s="82"/>
      <c r="H35" s="82"/>
      <c r="I35" s="82"/>
      <c r="J35" s="82"/>
      <c r="K35" s="12"/>
      <c r="L35" s="10"/>
      <c r="M35" s="82"/>
      <c r="N35" s="82"/>
      <c r="O35" s="82"/>
      <c r="P35" s="82"/>
      <c r="Q35" s="86"/>
      <c r="R35" s="86"/>
      <c r="S35" s="86"/>
      <c r="T35" s="86"/>
      <c r="U35" s="86"/>
      <c r="V35" s="87"/>
    </row>
    <row r="36" spans="1:25" ht="17.7" customHeight="1">
      <c r="A36" s="7" t="s">
        <v>132</v>
      </c>
      <c r="B36" s="46">
        <f>IF(ISERROR($H$28/$H$29),0,$H$28/$H$29)</f>
        <v>1.8067846607669618E-2</v>
      </c>
      <c r="G36" s="82"/>
      <c r="H36" s="82"/>
      <c r="I36" s="82"/>
      <c r="J36" s="82"/>
      <c r="K36" s="12"/>
      <c r="L36" s="10"/>
      <c r="M36" s="82"/>
      <c r="N36" s="82"/>
      <c r="O36" s="82"/>
      <c r="P36" s="82"/>
      <c r="Q36" s="86"/>
      <c r="R36" s="86"/>
      <c r="S36" s="86"/>
      <c r="T36" s="86"/>
      <c r="U36" s="86"/>
      <c r="V36" s="87"/>
    </row>
    <row r="37" spans="1:25" ht="17.7" customHeight="1">
      <c r="A37" s="7" t="s">
        <v>133</v>
      </c>
      <c r="B37" s="46">
        <f>IF(ISERROR($J$28/$J$29),0,$J$28/$J$29)</f>
        <v>2.4102564102564103E-2</v>
      </c>
      <c r="G37" s="82"/>
      <c r="H37" s="82"/>
      <c r="I37" s="82"/>
      <c r="J37" s="82"/>
      <c r="K37" s="12"/>
      <c r="L37" s="10"/>
      <c r="M37" s="82"/>
      <c r="N37" s="82"/>
      <c r="O37" s="82"/>
      <c r="P37" s="82"/>
      <c r="Q37" s="86"/>
      <c r="R37" s="86"/>
      <c r="S37" s="86"/>
      <c r="T37" s="86"/>
      <c r="U37" s="86"/>
      <c r="V37" s="87"/>
    </row>
    <row r="38" spans="1:25" ht="17.7" customHeight="1">
      <c r="A38" s="7" t="s">
        <v>134</v>
      </c>
      <c r="B38" s="46">
        <f>IF(ISERROR($L$28/$L$29),0,$L$28/$L$29)</f>
        <v>1.0303030303030303E-2</v>
      </c>
      <c r="G38" s="82"/>
      <c r="H38" s="82"/>
      <c r="I38" s="82"/>
      <c r="J38" s="82"/>
      <c r="K38" s="12"/>
      <c r="L38" s="10"/>
      <c r="M38" s="82"/>
      <c r="N38" s="82"/>
      <c r="O38" s="82"/>
      <c r="P38" s="82"/>
      <c r="Q38" s="86"/>
      <c r="R38" s="86"/>
      <c r="S38" s="86"/>
      <c r="T38" s="86"/>
      <c r="U38" s="86"/>
      <c r="V38" s="87"/>
    </row>
    <row r="39" spans="1:25" ht="17.7" customHeight="1">
      <c r="A39" s="7" t="s">
        <v>135</v>
      </c>
      <c r="B39" s="46">
        <f>IF(ISERROR($M$28/$M$29),0,$M$28/$M$29)</f>
        <v>1.9023569023569022E-2</v>
      </c>
      <c r="G39" s="82"/>
      <c r="H39" s="82"/>
      <c r="I39" s="82"/>
      <c r="J39" s="82"/>
      <c r="K39" s="12"/>
      <c r="L39" s="10"/>
      <c r="M39" s="82"/>
      <c r="N39" s="82"/>
      <c r="O39" s="82"/>
      <c r="P39" s="82"/>
      <c r="Q39" s="86"/>
      <c r="R39" s="86"/>
      <c r="S39" s="86"/>
      <c r="T39" s="86"/>
      <c r="U39" s="86"/>
      <c r="V39" s="87"/>
    </row>
    <row r="40" spans="1:25" ht="17.7" customHeight="1">
      <c r="A40" s="7" t="s">
        <v>136</v>
      </c>
      <c r="B40" s="46">
        <f>IF(ISERROR($O$28/$O$29),0,$O$28/$O$29)</f>
        <v>2.2537878787878787E-2</v>
      </c>
      <c r="G40" s="82"/>
      <c r="H40" s="82"/>
      <c r="I40" s="82"/>
      <c r="J40" s="82"/>
      <c r="K40" s="12"/>
      <c r="L40" s="10"/>
      <c r="M40" s="82"/>
      <c r="N40" s="82"/>
      <c r="O40" s="82"/>
      <c r="P40" s="82"/>
      <c r="Q40" s="86"/>
      <c r="R40" s="86"/>
      <c r="S40" s="86"/>
      <c r="T40" s="86"/>
      <c r="U40" s="86"/>
      <c r="V40" s="87"/>
    </row>
    <row r="41" spans="1:25" ht="17.7" customHeight="1">
      <c r="A41" s="7" t="s">
        <v>137</v>
      </c>
      <c r="B41" s="46">
        <f>IF(ISERROR($Q$28/$Q$29),0,$Q$28/$Q$29)</f>
        <v>2.7397260273972601E-2</v>
      </c>
      <c r="G41" s="82"/>
      <c r="H41" s="82"/>
      <c r="I41" s="82"/>
      <c r="J41" s="82"/>
      <c r="K41" s="12"/>
      <c r="L41" s="10"/>
      <c r="M41" s="82"/>
      <c r="N41" s="82"/>
      <c r="O41" s="82"/>
      <c r="P41" s="82"/>
      <c r="Q41" s="86"/>
      <c r="R41" s="86"/>
      <c r="S41" s="86"/>
      <c r="T41" s="86"/>
      <c r="U41" s="86"/>
      <c r="V41" s="87"/>
    </row>
    <row r="42" spans="1:25" ht="17.7" customHeight="1">
      <c r="A42" s="7" t="s">
        <v>138</v>
      </c>
      <c r="B42" s="46">
        <f>IF(ISERROR($R$28/$R$29),0,$R$28/$R$29)</f>
        <v>2.7370304114490162E-2</v>
      </c>
      <c r="G42" s="82"/>
      <c r="H42" s="82"/>
      <c r="I42" s="82"/>
      <c r="J42" s="82"/>
      <c r="K42" s="12"/>
      <c r="L42" s="10"/>
      <c r="M42" s="82"/>
      <c r="N42" s="82"/>
      <c r="O42" s="82"/>
      <c r="P42" s="82"/>
      <c r="Q42" s="86"/>
      <c r="R42" s="86"/>
      <c r="S42" s="86"/>
      <c r="T42" s="86"/>
      <c r="U42" s="86"/>
      <c r="V42" s="87"/>
    </row>
    <row r="43" spans="1:25" ht="17.7" customHeight="1">
      <c r="A43" s="7" t="s">
        <v>139</v>
      </c>
      <c r="B43" s="46">
        <f>IF(ISERROR($T$28/$T$29),0,$T$28/$T$29)</f>
        <v>3.1344792719919107E-2</v>
      </c>
      <c r="G43" s="82"/>
      <c r="H43" s="82"/>
      <c r="I43" s="82"/>
      <c r="J43" s="82"/>
      <c r="K43" s="12"/>
      <c r="L43" s="10"/>
      <c r="M43" s="82"/>
      <c r="N43" s="82"/>
      <c r="O43" s="82"/>
      <c r="P43" s="82"/>
      <c r="Q43" s="86"/>
      <c r="R43" s="86"/>
      <c r="S43" s="86"/>
      <c r="T43" s="86"/>
      <c r="U43" s="86"/>
      <c r="V43" s="87"/>
    </row>
    <row r="44" spans="1:25" ht="17.25" customHeight="1">
      <c r="A44" s="7" t="s">
        <v>140</v>
      </c>
      <c r="B44" s="46">
        <f>IF(ISERROR($V$28/$V$29),0,$V$28/$V$29)</f>
        <v>2.2056074766355141E-2</v>
      </c>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109.2" customHeight="1">
      <c r="A47" s="142" t="s">
        <v>141</v>
      </c>
      <c r="B47" s="144"/>
      <c r="C47" s="58" t="s">
        <v>181</v>
      </c>
      <c r="D47" s="58"/>
      <c r="E47" s="58"/>
      <c r="F47" s="58"/>
      <c r="G47" s="58"/>
      <c r="H47" s="58"/>
      <c r="I47" s="58"/>
      <c r="J47" s="58"/>
      <c r="K47" s="58"/>
      <c r="L47" s="58"/>
      <c r="M47" s="58"/>
      <c r="N47" s="58"/>
      <c r="O47" s="58"/>
      <c r="P47" s="58"/>
      <c r="Q47" s="58"/>
      <c r="R47" s="58"/>
      <c r="S47" s="58"/>
      <c r="T47" s="58"/>
      <c r="U47" s="58"/>
      <c r="V47" s="59"/>
      <c r="W47" s="10"/>
      <c r="X47" s="10"/>
      <c r="Y47" s="10"/>
    </row>
    <row r="48" spans="1:25" ht="128.25" customHeight="1">
      <c r="A48" s="142" t="s">
        <v>143</v>
      </c>
      <c r="B48" s="144"/>
      <c r="C48" s="58" t="s">
        <v>182</v>
      </c>
      <c r="D48" s="58"/>
      <c r="E48" s="58"/>
      <c r="F48" s="58"/>
      <c r="G48" s="58"/>
      <c r="H48" s="58"/>
      <c r="I48" s="58"/>
      <c r="J48" s="58"/>
      <c r="K48" s="58"/>
      <c r="L48" s="58"/>
      <c r="M48" s="58"/>
      <c r="N48" s="58"/>
      <c r="O48" s="58"/>
      <c r="P48" s="58"/>
      <c r="Q48" s="58"/>
      <c r="R48" s="58"/>
      <c r="S48" s="58"/>
      <c r="T48" s="58"/>
      <c r="U48" s="58"/>
      <c r="V48" s="59"/>
      <c r="W48" s="10"/>
      <c r="X48" s="10"/>
      <c r="Y48" s="10"/>
    </row>
    <row r="49" spans="1:25" ht="128.25" customHeight="1">
      <c r="A49" s="142" t="s">
        <v>145</v>
      </c>
      <c r="B49" s="144"/>
      <c r="C49" s="58" t="s">
        <v>183</v>
      </c>
      <c r="D49" s="58"/>
      <c r="E49" s="58"/>
      <c r="F49" s="58"/>
      <c r="G49" s="58"/>
      <c r="H49" s="58"/>
      <c r="I49" s="58"/>
      <c r="J49" s="58"/>
      <c r="K49" s="58"/>
      <c r="L49" s="58"/>
      <c r="M49" s="58"/>
      <c r="N49" s="58"/>
      <c r="O49" s="58"/>
      <c r="P49" s="58"/>
      <c r="Q49" s="58"/>
      <c r="R49" s="58"/>
      <c r="S49" s="58"/>
      <c r="T49" s="58"/>
      <c r="U49" s="58"/>
      <c r="V49" s="59"/>
      <c r="W49" s="10"/>
      <c r="X49" s="10"/>
      <c r="Y49" s="10"/>
    </row>
    <row r="50" spans="1:25" ht="128.25" customHeight="1">
      <c r="A50" s="142" t="s">
        <v>147</v>
      </c>
      <c r="B50" s="144"/>
      <c r="C50" s="213" t="s">
        <v>418</v>
      </c>
      <c r="D50" s="213"/>
      <c r="E50" s="213"/>
      <c r="F50" s="213"/>
      <c r="G50" s="213"/>
      <c r="H50" s="213"/>
      <c r="I50" s="213"/>
      <c r="J50" s="213"/>
      <c r="K50" s="213"/>
      <c r="L50" s="213"/>
      <c r="M50" s="213"/>
      <c r="N50" s="213"/>
      <c r="O50" s="213"/>
      <c r="P50" s="213"/>
      <c r="Q50" s="213"/>
      <c r="R50" s="213"/>
      <c r="S50" s="213"/>
      <c r="T50" s="213"/>
      <c r="U50" s="213"/>
      <c r="V50" s="214"/>
      <c r="W50" s="10">
        <f>LEN(C50)</f>
        <v>681</v>
      </c>
      <c r="X50" s="10"/>
      <c r="Y50" s="10"/>
    </row>
    <row r="51" spans="1:25" ht="18" customHeight="1">
      <c r="A51" s="89" t="s">
        <v>79</v>
      </c>
      <c r="B51" s="89"/>
      <c r="C51" s="89"/>
      <c r="D51" s="89"/>
      <c r="E51" s="89"/>
      <c r="F51" s="89"/>
      <c r="G51" s="89"/>
      <c r="H51" s="89"/>
      <c r="I51" s="89"/>
      <c r="J51" s="89"/>
      <c r="K51" s="89"/>
      <c r="L51" s="89"/>
      <c r="M51" s="89"/>
      <c r="N51" s="89"/>
      <c r="O51" s="89"/>
      <c r="P51" s="89"/>
      <c r="Q51" s="89"/>
      <c r="R51" s="89"/>
      <c r="S51" s="89"/>
      <c r="T51" s="89"/>
      <c r="U51" s="89"/>
      <c r="V51" s="89"/>
      <c r="W51" s="14"/>
      <c r="X51" s="15"/>
      <c r="Y51" s="12"/>
    </row>
    <row r="52" spans="1:25" ht="32.25" customHeight="1">
      <c r="A52" s="142" t="s">
        <v>141</v>
      </c>
      <c r="B52" s="144"/>
      <c r="C52" s="58" t="s">
        <v>32</v>
      </c>
      <c r="D52" s="58"/>
      <c r="E52" s="58"/>
      <c r="F52" s="58"/>
      <c r="G52" s="58"/>
      <c r="H52" s="58"/>
      <c r="I52" s="58"/>
      <c r="J52" s="58"/>
      <c r="K52" s="58"/>
      <c r="L52" s="58"/>
      <c r="M52" s="58"/>
      <c r="N52" s="58"/>
      <c r="O52" s="58"/>
      <c r="P52" s="58"/>
      <c r="Q52" s="58"/>
      <c r="R52" s="58"/>
      <c r="S52" s="58"/>
      <c r="T52" s="58"/>
      <c r="U52" s="58"/>
      <c r="V52" s="59"/>
      <c r="W52" s="10"/>
      <c r="X52" s="15"/>
      <c r="Y52" s="12"/>
    </row>
    <row r="53" spans="1:25" ht="32.25" customHeight="1">
      <c r="A53" s="142" t="s">
        <v>143</v>
      </c>
      <c r="B53" s="144"/>
      <c r="C53" s="58" t="s">
        <v>184</v>
      </c>
      <c r="D53" s="58"/>
      <c r="E53" s="58"/>
      <c r="F53" s="58"/>
      <c r="G53" s="58"/>
      <c r="H53" s="58"/>
      <c r="I53" s="58"/>
      <c r="J53" s="58"/>
      <c r="K53" s="58"/>
      <c r="L53" s="58"/>
      <c r="M53" s="58"/>
      <c r="N53" s="58"/>
      <c r="O53" s="58"/>
      <c r="P53" s="58"/>
      <c r="Q53" s="58"/>
      <c r="R53" s="58"/>
      <c r="S53" s="58"/>
      <c r="T53" s="58"/>
      <c r="U53" s="58"/>
      <c r="V53" s="59"/>
      <c r="W53" s="10"/>
      <c r="X53" s="15"/>
      <c r="Y53" s="12"/>
    </row>
    <row r="54" spans="1:25" ht="32.25" customHeight="1">
      <c r="A54" s="142" t="s">
        <v>145</v>
      </c>
      <c r="B54" s="144"/>
      <c r="C54" s="58" t="s">
        <v>32</v>
      </c>
      <c r="D54" s="58"/>
      <c r="E54" s="58"/>
      <c r="F54" s="58"/>
      <c r="G54" s="58"/>
      <c r="H54" s="58"/>
      <c r="I54" s="58"/>
      <c r="J54" s="58"/>
      <c r="K54" s="58"/>
      <c r="L54" s="58"/>
      <c r="M54" s="58"/>
      <c r="N54" s="58"/>
      <c r="O54" s="58"/>
      <c r="P54" s="58"/>
      <c r="Q54" s="58"/>
      <c r="R54" s="58"/>
      <c r="S54" s="58"/>
      <c r="T54" s="58"/>
      <c r="U54" s="58"/>
      <c r="V54" s="59"/>
      <c r="W54" s="10"/>
      <c r="X54" s="15"/>
      <c r="Y54" s="12"/>
    </row>
    <row r="55" spans="1:25" ht="32.25" customHeight="1">
      <c r="A55" s="142" t="s">
        <v>147</v>
      </c>
      <c r="B55" s="144"/>
      <c r="C55" s="213" t="s">
        <v>32</v>
      </c>
      <c r="D55" s="213"/>
      <c r="E55" s="213"/>
      <c r="F55" s="213"/>
      <c r="G55" s="213"/>
      <c r="H55" s="213"/>
      <c r="I55" s="213"/>
      <c r="J55" s="213"/>
      <c r="K55" s="213"/>
      <c r="L55" s="213"/>
      <c r="M55" s="213"/>
      <c r="N55" s="213"/>
      <c r="O55" s="213"/>
      <c r="P55" s="213"/>
      <c r="Q55" s="213"/>
      <c r="R55" s="213"/>
      <c r="S55" s="213"/>
      <c r="T55" s="213"/>
      <c r="U55" s="213"/>
      <c r="V55" s="214"/>
      <c r="W55" s="10">
        <f>LEN(C55)</f>
        <v>3</v>
      </c>
      <c r="X55" s="15"/>
      <c r="Y55" s="12"/>
    </row>
    <row r="56" spans="1:25" ht="20.399999999999999" customHeight="1">
      <c r="A56" s="89" t="s">
        <v>80</v>
      </c>
      <c r="B56" s="89"/>
      <c r="C56" s="89"/>
      <c r="D56" s="89"/>
      <c r="E56" s="89"/>
      <c r="F56" s="89"/>
      <c r="G56" s="89"/>
      <c r="H56" s="89"/>
      <c r="I56" s="89"/>
      <c r="J56" s="89"/>
      <c r="K56" s="89"/>
      <c r="L56" s="89"/>
      <c r="M56" s="89"/>
      <c r="N56" s="89"/>
      <c r="O56" s="89"/>
      <c r="P56" s="89"/>
      <c r="Q56" s="89"/>
      <c r="R56" s="89"/>
      <c r="S56" s="89"/>
      <c r="T56" s="89"/>
      <c r="U56" s="89"/>
      <c r="V56" s="89"/>
      <c r="W56" s="14"/>
      <c r="X56" s="15"/>
      <c r="Y56" s="12"/>
    </row>
    <row r="57" spans="1:25" ht="32.25" customHeight="1">
      <c r="A57" s="142" t="s">
        <v>141</v>
      </c>
      <c r="B57" s="144"/>
      <c r="C57" s="58" t="s">
        <v>23</v>
      </c>
      <c r="D57" s="58"/>
      <c r="E57" s="58"/>
      <c r="F57" s="58"/>
      <c r="G57" s="58"/>
      <c r="H57" s="58"/>
      <c r="I57" s="58"/>
      <c r="J57" s="58"/>
      <c r="K57" s="58"/>
      <c r="L57" s="58"/>
      <c r="M57" s="58"/>
      <c r="N57" s="58"/>
      <c r="O57" s="58"/>
      <c r="P57" s="58"/>
      <c r="Q57" s="58"/>
      <c r="R57" s="58"/>
      <c r="S57" s="58"/>
      <c r="T57" s="58"/>
      <c r="U57" s="58"/>
      <c r="V57" s="59"/>
      <c r="W57" s="14"/>
      <c r="X57" s="15"/>
      <c r="Y57" s="12"/>
    </row>
    <row r="58" spans="1:25" ht="32.25" customHeight="1">
      <c r="A58" s="142" t="s">
        <v>143</v>
      </c>
      <c r="B58" s="144"/>
      <c r="C58" s="58" t="s">
        <v>23</v>
      </c>
      <c r="D58" s="58"/>
      <c r="E58" s="58"/>
      <c r="F58" s="58"/>
      <c r="G58" s="58"/>
      <c r="H58" s="58"/>
      <c r="I58" s="58"/>
      <c r="J58" s="58"/>
      <c r="K58" s="58"/>
      <c r="L58" s="58"/>
      <c r="M58" s="58"/>
      <c r="N58" s="58"/>
      <c r="O58" s="58"/>
      <c r="P58" s="58"/>
      <c r="Q58" s="58"/>
      <c r="R58" s="58"/>
      <c r="S58" s="58"/>
      <c r="T58" s="58"/>
      <c r="U58" s="58"/>
      <c r="V58" s="59"/>
      <c r="W58" s="14"/>
      <c r="X58" s="15"/>
      <c r="Y58" s="12"/>
    </row>
    <row r="59" spans="1:25" ht="32.25" customHeight="1">
      <c r="A59" s="142" t="s">
        <v>145</v>
      </c>
      <c r="B59" s="144"/>
      <c r="C59" s="58" t="s">
        <v>23</v>
      </c>
      <c r="D59" s="58"/>
      <c r="E59" s="58"/>
      <c r="F59" s="58"/>
      <c r="G59" s="58"/>
      <c r="H59" s="58"/>
      <c r="I59" s="58"/>
      <c r="J59" s="58"/>
      <c r="K59" s="58"/>
      <c r="L59" s="58"/>
      <c r="M59" s="58"/>
      <c r="N59" s="58"/>
      <c r="O59" s="58"/>
      <c r="P59" s="58"/>
      <c r="Q59" s="58"/>
      <c r="R59" s="58"/>
      <c r="S59" s="58"/>
      <c r="T59" s="58"/>
      <c r="U59" s="58"/>
      <c r="V59" s="59"/>
      <c r="W59" s="14"/>
      <c r="X59" s="15"/>
      <c r="Y59" s="12"/>
    </row>
    <row r="60" spans="1:25" ht="32.25" customHeight="1">
      <c r="A60" s="142" t="s">
        <v>147</v>
      </c>
      <c r="B60" s="144"/>
      <c r="C60" s="213" t="s">
        <v>23</v>
      </c>
      <c r="D60" s="213"/>
      <c r="E60" s="213"/>
      <c r="F60" s="213"/>
      <c r="G60" s="213"/>
      <c r="H60" s="213"/>
      <c r="I60" s="213"/>
      <c r="J60" s="213"/>
      <c r="K60" s="213"/>
      <c r="L60" s="213"/>
      <c r="M60" s="213"/>
      <c r="N60" s="213"/>
      <c r="O60" s="213"/>
      <c r="P60" s="213"/>
      <c r="Q60" s="213"/>
      <c r="R60" s="213"/>
      <c r="S60" s="213"/>
      <c r="T60" s="213"/>
      <c r="U60" s="213"/>
      <c r="V60" s="214"/>
      <c r="W60" s="14"/>
      <c r="X60" s="15"/>
      <c r="Y60" s="12"/>
    </row>
    <row r="61" spans="1:25" ht="16.2" customHeight="1">
      <c r="A61" s="89" t="s">
        <v>81</v>
      </c>
      <c r="B61" s="89"/>
      <c r="C61" s="89"/>
      <c r="D61" s="89"/>
      <c r="E61" s="89"/>
      <c r="F61" s="89"/>
      <c r="G61" s="89"/>
      <c r="H61" s="89"/>
      <c r="I61" s="89"/>
      <c r="J61" s="89"/>
      <c r="K61" s="89"/>
      <c r="L61" s="89"/>
      <c r="M61" s="89"/>
      <c r="N61" s="89"/>
      <c r="O61" s="89"/>
      <c r="P61" s="89"/>
      <c r="Q61" s="89"/>
      <c r="R61" s="89"/>
      <c r="S61" s="89"/>
      <c r="T61" s="89"/>
      <c r="U61" s="89"/>
      <c r="V61" s="89"/>
      <c r="W61" s="14"/>
      <c r="X61" s="15"/>
      <c r="Y61" s="12"/>
    </row>
    <row r="62" spans="1:25" ht="15.6" customHeight="1">
      <c r="A62" s="20" t="s">
        <v>3</v>
      </c>
      <c r="B62" s="119" t="s">
        <v>82</v>
      </c>
      <c r="C62" s="120"/>
      <c r="D62" s="118" t="s">
        <v>83</v>
      </c>
      <c r="E62" s="119"/>
      <c r="F62" s="119"/>
      <c r="G62" s="119"/>
      <c r="H62" s="119"/>
      <c r="I62" s="119"/>
      <c r="J62" s="120"/>
      <c r="K62" s="118" t="s">
        <v>84</v>
      </c>
      <c r="L62" s="119"/>
      <c r="M62" s="119"/>
      <c r="N62" s="119"/>
      <c r="O62" s="119"/>
      <c r="P62" s="119"/>
      <c r="Q62" s="120"/>
      <c r="R62" s="118" t="s">
        <v>85</v>
      </c>
      <c r="S62" s="119"/>
      <c r="T62" s="119"/>
      <c r="U62" s="119"/>
      <c r="V62" s="120"/>
      <c r="W62" s="14"/>
      <c r="X62" s="15"/>
      <c r="Y62" s="12"/>
    </row>
    <row r="63" spans="1:25" ht="15" customHeight="1">
      <c r="A63" s="19">
        <v>1</v>
      </c>
      <c r="B63" s="55">
        <v>45679</v>
      </c>
      <c r="C63" s="56"/>
      <c r="D63" s="57" t="s">
        <v>86</v>
      </c>
      <c r="E63" s="58"/>
      <c r="F63" s="58"/>
      <c r="G63" s="58"/>
      <c r="H63" s="58"/>
      <c r="I63" s="58"/>
      <c r="J63" s="59"/>
      <c r="K63" s="57" t="s">
        <v>87</v>
      </c>
      <c r="L63" s="58"/>
      <c r="M63" s="58"/>
      <c r="N63" s="58"/>
      <c r="O63" s="58"/>
      <c r="P63" s="58"/>
      <c r="Q63" s="59"/>
      <c r="R63" s="60">
        <v>45729</v>
      </c>
      <c r="S63" s="61"/>
      <c r="T63" s="61"/>
      <c r="U63" s="61"/>
      <c r="V63" s="61"/>
      <c r="W63" s="14"/>
      <c r="X63" s="15"/>
      <c r="Y63" s="12"/>
    </row>
    <row r="64" spans="1:25" s="2" customFormat="1" ht="15.6" customHeight="1">
      <c r="A64" s="49" t="s">
        <v>88</v>
      </c>
      <c r="B64" s="50"/>
      <c r="C64" s="50"/>
      <c r="D64" s="50"/>
      <c r="E64" s="50"/>
      <c r="F64" s="50"/>
      <c r="G64" s="50"/>
      <c r="H64" s="50"/>
      <c r="I64" s="50"/>
      <c r="J64" s="50"/>
      <c r="K64" s="50"/>
      <c r="L64" s="50"/>
      <c r="M64" s="50"/>
      <c r="N64" s="50"/>
      <c r="O64" s="50"/>
      <c r="P64" s="50"/>
      <c r="Q64" s="50"/>
      <c r="R64" s="50"/>
      <c r="S64" s="50"/>
      <c r="T64" s="50"/>
      <c r="U64" s="50"/>
      <c r="V64" s="51"/>
      <c r="W64" s="14"/>
      <c r="X64" s="15"/>
      <c r="Y64" s="12"/>
    </row>
    <row r="65" spans="1:25" s="2" customFormat="1" ht="31.95" customHeight="1">
      <c r="A65" s="16" t="s">
        <v>89</v>
      </c>
      <c r="B65" s="52" t="s">
        <v>149</v>
      </c>
      <c r="C65" s="53"/>
      <c r="D65" s="53"/>
      <c r="E65" s="53"/>
      <c r="F65" s="53"/>
      <c r="G65" s="53"/>
      <c r="H65" s="53"/>
      <c r="I65" s="53"/>
      <c r="J65" s="53"/>
      <c r="K65" s="53"/>
      <c r="L65" s="54"/>
      <c r="M65" s="65" t="s">
        <v>91</v>
      </c>
      <c r="N65" s="66"/>
      <c r="O65" s="52" t="s">
        <v>150</v>
      </c>
      <c r="P65" s="53"/>
      <c r="Q65" s="53"/>
      <c r="R65" s="53"/>
      <c r="S65" s="53"/>
      <c r="T65" s="53"/>
      <c r="U65" s="53"/>
      <c r="V65" s="54"/>
      <c r="W65" s="14"/>
      <c r="X65" s="15"/>
      <c r="Y65" s="12"/>
    </row>
    <row r="66" spans="1:25" s="2" customFormat="1" ht="26.7" customHeight="1">
      <c r="A66" s="16" t="s">
        <v>89</v>
      </c>
      <c r="B66" s="52" t="s">
        <v>93</v>
      </c>
      <c r="C66" s="53"/>
      <c r="D66" s="53"/>
      <c r="E66" s="53"/>
      <c r="F66" s="53"/>
      <c r="G66" s="53"/>
      <c r="H66" s="53"/>
      <c r="I66" s="53"/>
      <c r="J66" s="53"/>
      <c r="K66" s="53"/>
      <c r="L66" s="54"/>
      <c r="M66" s="65" t="s">
        <v>91</v>
      </c>
      <c r="N66" s="66"/>
      <c r="O66" s="52" t="s">
        <v>94</v>
      </c>
      <c r="P66" s="53"/>
      <c r="Q66" s="53"/>
      <c r="R66" s="53"/>
      <c r="S66" s="53"/>
      <c r="T66" s="53"/>
      <c r="U66" s="53"/>
      <c r="V66" s="54"/>
      <c r="W66" s="1"/>
      <c r="X66" s="1"/>
      <c r="Y66" s="1"/>
    </row>
    <row r="67" spans="1:25" s="2" customFormat="1" ht="24.6" customHeight="1">
      <c r="A67" s="16" t="s">
        <v>95</v>
      </c>
      <c r="B67" s="62" t="s">
        <v>96</v>
      </c>
      <c r="C67" s="63"/>
      <c r="D67" s="63"/>
      <c r="E67" s="63"/>
      <c r="F67" s="63"/>
      <c r="G67" s="63"/>
      <c r="H67" s="63"/>
      <c r="I67" s="63"/>
      <c r="J67" s="63"/>
      <c r="K67" s="63"/>
      <c r="L67" s="64"/>
      <c r="M67" s="65" t="s">
        <v>91</v>
      </c>
      <c r="N67" s="66"/>
      <c r="O67" s="52" t="s">
        <v>97</v>
      </c>
      <c r="P67" s="53"/>
      <c r="Q67" s="53"/>
      <c r="R67" s="53"/>
      <c r="S67" s="53"/>
      <c r="T67" s="53"/>
      <c r="U67" s="53"/>
      <c r="V67" s="54"/>
      <c r="W67" s="1"/>
      <c r="X67" s="1"/>
      <c r="Y67" s="1"/>
    </row>
    <row r="68" spans="1:25" s="2" customFormat="1" ht="27.6" customHeight="1">
      <c r="A68" s="16" t="s">
        <v>98</v>
      </c>
      <c r="B68" s="52" t="s">
        <v>99</v>
      </c>
      <c r="C68" s="53"/>
      <c r="D68" s="53"/>
      <c r="E68" s="53"/>
      <c r="F68" s="53"/>
      <c r="G68" s="53"/>
      <c r="H68" s="53"/>
      <c r="I68" s="53"/>
      <c r="J68" s="53"/>
      <c r="K68" s="53"/>
      <c r="L68" s="54"/>
      <c r="M68" s="65" t="s">
        <v>91</v>
      </c>
      <c r="N68" s="66"/>
      <c r="O68" s="52" t="s">
        <v>100</v>
      </c>
      <c r="P68" s="53"/>
      <c r="Q68" s="53"/>
      <c r="R68" s="53"/>
      <c r="S68" s="53"/>
      <c r="T68" s="53"/>
      <c r="U68" s="53"/>
      <c r="V68" s="54"/>
      <c r="W68" s="1"/>
      <c r="X68" s="1"/>
      <c r="Y68" s="1"/>
    </row>
    <row r="69" spans="1:25" s="2" customFormat="1" ht="13.5" customHeight="1">
      <c r="A69" s="49" t="s">
        <v>101</v>
      </c>
      <c r="B69" s="50"/>
      <c r="C69" s="50"/>
      <c r="D69" s="50"/>
      <c r="E69" s="50"/>
      <c r="F69" s="50"/>
      <c r="G69" s="50"/>
      <c r="H69" s="50"/>
      <c r="I69" s="50"/>
      <c r="J69" s="50"/>
      <c r="K69" s="50"/>
      <c r="L69" s="50"/>
      <c r="M69" s="50"/>
      <c r="N69" s="50"/>
      <c r="O69" s="50"/>
      <c r="P69" s="50"/>
      <c r="Q69" s="50"/>
      <c r="R69" s="50"/>
      <c r="S69" s="50"/>
      <c r="T69" s="50"/>
      <c r="U69" s="50"/>
      <c r="V69" s="51"/>
      <c r="W69" s="1"/>
      <c r="X69" s="1"/>
      <c r="Y69" s="1"/>
    </row>
    <row r="70" spans="1:25" s="2" customFormat="1" ht="19.95" customHeight="1">
      <c r="A70" s="30" t="s">
        <v>102</v>
      </c>
      <c r="B70" s="77" t="s">
        <v>103</v>
      </c>
      <c r="C70" s="78"/>
      <c r="D70" s="78"/>
      <c r="E70" s="78"/>
      <c r="F70" s="78"/>
      <c r="G70" s="78"/>
      <c r="H70" s="78"/>
      <c r="I70" s="78"/>
      <c r="J70" s="78"/>
      <c r="K70" s="78"/>
      <c r="L70" s="79"/>
      <c r="M70" s="80" t="s">
        <v>91</v>
      </c>
      <c r="N70" s="81"/>
      <c r="O70" s="77" t="s">
        <v>104</v>
      </c>
      <c r="P70" s="78"/>
      <c r="Q70" s="78"/>
      <c r="R70" s="78"/>
      <c r="S70" s="78"/>
      <c r="T70" s="78"/>
      <c r="U70" s="78"/>
      <c r="V70" s="79"/>
      <c r="W70" s="1"/>
      <c r="X70" s="1"/>
      <c r="Y70" s="1"/>
    </row>
    <row r="71" spans="1:25" ht="13.5" customHeight="1">
      <c r="A71" s="90" t="s">
        <v>105</v>
      </c>
      <c r="B71" s="90"/>
      <c r="C71" s="90"/>
      <c r="D71" s="90"/>
      <c r="E71" s="90"/>
      <c r="F71" s="90"/>
      <c r="G71" s="90"/>
      <c r="H71" s="90"/>
      <c r="I71" s="90"/>
      <c r="J71" s="90"/>
      <c r="K71" s="90"/>
      <c r="L71" s="90"/>
      <c r="M71" s="90"/>
      <c r="N71" s="90"/>
      <c r="O71" s="90"/>
      <c r="P71" s="90"/>
      <c r="Q71" s="90"/>
      <c r="R71" s="90"/>
      <c r="S71" s="90"/>
      <c r="T71" s="90"/>
      <c r="U71" s="90"/>
      <c r="V71" s="90"/>
    </row>
  </sheetData>
  <sheetProtection algorithmName="SHA-512" hashValue="CwgVBN2zbkyGun0BrS6pemNzAABzZjE0/fcWwstgnRF5ZP6f6CsNw6dQrk0UVctYy4Zm6fpJqP3+IQfhy/Z+Aw==" saltValue="NEBPXMthlgAx81TGTydSvw==" spinCount="100000" sheet="1" formatCells="0" formatColumns="0" formatRows="0" insertColumns="0" insertRows="0" insertHyperlinks="0" deleteColumns="0" deleteRows="0" sort="0" autoFilter="0" pivotTables="0"/>
  <mergeCells count="214">
    <mergeCell ref="C49:V49"/>
    <mergeCell ref="A54:B54"/>
    <mergeCell ref="A59:B59"/>
    <mergeCell ref="C54:V54"/>
    <mergeCell ref="C59:V59"/>
    <mergeCell ref="A64:V64"/>
    <mergeCell ref="B66:L66"/>
    <mergeCell ref="M66:N66"/>
    <mergeCell ref="O66:V66"/>
    <mergeCell ref="A50:B50"/>
    <mergeCell ref="C50:V50"/>
    <mergeCell ref="A55:B55"/>
    <mergeCell ref="A60:B60"/>
    <mergeCell ref="C60:V60"/>
    <mergeCell ref="C55:V55"/>
    <mergeCell ref="A69:V69"/>
    <mergeCell ref="B70:L70"/>
    <mergeCell ref="M70:N70"/>
    <mergeCell ref="O70:V70"/>
    <mergeCell ref="A71:V71"/>
    <mergeCell ref="B65:L65"/>
    <mergeCell ref="M65:N65"/>
    <mergeCell ref="O65:V65"/>
    <mergeCell ref="B67:L67"/>
    <mergeCell ref="M67:N67"/>
    <mergeCell ref="O67:V67"/>
    <mergeCell ref="B68:L68"/>
    <mergeCell ref="M68:N68"/>
    <mergeCell ref="O68:V68"/>
    <mergeCell ref="A47:B47"/>
    <mergeCell ref="C47:V47"/>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C57:V57"/>
    <mergeCell ref="A48:B48"/>
    <mergeCell ref="C48:V48"/>
    <mergeCell ref="A53:B53"/>
    <mergeCell ref="C53:V53"/>
    <mergeCell ref="A58:B58"/>
    <mergeCell ref="C58:V58"/>
    <mergeCell ref="A49:B49"/>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4">
    <dataValidation type="textLength" allowBlank="1" showInputMessage="1" showErrorMessage="1" sqref="C52:V55" xr:uid="{012F3C2B-0E9C-4E0A-88F0-D26F99A7430B}">
      <formula1>1</formula1>
      <formula2>300</formula2>
    </dataValidation>
    <dataValidation type="textLength" allowBlank="1" showInputMessage="1" showErrorMessage="1" sqref="C47:V49" xr:uid="{07D77C14-582D-4A1E-A67A-854D62CF6C70}">
      <formula1>200</formula1>
      <formula2>700</formula2>
    </dataValidation>
    <dataValidation type="textLength" allowBlank="1" showInputMessage="1" showErrorMessage="1" sqref="A47:A50 A52:A55 A57:A60" xr:uid="{A37865D7-CB5F-4F64-9BBD-A9B0886B9D02}">
      <formula1>0</formula1>
      <formula2>700</formula2>
    </dataValidation>
    <dataValidation type="textLength" allowBlank="1" showInputMessage="1" showErrorMessage="1" sqref="C50:V50" xr:uid="{826981A2-3CDD-473E-89D6-DA903850D77D}">
      <formula1>1</formula1>
      <formula2>700</formula2>
    </dataValidation>
  </dataValidations>
  <pageMargins left="0.23622047244094491" right="0.23622047244094491" top="0.11811023622047245" bottom="0" header="0.51181102362204722" footer="0.51181102362204722"/>
  <pageSetup paperSize="256" scale="39"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1E29C8E-AE87-4DEC-AFD2-3ABD182E6BA5}">
          <x14:formula1>
            <xm:f>lista!$R$2:$R$21</xm:f>
          </x14:formula1>
          <xm:sqref>U11:V11</xm:sqref>
        </x14:dataValidation>
        <x14:dataValidation type="list" allowBlank="1" showInputMessage="1" showErrorMessage="1" xr:uid="{26E1CF2E-A6C7-4A03-BF30-DF8A97C27949}">
          <x14:formula1>
            <xm:f>lista!$K$2:$K$24</xm:f>
          </x14:formula1>
          <xm:sqref>H13</xm:sqref>
        </x14:dataValidation>
        <x14:dataValidation type="list" allowBlank="1" showInputMessage="1" showErrorMessage="1" xr:uid="{100C5FD5-99DF-43D4-AFEE-07DF4E2AFDE7}">
          <x14:formula1>
            <xm:f>lista!$L$2:$L$21</xm:f>
          </x14:formula1>
          <xm:sqref>H8:R8</xm:sqref>
        </x14:dataValidation>
        <x14:dataValidation type="list" allowBlank="1" showInputMessage="1" showErrorMessage="1" xr:uid="{58B61D1E-969F-4A9C-B336-AAF3538FCE00}">
          <x14:formula1>
            <xm:f>lista!$M$2:$M$21</xm:f>
          </x14:formula1>
          <xm:sqref>S8:V8</xm:sqref>
        </x14:dataValidation>
        <x14:dataValidation type="list" allowBlank="1" showInputMessage="1" showErrorMessage="1" xr:uid="{BFBE1913-C8D7-443F-869E-48AB5D4D9423}">
          <x14:formula1>
            <xm:f>lista!$Q$2:$Q$3</xm:f>
          </x14:formula1>
          <xm:sqref>O11:Q11</xm:sqref>
        </x14:dataValidation>
        <x14:dataValidation type="list" allowBlank="1" showInputMessage="1" showErrorMessage="1" xr:uid="{40B527A2-B291-495E-B11F-B5945FEB9EA4}">
          <x14:formula1>
            <xm:f>lista!$I$2:$I$7</xm:f>
          </x14:formula1>
          <xm:sqref>A13:B13</xm:sqref>
        </x14:dataValidation>
        <x14:dataValidation type="list" allowBlank="1" showInputMessage="1" showErrorMessage="1" xr:uid="{C8D7A370-D5C8-4760-9BC3-861EB0D3D131}">
          <x14:formula1>
            <xm:f>lista!$H$2:$H$5</xm:f>
          </x14:formula1>
          <xm:sqref>T16:V17</xm:sqref>
        </x14:dataValidation>
        <x14:dataValidation type="list" allowBlank="1" showInputMessage="1" showErrorMessage="1" xr:uid="{2BA4A892-92D7-46D3-B7DA-E9FFBBF07BBD}">
          <x14:formula1>
            <xm:f>lista!$G$2:$G$5</xm:f>
          </x14:formula1>
          <xm:sqref>Q16:S17</xm:sqref>
        </x14:dataValidation>
        <x14:dataValidation type="list" allowBlank="1" showInputMessage="1" showErrorMessage="1" xr:uid="{E7DB2EC2-8044-43AC-82DC-019D9F1EB96A}">
          <x14:formula1>
            <xm:f>lista!$C$2:$C$3</xm:f>
          </x14:formula1>
          <xm:sqref>P20:R20</xm:sqref>
        </x14:dataValidation>
        <x14:dataValidation type="list" allowBlank="1" showInputMessage="1" showErrorMessage="1" xr:uid="{53C47243-E78E-4E1C-A467-4E775CEC95F1}">
          <x14:formula1>
            <xm:f>lista!$E$2:$E$3</xm:f>
          </x14:formula1>
          <xm:sqref>S20:V20</xm:sqref>
        </x14:dataValidation>
        <x14:dataValidation type="list" allowBlank="1" showInputMessage="1" showErrorMessage="1" xr:uid="{D4C85DC8-4C4C-46EB-8D2A-267BF09F177E}">
          <x14:formula1>
            <xm:f>lista!$D$2:$D$3</xm:f>
          </x14:formula1>
          <xm:sqref>L20:O20</xm:sqref>
        </x14:dataValidation>
        <x14:dataValidation type="list" allowBlank="1" showInputMessage="1" showErrorMessage="1" xr:uid="{B3AB5D87-FF24-4890-B68B-4886E50AAB42}">
          <x14:formula1>
            <xm:f>lista!$F$2:$F$9</xm:f>
          </x14:formula1>
          <xm:sqref>D20:G20</xm:sqref>
        </x14:dataValidation>
        <x14:dataValidation type="list" allowBlank="1" showInputMessage="1" showErrorMessage="1" xr:uid="{5C0BCD3E-6A0F-4778-8365-3A615836D994}">
          <x14:formula1>
            <xm:f>lista!$O$2:$O$3</xm:f>
          </x14:formula1>
          <xm:sqref>A20:C20</xm:sqref>
        </x14:dataValidation>
        <x14:dataValidation type="list" allowBlank="1" showInputMessage="1" showErrorMessage="1" xr:uid="{41CFFC10-ADB8-4146-9953-D1F33A50B504}">
          <x14:formula1>
            <xm:f>lista!$B$2:$B$8</xm:f>
          </x14:formula1>
          <xm:sqref>F16:I17</xm:sqref>
        </x14:dataValidation>
        <x14:dataValidation type="list" allowBlank="1" showInputMessage="1" showErrorMessage="1" xr:uid="{9A59FF6F-930C-4DD0-ABE0-6B7B53356F22}">
          <x14:formula1>
            <xm:f>lista!$A$2:$A$13</xm:f>
          </x14:formula1>
          <xm:sqref>F11:N11</xm:sqref>
        </x14:dataValidation>
        <x14:dataValidation type="list" allowBlank="1" showInputMessage="1" showErrorMessage="1" xr:uid="{0D3452FD-7680-4B4E-B0BF-AB4768F12116}">
          <x14:formula1>
            <xm:f>lista!$J$2:$J$13</xm:f>
          </x14:formula1>
          <xm:sqref>C13</xm:sqref>
        </x14:dataValidation>
        <x14:dataValidation type="list" allowBlank="1" showInputMessage="1" showErrorMessage="1" xr:uid="{3A1FA35F-D2FD-4BDE-8EB7-7D5569456C55}">
          <x14:formula1>
            <xm:f>lista!$N$2:$N$5</xm:f>
          </x14:formula1>
          <xm:sqref>A8:G8</xm:sqref>
        </x14:dataValidation>
        <x14:dataValidation type="list" allowBlank="1" showInputMessage="1" showErrorMessage="1" xr:uid="{56E32F9B-5EE7-48A0-BB7F-D9E3B68755E3}">
          <x14:formula1>
            <xm:f>lista!$P$2:$P$4</xm:f>
          </x14:formula1>
          <xm:sqref>C57:V60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185</v>
      </c>
      <c r="B1" s="33" t="s">
        <v>186</v>
      </c>
      <c r="C1" s="33" t="s">
        <v>187</v>
      </c>
      <c r="D1" s="33" t="s">
        <v>50</v>
      </c>
      <c r="E1" s="33" t="s">
        <v>52</v>
      </c>
      <c r="F1" s="33" t="s">
        <v>188</v>
      </c>
      <c r="G1" s="33" t="s">
        <v>189</v>
      </c>
      <c r="H1" s="33" t="s">
        <v>39</v>
      </c>
      <c r="I1" s="33" t="s">
        <v>190</v>
      </c>
      <c r="J1" s="33" t="s">
        <v>191</v>
      </c>
      <c r="K1" s="33" t="s">
        <v>192</v>
      </c>
      <c r="L1" s="33" t="s">
        <v>193</v>
      </c>
      <c r="M1" s="33" t="s">
        <v>12</v>
      </c>
      <c r="N1" s="33" t="s">
        <v>194</v>
      </c>
      <c r="O1" s="33" t="s">
        <v>47</v>
      </c>
      <c r="P1" s="33" t="s">
        <v>195</v>
      </c>
      <c r="Q1" s="33" t="s">
        <v>19</v>
      </c>
      <c r="R1" s="38" t="s">
        <v>3</v>
      </c>
    </row>
    <row r="2" spans="1:18" ht="24" customHeight="1">
      <c r="A2" s="31" t="s">
        <v>196</v>
      </c>
      <c r="B2" t="s">
        <v>41</v>
      </c>
      <c r="C2" t="s">
        <v>56</v>
      </c>
      <c r="D2" t="s">
        <v>55</v>
      </c>
      <c r="E2" t="s">
        <v>57</v>
      </c>
      <c r="F2" t="s">
        <v>110</v>
      </c>
      <c r="G2" t="s">
        <v>197</v>
      </c>
      <c r="H2" s="35">
        <v>2025</v>
      </c>
      <c r="I2" t="s">
        <v>198</v>
      </c>
      <c r="J2" s="34" t="s">
        <v>199</v>
      </c>
      <c r="K2" s="34" t="s">
        <v>200</v>
      </c>
      <c r="L2" s="27" t="s">
        <v>201</v>
      </c>
      <c r="M2" s="28" t="s">
        <v>202</v>
      </c>
      <c r="N2" t="s">
        <v>203</v>
      </c>
      <c r="O2" t="s">
        <v>204</v>
      </c>
      <c r="P2" s="37" t="s">
        <v>23</v>
      </c>
      <c r="Q2" s="37" t="s">
        <v>23</v>
      </c>
      <c r="R2" s="39" t="s">
        <v>25</v>
      </c>
    </row>
    <row r="3" spans="1:18" ht="24" customHeight="1">
      <c r="A3" s="31" t="s">
        <v>205</v>
      </c>
      <c r="B3" t="s">
        <v>206</v>
      </c>
      <c r="C3" t="s">
        <v>111</v>
      </c>
      <c r="D3" t="s">
        <v>164</v>
      </c>
      <c r="E3" t="s">
        <v>207</v>
      </c>
      <c r="F3" t="s">
        <v>208</v>
      </c>
      <c r="G3" t="s">
        <v>209</v>
      </c>
      <c r="H3" s="35">
        <v>2026</v>
      </c>
      <c r="I3" t="s">
        <v>203</v>
      </c>
      <c r="J3" s="27" t="s">
        <v>210</v>
      </c>
      <c r="K3" s="27" t="s">
        <v>211</v>
      </c>
      <c r="L3" s="27" t="s">
        <v>212</v>
      </c>
      <c r="M3" s="28" t="s">
        <v>213</v>
      </c>
      <c r="N3" t="s">
        <v>214</v>
      </c>
      <c r="O3" t="s">
        <v>53</v>
      </c>
      <c r="P3" s="37" t="s">
        <v>215</v>
      </c>
      <c r="Q3" s="37" t="s">
        <v>216</v>
      </c>
      <c r="R3" s="39" t="s">
        <v>217</v>
      </c>
    </row>
    <row r="4" spans="1:18" ht="24" customHeight="1">
      <c r="A4" s="31" t="s">
        <v>218</v>
      </c>
      <c r="B4" t="s">
        <v>219</v>
      </c>
      <c r="F4" t="s">
        <v>220</v>
      </c>
      <c r="G4" t="s">
        <v>221</v>
      </c>
      <c r="H4" s="35">
        <v>2027</v>
      </c>
      <c r="I4" t="s">
        <v>222</v>
      </c>
      <c r="J4" s="34" t="s">
        <v>223</v>
      </c>
      <c r="K4" s="27" t="s">
        <v>224</v>
      </c>
      <c r="L4" s="27" t="s">
        <v>225</v>
      </c>
      <c r="M4" s="28" t="s">
        <v>226</v>
      </c>
      <c r="N4" t="s">
        <v>13</v>
      </c>
      <c r="P4" s="37" t="s">
        <v>227</v>
      </c>
      <c r="R4" s="39" t="s">
        <v>228</v>
      </c>
    </row>
    <row r="5" spans="1:18" ht="24" customHeight="1">
      <c r="A5" s="31" t="s">
        <v>229</v>
      </c>
      <c r="B5" t="s">
        <v>230</v>
      </c>
      <c r="F5" t="s">
        <v>231</v>
      </c>
      <c r="G5" t="s">
        <v>32</v>
      </c>
      <c r="H5" t="s">
        <v>32</v>
      </c>
      <c r="I5" t="s">
        <v>232</v>
      </c>
      <c r="J5" s="27" t="s">
        <v>233</v>
      </c>
      <c r="K5" s="34" t="s">
        <v>234</v>
      </c>
      <c r="L5" s="27" t="s">
        <v>235</v>
      </c>
      <c r="M5" s="27" t="s">
        <v>236</v>
      </c>
      <c r="N5" t="s">
        <v>237</v>
      </c>
      <c r="P5" s="32"/>
      <c r="R5" s="39" t="s">
        <v>238</v>
      </c>
    </row>
    <row r="6" spans="1:18" ht="24" customHeight="1">
      <c r="A6" s="31" t="s">
        <v>239</v>
      </c>
      <c r="B6" t="s">
        <v>240</v>
      </c>
      <c r="F6" t="s">
        <v>241</v>
      </c>
      <c r="I6" s="36" t="s">
        <v>242</v>
      </c>
      <c r="J6" s="27" t="s">
        <v>243</v>
      </c>
      <c r="K6" s="34" t="s">
        <v>244</v>
      </c>
      <c r="L6" s="27" t="s">
        <v>245</v>
      </c>
      <c r="M6" s="28" t="s">
        <v>246</v>
      </c>
      <c r="R6" s="39" t="s">
        <v>247</v>
      </c>
    </row>
    <row r="7" spans="1:18" ht="24" customHeight="1">
      <c r="A7" s="31" t="s">
        <v>248</v>
      </c>
      <c r="B7" t="s">
        <v>109</v>
      </c>
      <c r="F7" t="s">
        <v>249</v>
      </c>
      <c r="I7" s="27" t="s">
        <v>32</v>
      </c>
      <c r="J7" s="27" t="s">
        <v>250</v>
      </c>
      <c r="K7" s="27" t="s">
        <v>251</v>
      </c>
      <c r="L7" s="27" t="s">
        <v>252</v>
      </c>
      <c r="M7" s="27" t="s">
        <v>253</v>
      </c>
      <c r="R7" s="39" t="s">
        <v>254</v>
      </c>
    </row>
    <row r="8" spans="1:18" ht="24" customHeight="1">
      <c r="A8" s="31" t="s">
        <v>255</v>
      </c>
      <c r="B8" t="s">
        <v>163</v>
      </c>
      <c r="F8" t="s">
        <v>54</v>
      </c>
      <c r="J8" s="27" t="s">
        <v>256</v>
      </c>
      <c r="K8" s="27" t="s">
        <v>257</v>
      </c>
      <c r="L8" s="27" t="s">
        <v>258</v>
      </c>
      <c r="M8" s="27" t="s">
        <v>259</v>
      </c>
      <c r="R8" s="39" t="s">
        <v>260</v>
      </c>
    </row>
    <row r="9" spans="1:18" ht="24" customHeight="1">
      <c r="A9" s="31" t="s">
        <v>261</v>
      </c>
      <c r="F9" t="s">
        <v>262</v>
      </c>
      <c r="J9" s="27" t="s">
        <v>263</v>
      </c>
      <c r="K9" s="27" t="s">
        <v>264</v>
      </c>
      <c r="L9" s="27" t="s">
        <v>265</v>
      </c>
      <c r="M9" s="28" t="s">
        <v>266</v>
      </c>
      <c r="R9" s="39" t="s">
        <v>267</v>
      </c>
    </row>
    <row r="10" spans="1:18" ht="24" customHeight="1">
      <c r="A10" s="31" t="s">
        <v>268</v>
      </c>
      <c r="J10" s="27" t="s">
        <v>269</v>
      </c>
      <c r="K10" s="27" t="s">
        <v>270</v>
      </c>
      <c r="L10" s="27" t="s">
        <v>271</v>
      </c>
      <c r="M10" s="27" t="s">
        <v>272</v>
      </c>
      <c r="R10" s="39" t="s">
        <v>273</v>
      </c>
    </row>
    <row r="11" spans="1:18" ht="55.2">
      <c r="A11" s="31" t="s">
        <v>22</v>
      </c>
      <c r="J11" s="27" t="s">
        <v>274</v>
      </c>
      <c r="K11" s="27" t="s">
        <v>275</v>
      </c>
      <c r="L11" s="27" t="s">
        <v>276</v>
      </c>
      <c r="M11" s="27" t="s">
        <v>277</v>
      </c>
      <c r="R11" s="39" t="s">
        <v>278</v>
      </c>
    </row>
    <row r="12" spans="1:18" ht="27.6">
      <c r="A12" s="31" t="s">
        <v>279</v>
      </c>
      <c r="J12" s="34" t="s">
        <v>280</v>
      </c>
      <c r="K12" s="27" t="s">
        <v>281</v>
      </c>
      <c r="L12" s="27" t="s">
        <v>14</v>
      </c>
      <c r="M12" s="27" t="s">
        <v>15</v>
      </c>
      <c r="R12" s="39" t="s">
        <v>4</v>
      </c>
    </row>
    <row r="13" spans="1:18" ht="27.6">
      <c r="A13" s="31" t="s">
        <v>282</v>
      </c>
      <c r="J13" s="27" t="s">
        <v>32</v>
      </c>
      <c r="K13" s="27" t="s">
        <v>283</v>
      </c>
      <c r="L13" s="27" t="s">
        <v>284</v>
      </c>
      <c r="M13" s="27" t="s">
        <v>285</v>
      </c>
      <c r="R13" s="39" t="s">
        <v>286</v>
      </c>
    </row>
    <row r="14" spans="1:18" ht="27.6">
      <c r="K14" s="27" t="s">
        <v>287</v>
      </c>
      <c r="L14" s="27" t="s">
        <v>288</v>
      </c>
      <c r="M14" s="28" t="s">
        <v>289</v>
      </c>
      <c r="R14" s="39" t="s">
        <v>290</v>
      </c>
    </row>
    <row r="15" spans="1:18" ht="27.6">
      <c r="K15" s="27" t="s">
        <v>291</v>
      </c>
      <c r="L15" s="27" t="s">
        <v>292</v>
      </c>
      <c r="M15" s="27" t="s">
        <v>293</v>
      </c>
      <c r="R15" s="39" t="s">
        <v>294</v>
      </c>
    </row>
    <row r="16" spans="1:18" ht="55.2">
      <c r="K16" s="27" t="s">
        <v>295</v>
      </c>
      <c r="L16" s="27" t="s">
        <v>296</v>
      </c>
      <c r="M16" s="29" t="s">
        <v>297</v>
      </c>
      <c r="R16" s="39" t="s">
        <v>298</v>
      </c>
    </row>
    <row r="17" spans="11:18" ht="41.4">
      <c r="K17" s="27" t="s">
        <v>299</v>
      </c>
      <c r="L17" s="27" t="s">
        <v>300</v>
      </c>
      <c r="M17" s="29" t="s">
        <v>301</v>
      </c>
      <c r="R17" s="39" t="s">
        <v>302</v>
      </c>
    </row>
    <row r="18" spans="11:18" ht="41.4">
      <c r="K18" s="27" t="s">
        <v>303</v>
      </c>
      <c r="L18" s="27" t="s">
        <v>304</v>
      </c>
      <c r="M18" s="29" t="s">
        <v>305</v>
      </c>
      <c r="R18" s="39" t="s">
        <v>306</v>
      </c>
    </row>
    <row r="19" spans="11:18" ht="41.4">
      <c r="K19" s="27" t="s">
        <v>307</v>
      </c>
      <c r="L19" s="27" t="s">
        <v>308</v>
      </c>
      <c r="M19" s="27" t="s">
        <v>309</v>
      </c>
      <c r="R19" s="39" t="s">
        <v>310</v>
      </c>
    </row>
    <row r="20" spans="11:18" ht="41.4">
      <c r="K20" s="27" t="s">
        <v>311</v>
      </c>
      <c r="L20" s="27" t="s">
        <v>312</v>
      </c>
      <c r="M20" s="27" t="s">
        <v>313</v>
      </c>
      <c r="R20" s="39" t="s">
        <v>314</v>
      </c>
    </row>
    <row r="21" spans="11:18" ht="55.2">
      <c r="K21" s="27" t="s">
        <v>315</v>
      </c>
      <c r="L21" s="27" t="s">
        <v>316</v>
      </c>
      <c r="M21" s="27" t="s">
        <v>317</v>
      </c>
      <c r="R21" s="39" t="s">
        <v>318</v>
      </c>
    </row>
    <row r="22" spans="11:18" ht="41.4">
      <c r="K22" s="27" t="s">
        <v>319</v>
      </c>
    </row>
    <row r="23" spans="11:18" ht="27.6">
      <c r="K23" s="34" t="s">
        <v>320</v>
      </c>
    </row>
    <row r="24" spans="11:18">
      <c r="K24" s="27" t="s">
        <v>32</v>
      </c>
    </row>
    <row r="50" spans="9:10">
      <c r="I50" s="174" t="s">
        <v>321</v>
      </c>
      <c r="J50" s="174"/>
    </row>
    <row r="51" spans="9:10" ht="27.6">
      <c r="I51" s="28" t="s">
        <v>242</v>
      </c>
      <c r="J51" s="34" t="s">
        <v>199</v>
      </c>
    </row>
    <row r="52" spans="9:10" ht="27.6">
      <c r="I52" s="29" t="s">
        <v>222</v>
      </c>
      <c r="J52" s="27" t="s">
        <v>210</v>
      </c>
    </row>
    <row r="53" spans="9:10" ht="27.6">
      <c r="I53" s="28" t="s">
        <v>242</v>
      </c>
      <c r="J53" s="34" t="s">
        <v>223</v>
      </c>
    </row>
    <row r="54" spans="9:10" ht="27.6">
      <c r="I54" s="29" t="s">
        <v>198</v>
      </c>
      <c r="J54" s="27" t="s">
        <v>233</v>
      </c>
    </row>
    <row r="55" spans="9:10" ht="41.4">
      <c r="I55" s="29" t="s">
        <v>198</v>
      </c>
      <c r="J55" s="27" t="s">
        <v>243</v>
      </c>
    </row>
    <row r="56" spans="9:10" ht="27.6">
      <c r="I56" s="29" t="s">
        <v>222</v>
      </c>
      <c r="J56" s="27" t="s">
        <v>250</v>
      </c>
    </row>
    <row r="57" spans="9:10" ht="27.6">
      <c r="I57" s="29" t="s">
        <v>203</v>
      </c>
      <c r="J57" s="27" t="s">
        <v>256</v>
      </c>
    </row>
    <row r="58" spans="9:10" ht="27.6">
      <c r="I58" s="29" t="s">
        <v>232</v>
      </c>
      <c r="J58" s="27" t="s">
        <v>263</v>
      </c>
    </row>
    <row r="59" spans="9:10" ht="41.4">
      <c r="I59" s="29" t="s">
        <v>203</v>
      </c>
      <c r="J59" s="27" t="s">
        <v>269</v>
      </c>
    </row>
    <row r="60" spans="9:10" ht="27.6">
      <c r="I60" s="29" t="s">
        <v>203</v>
      </c>
      <c r="J60" s="27" t="s">
        <v>274</v>
      </c>
    </row>
    <row r="61" spans="9:10" ht="27.6">
      <c r="I61" s="28" t="s">
        <v>242</v>
      </c>
      <c r="J61" s="34" t="s">
        <v>280</v>
      </c>
    </row>
    <row r="62" spans="9:10">
      <c r="J62" s="27" t="s">
        <v>32</v>
      </c>
    </row>
  </sheetData>
  <mergeCells count="1">
    <mergeCell ref="I50:J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20F2-CEC6-46DB-92C0-458A72A3C9EF}">
  <sheetPr>
    <pageSetUpPr fitToPage="1"/>
  </sheetPr>
  <dimension ref="A1:AA62"/>
  <sheetViews>
    <sheetView showGridLines="0" view="pageBreakPreview" topLeftCell="A26" zoomScale="80" zoomScaleNormal="100" zoomScaleSheetLayoutView="80" workbookViewId="0">
      <selection activeCell="B33" sqref="B33"/>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12" t="s">
        <v>322</v>
      </c>
      <c r="B11" s="113"/>
      <c r="C11" s="113"/>
      <c r="D11" s="113"/>
      <c r="E11" s="114"/>
      <c r="F11" s="52" t="s">
        <v>22</v>
      </c>
      <c r="G11" s="53"/>
      <c r="H11" s="53"/>
      <c r="I11" s="53"/>
      <c r="J11" s="53"/>
      <c r="K11" s="53"/>
      <c r="L11" s="53"/>
      <c r="M11" s="53"/>
      <c r="N11" s="54"/>
      <c r="O11" s="148" t="s">
        <v>23</v>
      </c>
      <c r="P11" s="149"/>
      <c r="Q11" s="150"/>
      <c r="R11" s="146" t="s">
        <v>323</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324</v>
      </c>
      <c r="B16" s="156"/>
      <c r="C16" s="156"/>
      <c r="D16" s="156"/>
      <c r="E16" s="157"/>
      <c r="F16" s="161" t="s">
        <v>41</v>
      </c>
      <c r="G16" s="161"/>
      <c r="H16" s="161"/>
      <c r="I16" s="161"/>
      <c r="J16" s="175">
        <v>7.0000000000000001E-3</v>
      </c>
      <c r="K16" s="175"/>
      <c r="L16" s="175"/>
      <c r="M16" s="175"/>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75"/>
      <c r="K17" s="175"/>
      <c r="L17" s="175"/>
      <c r="M17" s="175"/>
      <c r="N17" s="41" t="s">
        <v>32</v>
      </c>
      <c r="O17" s="41" t="s">
        <v>32</v>
      </c>
      <c r="P17" s="41" t="s">
        <v>32</v>
      </c>
      <c r="Q17" s="61"/>
      <c r="R17" s="61"/>
      <c r="S17" s="61"/>
      <c r="T17" s="138"/>
      <c r="U17" s="138"/>
      <c r="V17" s="138"/>
    </row>
    <row r="18" spans="1:25" ht="18" customHeight="1">
      <c r="A18" s="129" t="s">
        <v>45</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76">
        <v>4.0000000000000001E-3</v>
      </c>
      <c r="I20" s="177"/>
      <c r="J20" s="177"/>
      <c r="K20" s="178"/>
      <c r="L20" s="52" t="s">
        <v>164</v>
      </c>
      <c r="M20" s="53"/>
      <c r="N20" s="53"/>
      <c r="O20" s="54"/>
      <c r="P20" s="162" t="s">
        <v>111</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79">
        <v>4.0000000000000001E-3</v>
      </c>
      <c r="B23" s="180"/>
      <c r="C23" s="180"/>
      <c r="D23" s="181"/>
      <c r="E23" s="109" t="s">
        <v>325</v>
      </c>
      <c r="F23" s="110"/>
      <c r="G23" s="110"/>
      <c r="H23" s="110"/>
      <c r="I23" s="111"/>
      <c r="J23" s="112" t="s">
        <v>326</v>
      </c>
      <c r="K23" s="113"/>
      <c r="L23" s="113"/>
      <c r="M23" s="113"/>
      <c r="N23" s="114"/>
      <c r="O23" s="52" t="s">
        <v>327</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328</v>
      </c>
      <c r="B25" s="61"/>
      <c r="C25" s="61"/>
      <c r="D25" s="61"/>
      <c r="E25" s="61"/>
      <c r="F25" s="61"/>
      <c r="G25" s="61"/>
      <c r="H25" s="61"/>
      <c r="I25" s="61"/>
      <c r="J25" s="61"/>
      <c r="K25" s="61"/>
      <c r="L25" s="61"/>
      <c r="M25" s="61" t="s">
        <v>329</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215">
        <v>7</v>
      </c>
      <c r="D28" s="216"/>
      <c r="E28" s="216"/>
      <c r="F28" s="216"/>
      <c r="G28" s="216"/>
      <c r="H28" s="216"/>
      <c r="I28" s="217"/>
      <c r="J28" s="73"/>
      <c r="K28" s="74"/>
      <c r="L28" s="74"/>
      <c r="M28" s="74"/>
      <c r="N28" s="74"/>
      <c r="O28" s="74"/>
      <c r="P28" s="75"/>
      <c r="Q28" s="73"/>
      <c r="R28" s="74"/>
      <c r="S28" s="74"/>
      <c r="T28" s="74"/>
      <c r="U28" s="74"/>
      <c r="V28" s="75"/>
      <c r="X28" s="8"/>
      <c r="Y28" s="8"/>
    </row>
    <row r="29" spans="1:25" ht="19.2" customHeight="1">
      <c r="A29" s="76" t="s">
        <v>73</v>
      </c>
      <c r="B29" s="76"/>
      <c r="C29" s="215">
        <v>1725</v>
      </c>
      <c r="D29" s="216"/>
      <c r="E29" s="216"/>
      <c r="F29" s="216"/>
      <c r="G29" s="216"/>
      <c r="H29" s="216"/>
      <c r="I29" s="217"/>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47">
        <f>IF(ISERROR($C$28/$C$29),0,$C$28/$C$29)</f>
        <v>4.0579710144927538E-3</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33" customHeight="1">
      <c r="A47" s="142" t="s">
        <v>330</v>
      </c>
      <c r="B47" s="144"/>
      <c r="C47" s="213" t="s">
        <v>419</v>
      </c>
      <c r="D47" s="213"/>
      <c r="E47" s="213"/>
      <c r="F47" s="213"/>
      <c r="G47" s="213"/>
      <c r="H47" s="213"/>
      <c r="I47" s="213"/>
      <c r="J47" s="213"/>
      <c r="K47" s="213"/>
      <c r="L47" s="213"/>
      <c r="M47" s="213"/>
      <c r="N47" s="213"/>
      <c r="O47" s="213"/>
      <c r="P47" s="213"/>
      <c r="Q47" s="213"/>
      <c r="R47" s="213"/>
      <c r="S47" s="213"/>
      <c r="T47" s="213"/>
      <c r="U47" s="213"/>
      <c r="V47" s="214"/>
      <c r="W47" s="10">
        <f>LEN(C47)</f>
        <v>305</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330</v>
      </c>
      <c r="B49" s="144"/>
      <c r="C49" s="213" t="s">
        <v>32</v>
      </c>
      <c r="D49" s="213"/>
      <c r="E49" s="213"/>
      <c r="F49" s="213"/>
      <c r="G49" s="213"/>
      <c r="H49" s="213"/>
      <c r="I49" s="213"/>
      <c r="J49" s="213"/>
      <c r="K49" s="213"/>
      <c r="L49" s="213"/>
      <c r="M49" s="213"/>
      <c r="N49" s="213"/>
      <c r="O49" s="213"/>
      <c r="P49" s="213"/>
      <c r="Q49" s="213"/>
      <c r="R49" s="213"/>
      <c r="S49" s="213"/>
      <c r="T49" s="213"/>
      <c r="U49" s="213"/>
      <c r="V49" s="214"/>
      <c r="W49" s="10">
        <f>LEN(C49)</f>
        <v>3</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330</v>
      </c>
      <c r="B51" s="144"/>
      <c r="C51" s="213" t="s">
        <v>23</v>
      </c>
      <c r="D51" s="213"/>
      <c r="E51" s="213"/>
      <c r="F51" s="213"/>
      <c r="G51" s="213"/>
      <c r="H51" s="213"/>
      <c r="I51" s="213"/>
      <c r="J51" s="213"/>
      <c r="K51" s="213"/>
      <c r="L51" s="213"/>
      <c r="M51" s="213"/>
      <c r="N51" s="213"/>
      <c r="O51" s="213"/>
      <c r="P51" s="213"/>
      <c r="Q51" s="213"/>
      <c r="R51" s="213"/>
      <c r="S51" s="213"/>
      <c r="T51" s="213"/>
      <c r="U51" s="213"/>
      <c r="V51" s="214"/>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s="2" customFormat="1"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s="2" customFormat="1" ht="28.2" customHeight="1">
      <c r="A56" s="16" t="s">
        <v>89</v>
      </c>
      <c r="B56" s="52" t="s">
        <v>149</v>
      </c>
      <c r="C56" s="53"/>
      <c r="D56" s="53"/>
      <c r="E56" s="53"/>
      <c r="F56" s="53"/>
      <c r="G56" s="53"/>
      <c r="H56" s="53"/>
      <c r="I56" s="53"/>
      <c r="J56" s="53"/>
      <c r="K56" s="53"/>
      <c r="L56" s="54"/>
      <c r="M56" s="65" t="s">
        <v>91</v>
      </c>
      <c r="N56" s="66"/>
      <c r="O56" s="52" t="s">
        <v>150</v>
      </c>
      <c r="P56" s="53"/>
      <c r="Q56" s="53"/>
      <c r="R56" s="53"/>
      <c r="S56" s="53"/>
      <c r="T56" s="53"/>
      <c r="U56" s="53"/>
      <c r="V56" s="54"/>
      <c r="W56" s="14"/>
      <c r="X56" s="15"/>
      <c r="Y56" s="12"/>
    </row>
    <row r="57" spans="1:25" s="2" customFormat="1"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c r="W57" s="1"/>
      <c r="X57" s="1"/>
      <c r="Y57" s="1"/>
    </row>
    <row r="58" spans="1:25" s="2" customFormat="1"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c r="W58" s="1"/>
      <c r="X58" s="1"/>
      <c r="Y58" s="1"/>
    </row>
    <row r="59" spans="1:25" s="2" customFormat="1"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c r="W59" s="1"/>
      <c r="X59" s="1"/>
      <c r="Y59" s="1"/>
    </row>
    <row r="60" spans="1:25" s="2" customFormat="1" ht="13.5" customHeight="1">
      <c r="A60" s="49" t="s">
        <v>101</v>
      </c>
      <c r="B60" s="50"/>
      <c r="C60" s="50"/>
      <c r="D60" s="50"/>
      <c r="E60" s="50"/>
      <c r="F60" s="50"/>
      <c r="G60" s="50"/>
      <c r="H60" s="50"/>
      <c r="I60" s="50"/>
      <c r="J60" s="50"/>
      <c r="K60" s="50"/>
      <c r="L60" s="50"/>
      <c r="M60" s="50"/>
      <c r="N60" s="50"/>
      <c r="O60" s="50"/>
      <c r="P60" s="50"/>
      <c r="Q60" s="50"/>
      <c r="R60" s="50"/>
      <c r="S60" s="50"/>
      <c r="T60" s="50"/>
      <c r="U60" s="50"/>
      <c r="V60" s="51"/>
      <c r="W60" s="1"/>
      <c r="X60" s="1"/>
      <c r="Y60" s="1"/>
    </row>
    <row r="61" spans="1:25" s="2" customFormat="1"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c r="W61" s="1"/>
      <c r="X61" s="1"/>
      <c r="Y61" s="1"/>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algorithmName="SHA-512" hashValue="Mh4LL+JFDn9Y0ceS9vr9UR/n0r38tjFPUsPL8zKFYpdpgExuBy7FNTvzLur0nob2EHkAUl/0m8+klYCwaTcUrA==" saltValue="LXDSmg9nKEViP+vSyKrivg==" spinCount="100000" sheet="1" formatCells="0" formatColumns="0" formatRows="0" insertColumns="0" insertRows="0" insertHyperlinks="0" deleteColumns="0" deleteRows="0" sort="0" autoFilter="0" pivotTables="0"/>
  <mergeCells count="181">
    <mergeCell ref="A55:V55"/>
    <mergeCell ref="B57:L57"/>
    <mergeCell ref="M57:N57"/>
    <mergeCell ref="O57:V57"/>
    <mergeCell ref="A60:V60"/>
    <mergeCell ref="B61:L61"/>
    <mergeCell ref="M61:N61"/>
    <mergeCell ref="O61:V61"/>
    <mergeCell ref="A62:V62"/>
    <mergeCell ref="B56:L56"/>
    <mergeCell ref="M56:N56"/>
    <mergeCell ref="O56:V56"/>
    <mergeCell ref="B58:L58"/>
    <mergeCell ref="M58:N58"/>
    <mergeCell ref="O58:V58"/>
    <mergeCell ref="B59:L59"/>
    <mergeCell ref="M59:N59"/>
    <mergeCell ref="O59:V59"/>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A855C18A-47BB-43CE-B6B5-A5DE74337ECA}">
      <formula1>1</formula1>
      <formula2>300</formula2>
    </dataValidation>
    <dataValidation type="textLength" allowBlank="1" showInputMessage="1" showErrorMessage="1" sqref="C47:V47" xr:uid="{7E926264-4435-45BD-8504-7BBF81D2A13B}">
      <formula1>1</formula1>
      <formula2>700</formula2>
    </dataValidation>
    <dataValidation type="textLength" allowBlank="1" showInputMessage="1" showErrorMessage="1" sqref="A47 A49 A51" xr:uid="{C71E9EBB-568A-412F-BECD-F13807240DCA}">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03AB6B6-B468-4052-BB96-2A9162DFEF27}">
          <x14:formula1>
            <xm:f>lista!$R$2:$R$21</xm:f>
          </x14:formula1>
          <xm:sqref>U11:V11</xm:sqref>
        </x14:dataValidation>
        <x14:dataValidation type="list" allowBlank="1" showInputMessage="1" showErrorMessage="1" xr:uid="{5B4BFEB4-6F27-401F-9210-1DE9B5154FC8}">
          <x14:formula1>
            <xm:f>lista!$K$2:$K$24</xm:f>
          </x14:formula1>
          <xm:sqref>H13</xm:sqref>
        </x14:dataValidation>
        <x14:dataValidation type="list" allowBlank="1" showInputMessage="1" showErrorMessage="1" xr:uid="{FE1B3225-44CE-4623-925A-A002C1208AB2}">
          <x14:formula1>
            <xm:f>lista!$L$2:$L$21</xm:f>
          </x14:formula1>
          <xm:sqref>H8:R8</xm:sqref>
        </x14:dataValidation>
        <x14:dataValidation type="list" allowBlank="1" showInputMessage="1" showErrorMessage="1" xr:uid="{30D25225-54D1-4233-906B-FEB1526658B0}">
          <x14:formula1>
            <xm:f>lista!$M$2:$M$21</xm:f>
          </x14:formula1>
          <xm:sqref>S8:V8</xm:sqref>
        </x14:dataValidation>
        <x14:dataValidation type="list" allowBlank="1" showInputMessage="1" showErrorMessage="1" xr:uid="{BAE7F11F-1C44-4C60-99C8-53DCA03955C8}">
          <x14:formula1>
            <xm:f>lista!$Q$2:$Q$3</xm:f>
          </x14:formula1>
          <xm:sqref>O11:Q11</xm:sqref>
        </x14:dataValidation>
        <x14:dataValidation type="list" allowBlank="1" showInputMessage="1" showErrorMessage="1" xr:uid="{449BFB84-F438-4C42-B541-B041D9623237}">
          <x14:formula1>
            <xm:f>lista!$I$2:$I$7</xm:f>
          </x14:formula1>
          <xm:sqref>A13:B13</xm:sqref>
        </x14:dataValidation>
        <x14:dataValidation type="list" allowBlank="1" showInputMessage="1" showErrorMessage="1" xr:uid="{14CFA896-24B4-4C6F-AC2B-F3B9317A943A}">
          <x14:formula1>
            <xm:f>lista!$H$2:$H$5</xm:f>
          </x14:formula1>
          <xm:sqref>T16:V17</xm:sqref>
        </x14:dataValidation>
        <x14:dataValidation type="list" allowBlank="1" showInputMessage="1" showErrorMessage="1" xr:uid="{CA7CB11E-C93B-4C0F-A669-06A6ECFD0063}">
          <x14:formula1>
            <xm:f>lista!$G$2:$G$5</xm:f>
          </x14:formula1>
          <xm:sqref>Q16:S17</xm:sqref>
        </x14:dataValidation>
        <x14:dataValidation type="list" allowBlank="1" showInputMessage="1" showErrorMessage="1" xr:uid="{2F1C8912-DFEE-4217-9415-41C6F23AC9A5}">
          <x14:formula1>
            <xm:f>lista!$C$2:$C$3</xm:f>
          </x14:formula1>
          <xm:sqref>P20:R20</xm:sqref>
        </x14:dataValidation>
        <x14:dataValidation type="list" allowBlank="1" showInputMessage="1" showErrorMessage="1" xr:uid="{BF6F3B85-D990-4C61-9E0D-94F62737BFCF}">
          <x14:formula1>
            <xm:f>lista!$E$2:$E$3</xm:f>
          </x14:formula1>
          <xm:sqref>S20:V20</xm:sqref>
        </x14:dataValidation>
        <x14:dataValidation type="list" allowBlank="1" showInputMessage="1" showErrorMessage="1" xr:uid="{D4F67397-A608-40AB-9000-82966A013A6B}">
          <x14:formula1>
            <xm:f>lista!$D$2:$D$3</xm:f>
          </x14:formula1>
          <xm:sqref>L20:O20</xm:sqref>
        </x14:dataValidation>
        <x14:dataValidation type="list" allowBlank="1" showInputMessage="1" showErrorMessage="1" xr:uid="{2315EE2D-9040-43FF-A4A6-25EE58E2B4B0}">
          <x14:formula1>
            <xm:f>lista!$F$2:$F$9</xm:f>
          </x14:formula1>
          <xm:sqref>D20:G20</xm:sqref>
        </x14:dataValidation>
        <x14:dataValidation type="list" allowBlank="1" showInputMessage="1" showErrorMessage="1" xr:uid="{3661C591-7ABF-493A-8780-DA58E3467D42}">
          <x14:formula1>
            <xm:f>lista!$O$2:$O$3</xm:f>
          </x14:formula1>
          <xm:sqref>A20:C20</xm:sqref>
        </x14:dataValidation>
        <x14:dataValidation type="list" allowBlank="1" showInputMessage="1" showErrorMessage="1" xr:uid="{75E935F8-1F31-49EE-9B4A-9D1D64D82393}">
          <x14:formula1>
            <xm:f>lista!$B$2:$B$8</xm:f>
          </x14:formula1>
          <xm:sqref>F16:I17</xm:sqref>
        </x14:dataValidation>
        <x14:dataValidation type="list" allowBlank="1" showInputMessage="1" showErrorMessage="1" xr:uid="{7E09DF85-D8B8-426C-9C60-79E41BCF2666}">
          <x14:formula1>
            <xm:f>lista!$A$2:$A$13</xm:f>
          </x14:formula1>
          <xm:sqref>F11:N11</xm:sqref>
        </x14:dataValidation>
        <x14:dataValidation type="list" allowBlank="1" showInputMessage="1" showErrorMessage="1" xr:uid="{1ABEF6ED-0266-463B-AB1A-CBE2F920387C}">
          <x14:formula1>
            <xm:f>lista!$J$2:$J$13</xm:f>
          </x14:formula1>
          <xm:sqref>C13</xm:sqref>
        </x14:dataValidation>
        <x14:dataValidation type="list" allowBlank="1" showInputMessage="1" showErrorMessage="1" xr:uid="{4F3BD25F-6F77-4068-97EF-5C14AC101825}">
          <x14:formula1>
            <xm:f>lista!$N$2:$N$5</xm:f>
          </x14:formula1>
          <xm:sqref>A8:G8</xm:sqref>
        </x14:dataValidation>
        <x14:dataValidation type="list" allowBlank="1" showInputMessage="1" showErrorMessage="1" xr:uid="{5CC7065F-B8EF-4492-9E81-FA71969C91EE}">
          <x14:formula1>
            <xm:f>lista!$P$2:$P$4</xm:f>
          </x14:formula1>
          <xm:sqref>C51:V51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8EDA-499A-437E-AD9F-9D6EEE1CE067}">
  <sheetPr>
    <pageSetUpPr fitToPage="1"/>
  </sheetPr>
  <dimension ref="A1:AA62"/>
  <sheetViews>
    <sheetView showGridLines="0" view="pageBreakPreview" topLeftCell="A25" zoomScale="80" zoomScaleNormal="100" zoomScaleSheetLayoutView="80" workbookViewId="0">
      <selection activeCell="C28" sqref="C28:I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12" t="s">
        <v>331</v>
      </c>
      <c r="B11" s="113"/>
      <c r="C11" s="113"/>
      <c r="D11" s="113"/>
      <c r="E11" s="114"/>
      <c r="F11" s="52" t="s">
        <v>22</v>
      </c>
      <c r="G11" s="53"/>
      <c r="H11" s="53"/>
      <c r="I11" s="53"/>
      <c r="J11" s="53"/>
      <c r="K11" s="53"/>
      <c r="L11" s="53"/>
      <c r="M11" s="53"/>
      <c r="N11" s="54"/>
      <c r="O11" s="148" t="s">
        <v>23</v>
      </c>
      <c r="P11" s="149"/>
      <c r="Q11" s="150"/>
      <c r="R11" s="146" t="s">
        <v>332</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333</v>
      </c>
      <c r="B16" s="156"/>
      <c r="C16" s="156"/>
      <c r="D16" s="156"/>
      <c r="E16" s="157"/>
      <c r="F16" s="161" t="s">
        <v>109</v>
      </c>
      <c r="G16" s="161"/>
      <c r="H16" s="161"/>
      <c r="I16" s="161"/>
      <c r="J16" s="175">
        <v>6.0000000000000001E-3</v>
      </c>
      <c r="K16" s="175"/>
      <c r="L16" s="175"/>
      <c r="M16" s="175"/>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75"/>
      <c r="K17" s="175"/>
      <c r="L17" s="175"/>
      <c r="M17" s="175"/>
      <c r="N17" s="41" t="s">
        <v>32</v>
      </c>
      <c r="O17" s="41" t="s">
        <v>32</v>
      </c>
      <c r="P17" s="41" t="s">
        <v>32</v>
      </c>
      <c r="Q17" s="61"/>
      <c r="R17" s="61"/>
      <c r="S17" s="61"/>
      <c r="T17" s="138"/>
      <c r="U17" s="138"/>
      <c r="V17" s="138"/>
    </row>
    <row r="18" spans="1:25" ht="18" customHeight="1">
      <c r="A18" s="129" t="s">
        <v>334</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76">
        <v>3.0000000000000001E-3</v>
      </c>
      <c r="I20" s="177"/>
      <c r="J20" s="177"/>
      <c r="K20" s="178"/>
      <c r="L20" s="52" t="s">
        <v>164</v>
      </c>
      <c r="M20" s="53"/>
      <c r="N20" s="53"/>
      <c r="O20" s="54"/>
      <c r="P20" s="162" t="s">
        <v>111</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79">
        <v>3.0000000000000001E-3</v>
      </c>
      <c r="B23" s="180"/>
      <c r="C23" s="180"/>
      <c r="D23" s="181"/>
      <c r="E23" s="109" t="s">
        <v>335</v>
      </c>
      <c r="F23" s="110"/>
      <c r="G23" s="110"/>
      <c r="H23" s="110"/>
      <c r="I23" s="111"/>
      <c r="J23" s="112" t="s">
        <v>336</v>
      </c>
      <c r="K23" s="113"/>
      <c r="L23" s="113"/>
      <c r="M23" s="113"/>
      <c r="N23" s="114"/>
      <c r="O23" s="52" t="s">
        <v>156</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337</v>
      </c>
      <c r="B25" s="61"/>
      <c r="C25" s="61"/>
      <c r="D25" s="61"/>
      <c r="E25" s="61"/>
      <c r="F25" s="61"/>
      <c r="G25" s="61"/>
      <c r="H25" s="61"/>
      <c r="I25" s="61"/>
      <c r="J25" s="61"/>
      <c r="K25" s="61"/>
      <c r="L25" s="61"/>
      <c r="M25" s="61" t="s">
        <v>338</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215">
        <v>1</v>
      </c>
      <c r="D28" s="216"/>
      <c r="E28" s="216"/>
      <c r="F28" s="216"/>
      <c r="G28" s="216"/>
      <c r="H28" s="216"/>
      <c r="I28" s="217"/>
      <c r="J28" s="73"/>
      <c r="K28" s="74"/>
      <c r="L28" s="74"/>
      <c r="M28" s="74"/>
      <c r="N28" s="74"/>
      <c r="O28" s="74"/>
      <c r="P28" s="75"/>
      <c r="Q28" s="73"/>
      <c r="R28" s="74"/>
      <c r="S28" s="74"/>
      <c r="T28" s="74"/>
      <c r="U28" s="74"/>
      <c r="V28" s="75"/>
      <c r="X28" s="8"/>
      <c r="Y28" s="8"/>
    </row>
    <row r="29" spans="1:25" ht="19.2" customHeight="1">
      <c r="A29" s="76" t="s">
        <v>73</v>
      </c>
      <c r="B29" s="76"/>
      <c r="C29" s="215">
        <v>1725</v>
      </c>
      <c r="D29" s="216"/>
      <c r="E29" s="216"/>
      <c r="F29" s="216"/>
      <c r="G29" s="216"/>
      <c r="H29" s="216"/>
      <c r="I29" s="217"/>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47">
        <f>IF(ISERROR($C$28/$C$29),0,$C$28/$C$29)</f>
        <v>5.7971014492753622E-4</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33" customHeight="1">
      <c r="A47" s="142" t="s">
        <v>330</v>
      </c>
      <c r="B47" s="144"/>
      <c r="C47" s="213" t="s">
        <v>420</v>
      </c>
      <c r="D47" s="213"/>
      <c r="E47" s="213"/>
      <c r="F47" s="213"/>
      <c r="G47" s="213"/>
      <c r="H47" s="213"/>
      <c r="I47" s="213"/>
      <c r="J47" s="213"/>
      <c r="K47" s="213"/>
      <c r="L47" s="213"/>
      <c r="M47" s="213"/>
      <c r="N47" s="213"/>
      <c r="O47" s="213"/>
      <c r="P47" s="213"/>
      <c r="Q47" s="213"/>
      <c r="R47" s="213"/>
      <c r="S47" s="213"/>
      <c r="T47" s="213"/>
      <c r="U47" s="213"/>
      <c r="V47" s="214"/>
      <c r="W47" s="10">
        <f>LEN(C47)</f>
        <v>298</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330</v>
      </c>
      <c r="B49" s="144"/>
      <c r="C49" s="213" t="s">
        <v>32</v>
      </c>
      <c r="D49" s="213"/>
      <c r="E49" s="213"/>
      <c r="F49" s="213"/>
      <c r="G49" s="213"/>
      <c r="H49" s="213"/>
      <c r="I49" s="213"/>
      <c r="J49" s="213"/>
      <c r="K49" s="213"/>
      <c r="L49" s="213"/>
      <c r="M49" s="213"/>
      <c r="N49" s="213"/>
      <c r="O49" s="213"/>
      <c r="P49" s="213"/>
      <c r="Q49" s="213"/>
      <c r="R49" s="213"/>
      <c r="S49" s="213"/>
      <c r="T49" s="213"/>
      <c r="U49" s="213"/>
      <c r="V49" s="214"/>
      <c r="W49" s="10">
        <f>LEN(C49)</f>
        <v>3</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330</v>
      </c>
      <c r="B51" s="144"/>
      <c r="C51" s="213" t="s">
        <v>23</v>
      </c>
      <c r="D51" s="213"/>
      <c r="E51" s="213"/>
      <c r="F51" s="213"/>
      <c r="G51" s="213"/>
      <c r="H51" s="213"/>
      <c r="I51" s="213"/>
      <c r="J51" s="213"/>
      <c r="K51" s="213"/>
      <c r="L51" s="213"/>
      <c r="M51" s="213"/>
      <c r="N51" s="213"/>
      <c r="O51" s="213"/>
      <c r="P51" s="213"/>
      <c r="Q51" s="213"/>
      <c r="R51" s="213"/>
      <c r="S51" s="213"/>
      <c r="T51" s="213"/>
      <c r="U51" s="213"/>
      <c r="V51" s="214"/>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s="2" customFormat="1"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s="2" customFormat="1" ht="28.2" customHeight="1">
      <c r="A56" s="16" t="s">
        <v>89</v>
      </c>
      <c r="B56" s="52" t="s">
        <v>149</v>
      </c>
      <c r="C56" s="53"/>
      <c r="D56" s="53"/>
      <c r="E56" s="53"/>
      <c r="F56" s="53"/>
      <c r="G56" s="53"/>
      <c r="H56" s="53"/>
      <c r="I56" s="53"/>
      <c r="J56" s="53"/>
      <c r="K56" s="53"/>
      <c r="L56" s="54"/>
      <c r="M56" s="65" t="s">
        <v>91</v>
      </c>
      <c r="N56" s="66"/>
      <c r="O56" s="52" t="s">
        <v>150</v>
      </c>
      <c r="P56" s="53"/>
      <c r="Q56" s="53"/>
      <c r="R56" s="53"/>
      <c r="S56" s="53"/>
      <c r="T56" s="53"/>
      <c r="U56" s="53"/>
      <c r="V56" s="54"/>
      <c r="W56" s="14"/>
      <c r="X56" s="15"/>
      <c r="Y56" s="12"/>
    </row>
    <row r="57" spans="1:25" s="2" customFormat="1"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c r="W57" s="1"/>
      <c r="X57" s="1"/>
      <c r="Y57" s="1"/>
    </row>
    <row r="58" spans="1:25" s="2" customFormat="1"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c r="W58" s="1"/>
      <c r="X58" s="1"/>
      <c r="Y58" s="1"/>
    </row>
    <row r="59" spans="1:25" s="2" customFormat="1"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c r="W59" s="1"/>
      <c r="X59" s="1"/>
      <c r="Y59" s="1"/>
    </row>
    <row r="60" spans="1:25" s="2" customFormat="1" ht="13.5" customHeight="1">
      <c r="A60" s="49" t="s">
        <v>101</v>
      </c>
      <c r="B60" s="50"/>
      <c r="C60" s="50"/>
      <c r="D60" s="50"/>
      <c r="E60" s="50"/>
      <c r="F60" s="50"/>
      <c r="G60" s="50"/>
      <c r="H60" s="50"/>
      <c r="I60" s="50"/>
      <c r="J60" s="50"/>
      <c r="K60" s="50"/>
      <c r="L60" s="50"/>
      <c r="M60" s="50"/>
      <c r="N60" s="50"/>
      <c r="O60" s="50"/>
      <c r="P60" s="50"/>
      <c r="Q60" s="50"/>
      <c r="R60" s="50"/>
      <c r="S60" s="50"/>
      <c r="T60" s="50"/>
      <c r="U60" s="50"/>
      <c r="V60" s="51"/>
      <c r="W60" s="1"/>
      <c r="X60" s="1"/>
      <c r="Y60" s="1"/>
    </row>
    <row r="61" spans="1:25" s="2" customFormat="1"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c r="W61" s="1"/>
      <c r="X61" s="1"/>
      <c r="Y61" s="1"/>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algorithmName="SHA-512" hashValue="8H0YHX18rblUxcgj/4ljnCSuEx9P5a++Wbj91r86XwnIU9hfFT7kL/GU8/Vii5RyVnJ+T/+GTOw8uitlwQ94ig==" saltValue="Lhm5WJtUb0pM1gAR11GbYQ=="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B424307F-9CFB-4E9F-8B12-EAA02517A1C3}">
      <formula1>1</formula1>
      <formula2>700</formula2>
    </dataValidation>
    <dataValidation type="textLength" allowBlank="1" showInputMessage="1" showErrorMessage="1" sqref="C49:V49" xr:uid="{A33D13FA-18D1-4B86-8263-471BDB763835}">
      <formula1>1</formula1>
      <formula2>300</formula2>
    </dataValidation>
    <dataValidation type="textLength" allowBlank="1" showInputMessage="1" showErrorMessage="1" sqref="A49 A47 A51" xr:uid="{C237D96E-2CA7-4661-A8C0-B7862BB6584C}">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C5CBA47-EB91-40A3-B469-FD49F4AF687A}">
          <x14:formula1>
            <xm:f>lista!$N$2:$N$5</xm:f>
          </x14:formula1>
          <xm:sqref>A8:G8</xm:sqref>
        </x14:dataValidation>
        <x14:dataValidation type="list" allowBlank="1" showInputMessage="1" showErrorMessage="1" xr:uid="{E95A217F-12C0-4F40-AB70-CBE77B60F427}">
          <x14:formula1>
            <xm:f>lista!$J$2:$J$13</xm:f>
          </x14:formula1>
          <xm:sqref>C13</xm:sqref>
        </x14:dataValidation>
        <x14:dataValidation type="list" allowBlank="1" showInputMessage="1" showErrorMessage="1" xr:uid="{AB02A84B-E356-4D5A-8775-18FFCAD35777}">
          <x14:formula1>
            <xm:f>lista!$A$2:$A$13</xm:f>
          </x14:formula1>
          <xm:sqref>F11:N11</xm:sqref>
        </x14:dataValidation>
        <x14:dataValidation type="list" allowBlank="1" showInputMessage="1" showErrorMessage="1" xr:uid="{5E9CC83C-92F6-4458-A012-6537C22ED421}">
          <x14:formula1>
            <xm:f>lista!$B$2:$B$8</xm:f>
          </x14:formula1>
          <xm:sqref>F16:I17</xm:sqref>
        </x14:dataValidation>
        <x14:dataValidation type="list" allowBlank="1" showInputMessage="1" showErrorMessage="1" xr:uid="{01FA3AB9-FBFB-4BBB-A88C-E03AB7F32F78}">
          <x14:formula1>
            <xm:f>lista!$O$2:$O$3</xm:f>
          </x14:formula1>
          <xm:sqref>A20:C20</xm:sqref>
        </x14:dataValidation>
        <x14:dataValidation type="list" allowBlank="1" showInputMessage="1" showErrorMessage="1" xr:uid="{67A81F7C-FD31-49BD-BACA-9F51F8591C59}">
          <x14:formula1>
            <xm:f>lista!$F$2:$F$9</xm:f>
          </x14:formula1>
          <xm:sqref>D20:G20</xm:sqref>
        </x14:dataValidation>
        <x14:dataValidation type="list" allowBlank="1" showInputMessage="1" showErrorMessage="1" xr:uid="{A8750EB5-8D8C-4348-AF2B-30D5EF0895E4}">
          <x14:formula1>
            <xm:f>lista!$D$2:$D$3</xm:f>
          </x14:formula1>
          <xm:sqref>L20:O20</xm:sqref>
        </x14:dataValidation>
        <x14:dataValidation type="list" allowBlank="1" showInputMessage="1" showErrorMessage="1" xr:uid="{3B46B9A1-B4F6-4050-BDFF-8CC7F418FDB5}">
          <x14:formula1>
            <xm:f>lista!$E$2:$E$3</xm:f>
          </x14:formula1>
          <xm:sqref>S20:V20</xm:sqref>
        </x14:dataValidation>
        <x14:dataValidation type="list" allowBlank="1" showInputMessage="1" showErrorMessage="1" xr:uid="{1CA98ADF-F767-4C78-ACC3-D0E4415B5A33}">
          <x14:formula1>
            <xm:f>lista!$C$2:$C$3</xm:f>
          </x14:formula1>
          <xm:sqref>P20:R20</xm:sqref>
        </x14:dataValidation>
        <x14:dataValidation type="list" allowBlank="1" showInputMessage="1" showErrorMessage="1" xr:uid="{84298555-A227-4EA1-A001-6580D39CA422}">
          <x14:formula1>
            <xm:f>lista!$G$2:$G$5</xm:f>
          </x14:formula1>
          <xm:sqref>Q16:S17</xm:sqref>
        </x14:dataValidation>
        <x14:dataValidation type="list" allowBlank="1" showInputMessage="1" showErrorMessage="1" xr:uid="{A2C83E0B-D083-48D0-8804-C8B9899F19BA}">
          <x14:formula1>
            <xm:f>lista!$H$2:$H$5</xm:f>
          </x14:formula1>
          <xm:sqref>T16:V17</xm:sqref>
        </x14:dataValidation>
        <x14:dataValidation type="list" allowBlank="1" showInputMessage="1" showErrorMessage="1" xr:uid="{0BFBBDC6-E832-4EC3-B6B8-02DF2F0B30F5}">
          <x14:formula1>
            <xm:f>lista!$I$2:$I$7</xm:f>
          </x14:formula1>
          <xm:sqref>A13:B13</xm:sqref>
        </x14:dataValidation>
        <x14:dataValidation type="list" allowBlank="1" showInputMessage="1" showErrorMessage="1" xr:uid="{09AF35DD-F081-471E-A8CF-D92AF3A1F5C1}">
          <x14:formula1>
            <xm:f>lista!$Q$2:$Q$3</xm:f>
          </x14:formula1>
          <xm:sqref>O11:Q11</xm:sqref>
        </x14:dataValidation>
        <x14:dataValidation type="list" allowBlank="1" showInputMessage="1" showErrorMessage="1" xr:uid="{ADD4A4FF-9F60-46CA-95EF-E53B9FD24588}">
          <x14:formula1>
            <xm:f>lista!$M$2:$M$21</xm:f>
          </x14:formula1>
          <xm:sqref>S8:V8</xm:sqref>
        </x14:dataValidation>
        <x14:dataValidation type="list" allowBlank="1" showInputMessage="1" showErrorMessage="1" xr:uid="{2F1E75DB-FF54-4A5A-94C7-A578F638AC4A}">
          <x14:formula1>
            <xm:f>lista!$L$2:$L$21</xm:f>
          </x14:formula1>
          <xm:sqref>H8:R8</xm:sqref>
        </x14:dataValidation>
        <x14:dataValidation type="list" allowBlank="1" showInputMessage="1" showErrorMessage="1" xr:uid="{E4EC9A64-E4EE-42B3-A286-BDA6791F6A58}">
          <x14:formula1>
            <xm:f>lista!$K$2:$K$24</xm:f>
          </x14:formula1>
          <xm:sqref>H13</xm:sqref>
        </x14:dataValidation>
        <x14:dataValidation type="list" allowBlank="1" showInputMessage="1" showErrorMessage="1" xr:uid="{56000C64-6ADC-4287-AE63-3DA5F9FA9364}">
          <x14:formula1>
            <xm:f>lista!$R$2:$R$21</xm:f>
          </x14:formula1>
          <xm:sqref>U11:V11</xm:sqref>
        </x14:dataValidation>
        <x14:dataValidation type="list" allowBlank="1" showInputMessage="1" showErrorMessage="1" xr:uid="{1A69147B-B628-463B-BF9F-5D3AEF561E50}">
          <x14:formula1>
            <xm:f>lista!$P$2:$P$4</xm:f>
          </x14:formula1>
          <xm:sqref>C51:V51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11BD-1A51-425A-8FAA-EF1E7E2954B8}">
  <sheetPr>
    <pageSetUpPr fitToPage="1"/>
  </sheetPr>
  <dimension ref="A1:AA62"/>
  <sheetViews>
    <sheetView showGridLines="0" view="pageBreakPreview" topLeftCell="A27" zoomScale="80" zoomScaleNormal="100" zoomScaleSheetLayoutView="80" workbookViewId="0">
      <selection activeCell="C47" sqref="C47:V47"/>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47"/>
      <c r="B1" s="147"/>
      <c r="C1" s="151" t="s">
        <v>0</v>
      </c>
      <c r="D1" s="151"/>
      <c r="E1" s="151"/>
      <c r="F1" s="151"/>
      <c r="G1" s="151"/>
      <c r="H1" s="151"/>
      <c r="I1" s="151"/>
      <c r="J1" s="151"/>
      <c r="K1" s="151"/>
      <c r="L1" s="151"/>
      <c r="M1" s="151"/>
      <c r="N1" s="151"/>
      <c r="O1" s="151"/>
      <c r="P1" s="151"/>
      <c r="Q1" s="151" t="s">
        <v>1</v>
      </c>
      <c r="R1" s="151"/>
      <c r="S1" s="151"/>
      <c r="T1" s="151" t="s">
        <v>2</v>
      </c>
      <c r="U1" s="151"/>
      <c r="V1" s="151"/>
    </row>
    <row r="2" spans="1:25" ht="21.75" customHeight="1">
      <c r="A2" s="147"/>
      <c r="B2" s="147"/>
      <c r="C2" s="151"/>
      <c r="D2" s="151"/>
      <c r="E2" s="151"/>
      <c r="F2" s="151"/>
      <c r="G2" s="151"/>
      <c r="H2" s="151"/>
      <c r="I2" s="151"/>
      <c r="J2" s="151"/>
      <c r="K2" s="151"/>
      <c r="L2" s="151"/>
      <c r="M2" s="151"/>
      <c r="N2" s="151"/>
      <c r="O2" s="151"/>
      <c r="P2" s="151"/>
      <c r="Q2" s="151" t="s">
        <v>3</v>
      </c>
      <c r="R2" s="151"/>
      <c r="S2" s="151"/>
      <c r="T2" s="152" t="s">
        <v>4</v>
      </c>
      <c r="U2" s="152"/>
      <c r="V2" s="152"/>
    </row>
    <row r="3" spans="1:25" ht="21.75" customHeight="1">
      <c r="A3" s="147"/>
      <c r="B3" s="147"/>
      <c r="C3" s="151" t="s">
        <v>5</v>
      </c>
      <c r="D3" s="151"/>
      <c r="E3" s="151"/>
      <c r="F3" s="151"/>
      <c r="G3" s="151"/>
      <c r="H3" s="151"/>
      <c r="I3" s="151"/>
      <c r="J3" s="151"/>
      <c r="K3" s="151"/>
      <c r="L3" s="151"/>
      <c r="M3" s="151"/>
      <c r="N3" s="151"/>
      <c r="O3" s="151"/>
      <c r="P3" s="151"/>
      <c r="Q3" s="151" t="s">
        <v>6</v>
      </c>
      <c r="R3" s="151"/>
      <c r="S3" s="151"/>
      <c r="T3" s="151" t="s">
        <v>7</v>
      </c>
      <c r="U3" s="151"/>
      <c r="V3" s="151"/>
    </row>
    <row r="4" spans="1:25" ht="21.75" customHeight="1">
      <c r="A4" s="147"/>
      <c r="B4" s="147"/>
      <c r="C4" s="151"/>
      <c r="D4" s="151"/>
      <c r="E4" s="151"/>
      <c r="F4" s="151"/>
      <c r="G4" s="151"/>
      <c r="H4" s="151"/>
      <c r="I4" s="151"/>
      <c r="J4" s="151"/>
      <c r="K4" s="151"/>
      <c r="L4" s="151"/>
      <c r="M4" s="151"/>
      <c r="N4" s="151"/>
      <c r="O4" s="151"/>
      <c r="P4" s="151"/>
      <c r="Q4" s="151" t="s">
        <v>8</v>
      </c>
      <c r="R4" s="151"/>
      <c r="S4" s="151"/>
      <c r="T4" s="153">
        <v>45721</v>
      </c>
      <c r="U4" s="151"/>
      <c r="V4" s="151"/>
    </row>
    <row r="5" spans="1:25" ht="15.75" customHeight="1">
      <c r="A5" s="67"/>
      <c r="B5" s="68"/>
      <c r="C5" s="68"/>
      <c r="D5" s="68"/>
      <c r="E5" s="68"/>
      <c r="F5" s="68"/>
      <c r="G5" s="68"/>
      <c r="H5" s="68"/>
      <c r="I5" s="68"/>
      <c r="J5" s="68"/>
      <c r="K5" s="68"/>
      <c r="L5" s="68"/>
      <c r="M5" s="68"/>
      <c r="N5" s="68"/>
      <c r="O5" s="68"/>
      <c r="P5" s="68"/>
      <c r="Q5" s="68"/>
      <c r="R5" s="68"/>
      <c r="S5" s="68"/>
      <c r="T5" s="68"/>
      <c r="U5" s="68"/>
      <c r="V5" s="69"/>
    </row>
    <row r="6" spans="1:25" ht="18.600000000000001" customHeight="1">
      <c r="A6" s="129" t="s">
        <v>9</v>
      </c>
      <c r="B6" s="130"/>
      <c r="C6" s="130"/>
      <c r="D6" s="130"/>
      <c r="E6" s="130"/>
      <c r="F6" s="130"/>
      <c r="G6" s="130"/>
      <c r="H6" s="130"/>
      <c r="I6" s="130"/>
      <c r="J6" s="130"/>
      <c r="K6" s="130"/>
      <c r="L6" s="130"/>
      <c r="M6" s="130"/>
      <c r="N6" s="130"/>
      <c r="O6" s="130"/>
      <c r="P6" s="130"/>
      <c r="Q6" s="130"/>
      <c r="R6" s="130"/>
      <c r="S6" s="130"/>
      <c r="T6" s="130"/>
      <c r="U6" s="130"/>
      <c r="V6" s="131"/>
    </row>
    <row r="7" spans="1:25" ht="16.95" customHeight="1">
      <c r="A7" s="67" t="s">
        <v>10</v>
      </c>
      <c r="B7" s="68"/>
      <c r="C7" s="68"/>
      <c r="D7" s="68"/>
      <c r="E7" s="68"/>
      <c r="F7" s="68"/>
      <c r="G7" s="69"/>
      <c r="H7" s="67" t="s">
        <v>11</v>
      </c>
      <c r="I7" s="68"/>
      <c r="J7" s="68"/>
      <c r="K7" s="68"/>
      <c r="L7" s="68"/>
      <c r="M7" s="68"/>
      <c r="N7" s="68"/>
      <c r="O7" s="68"/>
      <c r="P7" s="68"/>
      <c r="Q7" s="68"/>
      <c r="R7" s="69"/>
      <c r="S7" s="67" t="s">
        <v>12</v>
      </c>
      <c r="T7" s="68"/>
      <c r="U7" s="68"/>
      <c r="V7" s="69"/>
    </row>
    <row r="8" spans="1:25" ht="26.7" customHeight="1">
      <c r="A8" s="148" t="s">
        <v>13</v>
      </c>
      <c r="B8" s="149"/>
      <c r="C8" s="149"/>
      <c r="D8" s="149"/>
      <c r="E8" s="149"/>
      <c r="F8" s="149"/>
      <c r="G8" s="150"/>
      <c r="H8" s="148" t="s">
        <v>14</v>
      </c>
      <c r="I8" s="149"/>
      <c r="J8" s="149"/>
      <c r="K8" s="149"/>
      <c r="L8" s="149"/>
      <c r="M8" s="149"/>
      <c r="N8" s="149"/>
      <c r="O8" s="149"/>
      <c r="P8" s="149"/>
      <c r="Q8" s="149"/>
      <c r="R8" s="150"/>
      <c r="S8" s="148" t="s">
        <v>15</v>
      </c>
      <c r="T8" s="149"/>
      <c r="U8" s="149"/>
      <c r="V8" s="150"/>
    </row>
    <row r="9" spans="1:25" ht="19.2" customHeight="1">
      <c r="A9" s="129" t="s">
        <v>16</v>
      </c>
      <c r="B9" s="130"/>
      <c r="C9" s="130"/>
      <c r="D9" s="130"/>
      <c r="E9" s="130"/>
      <c r="F9" s="130"/>
      <c r="G9" s="130"/>
      <c r="H9" s="130"/>
      <c r="I9" s="130"/>
      <c r="J9" s="130"/>
      <c r="K9" s="130"/>
      <c r="L9" s="130"/>
      <c r="M9" s="130"/>
      <c r="N9" s="130"/>
      <c r="O9" s="130"/>
      <c r="P9" s="130"/>
      <c r="Q9" s="130"/>
      <c r="R9" s="130"/>
      <c r="S9" s="130"/>
      <c r="T9" s="130"/>
      <c r="U9" s="130"/>
      <c r="V9" s="131"/>
    </row>
    <row r="10" spans="1:25" ht="34.200000000000003" customHeight="1">
      <c r="A10" s="147" t="s">
        <v>17</v>
      </c>
      <c r="B10" s="147"/>
      <c r="C10" s="147"/>
      <c r="D10" s="147"/>
      <c r="E10" s="147"/>
      <c r="F10" s="67" t="s">
        <v>18</v>
      </c>
      <c r="G10" s="68"/>
      <c r="H10" s="68"/>
      <c r="I10" s="68"/>
      <c r="J10" s="68"/>
      <c r="K10" s="68"/>
      <c r="L10" s="68"/>
      <c r="M10" s="68"/>
      <c r="N10" s="69"/>
      <c r="O10" s="125" t="s">
        <v>19</v>
      </c>
      <c r="P10" s="126"/>
      <c r="Q10" s="127"/>
      <c r="R10" s="145" t="s">
        <v>20</v>
      </c>
      <c r="S10" s="145"/>
      <c r="T10" s="145"/>
      <c r="U10" s="147" t="s">
        <v>3</v>
      </c>
      <c r="V10" s="147"/>
    </row>
    <row r="11" spans="1:25" ht="34.950000000000003" customHeight="1">
      <c r="A11" s="112" t="s">
        <v>339</v>
      </c>
      <c r="B11" s="113"/>
      <c r="C11" s="113"/>
      <c r="D11" s="113"/>
      <c r="E11" s="114"/>
      <c r="F11" s="52" t="s">
        <v>22</v>
      </c>
      <c r="G11" s="53"/>
      <c r="H11" s="53"/>
      <c r="I11" s="53"/>
      <c r="J11" s="53"/>
      <c r="K11" s="53"/>
      <c r="L11" s="53"/>
      <c r="M11" s="53"/>
      <c r="N11" s="54"/>
      <c r="O11" s="148" t="s">
        <v>23</v>
      </c>
      <c r="P11" s="149"/>
      <c r="Q11" s="150"/>
      <c r="R11" s="146" t="s">
        <v>340</v>
      </c>
      <c r="S11" s="146"/>
      <c r="T11" s="146"/>
      <c r="U11" s="138" t="s">
        <v>25</v>
      </c>
      <c r="V11" s="138"/>
    </row>
    <row r="12" spans="1:25" ht="49.95" customHeight="1">
      <c r="A12" s="147" t="s">
        <v>26</v>
      </c>
      <c r="B12" s="147"/>
      <c r="C12" s="147" t="s">
        <v>27</v>
      </c>
      <c r="D12" s="147"/>
      <c r="E12" s="147"/>
      <c r="F12" s="147"/>
      <c r="G12" s="147"/>
      <c r="H12" s="154" t="s">
        <v>28</v>
      </c>
      <c r="I12" s="154"/>
      <c r="J12" s="154"/>
      <c r="K12" s="154"/>
      <c r="L12" s="154"/>
      <c r="M12" s="154"/>
      <c r="N12" s="128" t="s">
        <v>29</v>
      </c>
      <c r="O12" s="128"/>
      <c r="P12" s="145" t="s">
        <v>30</v>
      </c>
      <c r="Q12" s="145"/>
      <c r="R12" s="147" t="s">
        <v>31</v>
      </c>
      <c r="S12" s="147"/>
      <c r="T12" s="147"/>
      <c r="U12" s="147"/>
      <c r="V12" s="147"/>
    </row>
    <row r="13" spans="1:25" ht="54" customHeight="1">
      <c r="A13" s="122" t="s">
        <v>32</v>
      </c>
      <c r="B13" s="122"/>
      <c r="C13" s="146" t="s">
        <v>32</v>
      </c>
      <c r="D13" s="146"/>
      <c r="E13" s="146"/>
      <c r="F13" s="146"/>
      <c r="G13" s="146"/>
      <c r="H13" s="146" t="s">
        <v>32</v>
      </c>
      <c r="I13" s="146"/>
      <c r="J13" s="146"/>
      <c r="K13" s="146"/>
      <c r="L13" s="146"/>
      <c r="M13" s="146"/>
      <c r="N13" s="146" t="s">
        <v>32</v>
      </c>
      <c r="O13" s="146"/>
      <c r="P13" s="146" t="s">
        <v>32</v>
      </c>
      <c r="Q13" s="146"/>
      <c r="R13" s="148" t="s">
        <v>32</v>
      </c>
      <c r="S13" s="149"/>
      <c r="T13" s="149"/>
      <c r="U13" s="149"/>
      <c r="V13" s="150"/>
    </row>
    <row r="14" spans="1:25" ht="21" customHeight="1">
      <c r="A14" s="132" t="s">
        <v>33</v>
      </c>
      <c r="B14" s="133"/>
      <c r="C14" s="133"/>
      <c r="D14" s="133"/>
      <c r="E14" s="134"/>
      <c r="F14" s="91" t="s">
        <v>34</v>
      </c>
      <c r="G14" s="92"/>
      <c r="H14" s="92"/>
      <c r="I14" s="93"/>
      <c r="J14" s="132" t="s">
        <v>35</v>
      </c>
      <c r="K14" s="133"/>
      <c r="L14" s="133"/>
      <c r="M14" s="134"/>
      <c r="N14" s="67" t="s">
        <v>36</v>
      </c>
      <c r="O14" s="68"/>
      <c r="P14" s="68"/>
      <c r="Q14" s="68"/>
      <c r="R14" s="68"/>
      <c r="S14" s="68"/>
      <c r="T14" s="68"/>
      <c r="U14" s="68"/>
      <c r="V14" s="69"/>
      <c r="W14" s="3"/>
      <c r="X14" s="3"/>
      <c r="Y14" s="3"/>
    </row>
    <row r="15" spans="1:25" ht="35.25" customHeight="1">
      <c r="A15" s="135"/>
      <c r="B15" s="136"/>
      <c r="C15" s="136"/>
      <c r="D15" s="136"/>
      <c r="E15" s="137"/>
      <c r="F15" s="94"/>
      <c r="G15" s="95"/>
      <c r="H15" s="95"/>
      <c r="I15" s="96"/>
      <c r="J15" s="135"/>
      <c r="K15" s="136"/>
      <c r="L15" s="136"/>
      <c r="M15" s="137"/>
      <c r="N15" s="67" t="s">
        <v>37</v>
      </c>
      <c r="O15" s="68"/>
      <c r="P15" s="68"/>
      <c r="Q15" s="125" t="s">
        <v>38</v>
      </c>
      <c r="R15" s="126"/>
      <c r="S15" s="127"/>
      <c r="T15" s="125" t="s">
        <v>39</v>
      </c>
      <c r="U15" s="126"/>
      <c r="V15" s="127"/>
      <c r="W15" s="3"/>
      <c r="X15" s="3"/>
      <c r="Y15" s="3"/>
    </row>
    <row r="16" spans="1:25" ht="25.95" customHeight="1">
      <c r="A16" s="155" t="s">
        <v>341</v>
      </c>
      <c r="B16" s="156"/>
      <c r="C16" s="156"/>
      <c r="D16" s="156"/>
      <c r="E16" s="157"/>
      <c r="F16" s="161" t="s">
        <v>41</v>
      </c>
      <c r="G16" s="161"/>
      <c r="H16" s="161"/>
      <c r="I16" s="161"/>
      <c r="J16" s="161">
        <v>0.84</v>
      </c>
      <c r="K16" s="161"/>
      <c r="L16" s="161"/>
      <c r="M16" s="161"/>
      <c r="N16" s="42" t="s">
        <v>42</v>
      </c>
      <c r="O16" s="42" t="s">
        <v>43</v>
      </c>
      <c r="P16" s="42" t="s">
        <v>44</v>
      </c>
      <c r="Q16" s="61" t="s">
        <v>32</v>
      </c>
      <c r="R16" s="61"/>
      <c r="S16" s="61"/>
      <c r="T16" s="138">
        <v>2025</v>
      </c>
      <c r="U16" s="138"/>
      <c r="V16" s="138"/>
    </row>
    <row r="17" spans="1:25" ht="37.200000000000003" customHeight="1">
      <c r="A17" s="158"/>
      <c r="B17" s="159"/>
      <c r="C17" s="159"/>
      <c r="D17" s="159"/>
      <c r="E17" s="160"/>
      <c r="F17" s="161"/>
      <c r="G17" s="161"/>
      <c r="H17" s="161"/>
      <c r="I17" s="161"/>
      <c r="J17" s="161"/>
      <c r="K17" s="161"/>
      <c r="L17" s="161"/>
      <c r="M17" s="161"/>
      <c r="N17" s="41" t="s">
        <v>32</v>
      </c>
      <c r="O17" s="41" t="s">
        <v>32</v>
      </c>
      <c r="P17" s="41" t="s">
        <v>32</v>
      </c>
      <c r="Q17" s="61"/>
      <c r="R17" s="61"/>
      <c r="S17" s="61"/>
      <c r="T17" s="138"/>
      <c r="U17" s="138"/>
      <c r="V17" s="138"/>
    </row>
    <row r="18" spans="1:25" ht="18" customHeight="1">
      <c r="A18" s="129" t="s">
        <v>334</v>
      </c>
      <c r="B18" s="130"/>
      <c r="C18" s="130"/>
      <c r="D18" s="130"/>
      <c r="E18" s="130"/>
      <c r="F18" s="130"/>
      <c r="G18" s="130"/>
      <c r="H18" s="130"/>
      <c r="I18" s="130"/>
      <c r="J18" s="130"/>
      <c r="K18" s="130"/>
      <c r="L18" s="130"/>
      <c r="M18" s="130"/>
      <c r="N18" s="130"/>
      <c r="O18" s="130"/>
      <c r="P18" s="130"/>
      <c r="Q18" s="130"/>
      <c r="R18" s="130"/>
      <c r="S18" s="130"/>
      <c r="T18" s="130"/>
      <c r="U18" s="130"/>
      <c r="V18" s="131"/>
      <c r="X18" s="1" t="s">
        <v>46</v>
      </c>
    </row>
    <row r="19" spans="1:25" ht="43.95" customHeight="1">
      <c r="A19" s="139" t="s">
        <v>47</v>
      </c>
      <c r="B19" s="140"/>
      <c r="C19" s="141"/>
      <c r="D19" s="139" t="s">
        <v>48</v>
      </c>
      <c r="E19" s="140"/>
      <c r="F19" s="140"/>
      <c r="G19" s="141"/>
      <c r="H19" s="139" t="s">
        <v>49</v>
      </c>
      <c r="I19" s="140"/>
      <c r="J19" s="140"/>
      <c r="K19" s="141"/>
      <c r="L19" s="142" t="s">
        <v>50</v>
      </c>
      <c r="M19" s="143"/>
      <c r="N19" s="143"/>
      <c r="O19" s="144"/>
      <c r="P19" s="139" t="s">
        <v>51</v>
      </c>
      <c r="Q19" s="140"/>
      <c r="R19" s="141"/>
      <c r="S19" s="142" t="s">
        <v>52</v>
      </c>
      <c r="T19" s="143"/>
      <c r="U19" s="143"/>
      <c r="V19" s="144"/>
    </row>
    <row r="20" spans="1:25" ht="43.95" customHeight="1">
      <c r="A20" s="162" t="s">
        <v>53</v>
      </c>
      <c r="B20" s="163"/>
      <c r="C20" s="164"/>
      <c r="D20" s="162" t="s">
        <v>54</v>
      </c>
      <c r="E20" s="163"/>
      <c r="F20" s="163"/>
      <c r="G20" s="164"/>
      <c r="H20" s="162">
        <v>0.9</v>
      </c>
      <c r="I20" s="163"/>
      <c r="J20" s="163"/>
      <c r="K20" s="164"/>
      <c r="L20" s="52" t="s">
        <v>55</v>
      </c>
      <c r="M20" s="53"/>
      <c r="N20" s="53"/>
      <c r="O20" s="54"/>
      <c r="P20" s="162" t="s">
        <v>56</v>
      </c>
      <c r="Q20" s="163"/>
      <c r="R20" s="164"/>
      <c r="S20" s="52" t="s">
        <v>57</v>
      </c>
      <c r="T20" s="53"/>
      <c r="U20" s="53"/>
      <c r="V20" s="54"/>
    </row>
    <row r="21" spans="1:25" ht="23.4" customHeight="1">
      <c r="A21" s="115" t="s">
        <v>58</v>
      </c>
      <c r="B21" s="116"/>
      <c r="C21" s="116"/>
      <c r="D21" s="116"/>
      <c r="E21" s="116"/>
      <c r="F21" s="116"/>
      <c r="G21" s="116"/>
      <c r="H21" s="116"/>
      <c r="I21" s="116"/>
      <c r="J21" s="116"/>
      <c r="K21" s="116"/>
      <c r="L21" s="116"/>
      <c r="M21" s="116"/>
      <c r="N21" s="117"/>
      <c r="O21" s="91" t="s">
        <v>59</v>
      </c>
      <c r="P21" s="92"/>
      <c r="Q21" s="92"/>
      <c r="R21" s="92"/>
      <c r="S21" s="92"/>
      <c r="T21" s="92"/>
      <c r="U21" s="92"/>
      <c r="V21" s="93"/>
    </row>
    <row r="22" spans="1:25" ht="25.95" customHeight="1">
      <c r="A22" s="97" t="s">
        <v>60</v>
      </c>
      <c r="B22" s="98"/>
      <c r="C22" s="98"/>
      <c r="D22" s="99"/>
      <c r="E22" s="103" t="s">
        <v>61</v>
      </c>
      <c r="F22" s="104"/>
      <c r="G22" s="104"/>
      <c r="H22" s="104"/>
      <c r="I22" s="105"/>
      <c r="J22" s="100" t="s">
        <v>62</v>
      </c>
      <c r="K22" s="101"/>
      <c r="L22" s="101"/>
      <c r="M22" s="101"/>
      <c r="N22" s="102"/>
      <c r="O22" s="94"/>
      <c r="P22" s="95"/>
      <c r="Q22" s="95"/>
      <c r="R22" s="95"/>
      <c r="S22" s="95"/>
      <c r="T22" s="95"/>
      <c r="U22" s="95"/>
      <c r="V22" s="96"/>
    </row>
    <row r="23" spans="1:25" ht="43.95" customHeight="1">
      <c r="A23" s="106">
        <v>0.9</v>
      </c>
      <c r="B23" s="107"/>
      <c r="C23" s="107"/>
      <c r="D23" s="108"/>
      <c r="E23" s="109" t="s">
        <v>342</v>
      </c>
      <c r="F23" s="110"/>
      <c r="G23" s="110"/>
      <c r="H23" s="110"/>
      <c r="I23" s="111"/>
      <c r="J23" s="112" t="s">
        <v>343</v>
      </c>
      <c r="K23" s="113"/>
      <c r="L23" s="113"/>
      <c r="M23" s="113"/>
      <c r="N23" s="114"/>
      <c r="O23" s="52" t="s">
        <v>156</v>
      </c>
      <c r="P23" s="53"/>
      <c r="Q23" s="53"/>
      <c r="R23" s="53"/>
      <c r="S23" s="53"/>
      <c r="T23" s="53"/>
      <c r="U23" s="53"/>
      <c r="V23" s="54"/>
    </row>
    <row r="24" spans="1:25" ht="25.2" customHeight="1">
      <c r="A24" s="147" t="s">
        <v>66</v>
      </c>
      <c r="B24" s="147"/>
      <c r="C24" s="147"/>
      <c r="D24" s="147"/>
      <c r="E24" s="147"/>
      <c r="F24" s="147"/>
      <c r="G24" s="147"/>
      <c r="H24" s="147"/>
      <c r="I24" s="147"/>
      <c r="J24" s="147"/>
      <c r="K24" s="147"/>
      <c r="L24" s="147"/>
      <c r="M24" s="147" t="s">
        <v>67</v>
      </c>
      <c r="N24" s="147"/>
      <c r="O24" s="147"/>
      <c r="P24" s="147"/>
      <c r="Q24" s="147"/>
      <c r="R24" s="147"/>
      <c r="S24" s="147"/>
      <c r="T24" s="147"/>
      <c r="U24" s="147"/>
      <c r="V24" s="147"/>
    </row>
    <row r="25" spans="1:25" ht="34.950000000000003" customHeight="1">
      <c r="A25" s="61" t="s">
        <v>337</v>
      </c>
      <c r="B25" s="61"/>
      <c r="C25" s="61"/>
      <c r="D25" s="61"/>
      <c r="E25" s="61"/>
      <c r="F25" s="61"/>
      <c r="G25" s="61"/>
      <c r="H25" s="61"/>
      <c r="I25" s="61"/>
      <c r="J25" s="61"/>
      <c r="K25" s="61"/>
      <c r="L25" s="61"/>
      <c r="M25" s="61" t="s">
        <v>338</v>
      </c>
      <c r="N25" s="61"/>
      <c r="O25" s="61"/>
      <c r="P25" s="61"/>
      <c r="Q25" s="61"/>
      <c r="R25" s="61"/>
      <c r="S25" s="61"/>
      <c r="T25" s="61"/>
      <c r="U25" s="61"/>
      <c r="V25" s="61"/>
      <c r="Y25" s="4"/>
    </row>
    <row r="26" spans="1:25" ht="19.2" customHeight="1">
      <c r="A26" s="129" t="s">
        <v>70</v>
      </c>
      <c r="B26" s="130"/>
      <c r="C26" s="130"/>
      <c r="D26" s="130"/>
      <c r="E26" s="130"/>
      <c r="F26" s="130"/>
      <c r="G26" s="130"/>
      <c r="H26" s="130"/>
      <c r="I26" s="130"/>
      <c r="J26" s="130"/>
      <c r="K26" s="130"/>
      <c r="L26" s="130"/>
      <c r="M26" s="130"/>
      <c r="N26" s="130"/>
      <c r="O26" s="130"/>
      <c r="P26" s="130"/>
      <c r="Q26" s="130"/>
      <c r="R26" s="130"/>
      <c r="S26" s="130"/>
      <c r="T26" s="130"/>
      <c r="U26" s="130"/>
      <c r="V26" s="131"/>
    </row>
    <row r="27" spans="1:25" ht="19.2" customHeight="1">
      <c r="A27" s="123" t="s">
        <v>71</v>
      </c>
      <c r="B27" s="124"/>
      <c r="C27" s="125">
        <v>2025</v>
      </c>
      <c r="D27" s="126"/>
      <c r="E27" s="126"/>
      <c r="F27" s="126"/>
      <c r="G27" s="126"/>
      <c r="H27" s="126"/>
      <c r="I27" s="127"/>
      <c r="J27" s="67">
        <v>2026</v>
      </c>
      <c r="K27" s="68"/>
      <c r="L27" s="68"/>
      <c r="M27" s="68"/>
      <c r="N27" s="68"/>
      <c r="O27" s="68"/>
      <c r="P27" s="69"/>
      <c r="Q27" s="67">
        <v>2027</v>
      </c>
      <c r="R27" s="68"/>
      <c r="S27" s="68"/>
      <c r="T27" s="68"/>
      <c r="U27" s="68"/>
      <c r="V27" s="69"/>
    </row>
    <row r="28" spans="1:25" ht="19.2" customHeight="1">
      <c r="A28" s="76" t="s">
        <v>72</v>
      </c>
      <c r="B28" s="76"/>
      <c r="C28" s="215">
        <v>62</v>
      </c>
      <c r="D28" s="216"/>
      <c r="E28" s="216"/>
      <c r="F28" s="216"/>
      <c r="G28" s="216"/>
      <c r="H28" s="216"/>
      <c r="I28" s="217"/>
      <c r="J28" s="73"/>
      <c r="K28" s="74"/>
      <c r="L28" s="74"/>
      <c r="M28" s="74"/>
      <c r="N28" s="74"/>
      <c r="O28" s="74"/>
      <c r="P28" s="75"/>
      <c r="Q28" s="73"/>
      <c r="R28" s="74"/>
      <c r="S28" s="74"/>
      <c r="T28" s="74"/>
      <c r="U28" s="74"/>
      <c r="V28" s="75"/>
      <c r="X28" s="8"/>
      <c r="Y28" s="8"/>
    </row>
    <row r="29" spans="1:25" ht="19.2" customHeight="1">
      <c r="A29" s="76" t="s">
        <v>73</v>
      </c>
      <c r="B29" s="76"/>
      <c r="C29" s="215">
        <v>1725</v>
      </c>
      <c r="D29" s="216"/>
      <c r="E29" s="216"/>
      <c r="F29" s="216"/>
      <c r="G29" s="216"/>
      <c r="H29" s="216"/>
      <c r="I29" s="217"/>
      <c r="J29" s="73"/>
      <c r="K29" s="74"/>
      <c r="L29" s="74"/>
      <c r="M29" s="74"/>
      <c r="N29" s="74"/>
      <c r="O29" s="74"/>
      <c r="P29" s="75"/>
      <c r="Q29" s="73"/>
      <c r="R29" s="74"/>
      <c r="S29" s="74"/>
      <c r="T29" s="74"/>
      <c r="U29" s="74"/>
      <c r="V29" s="75"/>
      <c r="W29" s="4"/>
    </row>
    <row r="30" spans="1:25" ht="19.95" customHeight="1">
      <c r="A30" s="83" t="s">
        <v>74</v>
      </c>
      <c r="B30" s="83"/>
      <c r="C30" s="83"/>
      <c r="D30" s="83"/>
      <c r="E30" s="83"/>
      <c r="F30" s="83"/>
      <c r="G30" s="83"/>
      <c r="H30" s="83"/>
      <c r="I30" s="83"/>
      <c r="J30" s="83"/>
      <c r="K30" s="83"/>
      <c r="L30" s="83"/>
      <c r="M30" s="83"/>
      <c r="N30" s="83"/>
      <c r="O30" s="83"/>
      <c r="P30" s="83"/>
      <c r="Q30" s="83"/>
      <c r="R30" s="83"/>
      <c r="S30" s="83"/>
      <c r="T30" s="83"/>
      <c r="U30" s="83"/>
      <c r="V30" s="8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82"/>
      <c r="H32" s="82"/>
      <c r="I32" s="82"/>
      <c r="J32" s="82"/>
      <c r="K32" s="82"/>
      <c r="L32" s="82"/>
      <c r="M32" s="82"/>
      <c r="N32" s="82"/>
      <c r="O32" s="82"/>
      <c r="P32" s="82"/>
      <c r="Q32" s="84"/>
      <c r="R32" s="84"/>
      <c r="S32" s="84"/>
      <c r="T32" s="84"/>
      <c r="U32" s="84"/>
      <c r="V32" s="85"/>
    </row>
    <row r="33" spans="1:25" ht="17.7" customHeight="1">
      <c r="A33" s="7">
        <v>2025</v>
      </c>
      <c r="B33" s="9">
        <f>IF(ISERROR($C$28/$C$29),0,$C$28/$C$29)</f>
        <v>3.5942028985507246E-2</v>
      </c>
      <c r="C33" s="1"/>
      <c r="D33" s="1"/>
      <c r="G33" s="88"/>
      <c r="H33" s="88"/>
      <c r="I33" s="82"/>
      <c r="J33" s="82"/>
      <c r="K33" s="10"/>
      <c r="L33" s="11"/>
      <c r="M33" s="88"/>
      <c r="N33" s="88"/>
      <c r="O33" s="88"/>
      <c r="P33" s="88"/>
      <c r="Q33" s="86"/>
      <c r="R33" s="86"/>
      <c r="S33" s="86"/>
      <c r="T33" s="86"/>
      <c r="U33" s="86"/>
      <c r="V33" s="87"/>
    </row>
    <row r="34" spans="1:25" ht="17.7" customHeight="1">
      <c r="A34" s="7">
        <v>2026</v>
      </c>
      <c r="B34" s="9">
        <f>IF(ISERROR($J$28/$J$29),0,$J$28/$J$29)</f>
        <v>0</v>
      </c>
      <c r="C34" s="1"/>
      <c r="D34" s="1"/>
      <c r="G34" s="82"/>
      <c r="H34" s="82"/>
      <c r="I34" s="82"/>
      <c r="J34" s="82"/>
      <c r="K34" s="12"/>
      <c r="L34" s="10"/>
      <c r="M34" s="82"/>
      <c r="N34" s="82"/>
      <c r="O34" s="82"/>
      <c r="P34" s="82"/>
      <c r="Q34" s="86"/>
      <c r="R34" s="86"/>
      <c r="S34" s="86"/>
      <c r="T34" s="86"/>
      <c r="U34" s="86"/>
      <c r="V34" s="87"/>
    </row>
    <row r="35" spans="1:25" ht="17.7" customHeight="1">
      <c r="A35" s="7">
        <v>2027</v>
      </c>
      <c r="B35" s="9">
        <f>IF(ISERROR($Q$28/$Q$29),0,$Q$28/$Q$29)</f>
        <v>0</v>
      </c>
      <c r="C35" s="1"/>
      <c r="D35" s="1"/>
      <c r="G35" s="82"/>
      <c r="H35" s="82"/>
      <c r="I35" s="82"/>
      <c r="J35" s="82"/>
      <c r="K35" s="12"/>
      <c r="L35" s="10"/>
      <c r="M35" s="82"/>
      <c r="N35" s="82"/>
      <c r="O35" s="82"/>
      <c r="P35" s="82"/>
      <c r="Q35" s="86"/>
      <c r="R35" s="86"/>
      <c r="S35" s="86"/>
      <c r="T35" s="86"/>
      <c r="U35" s="86"/>
      <c r="V35" s="87"/>
    </row>
    <row r="36" spans="1:25" ht="17.7" customHeight="1">
      <c r="A36" s="43"/>
      <c r="B36" s="44"/>
      <c r="G36" s="82"/>
      <c r="H36" s="82"/>
      <c r="I36" s="82"/>
      <c r="J36" s="82"/>
      <c r="K36" s="12"/>
      <c r="L36" s="10"/>
      <c r="M36" s="82"/>
      <c r="N36" s="82"/>
      <c r="O36" s="82"/>
      <c r="P36" s="82"/>
      <c r="Q36" s="86"/>
      <c r="R36" s="86"/>
      <c r="S36" s="86"/>
      <c r="T36" s="86"/>
      <c r="U36" s="86"/>
      <c r="V36" s="87"/>
    </row>
    <row r="37" spans="1:25" ht="17.7" customHeight="1">
      <c r="A37" s="45"/>
      <c r="G37" s="82"/>
      <c r="H37" s="82"/>
      <c r="I37" s="82"/>
      <c r="J37" s="82"/>
      <c r="K37" s="12"/>
      <c r="L37" s="10"/>
      <c r="M37" s="82"/>
      <c r="N37" s="82"/>
      <c r="O37" s="82"/>
      <c r="P37" s="82"/>
      <c r="Q37" s="86"/>
      <c r="R37" s="86"/>
      <c r="S37" s="86"/>
      <c r="T37" s="86"/>
      <c r="U37" s="86"/>
      <c r="V37" s="87"/>
    </row>
    <row r="38" spans="1:25" ht="17.7" customHeight="1">
      <c r="A38" s="45"/>
      <c r="G38" s="82"/>
      <c r="H38" s="82"/>
      <c r="I38" s="82"/>
      <c r="J38" s="82"/>
      <c r="K38" s="12"/>
      <c r="L38" s="10"/>
      <c r="M38" s="82"/>
      <c r="N38" s="82"/>
      <c r="O38" s="82"/>
      <c r="P38" s="82"/>
      <c r="Q38" s="86"/>
      <c r="R38" s="86"/>
      <c r="S38" s="86"/>
      <c r="T38" s="86"/>
      <c r="U38" s="86"/>
      <c r="V38" s="87"/>
    </row>
    <row r="39" spans="1:25" ht="17.7" customHeight="1">
      <c r="A39" s="45"/>
      <c r="G39" s="82"/>
      <c r="H39" s="82"/>
      <c r="I39" s="82"/>
      <c r="J39" s="82"/>
      <c r="K39" s="12"/>
      <c r="L39" s="10"/>
      <c r="M39" s="82"/>
      <c r="N39" s="82"/>
      <c r="O39" s="82"/>
      <c r="P39" s="82"/>
      <c r="Q39" s="86"/>
      <c r="R39" s="86"/>
      <c r="S39" s="86"/>
      <c r="T39" s="86"/>
      <c r="U39" s="86"/>
      <c r="V39" s="87"/>
    </row>
    <row r="40" spans="1:25" ht="17.7" customHeight="1">
      <c r="A40" s="45"/>
      <c r="G40" s="82"/>
      <c r="H40" s="82"/>
      <c r="I40" s="82"/>
      <c r="J40" s="82"/>
      <c r="K40" s="12"/>
      <c r="L40" s="10"/>
      <c r="M40" s="82"/>
      <c r="N40" s="82"/>
      <c r="O40" s="82"/>
      <c r="P40" s="82"/>
      <c r="Q40" s="86"/>
      <c r="R40" s="86"/>
      <c r="S40" s="86"/>
      <c r="T40" s="86"/>
      <c r="U40" s="86"/>
      <c r="V40" s="87"/>
    </row>
    <row r="41" spans="1:25" ht="17.7" customHeight="1">
      <c r="A41" s="45"/>
      <c r="G41" s="82"/>
      <c r="H41" s="82"/>
      <c r="I41" s="82"/>
      <c r="J41" s="82"/>
      <c r="K41" s="12"/>
      <c r="L41" s="10"/>
      <c r="M41" s="82"/>
      <c r="N41" s="82"/>
      <c r="O41" s="82"/>
      <c r="P41" s="82"/>
      <c r="Q41" s="86"/>
      <c r="R41" s="86"/>
      <c r="S41" s="86"/>
      <c r="T41" s="86"/>
      <c r="U41" s="86"/>
      <c r="V41" s="87"/>
    </row>
    <row r="42" spans="1:25" ht="17.7" customHeight="1">
      <c r="A42" s="45"/>
      <c r="G42" s="82"/>
      <c r="H42" s="82"/>
      <c r="I42" s="82"/>
      <c r="J42" s="82"/>
      <c r="K42" s="12"/>
      <c r="L42" s="10"/>
      <c r="M42" s="82"/>
      <c r="N42" s="82"/>
      <c r="O42" s="82"/>
      <c r="P42" s="82"/>
      <c r="Q42" s="86"/>
      <c r="R42" s="86"/>
      <c r="S42" s="86"/>
      <c r="T42" s="86"/>
      <c r="U42" s="86"/>
      <c r="V42" s="87"/>
    </row>
    <row r="43" spans="1:25" ht="17.7" customHeight="1">
      <c r="A43" s="45"/>
      <c r="G43" s="82"/>
      <c r="H43" s="82"/>
      <c r="I43" s="82"/>
      <c r="J43" s="82"/>
      <c r="K43" s="12"/>
      <c r="L43" s="10"/>
      <c r="M43" s="82"/>
      <c r="N43" s="82"/>
      <c r="O43" s="82"/>
      <c r="P43" s="82"/>
      <c r="Q43" s="86"/>
      <c r="R43" s="86"/>
      <c r="S43" s="86"/>
      <c r="T43" s="86"/>
      <c r="U43" s="86"/>
      <c r="V43" s="87"/>
    </row>
    <row r="44" spans="1:25" ht="17.25" customHeight="1">
      <c r="A44" s="45"/>
      <c r="G44" s="82"/>
      <c r="H44" s="82"/>
      <c r="I44" s="82"/>
      <c r="J44" s="82"/>
      <c r="K44" s="12"/>
      <c r="L44" s="10"/>
      <c r="M44" s="82"/>
      <c r="N44" s="82"/>
      <c r="O44" s="82"/>
      <c r="P44" s="82"/>
      <c r="Q44" s="84"/>
      <c r="R44" s="84"/>
      <c r="S44" s="84"/>
      <c r="T44" s="84"/>
      <c r="U44" s="84"/>
      <c r="V44" s="85"/>
    </row>
    <row r="45" spans="1:25" ht="17.25" customHeight="1">
      <c r="A45" s="24"/>
      <c r="B45" s="15"/>
      <c r="C45" s="21"/>
      <c r="D45" s="21"/>
      <c r="K45" s="12"/>
      <c r="L45" s="10"/>
      <c r="V45" s="25"/>
    </row>
    <row r="46" spans="1:25" ht="15.75" customHeight="1">
      <c r="A46" s="121" t="s">
        <v>77</v>
      </c>
      <c r="B46" s="121"/>
      <c r="C46" s="121"/>
      <c r="D46" s="121"/>
      <c r="E46" s="121"/>
      <c r="F46" s="121"/>
      <c r="G46" s="121"/>
      <c r="H46" s="121"/>
      <c r="I46" s="121"/>
      <c r="J46" s="121"/>
      <c r="K46" s="121"/>
      <c r="L46" s="121"/>
      <c r="M46" s="121"/>
      <c r="N46" s="121"/>
      <c r="O46" s="121"/>
      <c r="P46" s="121"/>
      <c r="Q46" s="121"/>
      <c r="R46" s="121"/>
      <c r="S46" s="121"/>
      <c r="T46" s="121"/>
      <c r="U46" s="121"/>
      <c r="V46" s="121"/>
      <c r="X46" s="13"/>
    </row>
    <row r="47" spans="1:25" ht="33" customHeight="1">
      <c r="A47" s="142" t="s">
        <v>330</v>
      </c>
      <c r="B47" s="144"/>
      <c r="C47" s="213" t="s">
        <v>344</v>
      </c>
      <c r="D47" s="213"/>
      <c r="E47" s="213"/>
      <c r="F47" s="213"/>
      <c r="G47" s="213"/>
      <c r="H47" s="213"/>
      <c r="I47" s="213"/>
      <c r="J47" s="213"/>
      <c r="K47" s="213"/>
      <c r="L47" s="213"/>
      <c r="M47" s="213"/>
      <c r="N47" s="213"/>
      <c r="O47" s="213"/>
      <c r="P47" s="213"/>
      <c r="Q47" s="213"/>
      <c r="R47" s="213"/>
      <c r="S47" s="213"/>
      <c r="T47" s="213"/>
      <c r="U47" s="213"/>
      <c r="V47" s="214"/>
      <c r="W47" s="10">
        <f>LEN(C47)</f>
        <v>293</v>
      </c>
      <c r="X47" s="10"/>
      <c r="Y47" s="10"/>
    </row>
    <row r="48" spans="1:25" ht="18" customHeight="1">
      <c r="A48" s="89" t="s">
        <v>79</v>
      </c>
      <c r="B48" s="89"/>
      <c r="C48" s="89"/>
      <c r="D48" s="89"/>
      <c r="E48" s="89"/>
      <c r="F48" s="89"/>
      <c r="G48" s="89"/>
      <c r="H48" s="89"/>
      <c r="I48" s="89"/>
      <c r="J48" s="89"/>
      <c r="K48" s="89"/>
      <c r="L48" s="89"/>
      <c r="M48" s="89"/>
      <c r="N48" s="89"/>
      <c r="O48" s="89"/>
      <c r="P48" s="89"/>
      <c r="Q48" s="89"/>
      <c r="R48" s="89"/>
      <c r="S48" s="89"/>
      <c r="T48" s="89"/>
      <c r="U48" s="89"/>
      <c r="V48" s="89"/>
      <c r="W48" s="14"/>
      <c r="X48" s="15"/>
      <c r="Y48" s="12"/>
    </row>
    <row r="49" spans="1:25" ht="32.25" customHeight="1">
      <c r="A49" s="142" t="s">
        <v>330</v>
      </c>
      <c r="B49" s="144"/>
      <c r="C49" s="213" t="s">
        <v>32</v>
      </c>
      <c r="D49" s="213"/>
      <c r="E49" s="213"/>
      <c r="F49" s="213"/>
      <c r="G49" s="213"/>
      <c r="H49" s="213"/>
      <c r="I49" s="213"/>
      <c r="J49" s="213"/>
      <c r="K49" s="213"/>
      <c r="L49" s="213"/>
      <c r="M49" s="213"/>
      <c r="N49" s="213"/>
      <c r="O49" s="213"/>
      <c r="P49" s="213"/>
      <c r="Q49" s="213"/>
      <c r="R49" s="213"/>
      <c r="S49" s="213"/>
      <c r="T49" s="213"/>
      <c r="U49" s="213"/>
      <c r="V49" s="214"/>
      <c r="W49" s="10">
        <f>LEN(C49)</f>
        <v>3</v>
      </c>
      <c r="X49" s="15"/>
      <c r="Y49" s="12"/>
    </row>
    <row r="50" spans="1:25" ht="20.399999999999999" customHeight="1">
      <c r="A50" s="89" t="s">
        <v>80</v>
      </c>
      <c r="B50" s="89"/>
      <c r="C50" s="89"/>
      <c r="D50" s="89"/>
      <c r="E50" s="89"/>
      <c r="F50" s="89"/>
      <c r="G50" s="89"/>
      <c r="H50" s="89"/>
      <c r="I50" s="89"/>
      <c r="J50" s="89"/>
      <c r="K50" s="89"/>
      <c r="L50" s="89"/>
      <c r="M50" s="89"/>
      <c r="N50" s="89"/>
      <c r="O50" s="89"/>
      <c r="P50" s="89"/>
      <c r="Q50" s="89"/>
      <c r="R50" s="89"/>
      <c r="S50" s="89"/>
      <c r="T50" s="89"/>
      <c r="U50" s="89"/>
      <c r="V50" s="89"/>
      <c r="W50" s="14"/>
      <c r="X50" s="15"/>
      <c r="Y50" s="12"/>
    </row>
    <row r="51" spans="1:25" ht="32.25" customHeight="1">
      <c r="A51" s="142" t="s">
        <v>330</v>
      </c>
      <c r="B51" s="144"/>
      <c r="C51" s="213" t="s">
        <v>23</v>
      </c>
      <c r="D51" s="213"/>
      <c r="E51" s="213"/>
      <c r="F51" s="213"/>
      <c r="G51" s="213"/>
      <c r="H51" s="213"/>
      <c r="I51" s="213"/>
      <c r="J51" s="213"/>
      <c r="K51" s="213"/>
      <c r="L51" s="213"/>
      <c r="M51" s="213"/>
      <c r="N51" s="213"/>
      <c r="O51" s="213"/>
      <c r="P51" s="213"/>
      <c r="Q51" s="213"/>
      <c r="R51" s="213"/>
      <c r="S51" s="213"/>
      <c r="T51" s="213"/>
      <c r="U51" s="213"/>
      <c r="V51" s="214"/>
      <c r="W51" s="14"/>
      <c r="X51" s="15"/>
      <c r="Y51" s="12"/>
    </row>
    <row r="52" spans="1:25" ht="16.2" customHeight="1">
      <c r="A52" s="89" t="s">
        <v>81</v>
      </c>
      <c r="B52" s="89"/>
      <c r="C52" s="89"/>
      <c r="D52" s="89"/>
      <c r="E52" s="89"/>
      <c r="F52" s="89"/>
      <c r="G52" s="89"/>
      <c r="H52" s="89"/>
      <c r="I52" s="89"/>
      <c r="J52" s="89"/>
      <c r="K52" s="89"/>
      <c r="L52" s="89"/>
      <c r="M52" s="89"/>
      <c r="N52" s="89"/>
      <c r="O52" s="89"/>
      <c r="P52" s="89"/>
      <c r="Q52" s="89"/>
      <c r="R52" s="89"/>
      <c r="S52" s="89"/>
      <c r="T52" s="89"/>
      <c r="U52" s="89"/>
      <c r="V52" s="89"/>
      <c r="W52" s="14"/>
      <c r="X52" s="15"/>
      <c r="Y52" s="12"/>
    </row>
    <row r="53" spans="1:25" ht="15.6" customHeight="1">
      <c r="A53" s="20" t="s">
        <v>3</v>
      </c>
      <c r="B53" s="119" t="s">
        <v>82</v>
      </c>
      <c r="C53" s="120"/>
      <c r="D53" s="118" t="s">
        <v>83</v>
      </c>
      <c r="E53" s="119"/>
      <c r="F53" s="119"/>
      <c r="G53" s="119"/>
      <c r="H53" s="119"/>
      <c r="I53" s="119"/>
      <c r="J53" s="120"/>
      <c r="K53" s="118" t="s">
        <v>84</v>
      </c>
      <c r="L53" s="119"/>
      <c r="M53" s="119"/>
      <c r="N53" s="119"/>
      <c r="O53" s="119"/>
      <c r="P53" s="119"/>
      <c r="Q53" s="120"/>
      <c r="R53" s="118" t="s">
        <v>85</v>
      </c>
      <c r="S53" s="119"/>
      <c r="T53" s="119"/>
      <c r="U53" s="119"/>
      <c r="V53" s="120"/>
      <c r="W53" s="14"/>
      <c r="X53" s="15"/>
      <c r="Y53" s="12"/>
    </row>
    <row r="54" spans="1:25" ht="15" customHeight="1">
      <c r="A54" s="19">
        <v>1</v>
      </c>
      <c r="B54" s="55">
        <v>45679</v>
      </c>
      <c r="C54" s="56"/>
      <c r="D54" s="57" t="s">
        <v>86</v>
      </c>
      <c r="E54" s="58"/>
      <c r="F54" s="58"/>
      <c r="G54" s="58"/>
      <c r="H54" s="58"/>
      <c r="I54" s="58"/>
      <c r="J54" s="59"/>
      <c r="K54" s="57" t="s">
        <v>87</v>
      </c>
      <c r="L54" s="58"/>
      <c r="M54" s="58"/>
      <c r="N54" s="58"/>
      <c r="O54" s="58"/>
      <c r="P54" s="58"/>
      <c r="Q54" s="59"/>
      <c r="R54" s="60">
        <v>45729</v>
      </c>
      <c r="S54" s="61"/>
      <c r="T54" s="61"/>
      <c r="U54" s="61"/>
      <c r="V54" s="61"/>
      <c r="W54" s="14"/>
      <c r="X54" s="15"/>
      <c r="Y54" s="12"/>
    </row>
    <row r="55" spans="1:25" s="2" customFormat="1" ht="15.6" customHeight="1">
      <c r="A55" s="49" t="s">
        <v>88</v>
      </c>
      <c r="B55" s="50"/>
      <c r="C55" s="50"/>
      <c r="D55" s="50"/>
      <c r="E55" s="50"/>
      <c r="F55" s="50"/>
      <c r="G55" s="50"/>
      <c r="H55" s="50"/>
      <c r="I55" s="50"/>
      <c r="J55" s="50"/>
      <c r="K55" s="50"/>
      <c r="L55" s="50"/>
      <c r="M55" s="50"/>
      <c r="N55" s="50"/>
      <c r="O55" s="50"/>
      <c r="P55" s="50"/>
      <c r="Q55" s="50"/>
      <c r="R55" s="50"/>
      <c r="S55" s="50"/>
      <c r="T55" s="50"/>
      <c r="U55" s="50"/>
      <c r="V55" s="51"/>
      <c r="W55" s="14"/>
      <c r="X55" s="15"/>
      <c r="Y55" s="12"/>
    </row>
    <row r="56" spans="1:25" s="2" customFormat="1" ht="28.2" customHeight="1">
      <c r="A56" s="16" t="s">
        <v>89</v>
      </c>
      <c r="B56" s="52" t="s">
        <v>149</v>
      </c>
      <c r="C56" s="53"/>
      <c r="D56" s="53"/>
      <c r="E56" s="53"/>
      <c r="F56" s="53"/>
      <c r="G56" s="53"/>
      <c r="H56" s="53"/>
      <c r="I56" s="53"/>
      <c r="J56" s="53"/>
      <c r="K56" s="53"/>
      <c r="L56" s="54"/>
      <c r="M56" s="65" t="s">
        <v>91</v>
      </c>
      <c r="N56" s="66"/>
      <c r="O56" s="52" t="s">
        <v>150</v>
      </c>
      <c r="P56" s="53"/>
      <c r="Q56" s="53"/>
      <c r="R56" s="53"/>
      <c r="S56" s="53"/>
      <c r="T56" s="53"/>
      <c r="U56" s="53"/>
      <c r="V56" s="54"/>
      <c r="W56" s="14"/>
      <c r="X56" s="15"/>
      <c r="Y56" s="12"/>
    </row>
    <row r="57" spans="1:25" s="2" customFormat="1" ht="26.7" customHeight="1">
      <c r="A57" s="16" t="s">
        <v>89</v>
      </c>
      <c r="B57" s="52" t="s">
        <v>93</v>
      </c>
      <c r="C57" s="53"/>
      <c r="D57" s="53"/>
      <c r="E57" s="53"/>
      <c r="F57" s="53"/>
      <c r="G57" s="53"/>
      <c r="H57" s="53"/>
      <c r="I57" s="53"/>
      <c r="J57" s="53"/>
      <c r="K57" s="53"/>
      <c r="L57" s="54"/>
      <c r="M57" s="65" t="s">
        <v>91</v>
      </c>
      <c r="N57" s="66"/>
      <c r="O57" s="52" t="s">
        <v>94</v>
      </c>
      <c r="P57" s="53"/>
      <c r="Q57" s="53"/>
      <c r="R57" s="53"/>
      <c r="S57" s="53"/>
      <c r="T57" s="53"/>
      <c r="U57" s="53"/>
      <c r="V57" s="54"/>
      <c r="W57" s="1"/>
      <c r="X57" s="1"/>
      <c r="Y57" s="1"/>
    </row>
    <row r="58" spans="1:25" s="2" customFormat="1" ht="24.6" customHeight="1">
      <c r="A58" s="16" t="s">
        <v>95</v>
      </c>
      <c r="B58" s="62" t="s">
        <v>96</v>
      </c>
      <c r="C58" s="63"/>
      <c r="D58" s="63"/>
      <c r="E58" s="63"/>
      <c r="F58" s="63"/>
      <c r="G58" s="63"/>
      <c r="H58" s="63"/>
      <c r="I58" s="63"/>
      <c r="J58" s="63"/>
      <c r="K58" s="63"/>
      <c r="L58" s="64"/>
      <c r="M58" s="65" t="s">
        <v>91</v>
      </c>
      <c r="N58" s="66"/>
      <c r="O58" s="52" t="s">
        <v>97</v>
      </c>
      <c r="P58" s="53"/>
      <c r="Q58" s="53"/>
      <c r="R58" s="53"/>
      <c r="S58" s="53"/>
      <c r="T58" s="53"/>
      <c r="U58" s="53"/>
      <c r="V58" s="54"/>
      <c r="W58" s="1"/>
      <c r="X58" s="1"/>
      <c r="Y58" s="1"/>
    </row>
    <row r="59" spans="1:25" s="2" customFormat="1" ht="27.6" customHeight="1">
      <c r="A59" s="16" t="s">
        <v>98</v>
      </c>
      <c r="B59" s="52" t="s">
        <v>99</v>
      </c>
      <c r="C59" s="53"/>
      <c r="D59" s="53"/>
      <c r="E59" s="53"/>
      <c r="F59" s="53"/>
      <c r="G59" s="53"/>
      <c r="H59" s="53"/>
      <c r="I59" s="53"/>
      <c r="J59" s="53"/>
      <c r="K59" s="53"/>
      <c r="L59" s="54"/>
      <c r="M59" s="65" t="s">
        <v>91</v>
      </c>
      <c r="N59" s="66"/>
      <c r="O59" s="52" t="s">
        <v>100</v>
      </c>
      <c r="P59" s="53"/>
      <c r="Q59" s="53"/>
      <c r="R59" s="53"/>
      <c r="S59" s="53"/>
      <c r="T59" s="53"/>
      <c r="U59" s="53"/>
      <c r="V59" s="54"/>
      <c r="W59" s="1"/>
      <c r="X59" s="1"/>
      <c r="Y59" s="1"/>
    </row>
    <row r="60" spans="1:25" s="2" customFormat="1" ht="13.5" customHeight="1">
      <c r="A60" s="49" t="s">
        <v>101</v>
      </c>
      <c r="B60" s="50"/>
      <c r="C60" s="50"/>
      <c r="D60" s="50"/>
      <c r="E60" s="50"/>
      <c r="F60" s="50"/>
      <c r="G60" s="50"/>
      <c r="H60" s="50"/>
      <c r="I60" s="50"/>
      <c r="J60" s="50"/>
      <c r="K60" s="50"/>
      <c r="L60" s="50"/>
      <c r="M60" s="50"/>
      <c r="N60" s="50"/>
      <c r="O60" s="50"/>
      <c r="P60" s="50"/>
      <c r="Q60" s="50"/>
      <c r="R60" s="50"/>
      <c r="S60" s="50"/>
      <c r="T60" s="50"/>
      <c r="U60" s="50"/>
      <c r="V60" s="51"/>
      <c r="W60" s="1"/>
      <c r="X60" s="1"/>
      <c r="Y60" s="1"/>
    </row>
    <row r="61" spans="1:25" s="2" customFormat="1" ht="19.95" customHeight="1">
      <c r="A61" s="30" t="s">
        <v>102</v>
      </c>
      <c r="B61" s="77" t="s">
        <v>103</v>
      </c>
      <c r="C61" s="78"/>
      <c r="D61" s="78"/>
      <c r="E61" s="78"/>
      <c r="F61" s="78"/>
      <c r="G61" s="78"/>
      <c r="H61" s="78"/>
      <c r="I61" s="78"/>
      <c r="J61" s="78"/>
      <c r="K61" s="78"/>
      <c r="L61" s="79"/>
      <c r="M61" s="80" t="s">
        <v>91</v>
      </c>
      <c r="N61" s="81"/>
      <c r="O61" s="77" t="s">
        <v>104</v>
      </c>
      <c r="P61" s="78"/>
      <c r="Q61" s="78"/>
      <c r="R61" s="78"/>
      <c r="S61" s="78"/>
      <c r="T61" s="78"/>
      <c r="U61" s="78"/>
      <c r="V61" s="79"/>
      <c r="W61" s="1"/>
      <c r="X61" s="1"/>
      <c r="Y61" s="1"/>
    </row>
    <row r="62" spans="1:25" ht="13.5" customHeight="1">
      <c r="A62" s="90" t="s">
        <v>105</v>
      </c>
      <c r="B62" s="90"/>
      <c r="C62" s="90"/>
      <c r="D62" s="90"/>
      <c r="E62" s="90"/>
      <c r="F62" s="90"/>
      <c r="G62" s="90"/>
      <c r="H62" s="90"/>
      <c r="I62" s="90"/>
      <c r="J62" s="90"/>
      <c r="K62" s="90"/>
      <c r="L62" s="90"/>
      <c r="M62" s="90"/>
      <c r="N62" s="90"/>
      <c r="O62" s="90"/>
      <c r="P62" s="90"/>
      <c r="Q62" s="90"/>
      <c r="R62" s="90"/>
      <c r="S62" s="90"/>
      <c r="T62" s="90"/>
      <c r="U62" s="90"/>
      <c r="V62" s="90"/>
    </row>
  </sheetData>
  <sheetProtection algorithmName="SHA-512" hashValue="fj2dhrhp4cQvohhqe9DPCOKLY8s7DQnvlkQl9PwAuFcs+LMtcmBjqzWcX/ElnJcAnkvZoHo7N9wTnPo8PmGthw==" saltValue="TxrfSubqa1UrKUAkOYnNMg==" spinCount="100000" sheet="1" formatCells="0" formatColumns="0" formatRows="0" insertColumns="0" insertRows="0" insertHyperlinks="0" deleteColumns="0" deleteRows="0" sort="0" autoFilter="0" pivotTables="0"/>
  <mergeCells count="181">
    <mergeCell ref="A55:V55"/>
    <mergeCell ref="B56:L56"/>
    <mergeCell ref="M56:N56"/>
    <mergeCell ref="O56:V56"/>
    <mergeCell ref="A62:V62"/>
    <mergeCell ref="B59:L59"/>
    <mergeCell ref="M59:N59"/>
    <mergeCell ref="O59:V59"/>
    <mergeCell ref="A60:V60"/>
    <mergeCell ref="B61:L61"/>
    <mergeCell ref="M61:N61"/>
    <mergeCell ref="O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6C4DA8DB-E1CD-4338-9A98-486BD406195D}">
      <formula1>1</formula1>
      <formula2>300</formula2>
    </dataValidation>
    <dataValidation type="textLength" allowBlank="1" showInputMessage="1" showErrorMessage="1" sqref="C47:V47" xr:uid="{91831AF2-09F8-46A1-BFF4-6F375CBF617A}">
      <formula1>1</formula1>
      <formula2>700</formula2>
    </dataValidation>
    <dataValidation type="textLength" allowBlank="1" showInputMessage="1" showErrorMessage="1" sqref="A49 A47 A51" xr:uid="{D33917D0-6EC8-49F7-A843-0A11A51F633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AD77D21-4639-4B56-8639-1CDCF4688B29}">
          <x14:formula1>
            <xm:f>lista!$R$2:$R$21</xm:f>
          </x14:formula1>
          <xm:sqref>U11:V11</xm:sqref>
        </x14:dataValidation>
        <x14:dataValidation type="list" allowBlank="1" showInputMessage="1" showErrorMessage="1" xr:uid="{37790AC6-5A3D-419D-90E2-92B112A96786}">
          <x14:formula1>
            <xm:f>lista!$K$2:$K$24</xm:f>
          </x14:formula1>
          <xm:sqref>H13</xm:sqref>
        </x14:dataValidation>
        <x14:dataValidation type="list" allowBlank="1" showInputMessage="1" showErrorMessage="1" xr:uid="{134CE23E-5211-4B88-A8B3-41044C2004B7}">
          <x14:formula1>
            <xm:f>lista!$L$2:$L$21</xm:f>
          </x14:formula1>
          <xm:sqref>H8:R8</xm:sqref>
        </x14:dataValidation>
        <x14:dataValidation type="list" allowBlank="1" showInputMessage="1" showErrorMessage="1" xr:uid="{0652CBDB-3E32-4F6D-9F3C-8AF9907053CB}">
          <x14:formula1>
            <xm:f>lista!$M$2:$M$21</xm:f>
          </x14:formula1>
          <xm:sqref>S8:V8</xm:sqref>
        </x14:dataValidation>
        <x14:dataValidation type="list" allowBlank="1" showInputMessage="1" showErrorMessage="1" xr:uid="{2A5B5E53-F808-4E47-BAEB-504B9C7B5750}">
          <x14:formula1>
            <xm:f>lista!$Q$2:$Q$3</xm:f>
          </x14:formula1>
          <xm:sqref>O11:Q11</xm:sqref>
        </x14:dataValidation>
        <x14:dataValidation type="list" allowBlank="1" showInputMessage="1" showErrorMessage="1" xr:uid="{D4FF2E69-5FB2-4450-B149-78F91BA4290B}">
          <x14:formula1>
            <xm:f>lista!$I$2:$I$7</xm:f>
          </x14:formula1>
          <xm:sqref>A13:B13</xm:sqref>
        </x14:dataValidation>
        <x14:dataValidation type="list" allowBlank="1" showInputMessage="1" showErrorMessage="1" xr:uid="{95016F2C-5B48-40C7-BBAB-43C68F3ECFD4}">
          <x14:formula1>
            <xm:f>lista!$H$2:$H$5</xm:f>
          </x14:formula1>
          <xm:sqref>T16:V17</xm:sqref>
        </x14:dataValidation>
        <x14:dataValidation type="list" allowBlank="1" showInputMessage="1" showErrorMessage="1" xr:uid="{CAB89A9B-403E-4796-86E6-2BBFF6153AFD}">
          <x14:formula1>
            <xm:f>lista!$G$2:$G$5</xm:f>
          </x14:formula1>
          <xm:sqref>Q16:S17</xm:sqref>
        </x14:dataValidation>
        <x14:dataValidation type="list" allowBlank="1" showInputMessage="1" showErrorMessage="1" xr:uid="{0E231CF0-AD98-4488-9C40-2D89B2768687}">
          <x14:formula1>
            <xm:f>lista!$C$2:$C$3</xm:f>
          </x14:formula1>
          <xm:sqref>P20:R20</xm:sqref>
        </x14:dataValidation>
        <x14:dataValidation type="list" allowBlank="1" showInputMessage="1" showErrorMessage="1" xr:uid="{62B1AFDF-6A6D-4CCF-8951-7F238D5CDEE4}">
          <x14:formula1>
            <xm:f>lista!$E$2:$E$3</xm:f>
          </x14:formula1>
          <xm:sqref>S20:V20</xm:sqref>
        </x14:dataValidation>
        <x14:dataValidation type="list" allowBlank="1" showInputMessage="1" showErrorMessage="1" xr:uid="{E5FDF554-9F6C-4835-91E9-4AC8A24387A2}">
          <x14:formula1>
            <xm:f>lista!$D$2:$D$3</xm:f>
          </x14:formula1>
          <xm:sqref>L20:O20</xm:sqref>
        </x14:dataValidation>
        <x14:dataValidation type="list" allowBlank="1" showInputMessage="1" showErrorMessage="1" xr:uid="{517C3A32-F53B-42FB-87F8-148FE109E04E}">
          <x14:formula1>
            <xm:f>lista!$F$2:$F$9</xm:f>
          </x14:formula1>
          <xm:sqref>D20:G20</xm:sqref>
        </x14:dataValidation>
        <x14:dataValidation type="list" allowBlank="1" showInputMessage="1" showErrorMessage="1" xr:uid="{3F9527F9-8911-4624-857E-6496902ED927}">
          <x14:formula1>
            <xm:f>lista!$O$2:$O$3</xm:f>
          </x14:formula1>
          <xm:sqref>A20:C20</xm:sqref>
        </x14:dataValidation>
        <x14:dataValidation type="list" allowBlank="1" showInputMessage="1" showErrorMessage="1" xr:uid="{1FAEC1D2-A8A9-4078-868C-6CD7EB5E3896}">
          <x14:formula1>
            <xm:f>lista!$B$2:$B$8</xm:f>
          </x14:formula1>
          <xm:sqref>F16:I17</xm:sqref>
        </x14:dataValidation>
        <x14:dataValidation type="list" allowBlank="1" showInputMessage="1" showErrorMessage="1" xr:uid="{5BF4C44B-69A6-4A38-9C80-7E41B600E2EB}">
          <x14:formula1>
            <xm:f>lista!$A$2:$A$13</xm:f>
          </x14:formula1>
          <xm:sqref>F11:N11</xm:sqref>
        </x14:dataValidation>
        <x14:dataValidation type="list" allowBlank="1" showInputMessage="1" showErrorMessage="1" xr:uid="{A92E98E5-F540-4794-BC58-70ACC84E5959}">
          <x14:formula1>
            <xm:f>lista!$J$2:$J$13</xm:f>
          </x14:formula1>
          <xm:sqref>C13</xm:sqref>
        </x14:dataValidation>
        <x14:dataValidation type="list" allowBlank="1" showInputMessage="1" showErrorMessage="1" xr:uid="{2F71732C-9810-4CBB-A24B-EC19AED44177}">
          <x14:formula1>
            <xm:f>lista!$N$2:$N$5</xm:f>
          </x14:formula1>
          <xm:sqref>A8:G8</xm:sqref>
        </x14:dataValidation>
        <x14:dataValidation type="list" allowBlank="1" showInputMessage="1" showErrorMessage="1" xr:uid="{98FBA0E5-BD15-43D1-9AD9-FB139BDECC3B}">
          <x14:formula1>
            <xm:f>lista!$P$2:$P$4</xm:f>
          </x14:formula1>
          <xm:sqref>C51:V51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134c6292-62f7-49e4-9501-667692906ea9"/>
    <ds:schemaRef ds:uri="http://purl.org/dc/elements/1.1/"/>
    <ds:schemaRef ds:uri="http://schemas.microsoft.com/office/2006/documentManagement/types"/>
    <ds:schemaRef ds:uri="de760008-90a1-48d8-baa3-271db4ad9e52"/>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C35A0523-7472-4551-AC6D-AE96ECF939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IN-GES-GDH-001</vt:lpstr>
      <vt:lpstr>IN-GES-GDH-002</vt:lpstr>
      <vt:lpstr>IN-GES-GDH-003</vt:lpstr>
      <vt:lpstr>IN-GES-GDH-004</vt:lpstr>
      <vt:lpstr>IN-GES-GDH-005</vt:lpstr>
      <vt:lpstr>lista</vt:lpstr>
      <vt:lpstr>IN-GES-GDH-006</vt:lpstr>
      <vt:lpstr>IN-GES-GDH-007</vt:lpstr>
      <vt:lpstr>IN-GES-GDH-008</vt:lpstr>
      <vt:lpstr>IN-GES-GDH-009</vt:lpstr>
      <vt:lpstr>IN-GES-GDH-010</vt:lpstr>
      <vt:lpstr>INSTRUCTIVO</vt:lpstr>
      <vt:lpstr>'IN-GES-GDH-001'!Área_de_impresión</vt:lpstr>
      <vt:lpstr>'IN-GES-GDH-002'!Área_de_impresión</vt:lpstr>
      <vt:lpstr>'IN-GES-GDH-003'!Área_de_impresión</vt:lpstr>
      <vt:lpstr>'IN-GES-GDH-004'!Área_de_impresión</vt:lpstr>
      <vt:lpstr>'IN-GES-GDH-005'!Área_de_impresión</vt:lpstr>
      <vt:lpstr>'IN-GES-GDH-006'!Área_de_impresión</vt:lpstr>
      <vt:lpstr>'IN-GES-GDH-007'!Área_de_impresión</vt:lpstr>
      <vt:lpstr>'IN-GES-GDH-008'!Área_de_impresión</vt:lpstr>
      <vt:lpstr>'IN-GES-GDH-009'!Área_de_impresión</vt:lpstr>
      <vt:lpstr>'IN-GES-GDH-010'!Área_de_impresión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2026-01-14T17:30:13Z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