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Remitidos Líderes\"/>
    </mc:Choice>
  </mc:AlternateContent>
  <xr:revisionPtr revIDLastSave="0" documentId="8_{CDD19621-6B3E-457E-A499-C72AC30B20C0}" xr6:coauthVersionLast="47" xr6:coauthVersionMax="47" xr10:uidLastSave="{00000000-0000-0000-0000-000000000000}"/>
  <bookViews>
    <workbookView xWindow="-120" yWindow="-120" windowWidth="29040" windowHeight="15840" activeTab="5" xr2:uid="{00000000-000D-0000-FFFF-FFFF00000000}"/>
  </bookViews>
  <sheets>
    <sheet name="R1" sheetId="1" r:id="rId1"/>
    <sheet name="Datos" sheetId="4" state="hidden" r:id="rId2"/>
    <sheet name="ENCUESTA DE IMPACTO -R1" sheetId="2" r:id="rId3"/>
    <sheet name="R2" sheetId="5" r:id="rId4"/>
    <sheet name="ENCUESTA DE IMPACTO -R2" sheetId="6" r:id="rId5"/>
    <sheet name="R3" sheetId="7" r:id="rId6"/>
    <sheet name="ENCUESTA DE IMPACTO -R3" sheetId="8" r:id="rId7"/>
  </sheets>
  <definedNames>
    <definedName name="_xlnm.Print_Area" localSheetId="0">'R1'!$A$1:$AG$22</definedName>
    <definedName name="_xlnm.Print_Area" localSheetId="3">'R2'!$A$1:$AG$22</definedName>
    <definedName name="_xlnm.Print_Area" localSheetId="5">'R3'!$A$1:$AG$22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8" l="1"/>
  <c r="C23" i="8"/>
  <c r="D27" i="8" s="1"/>
  <c r="L22" i="7"/>
  <c r="L21" i="7"/>
  <c r="L20" i="7"/>
  <c r="L19" i="7"/>
  <c r="L18" i="7"/>
  <c r="L17" i="7"/>
  <c r="L16" i="7"/>
  <c r="G16" i="7"/>
  <c r="H16" i="7" s="1"/>
  <c r="D23" i="6"/>
  <c r="C23" i="6"/>
  <c r="D29" i="6" s="1"/>
  <c r="L22" i="5"/>
  <c r="L21" i="5"/>
  <c r="L20" i="5"/>
  <c r="L19" i="5"/>
  <c r="L18" i="5"/>
  <c r="L17" i="5"/>
  <c r="L16" i="5"/>
  <c r="G16" i="5"/>
  <c r="H16" i="5" s="1"/>
  <c r="D23" i="2"/>
  <c r="C23" i="2"/>
  <c r="D28" i="2" s="1"/>
  <c r="G16" i="1"/>
  <c r="H16" i="1" s="1"/>
  <c r="L22" i="1"/>
  <c r="L21" i="1"/>
  <c r="L20" i="1"/>
  <c r="L19" i="1"/>
  <c r="L18" i="1"/>
  <c r="L17" i="1"/>
  <c r="L16" i="1"/>
  <c r="M16" i="5" l="1"/>
  <c r="M19" i="5" s="1"/>
  <c r="M16" i="7"/>
  <c r="M19" i="7" s="1"/>
  <c r="D28" i="8"/>
  <c r="D29" i="8"/>
  <c r="O19" i="7"/>
  <c r="P16" i="7"/>
  <c r="D27" i="6"/>
  <c r="D28" i="6"/>
  <c r="O19" i="5"/>
  <c r="P16" i="5"/>
  <c r="D29" i="2"/>
  <c r="D27" i="2"/>
  <c r="M16" i="1"/>
  <c r="M19" i="1" s="1"/>
  <c r="O19" i="1" s="1"/>
  <c r="Q19" i="1" s="1"/>
  <c r="R16" i="1" s="1"/>
  <c r="S16" i="1" s="1"/>
  <c r="T16" i="1" s="1"/>
  <c r="O16" i="7" l="1"/>
  <c r="Q19" i="7"/>
  <c r="R16" i="7" s="1"/>
  <c r="S16" i="7" s="1"/>
  <c r="T16" i="7" s="1"/>
  <c r="O16" i="5"/>
  <c r="Q19" i="5"/>
  <c r="R16" i="5" s="1"/>
  <c r="S16" i="5" s="1"/>
  <c r="T16" i="5" s="1"/>
  <c r="P16" i="1"/>
  <c r="O16" i="1"/>
</calcChain>
</file>

<file path=xl/sharedStrings.xml><?xml version="1.0" encoding="utf-8"?>
<sst xmlns="http://schemas.openxmlformats.org/spreadsheetml/2006/main" count="492" uniqueCount="175">
  <si>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</si>
  <si>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</si>
  <si>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</si>
  <si>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</si>
  <si>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</si>
  <si>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</si>
  <si>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</si>
  <si>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</si>
  <si>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</si>
  <si>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</si>
  <si>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</si>
  <si>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</si>
  <si>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</si>
  <si>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</si>
  <si>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</si>
  <si>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</si>
  <si>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</si>
  <si>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</si>
  <si>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</si>
  <si>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</si>
  <si>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</si>
  <si>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</si>
  <si>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</si>
  <si>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</si>
  <si>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</si>
  <si>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</si>
  <si>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</si>
  <si>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</si>
  <si>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</si>
  <si>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</si>
  <si>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</si>
  <si>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</si>
  <si>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</si>
  <si>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</si>
  <si>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FUERTE (SIEMPRE SE EJECUTA)</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</si>
  <si>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</si>
  <si>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</si>
  <si>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</si>
  <si>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</si>
  <si>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</si>
  <si>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</si>
  <si>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</si>
  <si>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</si>
  <si>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</si>
  <si>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</si>
  <si>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</si>
  <si>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</si>
  <si>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</si>
  <si>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</si>
  <si>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</si>
  <si>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</si>
  <si>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</si>
  <si>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</si>
  <si>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</si>
  <si>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</si>
  <si>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</si>
  <si>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</si>
  <si>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</si>
  <si>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</si>
  <si>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</si>
  <si>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</si>
  <si>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</si>
  <si>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</si>
  <si>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</si>
  <si>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</si>
  <si>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</si>
  <si>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</si>
  <si>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</si>
  <si>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</si>
  <si>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</si>
  <si>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</si>
  <si>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</si>
  <si>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</si>
  <si>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</si>
  <si>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</si>
  <si>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</si>
  <si>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</si>
  <si>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</si>
  <si>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</si>
  <si>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</si>
  <si>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</si>
  <si>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</si>
  <si>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</si>
  <si>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</si>
  <si>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</si>
  <si>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</si>
  <si>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</si>
  <si>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</si>
  <si>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</si>
  <si>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</si>
  <si>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</si>
  <si>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</si>
  <si>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</si>
  <si>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</si>
  <si>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</si>
  <si>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</si>
  <si>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</si>
  <si>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</si>
  <si>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</si>
  <si>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</si>
  <si>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</si>
  <si>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</si>
  <si>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</si>
  <si>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</si>
  <si>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</si>
  <si>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</si>
  <si>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</si>
  <si>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</si>
  <si>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</si>
  <si>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</si>
  <si>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</si>
  <si>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</si>
  <si>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</si>
  <si>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</si>
  <si>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</si>
  <si>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</si>
  <si>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</si>
  <si>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</si>
  <si>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</si>
  <si>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</si>
  <si>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</si>
  <si>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</si>
  <si>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</si>
  <si>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</si>
  <si>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</si>
  <si>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</si>
  <si>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</si>
  <si>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</si>
  <si>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</si>
  <si>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</si>
  <si>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</si>
  <si>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</si>
  <si>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</si>
  <si>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</si>
  <si>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</si>
  <si>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</si>
  <si>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</si>
  <si>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</si>
  <si>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</si>
  <si>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</si>
  <si>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</si>
  <si>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</si>
  <si>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</si>
  <si>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</si>
  <si>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</si>
  <si>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</si>
  <si>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</si>
  <si>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</si>
  <si>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</si>
  <si>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</si>
  <si>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x</t>
  </si>
  <si>
    <t>DESARROLLO HUMANO</t>
  </si>
  <si>
    <t>Gestionar y administrar el Talento Humano de la Entidad, durante el ciclo de vida del servidor público, a través de actividades correspondientes a la seguridad y salud en el trabajo, el bienestar y la capacitación, para asegurar un equipo de trabajo idóneo que garanticen la efectiva prestación del servicio y la eficiente operación institucional en las diferentes sedes del IDIPRON de acuerdo con la normatividad vigente.</t>
  </si>
  <si>
    <t>Inicia con la planeación del talento humano e incluye su vinculación, desarrollo, bienestar, administración, Salud y Seguridad en el trabajo; y culmina con el retiro del mismo, por algunas de las causales definidas en el articulo 2.2.5.2.1 del Decreto 1083 de 2015. Aplica a todos los funcionarios del Instituto y cubre las rutas de análisis de datos, crecimiento, felicidad, calidad y servicio.</t>
  </si>
  <si>
    <t>*Solicitud del nivel directivo para  vincular un servidor.
*Omitir el cumplimiento de los requisitos del cargo.
*Recibir dádivas para favorecer a un aspirante.</t>
  </si>
  <si>
    <t>Nombramientos y encargos irregulares de servidores que no cumplan con los requisitos mínimos del cargo, por presiones para favorecer intereses particulares.</t>
  </si>
  <si>
    <t>*Acciones legales 
* Afectaciones presupuestales 
*Desgaste administrativo
* Acciones disciplinarias por parte de Control  Disciplinario Interno
* Acciones por entes internos y externos</t>
  </si>
  <si>
    <t>X</t>
  </si>
  <si>
    <t xml:space="preserve">
El servidor o contratista del àrea de carrera administrativa, Solicita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adicionalmente la revisión de la evaluación de desempeño. 
En caso de que se detecte un nobramiento o encargo irregular se procede a informar al Subdirector de Desarrollo Humano, Control Discipinario Interno y a la Comisiòn Nacional de Servicio Civil.</t>
  </si>
  <si>
    <t>*Actuación administrativa: reunión entre la Oficina Asesora Jurídica, la Subdirección Técnica de Desarrollo Humano y la persona involucrada con el fin de que dé claridad a los hechos.
*Remitir el caso a la Oficina de Control Disciplinario Interno 
*Si la decisión no es a favor del involucrado, se debe hacer la revocatoria del acto administrativo del nombramiento de la persona, de acuerdo con la normatividad vigente.
*Informar a los entes de control, Comisiòn Nacional del Servicio Civìl y la Fiscalía para que se inicien las actuaciones correspondientes.</t>
  </si>
  <si>
    <t>01/01/2022
al 31/12/2022</t>
  </si>
  <si>
    <t>Correos Electrónicos 
Listas de Asistencia</t>
  </si>
  <si>
    <t>Uso de la información de la base de datos del Área de Nómina, para beneficio propio o de  particulares.</t>
  </si>
  <si>
    <t>1. Manipulación de las claves de la base de datos del Área Nomina por otros  funcionarios tanto del Área como del Área de Sistemas.
2. Debilidad en los controles para las claves de la base de datos del Área de Nómina.
3. Divulgación de la clave de acceso de la base de datos del Área de Nómina.</t>
  </si>
  <si>
    <t>1. Modificación de la información confidencial de los/as funcionarios/as de planta.
2. Realizar pagos indebidos que favorezcan al/a funcionario/a o algún tercero</t>
  </si>
  <si>
    <t>Los servidores y contratistas del àrea de Nomina y Liquidaciones cuentan con usuario y clave de acceso para el uso del Módulo “SYSMAN Nómina”  y los permisos son asignados por medio del formato A-TIC-FT-015GESTIÒN DE USUARIOS el cual debe ser autorizado por el Subdirector de Desarrollo Humano y el Responsable del àrea. En caso de que se detecte manipulacion de la informaciòn sensible se procede a informar al Subdirector de Desarrollo Humano y se solicita al àrea de Sistemas la trazabilidad de lainformaciòn alterada.
Los servidores y contratistas del àrea de Nomina y Liquidaciones realizan revisión manual en un archivo Excel de valores y cantidades contra la informaciòn registrada en el  Módulo “SYSMAN Nómina” para verifificar que la informaciòn se encuentre de acuerdo con los parametros ingresados y novedades recibidas</t>
  </si>
  <si>
    <t>1.Informar al Subdirector de Desarrollo Humano para que inicie el proceso de investigaciòn
2. Informar a la Oficina de Control Disciplinario Interno para que inicie el proceso de investigaciòn</t>
  </si>
  <si>
    <t>Revisar mensualmente los factores salariales, porcentajes y datos sensibles y susceptibles de modificación para verificar que no se ha modificado  la información</t>
  </si>
  <si>
    <t>Informe de revisión</t>
  </si>
  <si>
    <t xml:space="preserve">
Pago por servicios de capacitación, bienestar y servicios o bienes de salud y seguridad en el trabajo omitiendo  la verificación en el cumplimiento de las obligaciones establecidas en los contratos de prestación de servicios con personas jurìdicas para beneficio propio o de un tercero.</t>
  </si>
  <si>
    <t>1. Debilidad en el seguimiento a las obligaciones contractuales del contratista.
2. Que la ficha técnica y los estudios previos no cuenten con los criterios claros frente a la calidad que se requiere en cada una de las capacitaciones.</t>
  </si>
  <si>
    <t>1. procesos de capacitación débiles.
2. Desaprovechamiento de los recursos.
3. Fragilidad en el fortalecimiento de las competencias laborales y comportamentales de los servidores públicos</t>
  </si>
  <si>
    <r>
      <rPr>
        <b/>
        <sz val="14"/>
        <rFont val="Times New Roman"/>
        <family val="1"/>
      </rPr>
      <t xml:space="preserve">AREA DE CAPACITACIÒN </t>
    </r>
    <r>
      <rPr>
        <sz val="14"/>
        <rFont val="Times New Roman"/>
        <family val="1"/>
      </rPr>
      <t xml:space="preserve">
Los servidores y contratistas del àrea de Capacitaciòn realizan el acompañamiento en  cada uno de los procesos de formaciòn en el que se revisa el cumplimiento de las obligaciones establecidad en el contrato
Los servidores y contratistas del àrea de Capacitaciòn realizan la verificaciòn del informe emitido por el contratista, revisando los listados de asistencia de los funcionarios que participaron y demas anexos y soportes de la actividad realizada.
</t>
    </r>
    <r>
      <rPr>
        <b/>
        <sz val="14"/>
        <rFont val="Times New Roman"/>
        <family val="1"/>
      </rPr>
      <t xml:space="preserve">AREA DE BIENESTAR </t>
    </r>
    <r>
      <rPr>
        <sz val="14"/>
        <rFont val="Times New Roman"/>
        <family val="1"/>
      </rPr>
      <t xml:space="preserve">
Los servidores y contratistas del àrea de Bienestar  realizan el acompañamiento en  cada una de las actividades de bienestar en el que se supervisa el cumplimiento de las obligaciones establecidas en el contrato
Los servidores y contratistas del àrea de Bienestar  realizan la verificaciòn del informe emitido por el contratista, revisando los listados de asistencia de los funcionarios que participaron y demas anexos y soportes de la actividad realizada.
</t>
    </r>
    <r>
      <rPr>
        <b/>
        <sz val="14"/>
        <rFont val="Times New Roman"/>
        <family val="1"/>
      </rPr>
      <t xml:space="preserve">
AREA DE SEGURIDAD Y SALUD EN EL TRABAJO 
</t>
    </r>
    <r>
      <rPr>
        <sz val="14"/>
        <rFont val="Times New Roman"/>
        <family val="1"/>
      </rPr>
      <t xml:space="preserve">
Los servidores y contratistas del àrea de Seguridad y Salud en el Trabajo diligencian el formato A-GFI-FT-006 
verificando el cumplimiento de las obligaciones establecidad en el contrato
Los servidores y contratistas del àrea de Seguridad y Salud en el Trabajo elaboran un informe de supervisiòn en donde se verifica el cumplimiento de las obligaciones 
establecidad en el contrato
</t>
    </r>
    <r>
      <rPr>
        <b/>
        <sz val="14"/>
        <rFont val="Times New Roman"/>
        <family val="1"/>
      </rPr>
      <t xml:space="preserve">PARA TODOS: </t>
    </r>
    <r>
      <rPr>
        <sz val="14"/>
        <rFont val="Times New Roman"/>
        <family val="1"/>
      </rPr>
      <t xml:space="preserve">
En caso de que se detecten desviaciones en el cumplimiento de las obligaciones contractuales, se notifica al proveedor para que subsane las inconsistencias</t>
    </r>
  </si>
  <si>
    <t>Realizar una campaña de comunicación para evitar malas practicas frente a los nombramientos y encargos</t>
  </si>
  <si>
    <t>Las Áreas de Bienestar y Capacitaciòn implementarán un informe interno de ejecución de los contratos  que permita verificar el cumplimiento de las obligaciones contractuales cada vez que se realice un pago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</si>
</sst>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b/>
      <sz val="14"/>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09">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2" fillId="3" borderId="1"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4" fillId="7" borderId="34" xfId="0" applyFont="1" applyFill="1" applyBorder="1" applyAlignment="1">
      <alignment horizontal="justify" vertical="center" wrapText="1"/>
    </xf>
    <xf numFmtId="0" fontId="4" fillId="7" borderId="43" xfId="0" applyFont="1" applyFill="1" applyBorder="1" applyAlignment="1">
      <alignment horizontal="center" vertical="center" wrapText="1"/>
    </xf>
    <xf numFmtId="0" fontId="4" fillId="0" borderId="35" xfId="0" applyFont="1" applyBorder="1" applyAlignment="1">
      <alignment horizontal="center" vertical="center" wrapText="1"/>
    </xf>
    <xf numFmtId="0" fontId="1" fillId="6" borderId="43" xfId="0" applyFont="1" applyFill="1" applyBorder="1" applyAlignment="1">
      <alignment horizontal="center"/>
    </xf>
    <xf numFmtId="0" fontId="19" fillId="2" borderId="31" xfId="0" applyFont="1" applyFill="1" applyBorder="1" applyAlignment="1" applyProtection="1">
      <alignment horizontal="left" vertical="center" wrapText="1"/>
    </xf>
    <xf numFmtId="0" fontId="20" fillId="2" borderId="32" xfId="0" applyFont="1" applyFill="1" applyBorder="1" applyAlignment="1" applyProtection="1">
      <alignment horizontal="left" vertical="center" wrapText="1"/>
    </xf>
    <xf numFmtId="0" fontId="20" fillId="2" borderId="33" xfId="0" applyFont="1" applyFill="1" applyBorder="1" applyAlignment="1" applyProtection="1">
      <alignment horizontal="left" vertical="center" wrapText="1"/>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15" fillId="0" borderId="27" xfId="0" applyFont="1" applyBorder="1" applyAlignment="1" applyProtection="1">
      <alignment horizontal="center" vertical="center" wrapText="1"/>
      <protection locked="0"/>
    </xf>
    <xf numFmtId="0" fontId="15" fillId="0" borderId="47" xfId="0" applyFont="1" applyBorder="1" applyAlignment="1" applyProtection="1">
      <alignment horizontal="center" vertical="center"/>
      <protection locked="0"/>
    </xf>
    <xf numFmtId="0" fontId="2" fillId="3"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2" fillId="2" borderId="4"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wrapText="1"/>
      <protection locked="0"/>
    </xf>
    <xf numFmtId="0" fontId="18" fillId="0" borderId="53" xfId="0" applyFont="1" applyBorder="1" applyAlignment="1" applyProtection="1">
      <alignment horizontal="justify" vertical="center" wrapText="1"/>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protection locked="0"/>
    </xf>
    <xf numFmtId="0" fontId="19" fillId="0" borderId="1" xfId="0" applyFont="1" applyFill="1" applyBorder="1" applyAlignment="1" applyProtection="1">
      <alignment horizontal="justify" vertical="center"/>
      <protection locked="0"/>
    </xf>
    <xf numFmtId="0" fontId="19" fillId="0" borderId="45" xfId="0" applyFont="1" applyFill="1" applyBorder="1" applyAlignment="1" applyProtection="1">
      <alignment horizontal="justify" vertical="center"/>
      <protection locked="0"/>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9" fillId="0" borderId="27" xfId="0" applyFont="1" applyBorder="1" applyAlignment="1" applyProtection="1">
      <alignment horizontal="justify" wrapText="1"/>
      <protection locked="0"/>
    </xf>
    <xf numFmtId="0" fontId="9" fillId="0" borderId="47" xfId="0" applyFont="1" applyBorder="1" applyAlignment="1" applyProtection="1">
      <alignment horizontal="justify"/>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18" fillId="0" borderId="47" xfId="0" applyFont="1" applyBorder="1" applyAlignment="1" applyProtection="1">
      <alignment horizontal="justify" vertical="center"/>
      <protection locked="0"/>
    </xf>
  </cellXfs>
  <cellStyles count="1">
    <cellStyle name="Normal" xfId="0" builtinId="0"/>
  </cellStyles>
  <dxfs count="18">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7AAD682B-E41A-4846-8EA3-C3CDFBDA5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E568064-39DA-48EA-AEAC-D9A9E12C7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showGridLines="0" topLeftCell="N4" zoomScale="50" zoomScaleNormal="50" zoomScaleSheetLayoutView="50" workbookViewId="0">
      <selection activeCell="X21" sqref="X21:X22"/>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2" width="39.42578125" customWidth="1"/>
    <col min="23"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12"/>
      <c r="B1" s="74"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6"/>
      <c r="AD1" s="72" t="s">
        <v>2</v>
      </c>
      <c r="AE1" s="73"/>
      <c r="AF1" s="73"/>
      <c r="AG1" s="53" t="s">
        <v>85</v>
      </c>
      <c r="AH1" s="1"/>
      <c r="AI1" s="1"/>
      <c r="AJ1" s="1"/>
    </row>
    <row r="2" spans="1:36" ht="27" customHeight="1" thickBot="1" x14ac:dyDescent="0.3">
      <c r="A2" s="112"/>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9"/>
      <c r="AD2" s="72" t="s">
        <v>3</v>
      </c>
      <c r="AE2" s="73"/>
      <c r="AF2" s="73"/>
      <c r="AG2" s="54" t="s">
        <v>87</v>
      </c>
      <c r="AH2" s="1"/>
      <c r="AI2" s="1"/>
      <c r="AJ2" s="1"/>
    </row>
    <row r="3" spans="1:36" ht="27" customHeight="1" x14ac:dyDescent="0.25">
      <c r="A3" s="112"/>
      <c r="B3" s="74" t="s">
        <v>5</v>
      </c>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2" t="s">
        <v>6</v>
      </c>
      <c r="AE3" s="73"/>
      <c r="AF3" s="73"/>
      <c r="AG3" s="53" t="s">
        <v>86</v>
      </c>
      <c r="AH3" s="1"/>
      <c r="AI3" s="1"/>
      <c r="AJ3" s="1"/>
    </row>
    <row r="4" spans="1:36" ht="27" customHeight="1" thickBot="1" x14ac:dyDescent="0.3">
      <c r="A4" s="11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9"/>
      <c r="AD4" s="72" t="s">
        <v>8</v>
      </c>
      <c r="AE4" s="73"/>
      <c r="AF4" s="73"/>
      <c r="AG4" s="55">
        <v>43846</v>
      </c>
      <c r="AH4" s="1"/>
      <c r="AI4" s="1"/>
      <c r="AJ4" s="1"/>
    </row>
    <row r="5" spans="1:36" s="14" customFormat="1"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s="14" customFormat="1" ht="59.25" customHeight="1" thickBot="1" x14ac:dyDescent="0.3">
      <c r="A6" s="56" t="s">
        <v>0</v>
      </c>
      <c r="B6" s="113" t="s">
        <v>151</v>
      </c>
      <c r="C6" s="114"/>
      <c r="D6" s="114"/>
      <c r="E6" s="114"/>
      <c r="F6" s="114"/>
      <c r="G6" s="114"/>
      <c r="H6" s="115"/>
      <c r="I6" s="23"/>
      <c r="J6" s="29"/>
      <c r="K6" s="32" t="s">
        <v>90</v>
      </c>
      <c r="L6" s="31"/>
      <c r="M6" s="90">
        <v>44592</v>
      </c>
      <c r="N6" s="91"/>
      <c r="O6" s="23"/>
      <c r="P6" s="23"/>
      <c r="Q6" s="23"/>
      <c r="R6" s="23"/>
      <c r="S6" s="23"/>
      <c r="T6" s="23"/>
      <c r="U6" s="23"/>
      <c r="V6" s="23"/>
      <c r="W6" s="23"/>
      <c r="X6" s="23"/>
      <c r="Y6" s="23"/>
      <c r="Z6" s="23"/>
      <c r="AA6" s="23"/>
      <c r="AB6" s="23"/>
      <c r="AC6" s="24"/>
      <c r="AD6" s="23"/>
      <c r="AE6" s="1"/>
      <c r="AF6" s="1"/>
      <c r="AG6" s="1"/>
      <c r="AH6" s="1"/>
      <c r="AI6" s="1"/>
      <c r="AJ6" s="1"/>
    </row>
    <row r="7" spans="1:36" s="14" customFormat="1"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s="14" customFormat="1" ht="59.25" customHeight="1" thickBot="1" x14ac:dyDescent="0.3">
      <c r="A8" s="56" t="s">
        <v>88</v>
      </c>
      <c r="B8" s="69" t="s">
        <v>152</v>
      </c>
      <c r="C8" s="70"/>
      <c r="D8" s="70"/>
      <c r="E8" s="70"/>
      <c r="F8" s="70"/>
      <c r="G8" s="70"/>
      <c r="H8" s="70"/>
      <c r="I8" s="71"/>
      <c r="J8" s="23"/>
      <c r="K8" s="27" t="s">
        <v>149</v>
      </c>
      <c r="L8" s="27"/>
      <c r="M8" s="27" t="s">
        <v>139</v>
      </c>
      <c r="N8" s="27" t="s">
        <v>91</v>
      </c>
      <c r="O8" s="27" t="s">
        <v>91</v>
      </c>
      <c r="P8" s="23"/>
      <c r="Q8" s="23"/>
      <c r="R8" s="23"/>
      <c r="S8" s="23"/>
      <c r="T8" s="23"/>
      <c r="U8" s="23"/>
      <c r="V8" s="23"/>
      <c r="W8" s="23"/>
      <c r="X8" s="23"/>
      <c r="Y8" s="23"/>
      <c r="Z8" s="23"/>
      <c r="AA8" s="23"/>
      <c r="AB8" s="23"/>
      <c r="AC8" s="24"/>
      <c r="AD8" s="23"/>
      <c r="AE8" s="1"/>
      <c r="AF8" s="1"/>
      <c r="AG8" s="1"/>
      <c r="AH8" s="1"/>
      <c r="AI8" s="1"/>
      <c r="AJ8" s="1"/>
    </row>
    <row r="9" spans="1:36" s="14" customFormat="1" ht="59.25" customHeight="1" thickBot="1" x14ac:dyDescent="0.3">
      <c r="A9" s="56" t="s">
        <v>89</v>
      </c>
      <c r="B9" s="69" t="s">
        <v>153</v>
      </c>
      <c r="C9" s="70"/>
      <c r="D9" s="70"/>
      <c r="E9" s="70"/>
      <c r="F9" s="70"/>
      <c r="G9" s="70"/>
      <c r="H9" s="70"/>
      <c r="I9" s="71"/>
      <c r="J9" s="23"/>
      <c r="K9" s="58" t="s">
        <v>150</v>
      </c>
      <c r="L9" s="28"/>
      <c r="M9" s="28"/>
      <c r="N9" s="28"/>
      <c r="O9" s="28"/>
      <c r="P9" s="23"/>
      <c r="Q9" s="23"/>
      <c r="R9" s="23"/>
      <c r="S9" s="23"/>
      <c r="T9" s="23"/>
      <c r="U9" s="23"/>
      <c r="V9" s="23"/>
      <c r="W9" s="23"/>
      <c r="X9" s="23"/>
      <c r="Y9" s="23"/>
      <c r="Z9" s="23"/>
      <c r="AA9" s="23"/>
      <c r="AB9" s="23"/>
      <c r="AC9" s="24"/>
      <c r="AD9" s="23"/>
      <c r="AE9" s="1"/>
      <c r="AF9" s="1"/>
      <c r="AG9" s="1"/>
      <c r="AH9" s="1"/>
      <c r="AI9" s="1"/>
      <c r="AJ9" s="1"/>
    </row>
    <row r="10" spans="1:36" s="14" customFormat="1"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s="14" customFormat="1"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6" t="s">
        <v>12</v>
      </c>
      <c r="B12" s="117"/>
      <c r="C12" s="117"/>
      <c r="D12" s="118"/>
      <c r="E12" s="119" t="s">
        <v>13</v>
      </c>
      <c r="F12" s="120"/>
      <c r="G12" s="120"/>
      <c r="H12" s="120"/>
      <c r="I12" s="120"/>
      <c r="J12" s="120"/>
      <c r="K12" s="120"/>
      <c r="L12" s="120"/>
      <c r="M12" s="120"/>
      <c r="N12" s="120"/>
      <c r="O12" s="120"/>
      <c r="P12" s="120"/>
      <c r="Q12" s="120"/>
      <c r="R12" s="120"/>
      <c r="S12" s="120"/>
      <c r="T12" s="120"/>
      <c r="U12" s="120"/>
      <c r="V12" s="120"/>
      <c r="W12" s="120"/>
      <c r="X12" s="121"/>
      <c r="Y12" s="40"/>
      <c r="Z12" s="80" t="s">
        <v>140</v>
      </c>
      <c r="AA12" s="167"/>
      <c r="AB12" s="167"/>
      <c r="AC12" s="167"/>
      <c r="AD12" s="81"/>
      <c r="AE12" s="1"/>
      <c r="AF12" s="80" t="s">
        <v>146</v>
      </c>
      <c r="AG12" s="81"/>
      <c r="AH12" s="1"/>
      <c r="AI12" s="1"/>
      <c r="AJ12" s="1"/>
    </row>
    <row r="13" spans="1:36" ht="27" customHeight="1" x14ac:dyDescent="0.25">
      <c r="A13" s="122" t="s">
        <v>92</v>
      </c>
      <c r="B13" s="106" t="s">
        <v>15</v>
      </c>
      <c r="C13" s="106" t="s">
        <v>16</v>
      </c>
      <c r="D13" s="134" t="s">
        <v>118</v>
      </c>
      <c r="E13" s="163" t="s">
        <v>17</v>
      </c>
      <c r="F13" s="164"/>
      <c r="G13" s="164"/>
      <c r="H13" s="164"/>
      <c r="I13" s="124" t="s">
        <v>18</v>
      </c>
      <c r="J13" s="125"/>
      <c r="K13" s="125"/>
      <c r="L13" s="125"/>
      <c r="M13" s="125"/>
      <c r="N13" s="125"/>
      <c r="O13" s="125"/>
      <c r="P13" s="125"/>
      <c r="Q13" s="125"/>
      <c r="R13" s="34"/>
      <c r="S13" s="34"/>
      <c r="T13" s="124" t="s">
        <v>19</v>
      </c>
      <c r="U13" s="125"/>
      <c r="V13" s="125"/>
      <c r="W13" s="125"/>
      <c r="X13" s="126"/>
      <c r="Y13" s="40"/>
      <c r="Z13" s="82"/>
      <c r="AA13" s="168"/>
      <c r="AB13" s="168"/>
      <c r="AC13" s="168"/>
      <c r="AD13" s="83"/>
      <c r="AE13" s="1"/>
      <c r="AF13" s="82"/>
      <c r="AG13" s="83"/>
      <c r="AH13" s="2"/>
      <c r="AI13" s="2"/>
      <c r="AJ13" s="2"/>
    </row>
    <row r="14" spans="1:36" ht="24.75" customHeight="1" thickBot="1" x14ac:dyDescent="0.3">
      <c r="A14" s="122"/>
      <c r="B14" s="106"/>
      <c r="C14" s="106"/>
      <c r="D14" s="134"/>
      <c r="E14" s="127" t="s">
        <v>21</v>
      </c>
      <c r="F14" s="128"/>
      <c r="G14" s="128"/>
      <c r="H14" s="128"/>
      <c r="I14" s="129" t="s">
        <v>22</v>
      </c>
      <c r="J14" s="130" t="s">
        <v>23</v>
      </c>
      <c r="K14" s="130" t="s">
        <v>24</v>
      </c>
      <c r="L14" s="131" t="s">
        <v>25</v>
      </c>
      <c r="M14" s="106" t="s">
        <v>26</v>
      </c>
      <c r="N14" s="133" t="s">
        <v>27</v>
      </c>
      <c r="O14" s="100" t="s">
        <v>28</v>
      </c>
      <c r="P14" s="106" t="s">
        <v>29</v>
      </c>
      <c r="Q14" s="100" t="s">
        <v>30</v>
      </c>
      <c r="R14" s="100" t="s">
        <v>115</v>
      </c>
      <c r="S14" s="37"/>
      <c r="T14" s="107" t="s">
        <v>31</v>
      </c>
      <c r="U14" s="106" t="s">
        <v>32</v>
      </c>
      <c r="V14" s="100" t="s">
        <v>33</v>
      </c>
      <c r="W14" s="106" t="s">
        <v>117</v>
      </c>
      <c r="X14" s="134"/>
      <c r="Y14" s="48"/>
      <c r="Z14" s="84"/>
      <c r="AA14" s="169"/>
      <c r="AB14" s="169"/>
      <c r="AC14" s="169"/>
      <c r="AD14" s="85"/>
      <c r="AE14" s="2"/>
      <c r="AF14" s="84"/>
      <c r="AG14" s="85"/>
      <c r="AH14" s="2"/>
      <c r="AI14" s="1"/>
      <c r="AJ14" s="2"/>
    </row>
    <row r="15" spans="1:36" ht="74.25" customHeight="1" x14ac:dyDescent="0.25">
      <c r="A15" s="123"/>
      <c r="B15" s="100"/>
      <c r="C15" s="100"/>
      <c r="D15" s="162"/>
      <c r="E15" s="41" t="s">
        <v>93</v>
      </c>
      <c r="F15" s="39" t="s">
        <v>94</v>
      </c>
      <c r="G15" s="3"/>
      <c r="H15" s="4" t="s">
        <v>35</v>
      </c>
      <c r="I15" s="107"/>
      <c r="J15" s="130"/>
      <c r="K15" s="130"/>
      <c r="L15" s="132"/>
      <c r="M15" s="106"/>
      <c r="N15" s="101"/>
      <c r="O15" s="101"/>
      <c r="P15" s="106"/>
      <c r="Q15" s="101"/>
      <c r="R15" s="101"/>
      <c r="S15" s="38"/>
      <c r="T15" s="108"/>
      <c r="U15" s="106"/>
      <c r="V15" s="101"/>
      <c r="W15" s="35" t="s">
        <v>36</v>
      </c>
      <c r="X15" s="42" t="s">
        <v>37</v>
      </c>
      <c r="Y15" s="48"/>
      <c r="Z15" s="51" t="s">
        <v>141</v>
      </c>
      <c r="AA15" s="36" t="s">
        <v>142</v>
      </c>
      <c r="AB15" s="36" t="s">
        <v>143</v>
      </c>
      <c r="AC15" s="36" t="s">
        <v>145</v>
      </c>
      <c r="AD15" s="52" t="s">
        <v>38</v>
      </c>
      <c r="AE15" s="2"/>
      <c r="AF15" s="51" t="s">
        <v>147</v>
      </c>
      <c r="AG15" s="52" t="s">
        <v>148</v>
      </c>
      <c r="AH15" s="2"/>
      <c r="AI15" s="1"/>
      <c r="AJ15" s="2"/>
    </row>
    <row r="16" spans="1:36" ht="98.25" customHeight="1" x14ac:dyDescent="0.25">
      <c r="A16" s="135">
        <v>1</v>
      </c>
      <c r="B16" s="109" t="s">
        <v>154</v>
      </c>
      <c r="C16" s="137" t="s">
        <v>155</v>
      </c>
      <c r="D16" s="140" t="s">
        <v>156</v>
      </c>
      <c r="E16" s="143" t="s">
        <v>111</v>
      </c>
      <c r="F16" s="146" t="s">
        <v>44</v>
      </c>
      <c r="G16" s="92" t="str">
        <f>+CONCATENATE(E16," - ",F16)</f>
        <v>MEDIA - MAYOR</v>
      </c>
      <c r="H16" s="148" t="str">
        <f>+VLOOKUP(G16,Datos!D3:E17,2,FALSE)</f>
        <v>ALTO</v>
      </c>
      <c r="I16" s="151" t="s">
        <v>158</v>
      </c>
      <c r="J16" s="5" t="s">
        <v>39</v>
      </c>
      <c r="K16" s="6" t="s">
        <v>4</v>
      </c>
      <c r="L16" s="7">
        <f>IF(K16="ASIGNADO",15,IF(K16="NO ASIGNADO",0,""))</f>
        <v>15</v>
      </c>
      <c r="M16" s="154">
        <f>SUM(L16:L22)</f>
        <v>100</v>
      </c>
      <c r="N16" s="156" t="s">
        <v>34</v>
      </c>
      <c r="O16" s="105">
        <f>IF(O19="DÉBIL",0,IF(O19="MODERADO",50,IF(O19="FUERTE",100,"")))</f>
        <v>100</v>
      </c>
      <c r="P16" s="102" t="str">
        <f>IF(AND(M19="FUERTE",N16="FUERTE (SIEMPRE SE EJECUTA)"),"NO","SÍ")</f>
        <v>NO</v>
      </c>
      <c r="Q16" s="185" t="s">
        <v>40</v>
      </c>
      <c r="R16" s="95" t="str">
        <f>IF(AND(E16="MUY BAJA",Q19=2),"MUY BAJA",IF(AND(E16="BAJA",Q19=2),"MUY BAJA",IF(AND(E16="MEDIA",Q19=2),"MUY BAJA",IF(AND(E16="ALTA",Q19=2),"BAJA",IF(AND(E16="MUY ALTA",Q19=2),"MEDIA",IF(AND(E16="MUY BAJA",Q19=1),"MUY BAJA",IF(AND(E16="BAJA",Q19=1),"MUY BAJA",IF(AND(E16="MEDIA",Q19=1),"BAJA",IF(AND(E16="ALTA",Q19=1),"MEDIA",IF(AND(E16="MUY ALTA",Q19=1),"ALTA",E16))))))))))</f>
        <v>MUY BAJA</v>
      </c>
      <c r="S16" s="92" t="str">
        <f>+CONCATENATE(R16," - ",F16)</f>
        <v>MUY BAJA - MAYOR</v>
      </c>
      <c r="T16" s="148" t="str">
        <f>+VLOOKUP(S16,Datos!$D$3:$E$17,2,FALSE)</f>
        <v>ALTO</v>
      </c>
      <c r="U16" s="186" t="s">
        <v>136</v>
      </c>
      <c r="V16" s="170" t="s">
        <v>159</v>
      </c>
      <c r="W16" s="109" t="s">
        <v>173</v>
      </c>
      <c r="X16" s="98" t="s">
        <v>160</v>
      </c>
      <c r="Y16" s="49"/>
      <c r="Z16" s="86"/>
      <c r="AA16" s="178"/>
      <c r="AB16" s="174"/>
      <c r="AC16" s="174"/>
      <c r="AD16" s="88"/>
      <c r="AE16" s="1"/>
      <c r="AF16" s="86"/>
      <c r="AG16" s="88"/>
      <c r="AH16" s="1"/>
      <c r="AI16" s="1"/>
      <c r="AJ16" s="1"/>
    </row>
    <row r="17" spans="1:36" ht="98.25" customHeight="1" x14ac:dyDescent="0.25">
      <c r="A17" s="135"/>
      <c r="B17" s="110"/>
      <c r="C17" s="138"/>
      <c r="D17" s="141"/>
      <c r="E17" s="144"/>
      <c r="F17" s="146"/>
      <c r="G17" s="93"/>
      <c r="H17" s="149"/>
      <c r="I17" s="152"/>
      <c r="J17" s="8" t="s">
        <v>43</v>
      </c>
      <c r="K17" s="9" t="s">
        <v>9</v>
      </c>
      <c r="L17" s="10">
        <f>IF(K17="ADECUADO",15,IF(K17="INADECUADO",0,""))</f>
        <v>15</v>
      </c>
      <c r="M17" s="155"/>
      <c r="N17" s="157"/>
      <c r="O17" s="105"/>
      <c r="P17" s="103"/>
      <c r="Q17" s="185"/>
      <c r="R17" s="96"/>
      <c r="S17" s="93"/>
      <c r="T17" s="149"/>
      <c r="U17" s="187"/>
      <c r="V17" s="171"/>
      <c r="W17" s="110"/>
      <c r="X17" s="99"/>
      <c r="Y17" s="49"/>
      <c r="Z17" s="86"/>
      <c r="AA17" s="178"/>
      <c r="AB17" s="174"/>
      <c r="AC17" s="174"/>
      <c r="AD17" s="88"/>
      <c r="AE17" s="1"/>
      <c r="AF17" s="86"/>
      <c r="AG17" s="88"/>
      <c r="AH17" s="1"/>
      <c r="AI17" s="1"/>
      <c r="AJ17" s="1"/>
    </row>
    <row r="18" spans="1:36" ht="98.25" customHeight="1" x14ac:dyDescent="0.25">
      <c r="A18" s="135"/>
      <c r="B18" s="110"/>
      <c r="C18" s="138"/>
      <c r="D18" s="141"/>
      <c r="E18" s="144"/>
      <c r="F18" s="146"/>
      <c r="G18" s="93"/>
      <c r="H18" s="149"/>
      <c r="I18" s="152"/>
      <c r="J18" s="43" t="s">
        <v>45</v>
      </c>
      <c r="K18" s="9" t="s">
        <v>123</v>
      </c>
      <c r="L18" s="10">
        <f>IF(K18="OPORTUNA",15,IF(K18="INOPORTUNA",0,""))</f>
        <v>15</v>
      </c>
      <c r="M18" s="155"/>
      <c r="N18" s="157"/>
      <c r="O18" s="105"/>
      <c r="P18" s="103"/>
      <c r="Q18" s="12" t="s">
        <v>46</v>
      </c>
      <c r="R18" s="96"/>
      <c r="S18" s="93"/>
      <c r="T18" s="149"/>
      <c r="U18" s="187"/>
      <c r="V18" s="171"/>
      <c r="W18" s="110"/>
      <c r="X18" s="99"/>
      <c r="Y18" s="49"/>
      <c r="Z18" s="86"/>
      <c r="AA18" s="178"/>
      <c r="AB18" s="174"/>
      <c r="AC18" s="174"/>
      <c r="AD18" s="88"/>
      <c r="AE18" s="1"/>
      <c r="AF18" s="86"/>
      <c r="AG18" s="88"/>
      <c r="AH18" s="1"/>
      <c r="AI18" s="1"/>
      <c r="AJ18" s="1"/>
    </row>
    <row r="19" spans="1:36" ht="98.25" customHeight="1" x14ac:dyDescent="0.25">
      <c r="A19" s="135"/>
      <c r="B19" s="110"/>
      <c r="C19" s="138"/>
      <c r="D19" s="141"/>
      <c r="E19" s="144"/>
      <c r="F19" s="146"/>
      <c r="G19" s="93"/>
      <c r="H19" s="149"/>
      <c r="I19" s="152"/>
      <c r="J19" s="8" t="s">
        <v>48</v>
      </c>
      <c r="K19" s="9" t="s">
        <v>49</v>
      </c>
      <c r="L19" s="10">
        <f>IF(K19="PREVENIR",15,IF(K19="DETECTAR",10,IF(K19="NO ES UN CONTROL",0,"")))</f>
        <v>15</v>
      </c>
      <c r="M19" s="159" t="str">
        <f>IF(M16&lt;86,"DÉBIL",IF(M16&lt;96,"MODERADO",IF(M16&lt;101,"FUERTE","")))</f>
        <v>FUERTE</v>
      </c>
      <c r="N19" s="157"/>
      <c r="O19" s="180" t="str">
        <f>IF(AND(M19="FUERTE",N16="FUERTE (SIEMPRE SE EJECUTA)"),"FUERTE",IF(OR(M19="DÉBIL",N16="DÉBIL (NO SE EJECUTA)"),"DÉBIL",IF(OR(M19="MODERADO",N16="MODERADO (ALGUNAS VECES)"),"MODERADO")))</f>
        <v>FUERTE</v>
      </c>
      <c r="P19" s="103"/>
      <c r="Q19" s="182">
        <f>IF(AND($O$19="FUERTE",$Q$16="DIRECTAMENTE"),2,IF(AND($O$19="FUERTE",$Q$16="DIRECTAMENTE"),2,IF(AND($O$19="FUERTE",$Q$16="DIRECTAMENTE"),2,IF(AND($O$19="FUERTE",$Q$16="NO DISMINUYE"),0,IF(AND($O$19="MODERADO",$Q$16="DIRECTAMENTE"),1,IF(AND($O$19="MODERADO",$Q$16="DIRECTAMENTE"),1,IF(AND($O$19="MODERADO",$Q$16="DIRECTAMENTE"),1,IF(AND($O$19="MODERADO",$Q$16="NO DISMINUYE"),0,"N/A"))))))))</f>
        <v>2</v>
      </c>
      <c r="R19" s="96"/>
      <c r="S19" s="93"/>
      <c r="T19" s="149"/>
      <c r="U19" s="187"/>
      <c r="V19" s="165" t="s">
        <v>144</v>
      </c>
      <c r="W19" s="110"/>
      <c r="X19" s="165" t="s">
        <v>138</v>
      </c>
      <c r="Y19" s="50"/>
      <c r="Z19" s="86"/>
      <c r="AA19" s="178"/>
      <c r="AB19" s="174"/>
      <c r="AC19" s="174"/>
      <c r="AD19" s="88"/>
      <c r="AE19" s="1"/>
      <c r="AF19" s="86"/>
      <c r="AG19" s="88"/>
      <c r="AH19" s="1"/>
      <c r="AI19" s="1"/>
      <c r="AJ19" s="1"/>
    </row>
    <row r="20" spans="1:36" ht="98.25" customHeight="1" x14ac:dyDescent="0.25">
      <c r="A20" s="135"/>
      <c r="B20" s="110"/>
      <c r="C20" s="138"/>
      <c r="D20" s="141"/>
      <c r="E20" s="144"/>
      <c r="F20" s="146"/>
      <c r="G20" s="93"/>
      <c r="H20" s="149"/>
      <c r="I20" s="152"/>
      <c r="J20" s="8" t="s">
        <v>50</v>
      </c>
      <c r="K20" s="9" t="s">
        <v>11</v>
      </c>
      <c r="L20" s="10">
        <f>IF(K20="CONFIABLE",15,IF(K20="NO CONFIABLE",0,""))</f>
        <v>15</v>
      </c>
      <c r="M20" s="160"/>
      <c r="N20" s="157"/>
      <c r="O20" s="180"/>
      <c r="P20" s="103"/>
      <c r="Q20" s="183"/>
      <c r="R20" s="96"/>
      <c r="S20" s="93"/>
      <c r="T20" s="149"/>
      <c r="U20" s="187"/>
      <c r="V20" s="166"/>
      <c r="W20" s="110"/>
      <c r="X20" s="166"/>
      <c r="Y20" s="50"/>
      <c r="Z20" s="86"/>
      <c r="AA20" s="178"/>
      <c r="AB20" s="174"/>
      <c r="AC20" s="174"/>
      <c r="AD20" s="88"/>
      <c r="AE20" s="1"/>
      <c r="AF20" s="86"/>
      <c r="AG20" s="88"/>
      <c r="AH20" s="1"/>
      <c r="AI20" s="1"/>
      <c r="AJ20" s="1"/>
    </row>
    <row r="21" spans="1:36" ht="98.25" customHeight="1" x14ac:dyDescent="0.25">
      <c r="A21" s="135"/>
      <c r="B21" s="110"/>
      <c r="C21" s="138"/>
      <c r="D21" s="141"/>
      <c r="E21" s="144"/>
      <c r="F21" s="146"/>
      <c r="G21" s="93"/>
      <c r="H21" s="149"/>
      <c r="I21" s="152"/>
      <c r="J21" s="8" t="s">
        <v>51</v>
      </c>
      <c r="K21" s="9" t="s">
        <v>14</v>
      </c>
      <c r="L21" s="10">
        <f>IF(K21="SE INVESTIGAN Y SE RESUELVEN OPORTUNAMENTE",15,IF(K21="NO SE INVESTIGAN Y SE RESUELVEN OPORTUNAMENTE",0,""))</f>
        <v>15</v>
      </c>
      <c r="M21" s="160"/>
      <c r="N21" s="157"/>
      <c r="O21" s="180"/>
      <c r="P21" s="103"/>
      <c r="Q21" s="183"/>
      <c r="R21" s="96"/>
      <c r="S21" s="93"/>
      <c r="T21" s="149"/>
      <c r="U21" s="187"/>
      <c r="V21" s="172"/>
      <c r="W21" s="110"/>
      <c r="X21" s="176" t="s">
        <v>161</v>
      </c>
      <c r="Y21" s="49"/>
      <c r="Z21" s="86"/>
      <c r="AA21" s="178"/>
      <c r="AB21" s="174"/>
      <c r="AC21" s="174"/>
      <c r="AD21" s="88"/>
      <c r="AE21" s="1"/>
      <c r="AF21" s="86"/>
      <c r="AG21" s="88"/>
      <c r="AH21" s="1"/>
      <c r="AI21" s="1"/>
      <c r="AJ21" s="1"/>
    </row>
    <row r="22" spans="1:36" ht="98.25" customHeight="1" thickBot="1" x14ac:dyDescent="0.3">
      <c r="A22" s="136"/>
      <c r="B22" s="111"/>
      <c r="C22" s="139"/>
      <c r="D22" s="142"/>
      <c r="E22" s="145"/>
      <c r="F22" s="147"/>
      <c r="G22" s="94"/>
      <c r="H22" s="150"/>
      <c r="I22" s="153"/>
      <c r="J22" s="44" t="s">
        <v>52</v>
      </c>
      <c r="K22" s="45" t="s">
        <v>20</v>
      </c>
      <c r="L22" s="46">
        <f>IF(K22="COMPLETA",10,IF(K22="INCOMPLETA",5,IF(K22="NO EXISTE",0,"")))</f>
        <v>10</v>
      </c>
      <c r="M22" s="161"/>
      <c r="N22" s="158"/>
      <c r="O22" s="181"/>
      <c r="P22" s="104"/>
      <c r="Q22" s="184"/>
      <c r="R22" s="97"/>
      <c r="S22" s="94"/>
      <c r="T22" s="150"/>
      <c r="U22" s="188"/>
      <c r="V22" s="173"/>
      <c r="W22" s="111"/>
      <c r="X22" s="177"/>
      <c r="Y22" s="49"/>
      <c r="Z22" s="87"/>
      <c r="AA22" s="179"/>
      <c r="AB22" s="175"/>
      <c r="AC22" s="175"/>
      <c r="AD22" s="89"/>
      <c r="AE22" s="1"/>
      <c r="AF22" s="87"/>
      <c r="AG22" s="89"/>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17" priority="12" operator="containsText" text="EXTREMO">
      <formula>NOT(ISERROR(SEARCH("EXTREMO",H16)))</formula>
    </cfRule>
    <cfRule type="containsText" dxfId="16" priority="13" operator="containsText" text="ALTO">
      <formula>NOT(ISERROR(SEARCH("ALTO",H16)))</formula>
    </cfRule>
    <cfRule type="containsText" dxfId="15" priority="14"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Q16:Q17" xr:uid="{00000000-0002-0000-0000-000000000000}">
      <formula1>$AE$19:$AE$21</formula1>
    </dataValidation>
    <dataValidation type="list" allowBlank="1" showInputMessage="1" showErrorMessage="1" sqref="N16" xr:uid="{00000000-0002-0000-0000-000001000000}">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Datos!$J$5:$L$5</xm:f>
          </x14:formula1>
          <xm:sqref>K19</xm:sqref>
        </x14:dataValidation>
        <x14:dataValidation type="list" allowBlank="1" showInputMessage="1" showErrorMessage="1" xr:uid="{00000000-0002-0000-0000-000003000000}">
          <x14:formula1>
            <xm:f>Datos!$A$11:$A$13</xm:f>
          </x14:formula1>
          <xm:sqref>U16:U22</xm:sqref>
        </x14:dataValidation>
        <x14:dataValidation type="list" allowBlank="1" showInputMessage="1" showErrorMessage="1" xr:uid="{00000000-0002-0000-0000-000004000000}">
          <x14:formula1>
            <xm:f>Datos!$J$7:$K$7</xm:f>
          </x14:formula1>
          <xm:sqref>K21</xm:sqref>
        </x14:dataValidation>
        <x14:dataValidation type="list" allowBlank="1" showInputMessage="1" showErrorMessage="1" xr:uid="{00000000-0002-0000-0000-000005000000}">
          <x14:formula1>
            <xm:f>Datos!$J$6:$K$6</xm:f>
          </x14:formula1>
          <xm:sqref>K20</xm:sqref>
        </x14:dataValidation>
        <x14:dataValidation type="list" allowBlank="1" showInputMessage="1" showErrorMessage="1" xr:uid="{00000000-0002-0000-0000-000006000000}">
          <x14:formula1>
            <xm:f>Datos!$J$3:$K$3</xm:f>
          </x14:formula1>
          <xm:sqref>K17</xm:sqref>
        </x14:dataValidation>
        <x14:dataValidation type="list" allowBlank="1" showInputMessage="1" showErrorMessage="1" xr:uid="{00000000-0002-0000-0000-000007000000}">
          <x14:formula1>
            <xm:f>Datos!$J$2:$K$2</xm:f>
          </x14:formula1>
          <xm:sqref>K16</xm:sqref>
        </x14:dataValidation>
        <x14:dataValidation type="list" allowBlank="1" showInputMessage="1" showErrorMessage="1" xr:uid="{00000000-0002-0000-0000-000008000000}">
          <x14:formula1>
            <xm:f>Datos!$J$8:$L$8</xm:f>
          </x14:formula1>
          <xm:sqref>K22</xm:sqref>
        </x14:dataValidation>
        <x14:dataValidation type="list" allowBlank="1" showInputMessage="1" showErrorMessage="1" xr:uid="{00000000-0002-0000-0000-000009000000}">
          <x14:formula1>
            <xm:f>Datos!$B$3:$B$5</xm:f>
          </x14:formula1>
          <xm:sqref>F16:F22</xm:sqref>
        </x14:dataValidation>
        <x14:dataValidation type="list" allowBlank="1" showInputMessage="1" showErrorMessage="1" xr:uid="{00000000-0002-0000-0000-00000A000000}">
          <x14:formula1>
            <xm:f>Datos!$A$3:$A$7</xm:f>
          </x14:formula1>
          <xm:sqref>E16</xm:sqref>
        </x14:dataValidation>
        <x14:dataValidation type="list" allowBlank="1" showInputMessage="1" showErrorMessage="1" xr:uid="{00000000-0002-0000-0000-00000B000000}">
          <x14:formula1>
            <xm:f>Datos!$J$4:$K$4</xm:f>
          </x14:formula1>
          <xm:sqref>K18</xm:sqref>
        </x14:dataValidation>
        <x14:dataValidation type="list" allowBlank="1" showInputMessage="1" showErrorMessage="1" xr:uid="{00000000-0002-0000-0000-00000C000000}">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8"/>
  <sheetViews>
    <sheetView workbookViewId="0">
      <selection activeCell="A20" sqref="A20"/>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93</v>
      </c>
      <c r="B2" t="s">
        <v>94</v>
      </c>
      <c r="D2" s="14" t="s">
        <v>95</v>
      </c>
      <c r="E2" s="14"/>
      <c r="I2" s="5" t="s">
        <v>39</v>
      </c>
      <c r="J2" t="s">
        <v>119</v>
      </c>
      <c r="K2" t="s">
        <v>120</v>
      </c>
    </row>
    <row r="3" spans="1:12" ht="31.5" x14ac:dyDescent="0.25">
      <c r="A3" t="s">
        <v>109</v>
      </c>
      <c r="B3" t="s">
        <v>10</v>
      </c>
      <c r="D3" s="14" t="s">
        <v>96</v>
      </c>
      <c r="E3" s="14" t="s">
        <v>10</v>
      </c>
      <c r="I3" s="8" t="s">
        <v>43</v>
      </c>
      <c r="J3" t="s">
        <v>121</v>
      </c>
      <c r="K3" t="s">
        <v>122</v>
      </c>
    </row>
    <row r="4" spans="1:12" ht="31.5" x14ac:dyDescent="0.25">
      <c r="A4" t="s">
        <v>110</v>
      </c>
      <c r="B4" t="s">
        <v>44</v>
      </c>
      <c r="D4" s="14" t="s">
        <v>97</v>
      </c>
      <c r="E4" s="14" t="s">
        <v>42</v>
      </c>
      <c r="I4" s="11" t="s">
        <v>45</v>
      </c>
      <c r="J4" t="s">
        <v>123</v>
      </c>
      <c r="K4" t="s">
        <v>124</v>
      </c>
    </row>
    <row r="5" spans="1:12" ht="63" x14ac:dyDescent="0.25">
      <c r="A5" t="s">
        <v>111</v>
      </c>
      <c r="B5" t="s">
        <v>47</v>
      </c>
      <c r="D5" s="14" t="s">
        <v>98</v>
      </c>
      <c r="E5" s="14" t="s">
        <v>41</v>
      </c>
      <c r="I5" s="8" t="s">
        <v>48</v>
      </c>
      <c r="J5" t="s">
        <v>125</v>
      </c>
      <c r="K5" t="s">
        <v>126</v>
      </c>
      <c r="L5" t="s">
        <v>127</v>
      </c>
    </row>
    <row r="6" spans="1:12" ht="31.5" x14ac:dyDescent="0.25">
      <c r="A6" t="s">
        <v>112</v>
      </c>
      <c r="D6" s="14" t="s">
        <v>99</v>
      </c>
      <c r="E6" s="14" t="s">
        <v>10</v>
      </c>
      <c r="I6" s="8" t="s">
        <v>50</v>
      </c>
      <c r="J6" t="s">
        <v>128</v>
      </c>
      <c r="K6" t="s">
        <v>129</v>
      </c>
    </row>
    <row r="7" spans="1:12" ht="47.25" x14ac:dyDescent="0.25">
      <c r="A7" t="s">
        <v>113</v>
      </c>
      <c r="D7" s="14" t="s">
        <v>100</v>
      </c>
      <c r="E7" s="14" t="s">
        <v>42</v>
      </c>
      <c r="I7" s="8" t="s">
        <v>51</v>
      </c>
      <c r="J7" s="21" t="s">
        <v>130</v>
      </c>
      <c r="K7" s="21" t="s">
        <v>131</v>
      </c>
    </row>
    <row r="8" spans="1:12" ht="31.5" x14ac:dyDescent="0.25">
      <c r="D8" s="14" t="s">
        <v>101</v>
      </c>
      <c r="E8" s="14" t="s">
        <v>41</v>
      </c>
      <c r="I8" s="13" t="s">
        <v>52</v>
      </c>
      <c r="J8" t="s">
        <v>132</v>
      </c>
      <c r="K8" t="s">
        <v>133</v>
      </c>
      <c r="L8" t="s">
        <v>134</v>
      </c>
    </row>
    <row r="9" spans="1:12" x14ac:dyDescent="0.25">
      <c r="A9" t="s">
        <v>135</v>
      </c>
      <c r="D9" s="14" t="s">
        <v>102</v>
      </c>
      <c r="E9" s="14" t="s">
        <v>10</v>
      </c>
    </row>
    <row r="10" spans="1:12" x14ac:dyDescent="0.25">
      <c r="D10" s="14" t="s">
        <v>116</v>
      </c>
      <c r="E10" s="14" t="s">
        <v>42</v>
      </c>
    </row>
    <row r="11" spans="1:12" x14ac:dyDescent="0.25">
      <c r="A11" t="s">
        <v>136</v>
      </c>
      <c r="D11" s="14" t="s">
        <v>103</v>
      </c>
      <c r="E11" s="14" t="s">
        <v>41</v>
      </c>
    </row>
    <row r="12" spans="1:12" x14ac:dyDescent="0.25">
      <c r="A12" t="s">
        <v>137</v>
      </c>
      <c r="D12" s="14" t="s">
        <v>104</v>
      </c>
      <c r="E12" s="14" t="s">
        <v>42</v>
      </c>
    </row>
    <row r="13" spans="1:12" x14ac:dyDescent="0.25">
      <c r="D13" s="14" t="s">
        <v>105</v>
      </c>
      <c r="E13" s="14" t="s">
        <v>42</v>
      </c>
    </row>
    <row r="14" spans="1:12" x14ac:dyDescent="0.25">
      <c r="D14" s="14" t="s">
        <v>106</v>
      </c>
      <c r="E14" s="14" t="s">
        <v>41</v>
      </c>
    </row>
    <row r="15" spans="1:12" x14ac:dyDescent="0.25">
      <c r="D15" s="14" t="s">
        <v>107</v>
      </c>
      <c r="E15" s="14" t="s">
        <v>42</v>
      </c>
    </row>
    <row r="16" spans="1:12" x14ac:dyDescent="0.25">
      <c r="A16" t="s">
        <v>144</v>
      </c>
      <c r="D16" s="14" t="s">
        <v>108</v>
      </c>
      <c r="E16" s="14" t="s">
        <v>42</v>
      </c>
    </row>
    <row r="17" spans="1:5" x14ac:dyDescent="0.25">
      <c r="A17" t="s">
        <v>58</v>
      </c>
      <c r="D17" s="14" t="s">
        <v>114</v>
      </c>
      <c r="E17" s="14" t="s">
        <v>41</v>
      </c>
    </row>
    <row r="18" spans="1:5" x14ac:dyDescent="0.25">
      <c r="A18"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workbookViewId="0">
      <selection activeCell="C33" sqref="C33"/>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95" t="s">
        <v>53</v>
      </c>
      <c r="B1" s="196"/>
      <c r="C1" s="196"/>
      <c r="D1" s="197"/>
    </row>
    <row r="2" spans="1:4" ht="15.75" thickBot="1" x14ac:dyDescent="0.3">
      <c r="A2" s="198" t="s">
        <v>54</v>
      </c>
      <c r="B2" s="15" t="s">
        <v>55</v>
      </c>
      <c r="C2" s="200" t="s">
        <v>56</v>
      </c>
      <c r="D2" s="201"/>
    </row>
    <row r="3" spans="1:4" ht="15.75" thickBot="1" x14ac:dyDescent="0.3">
      <c r="A3" s="199"/>
      <c r="B3" s="16" t="s">
        <v>57</v>
      </c>
      <c r="C3" s="18" t="s">
        <v>58</v>
      </c>
      <c r="D3" s="18" t="s">
        <v>7</v>
      </c>
    </row>
    <row r="4" spans="1:4" ht="15.75" thickBot="1" x14ac:dyDescent="0.3">
      <c r="A4" s="19">
        <v>1</v>
      </c>
      <c r="B4" s="17" t="s">
        <v>59</v>
      </c>
      <c r="C4" s="67" t="s">
        <v>157</v>
      </c>
      <c r="D4" s="67"/>
    </row>
    <row r="5" spans="1:4" ht="15.75" thickBot="1" x14ac:dyDescent="0.3">
      <c r="A5" s="19">
        <v>2</v>
      </c>
      <c r="B5" s="17" t="s">
        <v>60</v>
      </c>
      <c r="C5" s="67"/>
      <c r="D5" s="67" t="s">
        <v>157</v>
      </c>
    </row>
    <row r="6" spans="1:4" ht="15.75" thickBot="1" x14ac:dyDescent="0.3">
      <c r="A6" s="19">
        <v>3</v>
      </c>
      <c r="B6" s="17" t="s">
        <v>61</v>
      </c>
      <c r="C6" s="67"/>
      <c r="D6" s="67" t="s">
        <v>157</v>
      </c>
    </row>
    <row r="7" spans="1:4" ht="15.75" thickBot="1" x14ac:dyDescent="0.3">
      <c r="A7" s="19">
        <v>4</v>
      </c>
      <c r="B7" s="17" t="s">
        <v>62</v>
      </c>
      <c r="C7" s="67"/>
      <c r="D7" s="67" t="s">
        <v>157</v>
      </c>
    </row>
    <row r="8" spans="1:4" ht="15.75" thickBot="1" x14ac:dyDescent="0.3">
      <c r="A8" s="19">
        <v>5</v>
      </c>
      <c r="B8" s="17" t="s">
        <v>63</v>
      </c>
      <c r="C8" s="67" t="s">
        <v>157</v>
      </c>
      <c r="D8" s="67"/>
    </row>
    <row r="9" spans="1:4" ht="15.75" thickBot="1" x14ac:dyDescent="0.3">
      <c r="A9" s="19">
        <v>6</v>
      </c>
      <c r="B9" s="17" t="s">
        <v>64</v>
      </c>
      <c r="C9" s="67" t="s">
        <v>157</v>
      </c>
      <c r="D9" s="67"/>
    </row>
    <row r="10" spans="1:4" ht="15.75" thickBot="1" x14ac:dyDescent="0.3">
      <c r="A10" s="19">
        <v>7</v>
      </c>
      <c r="B10" s="17" t="s">
        <v>65</v>
      </c>
      <c r="C10" s="67"/>
      <c r="D10" s="67" t="s">
        <v>157</v>
      </c>
    </row>
    <row r="11" spans="1:4" ht="15.75" thickBot="1" x14ac:dyDescent="0.3">
      <c r="A11" s="19">
        <v>8</v>
      </c>
      <c r="B11" s="17" t="s">
        <v>66</v>
      </c>
      <c r="C11" s="67"/>
      <c r="D11" s="67" t="s">
        <v>157</v>
      </c>
    </row>
    <row r="12" spans="1:4" ht="15.75" thickBot="1" x14ac:dyDescent="0.3">
      <c r="A12" s="19">
        <v>9</v>
      </c>
      <c r="B12" s="17" t="s">
        <v>67</v>
      </c>
      <c r="C12" s="67"/>
      <c r="D12" s="67" t="s">
        <v>157</v>
      </c>
    </row>
    <row r="13" spans="1:4" ht="15.75" thickBot="1" x14ac:dyDescent="0.3">
      <c r="A13" s="19">
        <v>10</v>
      </c>
      <c r="B13" s="17" t="s">
        <v>68</v>
      </c>
      <c r="C13" s="67" t="s">
        <v>157</v>
      </c>
      <c r="D13" s="67"/>
    </row>
    <row r="14" spans="1:4" ht="15.75" thickBot="1" x14ac:dyDescent="0.3">
      <c r="A14" s="19">
        <v>11</v>
      </c>
      <c r="B14" s="17" t="s">
        <v>69</v>
      </c>
      <c r="C14" s="67" t="s">
        <v>157</v>
      </c>
      <c r="D14" s="67"/>
    </row>
    <row r="15" spans="1:4" ht="15.75" thickBot="1" x14ac:dyDescent="0.3">
      <c r="A15" s="19">
        <v>12</v>
      </c>
      <c r="B15" s="17" t="s">
        <v>70</v>
      </c>
      <c r="C15" s="67" t="s">
        <v>157</v>
      </c>
      <c r="D15" s="67"/>
    </row>
    <row r="16" spans="1:4" ht="15.75" thickBot="1" x14ac:dyDescent="0.3">
      <c r="A16" s="19">
        <v>13</v>
      </c>
      <c r="B16" s="17" t="s">
        <v>71</v>
      </c>
      <c r="C16" s="67"/>
      <c r="D16" s="67" t="s">
        <v>157</v>
      </c>
    </row>
    <row r="17" spans="1:4" ht="15.75" thickBot="1" x14ac:dyDescent="0.3">
      <c r="A17" s="19">
        <v>14</v>
      </c>
      <c r="B17" s="17" t="s">
        <v>72</v>
      </c>
      <c r="C17" s="67"/>
      <c r="D17" s="67" t="s">
        <v>157</v>
      </c>
    </row>
    <row r="18" spans="1:4" ht="15.75" thickBot="1" x14ac:dyDescent="0.3">
      <c r="A18" s="19">
        <v>15</v>
      </c>
      <c r="B18" s="17" t="s">
        <v>73</v>
      </c>
      <c r="C18" s="67"/>
      <c r="D18" s="67" t="s">
        <v>157</v>
      </c>
    </row>
    <row r="19" spans="1:4" ht="15.75" thickBot="1" x14ac:dyDescent="0.3">
      <c r="A19" s="19">
        <v>16</v>
      </c>
      <c r="B19" s="17" t="s">
        <v>74</v>
      </c>
      <c r="C19" s="67"/>
      <c r="D19" s="67" t="s">
        <v>157</v>
      </c>
    </row>
    <row r="20" spans="1:4" ht="15.75" thickBot="1" x14ac:dyDescent="0.3">
      <c r="A20" s="19">
        <v>17</v>
      </c>
      <c r="B20" s="17" t="s">
        <v>75</v>
      </c>
      <c r="C20" s="67"/>
      <c r="D20" s="67" t="s">
        <v>157</v>
      </c>
    </row>
    <row r="21" spans="1:4" ht="15.75" thickBot="1" x14ac:dyDescent="0.3">
      <c r="A21" s="19">
        <v>18</v>
      </c>
      <c r="B21" s="17" t="s">
        <v>76</v>
      </c>
      <c r="C21" s="67"/>
      <c r="D21" s="67" t="s">
        <v>157</v>
      </c>
    </row>
    <row r="22" spans="1:4" ht="15.75" thickBot="1" x14ac:dyDescent="0.3">
      <c r="A22" s="20">
        <v>19</v>
      </c>
      <c r="B22" s="17" t="s">
        <v>77</v>
      </c>
      <c r="C22" s="67"/>
      <c r="D22" s="67" t="s">
        <v>157</v>
      </c>
    </row>
    <row r="23" spans="1:4" ht="15" customHeight="1" thickBot="1" x14ac:dyDescent="0.3">
      <c r="A23" s="206" t="s">
        <v>78</v>
      </c>
      <c r="B23" s="207"/>
      <c r="C23" s="66">
        <f>+COUNTA(C4:C22)</f>
        <v>6</v>
      </c>
      <c r="D23" s="66">
        <f>+COUNTA(D4:D22)</f>
        <v>13</v>
      </c>
    </row>
    <row r="24" spans="1:4" x14ac:dyDescent="0.25">
      <c r="A24" s="202" t="s">
        <v>79</v>
      </c>
      <c r="B24" s="202"/>
      <c r="C24" s="203"/>
      <c r="D24" s="203"/>
    </row>
    <row r="25" spans="1:4" x14ac:dyDescent="0.25">
      <c r="A25" s="204" t="s">
        <v>80</v>
      </c>
      <c r="B25" s="204"/>
      <c r="C25" s="204"/>
      <c r="D25" s="204"/>
    </row>
    <row r="26" spans="1:4" ht="15.75" thickBot="1" x14ac:dyDescent="0.3">
      <c r="A26" s="205" t="s">
        <v>81</v>
      </c>
      <c r="B26" s="205"/>
      <c r="C26" s="205"/>
      <c r="D26" s="205"/>
    </row>
    <row r="27" spans="1:4" ht="15.75" thickBot="1" x14ac:dyDescent="0.3">
      <c r="A27" s="189" t="s">
        <v>82</v>
      </c>
      <c r="B27" s="190"/>
      <c r="C27" s="191"/>
      <c r="D27" s="68" t="str">
        <f>+IF(C23&lt;=5,"X", " ")</f>
        <v xml:space="preserve"> </v>
      </c>
    </row>
    <row r="28" spans="1:4" ht="15.75" thickBot="1" x14ac:dyDescent="0.3">
      <c r="A28" s="189" t="s">
        <v>83</v>
      </c>
      <c r="B28" s="190"/>
      <c r="C28" s="191"/>
      <c r="D28" s="68" t="str">
        <f>+IF(AND(C23&gt;5,C23&lt;12),"X"," ")</f>
        <v>X</v>
      </c>
    </row>
    <row r="29" spans="1:4" ht="15.75" thickBot="1" x14ac:dyDescent="0.3">
      <c r="A29" s="192" t="s">
        <v>84</v>
      </c>
      <c r="B29" s="193"/>
      <c r="C29" s="194"/>
      <c r="D29" s="6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2"/>
  <sheetViews>
    <sheetView showGridLines="0" topLeftCell="N4" zoomScale="50" zoomScaleNormal="50" zoomScaleSheetLayoutView="50" workbookViewId="0">
      <selection activeCell="X21" sqref="X21:X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39.42578125" style="14" customWidth="1"/>
    <col min="23"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12"/>
      <c r="B1" s="74"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6"/>
      <c r="AD1" s="72" t="s">
        <v>2</v>
      </c>
      <c r="AE1" s="73"/>
      <c r="AF1" s="73"/>
      <c r="AG1" s="64" t="s">
        <v>85</v>
      </c>
      <c r="AH1" s="1"/>
      <c r="AI1" s="1"/>
      <c r="AJ1" s="1"/>
    </row>
    <row r="2" spans="1:36" ht="27" customHeight="1" thickBot="1" x14ac:dyDescent="0.3">
      <c r="A2" s="112"/>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9"/>
      <c r="AD2" s="72" t="s">
        <v>3</v>
      </c>
      <c r="AE2" s="73"/>
      <c r="AF2" s="73"/>
      <c r="AG2" s="54" t="s">
        <v>87</v>
      </c>
      <c r="AH2" s="1"/>
      <c r="AI2" s="1"/>
      <c r="AJ2" s="1"/>
    </row>
    <row r="3" spans="1:36" ht="27" customHeight="1" x14ac:dyDescent="0.25">
      <c r="A3" s="112"/>
      <c r="B3" s="74" t="s">
        <v>5</v>
      </c>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2" t="s">
        <v>6</v>
      </c>
      <c r="AE3" s="73"/>
      <c r="AF3" s="73"/>
      <c r="AG3" s="64" t="s">
        <v>86</v>
      </c>
      <c r="AH3" s="1"/>
      <c r="AI3" s="1"/>
      <c r="AJ3" s="1"/>
    </row>
    <row r="4" spans="1:36" ht="27" customHeight="1" thickBot="1" x14ac:dyDescent="0.3">
      <c r="A4" s="11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9"/>
      <c r="AD4" s="72" t="s">
        <v>8</v>
      </c>
      <c r="AE4" s="73"/>
      <c r="AF4" s="73"/>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3" t="s">
        <v>151</v>
      </c>
      <c r="C6" s="114"/>
      <c r="D6" s="114"/>
      <c r="E6" s="114"/>
      <c r="F6" s="114"/>
      <c r="G6" s="114"/>
      <c r="H6" s="115"/>
      <c r="I6" s="23"/>
      <c r="J6" s="29"/>
      <c r="K6" s="32" t="s">
        <v>90</v>
      </c>
      <c r="L6" s="31"/>
      <c r="M6" s="90">
        <v>44592</v>
      </c>
      <c r="N6" s="91"/>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88</v>
      </c>
      <c r="B8" s="69" t="s">
        <v>152</v>
      </c>
      <c r="C8" s="70"/>
      <c r="D8" s="70"/>
      <c r="E8" s="70"/>
      <c r="F8" s="70"/>
      <c r="G8" s="70"/>
      <c r="H8" s="70"/>
      <c r="I8" s="71"/>
      <c r="J8" s="23"/>
      <c r="K8" s="27" t="s">
        <v>149</v>
      </c>
      <c r="L8" s="27"/>
      <c r="M8" s="27" t="s">
        <v>139</v>
      </c>
      <c r="N8" s="27" t="s">
        <v>91</v>
      </c>
      <c r="O8" s="27" t="s">
        <v>91</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89</v>
      </c>
      <c r="B9" s="69" t="s">
        <v>153</v>
      </c>
      <c r="C9" s="70"/>
      <c r="D9" s="70"/>
      <c r="E9" s="70"/>
      <c r="F9" s="70"/>
      <c r="G9" s="70"/>
      <c r="H9" s="70"/>
      <c r="I9" s="71"/>
      <c r="J9" s="23"/>
      <c r="K9" s="58" t="s">
        <v>150</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6" t="s">
        <v>12</v>
      </c>
      <c r="B12" s="117"/>
      <c r="C12" s="117"/>
      <c r="D12" s="118"/>
      <c r="E12" s="119" t="s">
        <v>13</v>
      </c>
      <c r="F12" s="120"/>
      <c r="G12" s="120"/>
      <c r="H12" s="120"/>
      <c r="I12" s="120"/>
      <c r="J12" s="120"/>
      <c r="K12" s="120"/>
      <c r="L12" s="120"/>
      <c r="M12" s="120"/>
      <c r="N12" s="120"/>
      <c r="O12" s="120"/>
      <c r="P12" s="120"/>
      <c r="Q12" s="120"/>
      <c r="R12" s="120"/>
      <c r="S12" s="120"/>
      <c r="T12" s="120"/>
      <c r="U12" s="120"/>
      <c r="V12" s="120"/>
      <c r="W12" s="120"/>
      <c r="X12" s="121"/>
      <c r="Y12" s="40"/>
      <c r="Z12" s="80" t="s">
        <v>140</v>
      </c>
      <c r="AA12" s="167"/>
      <c r="AB12" s="167"/>
      <c r="AC12" s="167"/>
      <c r="AD12" s="81"/>
      <c r="AE12" s="1"/>
      <c r="AF12" s="80" t="s">
        <v>146</v>
      </c>
      <c r="AG12" s="81"/>
      <c r="AH12" s="1"/>
      <c r="AI12" s="1"/>
      <c r="AJ12" s="1"/>
    </row>
    <row r="13" spans="1:36" ht="27" customHeight="1" x14ac:dyDescent="0.25">
      <c r="A13" s="122" t="s">
        <v>92</v>
      </c>
      <c r="B13" s="106" t="s">
        <v>15</v>
      </c>
      <c r="C13" s="106" t="s">
        <v>16</v>
      </c>
      <c r="D13" s="134" t="s">
        <v>118</v>
      </c>
      <c r="E13" s="163" t="s">
        <v>17</v>
      </c>
      <c r="F13" s="164"/>
      <c r="G13" s="164"/>
      <c r="H13" s="164"/>
      <c r="I13" s="124" t="s">
        <v>18</v>
      </c>
      <c r="J13" s="125"/>
      <c r="K13" s="125"/>
      <c r="L13" s="125"/>
      <c r="M13" s="125"/>
      <c r="N13" s="125"/>
      <c r="O13" s="125"/>
      <c r="P13" s="125"/>
      <c r="Q13" s="125"/>
      <c r="R13" s="34"/>
      <c r="S13" s="34"/>
      <c r="T13" s="124" t="s">
        <v>19</v>
      </c>
      <c r="U13" s="125"/>
      <c r="V13" s="125"/>
      <c r="W13" s="125"/>
      <c r="X13" s="126"/>
      <c r="Y13" s="40"/>
      <c r="Z13" s="82"/>
      <c r="AA13" s="168"/>
      <c r="AB13" s="168"/>
      <c r="AC13" s="168"/>
      <c r="AD13" s="83"/>
      <c r="AE13" s="1"/>
      <c r="AF13" s="82"/>
      <c r="AG13" s="83"/>
      <c r="AH13" s="2"/>
      <c r="AI13" s="2"/>
      <c r="AJ13" s="2"/>
    </row>
    <row r="14" spans="1:36" ht="24.75" customHeight="1" thickBot="1" x14ac:dyDescent="0.3">
      <c r="A14" s="122"/>
      <c r="B14" s="106"/>
      <c r="C14" s="106"/>
      <c r="D14" s="134"/>
      <c r="E14" s="127" t="s">
        <v>21</v>
      </c>
      <c r="F14" s="128"/>
      <c r="G14" s="128"/>
      <c r="H14" s="128"/>
      <c r="I14" s="129" t="s">
        <v>22</v>
      </c>
      <c r="J14" s="130" t="s">
        <v>23</v>
      </c>
      <c r="K14" s="130" t="s">
        <v>24</v>
      </c>
      <c r="L14" s="131" t="s">
        <v>25</v>
      </c>
      <c r="M14" s="106" t="s">
        <v>26</v>
      </c>
      <c r="N14" s="133" t="s">
        <v>27</v>
      </c>
      <c r="O14" s="100" t="s">
        <v>28</v>
      </c>
      <c r="P14" s="106" t="s">
        <v>29</v>
      </c>
      <c r="Q14" s="100" t="s">
        <v>30</v>
      </c>
      <c r="R14" s="100" t="s">
        <v>115</v>
      </c>
      <c r="S14" s="63"/>
      <c r="T14" s="107" t="s">
        <v>31</v>
      </c>
      <c r="U14" s="106" t="s">
        <v>32</v>
      </c>
      <c r="V14" s="100" t="s">
        <v>33</v>
      </c>
      <c r="W14" s="106" t="s">
        <v>117</v>
      </c>
      <c r="X14" s="134"/>
      <c r="Y14" s="48"/>
      <c r="Z14" s="84"/>
      <c r="AA14" s="169"/>
      <c r="AB14" s="169"/>
      <c r="AC14" s="169"/>
      <c r="AD14" s="85"/>
      <c r="AE14" s="2"/>
      <c r="AF14" s="84"/>
      <c r="AG14" s="85"/>
      <c r="AH14" s="2"/>
      <c r="AI14" s="1"/>
      <c r="AJ14" s="2"/>
    </row>
    <row r="15" spans="1:36" ht="74.25" customHeight="1" x14ac:dyDescent="0.25">
      <c r="A15" s="123"/>
      <c r="B15" s="100"/>
      <c r="C15" s="100"/>
      <c r="D15" s="162"/>
      <c r="E15" s="41" t="s">
        <v>93</v>
      </c>
      <c r="F15" s="39" t="s">
        <v>94</v>
      </c>
      <c r="G15" s="3"/>
      <c r="H15" s="4" t="s">
        <v>35</v>
      </c>
      <c r="I15" s="107"/>
      <c r="J15" s="130"/>
      <c r="K15" s="130"/>
      <c r="L15" s="132"/>
      <c r="M15" s="106"/>
      <c r="N15" s="101"/>
      <c r="O15" s="101"/>
      <c r="P15" s="106"/>
      <c r="Q15" s="101"/>
      <c r="R15" s="101"/>
      <c r="S15" s="61"/>
      <c r="T15" s="108"/>
      <c r="U15" s="106"/>
      <c r="V15" s="101"/>
      <c r="W15" s="59" t="s">
        <v>36</v>
      </c>
      <c r="X15" s="60" t="s">
        <v>37</v>
      </c>
      <c r="Y15" s="48"/>
      <c r="Z15" s="51" t="s">
        <v>141</v>
      </c>
      <c r="AA15" s="62" t="s">
        <v>142</v>
      </c>
      <c r="AB15" s="62" t="s">
        <v>143</v>
      </c>
      <c r="AC15" s="62" t="s">
        <v>145</v>
      </c>
      <c r="AD15" s="52" t="s">
        <v>38</v>
      </c>
      <c r="AE15" s="2"/>
      <c r="AF15" s="51" t="s">
        <v>147</v>
      </c>
      <c r="AG15" s="52" t="s">
        <v>148</v>
      </c>
      <c r="AH15" s="2"/>
      <c r="AI15" s="1"/>
      <c r="AJ15" s="2"/>
    </row>
    <row r="16" spans="1:36" ht="98.25" customHeight="1" x14ac:dyDescent="0.25">
      <c r="A16" s="135">
        <v>2</v>
      </c>
      <c r="B16" s="109" t="s">
        <v>163</v>
      </c>
      <c r="C16" s="137" t="s">
        <v>162</v>
      </c>
      <c r="D16" s="140" t="s">
        <v>164</v>
      </c>
      <c r="E16" s="143" t="s">
        <v>109</v>
      </c>
      <c r="F16" s="146" t="s">
        <v>10</v>
      </c>
      <c r="G16" s="92" t="str">
        <f>+CONCATENATE(E16," - ",F16)</f>
        <v>MUY BAJA - MODERADO</v>
      </c>
      <c r="H16" s="148" t="str">
        <f>+VLOOKUP(G16,Datos!D3:E17,2,FALSE)</f>
        <v>MODERADO</v>
      </c>
      <c r="I16" s="151" t="s">
        <v>165</v>
      </c>
      <c r="J16" s="5" t="s">
        <v>39</v>
      </c>
      <c r="K16" s="6" t="s">
        <v>4</v>
      </c>
      <c r="L16" s="7">
        <f>IF(K16="ASIGNADO",15,IF(K16="NO ASIGNADO",0,""))</f>
        <v>15</v>
      </c>
      <c r="M16" s="154">
        <f>SUM(L16:L22)</f>
        <v>100</v>
      </c>
      <c r="N16" s="156" t="s">
        <v>34</v>
      </c>
      <c r="O16" s="105">
        <f>IF(O19="DÉBIL",0,IF(O19="MODERADO",50,IF(O19="FUERTE",100,"")))</f>
        <v>100</v>
      </c>
      <c r="P16" s="102" t="str">
        <f>IF(AND(M19="FUERTE",N16="FUERTE (SIEMPRE SE EJECUTA)"),"NO","SÍ")</f>
        <v>NO</v>
      </c>
      <c r="Q16" s="185" t="s">
        <v>40</v>
      </c>
      <c r="R16" s="95" t="str">
        <f>IF(AND(E16="MUY BAJA",Q19=2),"MUY BAJA",IF(AND(E16="BAJA",Q19=2),"MUY BAJA",IF(AND(E16="MEDIA",Q19=2),"MUY BAJA",IF(AND(E16="ALTA",Q19=2),"BAJA",IF(AND(E16="MUY ALTA",Q19=2),"MEDIA",IF(AND(E16="MUY BAJA",Q19=1),"MUY BAJA",IF(AND(E16="BAJA",Q19=1),"MUY BAJA",IF(AND(E16="MEDIA",Q19=1),"BAJA",IF(AND(E16="ALTA",Q19=1),"MEDIA",IF(AND(E16="MUY ALTA",Q19=1),"ALTA",E16))))))))))</f>
        <v>MUY BAJA</v>
      </c>
      <c r="S16" s="92" t="str">
        <f>+CONCATENATE(R16," - ",F16)</f>
        <v>MUY BAJA - MODERADO</v>
      </c>
      <c r="T16" s="148" t="str">
        <f>+VLOOKUP(S16,Datos!$D$3:$E$17,2,FALSE)</f>
        <v>MODERADO</v>
      </c>
      <c r="U16" s="186" t="s">
        <v>136</v>
      </c>
      <c r="V16" s="140" t="s">
        <v>166</v>
      </c>
      <c r="W16" s="109" t="s">
        <v>167</v>
      </c>
      <c r="X16" s="98" t="s">
        <v>160</v>
      </c>
      <c r="Y16" s="49"/>
      <c r="Z16" s="86"/>
      <c r="AA16" s="178"/>
      <c r="AB16" s="174"/>
      <c r="AC16" s="174"/>
      <c r="AD16" s="88"/>
      <c r="AE16" s="1"/>
      <c r="AF16" s="86"/>
      <c r="AG16" s="88"/>
      <c r="AH16" s="1"/>
      <c r="AI16" s="1"/>
      <c r="AJ16" s="1"/>
    </row>
    <row r="17" spans="1:36" ht="98.25" customHeight="1" x14ac:dyDescent="0.25">
      <c r="A17" s="135"/>
      <c r="B17" s="110"/>
      <c r="C17" s="138"/>
      <c r="D17" s="141"/>
      <c r="E17" s="144"/>
      <c r="F17" s="146"/>
      <c r="G17" s="93"/>
      <c r="H17" s="149"/>
      <c r="I17" s="152"/>
      <c r="J17" s="8" t="s">
        <v>43</v>
      </c>
      <c r="K17" s="9" t="s">
        <v>9</v>
      </c>
      <c r="L17" s="10">
        <f>IF(K17="ADECUADO",15,IF(K17="INADECUADO",0,""))</f>
        <v>15</v>
      </c>
      <c r="M17" s="155"/>
      <c r="N17" s="157"/>
      <c r="O17" s="105"/>
      <c r="P17" s="103"/>
      <c r="Q17" s="185"/>
      <c r="R17" s="96"/>
      <c r="S17" s="93"/>
      <c r="T17" s="149"/>
      <c r="U17" s="187"/>
      <c r="V17" s="208"/>
      <c r="W17" s="110"/>
      <c r="X17" s="99"/>
      <c r="Y17" s="49"/>
      <c r="Z17" s="86"/>
      <c r="AA17" s="178"/>
      <c r="AB17" s="174"/>
      <c r="AC17" s="174"/>
      <c r="AD17" s="88"/>
      <c r="AE17" s="1"/>
      <c r="AF17" s="86"/>
      <c r="AG17" s="88"/>
      <c r="AH17" s="1"/>
      <c r="AI17" s="1"/>
      <c r="AJ17" s="1"/>
    </row>
    <row r="18" spans="1:36" ht="98.25" customHeight="1" x14ac:dyDescent="0.25">
      <c r="A18" s="135"/>
      <c r="B18" s="110"/>
      <c r="C18" s="138"/>
      <c r="D18" s="141"/>
      <c r="E18" s="144"/>
      <c r="F18" s="146"/>
      <c r="G18" s="93"/>
      <c r="H18" s="149"/>
      <c r="I18" s="152"/>
      <c r="J18" s="43" t="s">
        <v>45</v>
      </c>
      <c r="K18" s="9" t="s">
        <v>123</v>
      </c>
      <c r="L18" s="10">
        <f>IF(K18="OPORTUNA",15,IF(K18="INOPORTUNA",0,""))</f>
        <v>15</v>
      </c>
      <c r="M18" s="155"/>
      <c r="N18" s="157"/>
      <c r="O18" s="105"/>
      <c r="P18" s="103"/>
      <c r="Q18" s="12" t="s">
        <v>46</v>
      </c>
      <c r="R18" s="96"/>
      <c r="S18" s="93"/>
      <c r="T18" s="149"/>
      <c r="U18" s="187"/>
      <c r="V18" s="208"/>
      <c r="W18" s="110"/>
      <c r="X18" s="99"/>
      <c r="Y18" s="49"/>
      <c r="Z18" s="86"/>
      <c r="AA18" s="178"/>
      <c r="AB18" s="174"/>
      <c r="AC18" s="174"/>
      <c r="AD18" s="88"/>
      <c r="AE18" s="1"/>
      <c r="AF18" s="86"/>
      <c r="AG18" s="88"/>
      <c r="AH18" s="1"/>
      <c r="AI18" s="1"/>
      <c r="AJ18" s="1"/>
    </row>
    <row r="19" spans="1:36" ht="98.25" customHeight="1" x14ac:dyDescent="0.25">
      <c r="A19" s="135"/>
      <c r="B19" s="110"/>
      <c r="C19" s="138"/>
      <c r="D19" s="141"/>
      <c r="E19" s="144"/>
      <c r="F19" s="146"/>
      <c r="G19" s="93"/>
      <c r="H19" s="149"/>
      <c r="I19" s="152"/>
      <c r="J19" s="8" t="s">
        <v>48</v>
      </c>
      <c r="K19" s="9" t="s">
        <v>49</v>
      </c>
      <c r="L19" s="10">
        <f>IF(K19="PREVENIR",15,IF(K19="DETECTAR",10,IF(K19="NO ES UN CONTROL",0,"")))</f>
        <v>15</v>
      </c>
      <c r="M19" s="159" t="str">
        <f>IF(M16&lt;86,"DÉBIL",IF(M16&lt;96,"MODERADO",IF(M16&lt;101,"FUERTE","")))</f>
        <v>FUERTE</v>
      </c>
      <c r="N19" s="157"/>
      <c r="O19" s="180" t="str">
        <f>IF(AND(M19="FUERTE",N16="FUERTE (SIEMPRE SE EJECUTA)"),"FUERTE",IF(OR(M19="DÉBIL",N16="DÉBIL (NO SE EJECUTA)"),"DÉBIL",IF(OR(M19="MODERADO",N16="MODERADO (ALGUNAS VECES)"),"MODERADO")))</f>
        <v>FUERTE</v>
      </c>
      <c r="P19" s="103"/>
      <c r="Q19" s="182">
        <f>IF(AND($O$19="FUERTE",$Q$16="DIRECTAMENTE"),2,IF(AND($O$19="FUERTE",$Q$16="DIRECTAMENTE"),2,IF(AND($O$19="FUERTE",$Q$16="DIRECTAMENTE"),2,IF(AND($O$19="FUERTE",$Q$16="NO DISMINUYE"),0,IF(AND($O$19="MODERADO",$Q$16="DIRECTAMENTE"),1,IF(AND($O$19="MODERADO",$Q$16="DIRECTAMENTE"),1,IF(AND($O$19="MODERADO",$Q$16="DIRECTAMENTE"),1,IF(AND($O$19="MODERADO",$Q$16="NO DISMINUYE"),0,"N/A"))))))))</f>
        <v>2</v>
      </c>
      <c r="R19" s="96"/>
      <c r="S19" s="93"/>
      <c r="T19" s="149"/>
      <c r="U19" s="187"/>
      <c r="V19" s="165" t="s">
        <v>144</v>
      </c>
      <c r="W19" s="110"/>
      <c r="X19" s="165" t="s">
        <v>138</v>
      </c>
      <c r="Y19" s="50"/>
      <c r="Z19" s="86"/>
      <c r="AA19" s="178"/>
      <c r="AB19" s="174"/>
      <c r="AC19" s="174"/>
      <c r="AD19" s="88"/>
      <c r="AE19" s="1"/>
      <c r="AF19" s="86"/>
      <c r="AG19" s="88"/>
      <c r="AH19" s="1"/>
      <c r="AI19" s="1"/>
      <c r="AJ19" s="1"/>
    </row>
    <row r="20" spans="1:36" ht="98.25" customHeight="1" x14ac:dyDescent="0.25">
      <c r="A20" s="135"/>
      <c r="B20" s="110"/>
      <c r="C20" s="138"/>
      <c r="D20" s="141"/>
      <c r="E20" s="144"/>
      <c r="F20" s="146"/>
      <c r="G20" s="93"/>
      <c r="H20" s="149"/>
      <c r="I20" s="152"/>
      <c r="J20" s="8" t="s">
        <v>50</v>
      </c>
      <c r="K20" s="9" t="s">
        <v>11</v>
      </c>
      <c r="L20" s="10">
        <f>IF(K20="CONFIABLE",15,IF(K20="NO CONFIABLE",0,""))</f>
        <v>15</v>
      </c>
      <c r="M20" s="160"/>
      <c r="N20" s="157"/>
      <c r="O20" s="180"/>
      <c r="P20" s="103"/>
      <c r="Q20" s="183"/>
      <c r="R20" s="96"/>
      <c r="S20" s="93"/>
      <c r="T20" s="149"/>
      <c r="U20" s="187"/>
      <c r="V20" s="166"/>
      <c r="W20" s="110"/>
      <c r="X20" s="166"/>
      <c r="Y20" s="50"/>
      <c r="Z20" s="86"/>
      <c r="AA20" s="178"/>
      <c r="AB20" s="174"/>
      <c r="AC20" s="174"/>
      <c r="AD20" s="88"/>
      <c r="AE20" s="1"/>
      <c r="AF20" s="86"/>
      <c r="AG20" s="88"/>
      <c r="AH20" s="1"/>
      <c r="AI20" s="1"/>
      <c r="AJ20" s="1"/>
    </row>
    <row r="21" spans="1:36" ht="98.25" customHeight="1" x14ac:dyDescent="0.25">
      <c r="A21" s="135"/>
      <c r="B21" s="110"/>
      <c r="C21" s="138"/>
      <c r="D21" s="141"/>
      <c r="E21" s="144"/>
      <c r="F21" s="146"/>
      <c r="G21" s="93"/>
      <c r="H21" s="149"/>
      <c r="I21" s="152"/>
      <c r="J21" s="8" t="s">
        <v>51</v>
      </c>
      <c r="K21" s="9" t="s">
        <v>14</v>
      </c>
      <c r="L21" s="10">
        <f>IF(K21="SE INVESTIGAN Y SE RESUELVEN OPORTUNAMENTE",15,IF(K21="NO SE INVESTIGAN Y SE RESUELVEN OPORTUNAMENTE",0,""))</f>
        <v>15</v>
      </c>
      <c r="M21" s="160"/>
      <c r="N21" s="157"/>
      <c r="O21" s="180"/>
      <c r="P21" s="103"/>
      <c r="Q21" s="183"/>
      <c r="R21" s="96"/>
      <c r="S21" s="93"/>
      <c r="T21" s="149"/>
      <c r="U21" s="187"/>
      <c r="V21" s="172"/>
      <c r="W21" s="110"/>
      <c r="X21" s="176" t="s">
        <v>168</v>
      </c>
      <c r="Y21" s="49"/>
      <c r="Z21" s="86"/>
      <c r="AA21" s="178"/>
      <c r="AB21" s="174"/>
      <c r="AC21" s="174"/>
      <c r="AD21" s="88"/>
      <c r="AE21" s="1"/>
      <c r="AF21" s="86"/>
      <c r="AG21" s="88"/>
      <c r="AH21" s="1"/>
      <c r="AI21" s="1"/>
      <c r="AJ21" s="1"/>
    </row>
    <row r="22" spans="1:36" ht="98.25" customHeight="1" thickBot="1" x14ac:dyDescent="0.3">
      <c r="A22" s="136"/>
      <c r="B22" s="111"/>
      <c r="C22" s="139"/>
      <c r="D22" s="142"/>
      <c r="E22" s="145"/>
      <c r="F22" s="147"/>
      <c r="G22" s="94"/>
      <c r="H22" s="150"/>
      <c r="I22" s="153"/>
      <c r="J22" s="44" t="s">
        <v>52</v>
      </c>
      <c r="K22" s="45" t="s">
        <v>20</v>
      </c>
      <c r="L22" s="46">
        <f>IF(K22="COMPLETA",10,IF(K22="INCOMPLETA",5,IF(K22="NO EXISTE",0,"")))</f>
        <v>10</v>
      </c>
      <c r="M22" s="161"/>
      <c r="N22" s="158"/>
      <c r="O22" s="181"/>
      <c r="P22" s="104"/>
      <c r="Q22" s="184"/>
      <c r="R22" s="97"/>
      <c r="S22" s="94"/>
      <c r="T22" s="150"/>
      <c r="U22" s="188"/>
      <c r="V22" s="173"/>
      <c r="W22" s="111"/>
      <c r="X22" s="177"/>
      <c r="Y22" s="49"/>
      <c r="Z22" s="87"/>
      <c r="AA22" s="179"/>
      <c r="AB22" s="175"/>
      <c r="AC22" s="175"/>
      <c r="AD22" s="89"/>
      <c r="AE22" s="1"/>
      <c r="AF22" s="87"/>
      <c r="AG22" s="89"/>
      <c r="AH22" s="1"/>
      <c r="AI22" s="1"/>
      <c r="AJ22" s="1"/>
    </row>
  </sheetData>
  <dataConsolidate/>
  <mergeCells count="72">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2">
    <dataValidation type="list" allowBlank="1" showInputMessage="1" showErrorMessage="1" sqref="N16" xr:uid="{00000000-0002-0000-0300-000000000000}">
      <formula1>$AE$14:$AF$14</formula1>
    </dataValidation>
    <dataValidation type="list" allowBlank="1" showInputMessage="1" showErrorMessage="1" sqref="Q16:Q17" xr:uid="{00000000-0002-0000-0300-000001000000}">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2000000}">
          <x14:formula1>
            <xm:f>Datos!$A$17:$A$18</xm:f>
          </x14:formula1>
          <xm:sqref>V21:V22</xm:sqref>
        </x14:dataValidation>
        <x14:dataValidation type="list" allowBlank="1" showInputMessage="1" showErrorMessage="1" xr:uid="{00000000-0002-0000-0300-000003000000}">
          <x14:formula1>
            <xm:f>Datos!$J$4:$K$4</xm:f>
          </x14:formula1>
          <xm:sqref>K18</xm:sqref>
        </x14:dataValidation>
        <x14:dataValidation type="list" allowBlank="1" showInputMessage="1" showErrorMessage="1" xr:uid="{00000000-0002-0000-0300-000004000000}">
          <x14:formula1>
            <xm:f>Datos!$A$3:$A$7</xm:f>
          </x14:formula1>
          <xm:sqref>E16</xm:sqref>
        </x14:dataValidation>
        <x14:dataValidation type="list" allowBlank="1" showInputMessage="1" showErrorMessage="1" xr:uid="{00000000-0002-0000-0300-000005000000}">
          <x14:formula1>
            <xm:f>Datos!$B$3:$B$5</xm:f>
          </x14:formula1>
          <xm:sqref>F16:F22</xm:sqref>
        </x14:dataValidation>
        <x14:dataValidation type="list" allowBlank="1" showInputMessage="1" showErrorMessage="1" xr:uid="{00000000-0002-0000-0300-000006000000}">
          <x14:formula1>
            <xm:f>Datos!$J$8:$L$8</xm:f>
          </x14:formula1>
          <xm:sqref>K22</xm:sqref>
        </x14:dataValidation>
        <x14:dataValidation type="list" allowBlank="1" showInputMessage="1" showErrorMessage="1" xr:uid="{00000000-0002-0000-0300-000007000000}">
          <x14:formula1>
            <xm:f>Datos!$J$2:$K$2</xm:f>
          </x14:formula1>
          <xm:sqref>K16</xm:sqref>
        </x14:dataValidation>
        <x14:dataValidation type="list" allowBlank="1" showInputMessage="1" showErrorMessage="1" xr:uid="{00000000-0002-0000-0300-000008000000}">
          <x14:formula1>
            <xm:f>Datos!$J$3:$K$3</xm:f>
          </x14:formula1>
          <xm:sqref>K17</xm:sqref>
        </x14:dataValidation>
        <x14:dataValidation type="list" allowBlank="1" showInputMessage="1" showErrorMessage="1" xr:uid="{00000000-0002-0000-0300-000009000000}">
          <x14:formula1>
            <xm:f>Datos!$J$6:$K$6</xm:f>
          </x14:formula1>
          <xm:sqref>K20</xm:sqref>
        </x14:dataValidation>
        <x14:dataValidation type="list" allowBlank="1" showInputMessage="1" showErrorMessage="1" xr:uid="{00000000-0002-0000-0300-00000A000000}">
          <x14:formula1>
            <xm:f>Datos!$J$7:$K$7</xm:f>
          </x14:formula1>
          <xm:sqref>K21</xm:sqref>
        </x14:dataValidation>
        <x14:dataValidation type="list" allowBlank="1" showInputMessage="1" showErrorMessage="1" xr:uid="{00000000-0002-0000-0300-00000B000000}">
          <x14:formula1>
            <xm:f>Datos!$A$11:$A$13</xm:f>
          </x14:formula1>
          <xm:sqref>U16:U22</xm:sqref>
        </x14:dataValidation>
        <x14:dataValidation type="list" allowBlank="1" showInputMessage="1" showErrorMessage="1" xr:uid="{00000000-0002-0000-0300-00000C000000}">
          <x14:formula1>
            <xm:f>Datos!$J$5:$L$5</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workbookViewId="0">
      <selection activeCell="C15" sqref="C15"/>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95" t="s">
        <v>53</v>
      </c>
      <c r="B1" s="196"/>
      <c r="C1" s="196"/>
      <c r="D1" s="197"/>
    </row>
    <row r="2" spans="1:4" ht="15.75" thickBot="1" x14ac:dyDescent="0.3">
      <c r="A2" s="198" t="s">
        <v>54</v>
      </c>
      <c r="B2" s="15" t="s">
        <v>55</v>
      </c>
      <c r="C2" s="200" t="s">
        <v>56</v>
      </c>
      <c r="D2" s="201"/>
    </row>
    <row r="3" spans="1:4" ht="15.75" thickBot="1" x14ac:dyDescent="0.3">
      <c r="A3" s="199"/>
      <c r="B3" s="16" t="s">
        <v>57</v>
      </c>
      <c r="C3" s="18" t="s">
        <v>58</v>
      </c>
      <c r="D3" s="18" t="s">
        <v>7</v>
      </c>
    </row>
    <row r="4" spans="1:4" ht="15.75" thickBot="1" x14ac:dyDescent="0.3">
      <c r="A4" s="65">
        <v>1</v>
      </c>
      <c r="B4" s="17" t="s">
        <v>59</v>
      </c>
      <c r="C4" s="67" t="s">
        <v>157</v>
      </c>
      <c r="D4" s="67"/>
    </row>
    <row r="5" spans="1:4" ht="15.75" thickBot="1" x14ac:dyDescent="0.3">
      <c r="A5" s="65">
        <v>2</v>
      </c>
      <c r="B5" s="17" t="s">
        <v>60</v>
      </c>
      <c r="C5" s="67"/>
      <c r="D5" s="67" t="s">
        <v>157</v>
      </c>
    </row>
    <row r="6" spans="1:4" ht="15.75" thickBot="1" x14ac:dyDescent="0.3">
      <c r="A6" s="65">
        <v>3</v>
      </c>
      <c r="B6" s="17" t="s">
        <v>61</v>
      </c>
      <c r="C6" s="67"/>
      <c r="D6" s="67" t="s">
        <v>157</v>
      </c>
    </row>
    <row r="7" spans="1:4" ht="15.75" thickBot="1" x14ac:dyDescent="0.3">
      <c r="A7" s="65">
        <v>4</v>
      </c>
      <c r="B7" s="17" t="s">
        <v>62</v>
      </c>
      <c r="C7" s="67"/>
      <c r="D7" s="67" t="s">
        <v>157</v>
      </c>
    </row>
    <row r="8" spans="1:4" ht="15.75" thickBot="1" x14ac:dyDescent="0.3">
      <c r="A8" s="65">
        <v>5</v>
      </c>
      <c r="B8" s="17" t="s">
        <v>63</v>
      </c>
      <c r="C8" s="67"/>
      <c r="D8" s="67" t="s">
        <v>157</v>
      </c>
    </row>
    <row r="9" spans="1:4" ht="15.75" thickBot="1" x14ac:dyDescent="0.3">
      <c r="A9" s="65">
        <v>6</v>
      </c>
      <c r="B9" s="17" t="s">
        <v>64</v>
      </c>
      <c r="C9" s="67" t="s">
        <v>157</v>
      </c>
      <c r="D9" s="67"/>
    </row>
    <row r="10" spans="1:4" ht="15.75" thickBot="1" x14ac:dyDescent="0.3">
      <c r="A10" s="65">
        <v>7</v>
      </c>
      <c r="B10" s="17" t="s">
        <v>65</v>
      </c>
      <c r="C10" s="67"/>
      <c r="D10" s="67" t="s">
        <v>157</v>
      </c>
    </row>
    <row r="11" spans="1:4" ht="15.75" thickBot="1" x14ac:dyDescent="0.3">
      <c r="A11" s="65">
        <v>8</v>
      </c>
      <c r="B11" s="17" t="s">
        <v>66</v>
      </c>
      <c r="C11" s="67"/>
      <c r="D11" s="67" t="s">
        <v>157</v>
      </c>
    </row>
    <row r="12" spans="1:4" ht="15.75" thickBot="1" x14ac:dyDescent="0.3">
      <c r="A12" s="65">
        <v>9</v>
      </c>
      <c r="B12" s="17" t="s">
        <v>67</v>
      </c>
      <c r="C12" s="67"/>
      <c r="D12" s="67" t="s">
        <v>157</v>
      </c>
    </row>
    <row r="13" spans="1:4" ht="15.75" thickBot="1" x14ac:dyDescent="0.3">
      <c r="A13" s="65">
        <v>10</v>
      </c>
      <c r="B13" s="17" t="s">
        <v>68</v>
      </c>
      <c r="C13" s="67" t="s">
        <v>157</v>
      </c>
      <c r="D13" s="67"/>
    </row>
    <row r="14" spans="1:4" ht="15.75" thickBot="1" x14ac:dyDescent="0.3">
      <c r="A14" s="65">
        <v>11</v>
      </c>
      <c r="B14" s="17" t="s">
        <v>69</v>
      </c>
      <c r="C14" s="67" t="s">
        <v>157</v>
      </c>
      <c r="D14" s="67"/>
    </row>
    <row r="15" spans="1:4" ht="15.75" thickBot="1" x14ac:dyDescent="0.3">
      <c r="A15" s="65">
        <v>12</v>
      </c>
      <c r="B15" s="17" t="s">
        <v>70</v>
      </c>
      <c r="C15" s="67" t="s">
        <v>157</v>
      </c>
      <c r="D15" s="67"/>
    </row>
    <row r="16" spans="1:4" ht="15.75" thickBot="1" x14ac:dyDescent="0.3">
      <c r="A16" s="65">
        <v>13</v>
      </c>
      <c r="B16" s="17" t="s">
        <v>71</v>
      </c>
      <c r="C16" s="67"/>
      <c r="D16" s="67" t="s">
        <v>157</v>
      </c>
    </row>
    <row r="17" spans="1:4" ht="15.75" thickBot="1" x14ac:dyDescent="0.3">
      <c r="A17" s="65">
        <v>14</v>
      </c>
      <c r="B17" s="17" t="s">
        <v>72</v>
      </c>
      <c r="C17" s="67"/>
      <c r="D17" s="67" t="s">
        <v>157</v>
      </c>
    </row>
    <row r="18" spans="1:4" ht="15.75" thickBot="1" x14ac:dyDescent="0.3">
      <c r="A18" s="65">
        <v>15</v>
      </c>
      <c r="B18" s="17" t="s">
        <v>73</v>
      </c>
      <c r="C18" s="67"/>
      <c r="D18" s="67" t="s">
        <v>157</v>
      </c>
    </row>
    <row r="19" spans="1:4" ht="15.75" thickBot="1" x14ac:dyDescent="0.3">
      <c r="A19" s="65">
        <v>16</v>
      </c>
      <c r="B19" s="17" t="s">
        <v>74</v>
      </c>
      <c r="C19" s="67"/>
      <c r="D19" s="67" t="s">
        <v>157</v>
      </c>
    </row>
    <row r="20" spans="1:4" ht="15.75" thickBot="1" x14ac:dyDescent="0.3">
      <c r="A20" s="65">
        <v>17</v>
      </c>
      <c r="B20" s="17" t="s">
        <v>75</v>
      </c>
      <c r="C20" s="67"/>
      <c r="D20" s="67" t="s">
        <v>157</v>
      </c>
    </row>
    <row r="21" spans="1:4" ht="15.75" thickBot="1" x14ac:dyDescent="0.3">
      <c r="A21" s="65">
        <v>18</v>
      </c>
      <c r="B21" s="17" t="s">
        <v>76</v>
      </c>
      <c r="C21" s="67"/>
      <c r="D21" s="67" t="s">
        <v>157</v>
      </c>
    </row>
    <row r="22" spans="1:4" ht="15.75" thickBot="1" x14ac:dyDescent="0.3">
      <c r="A22" s="20">
        <v>19</v>
      </c>
      <c r="B22" s="17" t="s">
        <v>77</v>
      </c>
      <c r="C22" s="67"/>
      <c r="D22" s="67" t="s">
        <v>157</v>
      </c>
    </row>
    <row r="23" spans="1:4" ht="15" customHeight="1" thickBot="1" x14ac:dyDescent="0.3">
      <c r="A23" s="206" t="s">
        <v>78</v>
      </c>
      <c r="B23" s="207"/>
      <c r="C23" s="66">
        <f>+COUNTA(C4:C22)</f>
        <v>5</v>
      </c>
      <c r="D23" s="66">
        <f>+COUNTA(D4:D22)</f>
        <v>14</v>
      </c>
    </row>
    <row r="24" spans="1:4" x14ac:dyDescent="0.25">
      <c r="A24" s="202" t="s">
        <v>79</v>
      </c>
      <c r="B24" s="202"/>
      <c r="C24" s="203"/>
      <c r="D24" s="203"/>
    </row>
    <row r="25" spans="1:4" x14ac:dyDescent="0.25">
      <c r="A25" s="204" t="s">
        <v>80</v>
      </c>
      <c r="B25" s="204"/>
      <c r="C25" s="204"/>
      <c r="D25" s="204"/>
    </row>
    <row r="26" spans="1:4" ht="15.75" thickBot="1" x14ac:dyDescent="0.3">
      <c r="A26" s="205" t="s">
        <v>81</v>
      </c>
      <c r="B26" s="205"/>
      <c r="C26" s="205"/>
      <c r="D26" s="205"/>
    </row>
    <row r="27" spans="1:4" ht="15.75" thickBot="1" x14ac:dyDescent="0.3">
      <c r="A27" s="189" t="s">
        <v>82</v>
      </c>
      <c r="B27" s="190"/>
      <c r="C27" s="191"/>
      <c r="D27" s="68" t="str">
        <f>+IF(C23&lt;=5,"X", " ")</f>
        <v>X</v>
      </c>
    </row>
    <row r="28" spans="1:4" ht="15.75" thickBot="1" x14ac:dyDescent="0.3">
      <c r="A28" s="189" t="s">
        <v>83</v>
      </c>
      <c r="B28" s="190"/>
      <c r="C28" s="191"/>
      <c r="D28" s="68" t="str">
        <f>+IF(AND(C23&gt;5,C23&lt;12),"X"," ")</f>
        <v xml:space="preserve"> </v>
      </c>
    </row>
    <row r="29" spans="1:4" ht="15.75" thickBot="1" x14ac:dyDescent="0.3">
      <c r="A29" s="192" t="s">
        <v>84</v>
      </c>
      <c r="B29" s="193"/>
      <c r="C29" s="194"/>
      <c r="D29" s="6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2"/>
  <sheetViews>
    <sheetView showGridLines="0" tabSelected="1" zoomScale="50" zoomScaleNormal="50" zoomScaleSheetLayoutView="50" workbookViewId="0">
      <selection activeCell="D16" sqref="D16:D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39.42578125" style="14" customWidth="1"/>
    <col min="23" max="23" width="39.1406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12"/>
      <c r="B1" s="74"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6"/>
      <c r="AD1" s="72" t="s">
        <v>2</v>
      </c>
      <c r="AE1" s="73"/>
      <c r="AF1" s="73"/>
      <c r="AG1" s="64" t="s">
        <v>85</v>
      </c>
      <c r="AH1" s="1"/>
      <c r="AI1" s="1"/>
      <c r="AJ1" s="1"/>
    </row>
    <row r="2" spans="1:36" ht="27" customHeight="1" thickBot="1" x14ac:dyDescent="0.3">
      <c r="A2" s="112"/>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9"/>
      <c r="AD2" s="72" t="s">
        <v>3</v>
      </c>
      <c r="AE2" s="73"/>
      <c r="AF2" s="73"/>
      <c r="AG2" s="54" t="s">
        <v>87</v>
      </c>
      <c r="AH2" s="1"/>
      <c r="AI2" s="1"/>
      <c r="AJ2" s="1"/>
    </row>
    <row r="3" spans="1:36" ht="27" customHeight="1" x14ac:dyDescent="0.25">
      <c r="A3" s="112"/>
      <c r="B3" s="74" t="s">
        <v>5</v>
      </c>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2" t="s">
        <v>6</v>
      </c>
      <c r="AE3" s="73"/>
      <c r="AF3" s="73"/>
      <c r="AG3" s="64" t="s">
        <v>86</v>
      </c>
      <c r="AH3" s="1"/>
      <c r="AI3" s="1"/>
      <c r="AJ3" s="1"/>
    </row>
    <row r="4" spans="1:36" ht="27" customHeight="1" thickBot="1" x14ac:dyDescent="0.3">
      <c r="A4" s="11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9"/>
      <c r="AD4" s="72" t="s">
        <v>8</v>
      </c>
      <c r="AE4" s="73"/>
      <c r="AF4" s="73"/>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3" t="s">
        <v>151</v>
      </c>
      <c r="C6" s="114"/>
      <c r="D6" s="114"/>
      <c r="E6" s="114"/>
      <c r="F6" s="114"/>
      <c r="G6" s="114"/>
      <c r="H6" s="115"/>
      <c r="I6" s="23"/>
      <c r="J6" s="29"/>
      <c r="K6" s="32" t="s">
        <v>90</v>
      </c>
      <c r="L6" s="31"/>
      <c r="M6" s="90">
        <v>44592</v>
      </c>
      <c r="N6" s="91"/>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88</v>
      </c>
      <c r="B8" s="69" t="s">
        <v>152</v>
      </c>
      <c r="C8" s="70"/>
      <c r="D8" s="70"/>
      <c r="E8" s="70"/>
      <c r="F8" s="70"/>
      <c r="G8" s="70"/>
      <c r="H8" s="70"/>
      <c r="I8" s="71"/>
      <c r="J8" s="23"/>
      <c r="K8" s="27" t="s">
        <v>149</v>
      </c>
      <c r="L8" s="27"/>
      <c r="M8" s="27" t="s">
        <v>139</v>
      </c>
      <c r="N8" s="27" t="s">
        <v>91</v>
      </c>
      <c r="O8" s="27" t="s">
        <v>91</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89</v>
      </c>
      <c r="B9" s="69" t="s">
        <v>153</v>
      </c>
      <c r="C9" s="70"/>
      <c r="D9" s="70"/>
      <c r="E9" s="70"/>
      <c r="F9" s="70"/>
      <c r="G9" s="70"/>
      <c r="H9" s="70"/>
      <c r="I9" s="71"/>
      <c r="J9" s="23"/>
      <c r="K9" s="58" t="s">
        <v>150</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6" t="s">
        <v>12</v>
      </c>
      <c r="B12" s="117"/>
      <c r="C12" s="117"/>
      <c r="D12" s="118"/>
      <c r="E12" s="119" t="s">
        <v>13</v>
      </c>
      <c r="F12" s="120"/>
      <c r="G12" s="120"/>
      <c r="H12" s="120"/>
      <c r="I12" s="120"/>
      <c r="J12" s="120"/>
      <c r="K12" s="120"/>
      <c r="L12" s="120"/>
      <c r="M12" s="120"/>
      <c r="N12" s="120"/>
      <c r="O12" s="120"/>
      <c r="P12" s="120"/>
      <c r="Q12" s="120"/>
      <c r="R12" s="120"/>
      <c r="S12" s="120"/>
      <c r="T12" s="120"/>
      <c r="U12" s="120"/>
      <c r="V12" s="120"/>
      <c r="W12" s="120"/>
      <c r="X12" s="121"/>
      <c r="Y12" s="40"/>
      <c r="Z12" s="80" t="s">
        <v>140</v>
      </c>
      <c r="AA12" s="167"/>
      <c r="AB12" s="167"/>
      <c r="AC12" s="167"/>
      <c r="AD12" s="81"/>
      <c r="AE12" s="1"/>
      <c r="AF12" s="80" t="s">
        <v>146</v>
      </c>
      <c r="AG12" s="81"/>
      <c r="AH12" s="1"/>
      <c r="AI12" s="1"/>
      <c r="AJ12" s="1"/>
    </row>
    <row r="13" spans="1:36" ht="27" customHeight="1" x14ac:dyDescent="0.25">
      <c r="A13" s="122" t="s">
        <v>92</v>
      </c>
      <c r="B13" s="106" t="s">
        <v>15</v>
      </c>
      <c r="C13" s="106" t="s">
        <v>16</v>
      </c>
      <c r="D13" s="134" t="s">
        <v>118</v>
      </c>
      <c r="E13" s="163" t="s">
        <v>17</v>
      </c>
      <c r="F13" s="164"/>
      <c r="G13" s="164"/>
      <c r="H13" s="164"/>
      <c r="I13" s="124" t="s">
        <v>18</v>
      </c>
      <c r="J13" s="125"/>
      <c r="K13" s="125"/>
      <c r="L13" s="125"/>
      <c r="M13" s="125"/>
      <c r="N13" s="125"/>
      <c r="O13" s="125"/>
      <c r="P13" s="125"/>
      <c r="Q13" s="125"/>
      <c r="R13" s="34"/>
      <c r="S13" s="34"/>
      <c r="T13" s="124" t="s">
        <v>19</v>
      </c>
      <c r="U13" s="125"/>
      <c r="V13" s="125"/>
      <c r="W13" s="125"/>
      <c r="X13" s="126"/>
      <c r="Y13" s="40"/>
      <c r="Z13" s="82"/>
      <c r="AA13" s="168"/>
      <c r="AB13" s="168"/>
      <c r="AC13" s="168"/>
      <c r="AD13" s="83"/>
      <c r="AE13" s="1"/>
      <c r="AF13" s="82"/>
      <c r="AG13" s="83"/>
      <c r="AH13" s="2"/>
      <c r="AI13" s="2"/>
      <c r="AJ13" s="2"/>
    </row>
    <row r="14" spans="1:36" ht="24.75" customHeight="1" thickBot="1" x14ac:dyDescent="0.3">
      <c r="A14" s="122"/>
      <c r="B14" s="106"/>
      <c r="C14" s="106"/>
      <c r="D14" s="134"/>
      <c r="E14" s="127" t="s">
        <v>21</v>
      </c>
      <c r="F14" s="128"/>
      <c r="G14" s="128"/>
      <c r="H14" s="128"/>
      <c r="I14" s="129" t="s">
        <v>22</v>
      </c>
      <c r="J14" s="130" t="s">
        <v>23</v>
      </c>
      <c r="K14" s="130" t="s">
        <v>24</v>
      </c>
      <c r="L14" s="131" t="s">
        <v>25</v>
      </c>
      <c r="M14" s="106" t="s">
        <v>26</v>
      </c>
      <c r="N14" s="133" t="s">
        <v>27</v>
      </c>
      <c r="O14" s="100" t="s">
        <v>28</v>
      </c>
      <c r="P14" s="106" t="s">
        <v>29</v>
      </c>
      <c r="Q14" s="100" t="s">
        <v>30</v>
      </c>
      <c r="R14" s="100" t="s">
        <v>115</v>
      </c>
      <c r="S14" s="63"/>
      <c r="T14" s="107" t="s">
        <v>31</v>
      </c>
      <c r="U14" s="106" t="s">
        <v>32</v>
      </c>
      <c r="V14" s="100" t="s">
        <v>33</v>
      </c>
      <c r="W14" s="106" t="s">
        <v>117</v>
      </c>
      <c r="X14" s="134"/>
      <c r="Y14" s="48"/>
      <c r="Z14" s="84"/>
      <c r="AA14" s="169"/>
      <c r="AB14" s="169"/>
      <c r="AC14" s="169"/>
      <c r="AD14" s="85"/>
      <c r="AE14" s="2"/>
      <c r="AF14" s="84"/>
      <c r="AG14" s="85"/>
      <c r="AH14" s="2"/>
      <c r="AI14" s="1"/>
      <c r="AJ14" s="2"/>
    </row>
    <row r="15" spans="1:36" ht="74.25" customHeight="1" x14ac:dyDescent="0.25">
      <c r="A15" s="123"/>
      <c r="B15" s="100"/>
      <c r="C15" s="100"/>
      <c r="D15" s="162"/>
      <c r="E15" s="41" t="s">
        <v>93</v>
      </c>
      <c r="F15" s="39" t="s">
        <v>94</v>
      </c>
      <c r="G15" s="3"/>
      <c r="H15" s="4" t="s">
        <v>35</v>
      </c>
      <c r="I15" s="107"/>
      <c r="J15" s="130"/>
      <c r="K15" s="130"/>
      <c r="L15" s="132"/>
      <c r="M15" s="106"/>
      <c r="N15" s="101"/>
      <c r="O15" s="101"/>
      <c r="P15" s="106"/>
      <c r="Q15" s="101"/>
      <c r="R15" s="101"/>
      <c r="S15" s="61"/>
      <c r="T15" s="108"/>
      <c r="U15" s="106"/>
      <c r="V15" s="101"/>
      <c r="W15" s="59" t="s">
        <v>36</v>
      </c>
      <c r="X15" s="60" t="s">
        <v>37</v>
      </c>
      <c r="Y15" s="48"/>
      <c r="Z15" s="51" t="s">
        <v>141</v>
      </c>
      <c r="AA15" s="62" t="s">
        <v>142</v>
      </c>
      <c r="AB15" s="62" t="s">
        <v>143</v>
      </c>
      <c r="AC15" s="62" t="s">
        <v>145</v>
      </c>
      <c r="AD15" s="52" t="s">
        <v>38</v>
      </c>
      <c r="AE15" s="2"/>
      <c r="AF15" s="51" t="s">
        <v>147</v>
      </c>
      <c r="AG15" s="52" t="s">
        <v>148</v>
      </c>
      <c r="AH15" s="2"/>
      <c r="AI15" s="1"/>
      <c r="AJ15" s="2"/>
    </row>
    <row r="16" spans="1:36" ht="156.75" customHeight="1" x14ac:dyDescent="0.25">
      <c r="A16" s="135">
        <v>3</v>
      </c>
      <c r="B16" s="109" t="s">
        <v>170</v>
      </c>
      <c r="C16" s="137" t="s">
        <v>169</v>
      </c>
      <c r="D16" s="140" t="s">
        <v>171</v>
      </c>
      <c r="E16" s="143" t="s">
        <v>109</v>
      </c>
      <c r="F16" s="146" t="s">
        <v>44</v>
      </c>
      <c r="G16" s="92" t="str">
        <f>+CONCATENATE(E16," - ",F16)</f>
        <v>MUY BAJA - MAYOR</v>
      </c>
      <c r="H16" s="148" t="str">
        <f>+VLOOKUP(G16,Datos!D3:E17,2,FALSE)</f>
        <v>ALTO</v>
      </c>
      <c r="I16" s="151" t="s">
        <v>172</v>
      </c>
      <c r="J16" s="5" t="s">
        <v>39</v>
      </c>
      <c r="K16" s="6" t="s">
        <v>4</v>
      </c>
      <c r="L16" s="7">
        <f>IF(K16="ASIGNADO",15,IF(K16="NO ASIGNADO",0,""))</f>
        <v>15</v>
      </c>
      <c r="M16" s="154">
        <f>SUM(L16:L22)</f>
        <v>100</v>
      </c>
      <c r="N16" s="156" t="s">
        <v>34</v>
      </c>
      <c r="O16" s="105">
        <f>IF(O19="DÉBIL",0,IF(O19="MODERADO",50,IF(O19="FUERTE",100,"")))</f>
        <v>100</v>
      </c>
      <c r="P16" s="102" t="str">
        <f>IF(AND(M19="FUERTE",N16="FUERTE (SIEMPRE SE EJECUTA)"),"NO","SÍ")</f>
        <v>NO</v>
      </c>
      <c r="Q16" s="185" t="s">
        <v>40</v>
      </c>
      <c r="R16" s="95" t="str">
        <f>IF(AND(E16="MUY BAJA",Q19=2),"MUY BAJA",IF(AND(E16="BAJA",Q19=2),"MUY BAJA",IF(AND(E16="MEDIA",Q19=2),"MUY BAJA",IF(AND(E16="ALTA",Q19=2),"BAJA",IF(AND(E16="MUY ALTA",Q19=2),"MEDIA",IF(AND(E16="MUY BAJA",Q19=1),"MUY BAJA",IF(AND(E16="BAJA",Q19=1),"MUY BAJA",IF(AND(E16="MEDIA",Q19=1),"BAJA",IF(AND(E16="ALTA",Q19=1),"MEDIA",IF(AND(E16="MUY ALTA",Q19=1),"ALTA",E16))))))))))</f>
        <v>MUY BAJA</v>
      </c>
      <c r="S16" s="92" t="str">
        <f>+CONCATENATE(R16," - ",F16)</f>
        <v>MUY BAJA - MAYOR</v>
      </c>
      <c r="T16" s="148" t="str">
        <f>+VLOOKUP(S16,Datos!$D$3:$E$17,2,FALSE)</f>
        <v>ALTO</v>
      </c>
      <c r="U16" s="186" t="s">
        <v>136</v>
      </c>
      <c r="V16" s="140" t="s">
        <v>166</v>
      </c>
      <c r="W16" s="109" t="s">
        <v>174</v>
      </c>
      <c r="X16" s="98" t="s">
        <v>160</v>
      </c>
      <c r="Y16" s="49"/>
      <c r="Z16" s="86"/>
      <c r="AA16" s="178"/>
      <c r="AB16" s="174"/>
      <c r="AC16" s="174"/>
      <c r="AD16" s="88"/>
      <c r="AE16" s="1"/>
      <c r="AF16" s="86"/>
      <c r="AG16" s="88"/>
      <c r="AH16" s="1"/>
      <c r="AI16" s="1"/>
      <c r="AJ16" s="1"/>
    </row>
    <row r="17" spans="1:36" ht="156.75" customHeight="1" x14ac:dyDescent="0.25">
      <c r="A17" s="135"/>
      <c r="B17" s="110"/>
      <c r="C17" s="138"/>
      <c r="D17" s="141"/>
      <c r="E17" s="144"/>
      <c r="F17" s="146"/>
      <c r="G17" s="93"/>
      <c r="H17" s="149"/>
      <c r="I17" s="152"/>
      <c r="J17" s="8" t="s">
        <v>43</v>
      </c>
      <c r="K17" s="9" t="s">
        <v>9</v>
      </c>
      <c r="L17" s="10">
        <f>IF(K17="ADECUADO",15,IF(K17="INADECUADO",0,""))</f>
        <v>15</v>
      </c>
      <c r="M17" s="155"/>
      <c r="N17" s="157"/>
      <c r="O17" s="105"/>
      <c r="P17" s="103"/>
      <c r="Q17" s="185"/>
      <c r="R17" s="96"/>
      <c r="S17" s="93"/>
      <c r="T17" s="149"/>
      <c r="U17" s="187"/>
      <c r="V17" s="208"/>
      <c r="W17" s="110"/>
      <c r="X17" s="99"/>
      <c r="Y17" s="49"/>
      <c r="Z17" s="86"/>
      <c r="AA17" s="178"/>
      <c r="AB17" s="174"/>
      <c r="AC17" s="174"/>
      <c r="AD17" s="88"/>
      <c r="AE17" s="1"/>
      <c r="AF17" s="86"/>
      <c r="AG17" s="88"/>
      <c r="AH17" s="1"/>
      <c r="AI17" s="1"/>
      <c r="AJ17" s="1"/>
    </row>
    <row r="18" spans="1:36" ht="156.75" customHeight="1" x14ac:dyDescent="0.25">
      <c r="A18" s="135"/>
      <c r="B18" s="110"/>
      <c r="C18" s="138"/>
      <c r="D18" s="141"/>
      <c r="E18" s="144"/>
      <c r="F18" s="146"/>
      <c r="G18" s="93"/>
      <c r="H18" s="149"/>
      <c r="I18" s="152"/>
      <c r="J18" s="43" t="s">
        <v>45</v>
      </c>
      <c r="K18" s="9" t="s">
        <v>123</v>
      </c>
      <c r="L18" s="10">
        <f>IF(K18="OPORTUNA",15,IF(K18="INOPORTUNA",0,""))</f>
        <v>15</v>
      </c>
      <c r="M18" s="155"/>
      <c r="N18" s="157"/>
      <c r="O18" s="105"/>
      <c r="P18" s="103"/>
      <c r="Q18" s="12" t="s">
        <v>46</v>
      </c>
      <c r="R18" s="96"/>
      <c r="S18" s="93"/>
      <c r="T18" s="149"/>
      <c r="U18" s="187"/>
      <c r="V18" s="208"/>
      <c r="W18" s="110"/>
      <c r="X18" s="99"/>
      <c r="Y18" s="49"/>
      <c r="Z18" s="86"/>
      <c r="AA18" s="178"/>
      <c r="AB18" s="174"/>
      <c r="AC18" s="174"/>
      <c r="AD18" s="88"/>
      <c r="AE18" s="1"/>
      <c r="AF18" s="86"/>
      <c r="AG18" s="88"/>
      <c r="AH18" s="1"/>
      <c r="AI18" s="1"/>
      <c r="AJ18" s="1"/>
    </row>
    <row r="19" spans="1:36" ht="156.75" customHeight="1" x14ac:dyDescent="0.25">
      <c r="A19" s="135"/>
      <c r="B19" s="110"/>
      <c r="C19" s="138"/>
      <c r="D19" s="141"/>
      <c r="E19" s="144"/>
      <c r="F19" s="146"/>
      <c r="G19" s="93"/>
      <c r="H19" s="149"/>
      <c r="I19" s="152"/>
      <c r="J19" s="8" t="s">
        <v>48</v>
      </c>
      <c r="K19" s="9" t="s">
        <v>49</v>
      </c>
      <c r="L19" s="10">
        <f>IF(K19="PREVENIR",15,IF(K19="DETECTAR",10,IF(K19="NO ES UN CONTROL",0,"")))</f>
        <v>15</v>
      </c>
      <c r="M19" s="159" t="str">
        <f>IF(M16&lt;86,"DÉBIL",IF(M16&lt;96,"MODERADO",IF(M16&lt;101,"FUERTE","")))</f>
        <v>FUERTE</v>
      </c>
      <c r="N19" s="157"/>
      <c r="O19" s="180" t="str">
        <f>IF(AND(M19="FUERTE",N16="FUERTE (SIEMPRE SE EJECUTA)"),"FUERTE",IF(OR(M19="DÉBIL",N16="DÉBIL (NO SE EJECUTA)"),"DÉBIL",IF(OR(M19="MODERADO",N16="MODERADO (ALGUNAS VECES)"),"MODERADO")))</f>
        <v>FUERTE</v>
      </c>
      <c r="P19" s="103"/>
      <c r="Q19" s="182">
        <f>IF(AND($O$19="FUERTE",$Q$16="DIRECTAMENTE"),2,IF(AND($O$19="FUERTE",$Q$16="DIRECTAMENTE"),2,IF(AND($O$19="FUERTE",$Q$16="DIRECTAMENTE"),2,IF(AND($O$19="FUERTE",$Q$16="NO DISMINUYE"),0,IF(AND($O$19="MODERADO",$Q$16="DIRECTAMENTE"),1,IF(AND($O$19="MODERADO",$Q$16="DIRECTAMENTE"),1,IF(AND($O$19="MODERADO",$Q$16="DIRECTAMENTE"),1,IF(AND($O$19="MODERADO",$Q$16="NO DISMINUYE"),0,"N/A"))))))))</f>
        <v>2</v>
      </c>
      <c r="R19" s="96"/>
      <c r="S19" s="93"/>
      <c r="T19" s="149"/>
      <c r="U19" s="187"/>
      <c r="V19" s="165" t="s">
        <v>144</v>
      </c>
      <c r="W19" s="110"/>
      <c r="X19" s="165" t="s">
        <v>138</v>
      </c>
      <c r="Y19" s="50"/>
      <c r="Z19" s="86"/>
      <c r="AA19" s="178"/>
      <c r="AB19" s="174"/>
      <c r="AC19" s="174"/>
      <c r="AD19" s="88"/>
      <c r="AE19" s="1"/>
      <c r="AF19" s="86"/>
      <c r="AG19" s="88"/>
      <c r="AH19" s="1"/>
      <c r="AI19" s="1"/>
      <c r="AJ19" s="1"/>
    </row>
    <row r="20" spans="1:36" ht="156.75" customHeight="1" x14ac:dyDescent="0.25">
      <c r="A20" s="135"/>
      <c r="B20" s="110"/>
      <c r="C20" s="138"/>
      <c r="D20" s="141"/>
      <c r="E20" s="144"/>
      <c r="F20" s="146"/>
      <c r="G20" s="93"/>
      <c r="H20" s="149"/>
      <c r="I20" s="152"/>
      <c r="J20" s="8" t="s">
        <v>50</v>
      </c>
      <c r="K20" s="9" t="s">
        <v>11</v>
      </c>
      <c r="L20" s="10">
        <f>IF(K20="CONFIABLE",15,IF(K20="NO CONFIABLE",0,""))</f>
        <v>15</v>
      </c>
      <c r="M20" s="160"/>
      <c r="N20" s="157"/>
      <c r="O20" s="180"/>
      <c r="P20" s="103"/>
      <c r="Q20" s="183"/>
      <c r="R20" s="96"/>
      <c r="S20" s="93"/>
      <c r="T20" s="149"/>
      <c r="U20" s="187"/>
      <c r="V20" s="166"/>
      <c r="W20" s="110"/>
      <c r="X20" s="166"/>
      <c r="Y20" s="50"/>
      <c r="Z20" s="86"/>
      <c r="AA20" s="178"/>
      <c r="AB20" s="174"/>
      <c r="AC20" s="174"/>
      <c r="AD20" s="88"/>
      <c r="AE20" s="1"/>
      <c r="AF20" s="86"/>
      <c r="AG20" s="88"/>
      <c r="AH20" s="1"/>
      <c r="AI20" s="1"/>
      <c r="AJ20" s="1"/>
    </row>
    <row r="21" spans="1:36" ht="156.75" customHeight="1" x14ac:dyDescent="0.25">
      <c r="A21" s="135"/>
      <c r="B21" s="110"/>
      <c r="C21" s="138"/>
      <c r="D21" s="141"/>
      <c r="E21" s="144"/>
      <c r="F21" s="146"/>
      <c r="G21" s="93"/>
      <c r="H21" s="149"/>
      <c r="I21" s="152"/>
      <c r="J21" s="8" t="s">
        <v>51</v>
      </c>
      <c r="K21" s="9" t="s">
        <v>14</v>
      </c>
      <c r="L21" s="10">
        <f>IF(K21="SE INVESTIGAN Y SE RESUELVEN OPORTUNAMENTE",15,IF(K21="NO SE INVESTIGAN Y SE RESUELVEN OPORTUNAMENTE",0,""))</f>
        <v>15</v>
      </c>
      <c r="M21" s="160"/>
      <c r="N21" s="157"/>
      <c r="O21" s="180"/>
      <c r="P21" s="103"/>
      <c r="Q21" s="183"/>
      <c r="R21" s="96"/>
      <c r="S21" s="93"/>
      <c r="T21" s="149"/>
      <c r="U21" s="187"/>
      <c r="V21" s="172"/>
      <c r="W21" s="110"/>
      <c r="X21" s="176"/>
      <c r="Y21" s="49"/>
      <c r="Z21" s="86"/>
      <c r="AA21" s="178"/>
      <c r="AB21" s="174"/>
      <c r="AC21" s="174"/>
      <c r="AD21" s="88"/>
      <c r="AE21" s="1"/>
      <c r="AF21" s="86"/>
      <c r="AG21" s="88"/>
      <c r="AH21" s="1"/>
      <c r="AI21" s="1"/>
      <c r="AJ21" s="1"/>
    </row>
    <row r="22" spans="1:36" ht="156.75" customHeight="1" thickBot="1" x14ac:dyDescent="0.3">
      <c r="A22" s="136"/>
      <c r="B22" s="111"/>
      <c r="C22" s="139"/>
      <c r="D22" s="142"/>
      <c r="E22" s="145"/>
      <c r="F22" s="147"/>
      <c r="G22" s="94"/>
      <c r="H22" s="150"/>
      <c r="I22" s="153"/>
      <c r="J22" s="44" t="s">
        <v>52</v>
      </c>
      <c r="K22" s="45" t="s">
        <v>20</v>
      </c>
      <c r="L22" s="46">
        <f>IF(K22="COMPLETA",10,IF(K22="INCOMPLETA",5,IF(K22="NO EXISTE",0,"")))</f>
        <v>10</v>
      </c>
      <c r="M22" s="161"/>
      <c r="N22" s="158"/>
      <c r="O22" s="181"/>
      <c r="P22" s="104"/>
      <c r="Q22" s="184"/>
      <c r="R22" s="97"/>
      <c r="S22" s="94"/>
      <c r="T22" s="150"/>
      <c r="U22" s="188"/>
      <c r="V22" s="173"/>
      <c r="W22" s="111"/>
      <c r="X22" s="177"/>
      <c r="Y22" s="49"/>
      <c r="Z22" s="87"/>
      <c r="AA22" s="179"/>
      <c r="AB22" s="175"/>
      <c r="AC22" s="175"/>
      <c r="AD22" s="89"/>
      <c r="AE22" s="1"/>
      <c r="AF22" s="87"/>
      <c r="AG22" s="89"/>
      <c r="AH22" s="1"/>
      <c r="AI22" s="1"/>
      <c r="AJ22" s="1"/>
    </row>
  </sheetData>
  <dataConsolidate/>
  <mergeCells count="72">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xr:uid="{00000000-0002-0000-0500-000000000000}">
      <formula1>$AE$19:$AE$21</formula1>
    </dataValidation>
    <dataValidation type="list" allowBlank="1" showInputMessage="1" showErrorMessage="1" sqref="N16" xr:uid="{00000000-0002-0000-0500-000001000000}">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2000000}">
          <x14:formula1>
            <xm:f>Datos!$J$5:$L$5</xm:f>
          </x14:formula1>
          <xm:sqref>K19</xm:sqref>
        </x14:dataValidation>
        <x14:dataValidation type="list" allowBlank="1" showInputMessage="1" showErrorMessage="1" xr:uid="{00000000-0002-0000-0500-000003000000}">
          <x14:formula1>
            <xm:f>Datos!$A$11:$A$13</xm:f>
          </x14:formula1>
          <xm:sqref>U16:U22</xm:sqref>
        </x14:dataValidation>
        <x14:dataValidation type="list" allowBlank="1" showInputMessage="1" showErrorMessage="1" xr:uid="{00000000-0002-0000-0500-000004000000}">
          <x14:formula1>
            <xm:f>Datos!$J$7:$K$7</xm:f>
          </x14:formula1>
          <xm:sqref>K21</xm:sqref>
        </x14:dataValidation>
        <x14:dataValidation type="list" allowBlank="1" showInputMessage="1" showErrorMessage="1" xr:uid="{00000000-0002-0000-0500-000005000000}">
          <x14:formula1>
            <xm:f>Datos!$J$6:$K$6</xm:f>
          </x14:formula1>
          <xm:sqref>K20</xm:sqref>
        </x14:dataValidation>
        <x14:dataValidation type="list" allowBlank="1" showInputMessage="1" showErrorMessage="1" xr:uid="{00000000-0002-0000-0500-000006000000}">
          <x14:formula1>
            <xm:f>Datos!$J$3:$K$3</xm:f>
          </x14:formula1>
          <xm:sqref>K17</xm:sqref>
        </x14:dataValidation>
        <x14:dataValidation type="list" allowBlank="1" showInputMessage="1" showErrorMessage="1" xr:uid="{00000000-0002-0000-0500-000007000000}">
          <x14:formula1>
            <xm:f>Datos!$J$2:$K$2</xm:f>
          </x14:formula1>
          <xm:sqref>K16</xm:sqref>
        </x14:dataValidation>
        <x14:dataValidation type="list" allowBlank="1" showInputMessage="1" showErrorMessage="1" xr:uid="{00000000-0002-0000-0500-000008000000}">
          <x14:formula1>
            <xm:f>Datos!$J$8:$L$8</xm:f>
          </x14:formula1>
          <xm:sqref>K22</xm:sqref>
        </x14:dataValidation>
        <x14:dataValidation type="list" allowBlank="1" showInputMessage="1" showErrorMessage="1" xr:uid="{00000000-0002-0000-0500-000009000000}">
          <x14:formula1>
            <xm:f>Datos!$B$3:$B$5</xm:f>
          </x14:formula1>
          <xm:sqref>F16:F22</xm:sqref>
        </x14:dataValidation>
        <x14:dataValidation type="list" allowBlank="1" showInputMessage="1" showErrorMessage="1" xr:uid="{00000000-0002-0000-0500-00000A000000}">
          <x14:formula1>
            <xm:f>Datos!$A$3:$A$7</xm:f>
          </x14:formula1>
          <xm:sqref>E16</xm:sqref>
        </x14:dataValidation>
        <x14:dataValidation type="list" allowBlank="1" showInputMessage="1" showErrorMessage="1" xr:uid="{00000000-0002-0000-0500-00000B000000}">
          <x14:formula1>
            <xm:f>Datos!$J$4:$K$4</xm:f>
          </x14:formula1>
          <xm:sqref>K18</xm:sqref>
        </x14:dataValidation>
        <x14:dataValidation type="list" allowBlank="1" showInputMessage="1" showErrorMessage="1" xr:uid="{00000000-0002-0000-0500-00000C000000}">
          <x14:formula1>
            <xm:f>Datos!$A$17:$A$18</xm:f>
          </x14:formula1>
          <xm:sqref>V21:V22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workbookViewId="0">
      <selection activeCell="D35" sqref="A29:D35"/>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95" t="s">
        <v>53</v>
      </c>
      <c r="B1" s="196"/>
      <c r="C1" s="196"/>
      <c r="D1" s="197"/>
    </row>
    <row r="2" spans="1:4" ht="15.75" thickBot="1" x14ac:dyDescent="0.3">
      <c r="A2" s="198" t="s">
        <v>54</v>
      </c>
      <c r="B2" s="15" t="s">
        <v>55</v>
      </c>
      <c r="C2" s="200" t="s">
        <v>56</v>
      </c>
      <c r="D2" s="201"/>
    </row>
    <row r="3" spans="1:4" ht="15.75" thickBot="1" x14ac:dyDescent="0.3">
      <c r="A3" s="199"/>
      <c r="B3" s="16" t="s">
        <v>57</v>
      </c>
      <c r="C3" s="18" t="s">
        <v>58</v>
      </c>
      <c r="D3" s="18" t="s">
        <v>7</v>
      </c>
    </row>
    <row r="4" spans="1:4" ht="15.75" thickBot="1" x14ac:dyDescent="0.3">
      <c r="A4" s="65">
        <v>1</v>
      </c>
      <c r="B4" s="17" t="s">
        <v>59</v>
      </c>
      <c r="C4" s="67" t="s">
        <v>157</v>
      </c>
      <c r="D4" s="67"/>
    </row>
    <row r="5" spans="1:4" ht="15.75" thickBot="1" x14ac:dyDescent="0.3">
      <c r="A5" s="65">
        <v>2</v>
      </c>
      <c r="B5" s="17" t="s">
        <v>60</v>
      </c>
      <c r="C5" s="67" t="s">
        <v>157</v>
      </c>
      <c r="D5" s="67"/>
    </row>
    <row r="6" spans="1:4" ht="15.75" thickBot="1" x14ac:dyDescent="0.3">
      <c r="A6" s="65">
        <v>3</v>
      </c>
      <c r="B6" s="17" t="s">
        <v>61</v>
      </c>
      <c r="C6" s="67"/>
      <c r="D6" s="67" t="s">
        <v>157</v>
      </c>
    </row>
    <row r="7" spans="1:4" ht="15.75" thickBot="1" x14ac:dyDescent="0.3">
      <c r="A7" s="65">
        <v>4</v>
      </c>
      <c r="B7" s="17" t="s">
        <v>62</v>
      </c>
      <c r="C7" s="67"/>
      <c r="D7" s="67" t="s">
        <v>157</v>
      </c>
    </row>
    <row r="8" spans="1:4" ht="15.75" thickBot="1" x14ac:dyDescent="0.3">
      <c r="A8" s="65">
        <v>5</v>
      </c>
      <c r="B8" s="17" t="s">
        <v>63</v>
      </c>
      <c r="C8" s="67"/>
      <c r="D8" s="67" t="s">
        <v>157</v>
      </c>
    </row>
    <row r="9" spans="1:4" ht="15.75" thickBot="1" x14ac:dyDescent="0.3">
      <c r="A9" s="65">
        <v>6</v>
      </c>
      <c r="B9" s="17" t="s">
        <v>64</v>
      </c>
      <c r="C9" s="67" t="s">
        <v>157</v>
      </c>
      <c r="D9" s="67"/>
    </row>
    <row r="10" spans="1:4" ht="15.75" thickBot="1" x14ac:dyDescent="0.3">
      <c r="A10" s="65">
        <v>7</v>
      </c>
      <c r="B10" s="17" t="s">
        <v>65</v>
      </c>
      <c r="C10" s="67"/>
      <c r="D10" s="67" t="s">
        <v>157</v>
      </c>
    </row>
    <row r="11" spans="1:4" ht="15.75" thickBot="1" x14ac:dyDescent="0.3">
      <c r="A11" s="65">
        <v>8</v>
      </c>
      <c r="B11" s="17" t="s">
        <v>66</v>
      </c>
      <c r="C11" s="67"/>
      <c r="D11" s="67" t="s">
        <v>157</v>
      </c>
    </row>
    <row r="12" spans="1:4" ht="15.75" thickBot="1" x14ac:dyDescent="0.3">
      <c r="A12" s="65">
        <v>9</v>
      </c>
      <c r="B12" s="17" t="s">
        <v>67</v>
      </c>
      <c r="C12" s="67"/>
      <c r="D12" s="67" t="s">
        <v>157</v>
      </c>
    </row>
    <row r="13" spans="1:4" ht="15.75" thickBot="1" x14ac:dyDescent="0.3">
      <c r="A13" s="65">
        <v>10</v>
      </c>
      <c r="B13" s="17" t="s">
        <v>68</v>
      </c>
      <c r="C13" s="67" t="s">
        <v>157</v>
      </c>
      <c r="D13" s="67"/>
    </row>
    <row r="14" spans="1:4" ht="15.75" thickBot="1" x14ac:dyDescent="0.3">
      <c r="A14" s="65">
        <v>11</v>
      </c>
      <c r="B14" s="17" t="s">
        <v>69</v>
      </c>
      <c r="C14" s="67" t="s">
        <v>157</v>
      </c>
      <c r="D14" s="67"/>
    </row>
    <row r="15" spans="1:4" ht="15.75" thickBot="1" x14ac:dyDescent="0.3">
      <c r="A15" s="65">
        <v>12</v>
      </c>
      <c r="B15" s="17" t="s">
        <v>70</v>
      </c>
      <c r="C15" s="67" t="s">
        <v>157</v>
      </c>
      <c r="D15" s="67"/>
    </row>
    <row r="16" spans="1:4" ht="15.75" thickBot="1" x14ac:dyDescent="0.3">
      <c r="A16" s="65">
        <v>13</v>
      </c>
      <c r="B16" s="17" t="s">
        <v>71</v>
      </c>
      <c r="C16" s="67" t="s">
        <v>157</v>
      </c>
      <c r="D16" s="67"/>
    </row>
    <row r="17" spans="1:4" ht="15.75" thickBot="1" x14ac:dyDescent="0.3">
      <c r="A17" s="65">
        <v>14</v>
      </c>
      <c r="B17" s="17" t="s">
        <v>72</v>
      </c>
      <c r="C17" s="67"/>
      <c r="D17" s="67" t="s">
        <v>157</v>
      </c>
    </row>
    <row r="18" spans="1:4" ht="15.75" thickBot="1" x14ac:dyDescent="0.3">
      <c r="A18" s="65">
        <v>15</v>
      </c>
      <c r="B18" s="17" t="s">
        <v>73</v>
      </c>
      <c r="C18" s="67"/>
      <c r="D18" s="67" t="s">
        <v>157</v>
      </c>
    </row>
    <row r="19" spans="1:4" ht="15.75" thickBot="1" x14ac:dyDescent="0.3">
      <c r="A19" s="65">
        <v>16</v>
      </c>
      <c r="B19" s="17" t="s">
        <v>74</v>
      </c>
      <c r="C19" s="67"/>
      <c r="D19" s="67" t="s">
        <v>157</v>
      </c>
    </row>
    <row r="20" spans="1:4" ht="15.75" thickBot="1" x14ac:dyDescent="0.3">
      <c r="A20" s="65">
        <v>17</v>
      </c>
      <c r="B20" s="17" t="s">
        <v>75</v>
      </c>
      <c r="C20" s="67"/>
      <c r="D20" s="67" t="s">
        <v>157</v>
      </c>
    </row>
    <row r="21" spans="1:4" ht="15.75" thickBot="1" x14ac:dyDescent="0.3">
      <c r="A21" s="65">
        <v>18</v>
      </c>
      <c r="B21" s="17" t="s">
        <v>76</v>
      </c>
      <c r="C21" s="67"/>
      <c r="D21" s="67" t="s">
        <v>157</v>
      </c>
    </row>
    <row r="22" spans="1:4" ht="15.75" thickBot="1" x14ac:dyDescent="0.3">
      <c r="A22" s="20">
        <v>19</v>
      </c>
      <c r="B22" s="17" t="s">
        <v>77</v>
      </c>
      <c r="C22" s="67"/>
      <c r="D22" s="67" t="s">
        <v>157</v>
      </c>
    </row>
    <row r="23" spans="1:4" ht="15" customHeight="1" thickBot="1" x14ac:dyDescent="0.3">
      <c r="A23" s="206" t="s">
        <v>78</v>
      </c>
      <c r="B23" s="207"/>
      <c r="C23" s="66">
        <f>+COUNTA(C4:C22)</f>
        <v>7</v>
      </c>
      <c r="D23" s="66">
        <f>+COUNTA(D4:D22)</f>
        <v>12</v>
      </c>
    </row>
    <row r="24" spans="1:4" x14ac:dyDescent="0.25">
      <c r="A24" s="202" t="s">
        <v>79</v>
      </c>
      <c r="B24" s="202"/>
      <c r="C24" s="203"/>
      <c r="D24" s="203"/>
    </row>
    <row r="25" spans="1:4" x14ac:dyDescent="0.25">
      <c r="A25" s="204" t="s">
        <v>80</v>
      </c>
      <c r="B25" s="204"/>
      <c r="C25" s="204"/>
      <c r="D25" s="204"/>
    </row>
    <row r="26" spans="1:4" ht="15.75" thickBot="1" x14ac:dyDescent="0.3">
      <c r="A26" s="205" t="s">
        <v>81</v>
      </c>
      <c r="B26" s="205"/>
      <c r="C26" s="205"/>
      <c r="D26" s="205"/>
    </row>
    <row r="27" spans="1:4" ht="15.75" thickBot="1" x14ac:dyDescent="0.3">
      <c r="A27" s="189" t="s">
        <v>82</v>
      </c>
      <c r="B27" s="190"/>
      <c r="C27" s="191"/>
      <c r="D27" s="68" t="str">
        <f>+IF(C23&lt;=5,"X", " ")</f>
        <v xml:space="preserve"> </v>
      </c>
    </row>
    <row r="28" spans="1:4" ht="15.75" thickBot="1" x14ac:dyDescent="0.3">
      <c r="A28" s="189" t="s">
        <v>83</v>
      </c>
      <c r="B28" s="190"/>
      <c r="C28" s="191"/>
      <c r="D28" s="68" t="str">
        <f>+IF(AND(C23&gt;5,C23&lt;12),"X"," ")</f>
        <v>X</v>
      </c>
    </row>
    <row r="29" spans="1:4" ht="15.75" thickBot="1" x14ac:dyDescent="0.3">
      <c r="A29" s="192" t="s">
        <v>84</v>
      </c>
      <c r="B29" s="193"/>
      <c r="C29" s="194"/>
      <c r="D29" s="6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R1</vt:lpstr>
      <vt:lpstr>Datos</vt:lpstr>
      <vt:lpstr>ENCUESTA DE IMPACTO -R1</vt:lpstr>
      <vt:lpstr>R2</vt:lpstr>
      <vt:lpstr>ENCUESTA DE IMPACTO -R2</vt:lpstr>
      <vt:lpstr>R3</vt:lpstr>
      <vt:lpstr>ENCUESTA DE IMPACTO -R3</vt:lpstr>
      <vt:lpstr>'R1'!Área_de_impresión</vt:lpstr>
      <vt:lpstr>'R2'!Área_de_impresión</vt:lpstr>
      <vt:lpstr>'R3'!Área_de_impresión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2022-01-28T20:51:05Z</dcterms:modified>
</cp:coreProperties>
</file>