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NSPARENCIA\2022\Nueva carpeta\RE__SEGUNDO_SEGUIMIENTO_MAPAS_DE_RIESGOS_CORRUPCION\"/>
    </mc:Choice>
  </mc:AlternateContent>
  <bookViews>
    <workbookView xWindow="-105" yWindow="-105" windowWidth="19425" windowHeight="10425" firstSheet="1" activeTab="4"/>
  </bookViews>
  <sheets>
    <sheet name="Datos" sheetId="4" state="hidden" r:id="rId1"/>
    <sheet name="Planeación" sheetId="1" r:id="rId2"/>
    <sheet name="Comunicaciones" sheetId="5" r:id="rId3"/>
    <sheet name="Investigaciones" sheetId="6" r:id="rId4"/>
    <sheet name="Gestión de mejoramiento" sheetId="7" r:id="rId5"/>
    <sheet name="ENCUESTA DE IMPACTO" sheetId="2" state="hidden" r:id="rId6"/>
  </sheets>
  <externalReferences>
    <externalReference r:id="rId7"/>
    <externalReference r:id="rId8"/>
    <externalReference r:id="rId9"/>
  </externalReferences>
  <definedNames>
    <definedName name="_xlnm.Print_Area" localSheetId="1">Planeación!$A$1:$AG$22</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7" l="1"/>
  <c r="L21" i="7"/>
  <c r="L20" i="7"/>
  <c r="L16" i="7"/>
  <c r="L17" i="7"/>
  <c r="L18" i="7"/>
  <c r="L19" i="7"/>
  <c r="M16" i="7"/>
  <c r="M19" i="7"/>
  <c r="O19" i="7"/>
  <c r="Q19" i="7"/>
  <c r="R16" i="7"/>
  <c r="S16" i="7"/>
  <c r="T16" i="7"/>
  <c r="P16" i="7"/>
  <c r="O16" i="7"/>
  <c r="G16" i="7"/>
  <c r="H16" i="7"/>
  <c r="L22" i="6"/>
  <c r="L21" i="6"/>
  <c r="L20" i="6"/>
  <c r="L16" i="6"/>
  <c r="L17" i="6"/>
  <c r="L18" i="6"/>
  <c r="L19" i="6"/>
  <c r="M16" i="6"/>
  <c r="M19" i="6"/>
  <c r="O19" i="6"/>
  <c r="Q19" i="6"/>
  <c r="R16" i="6"/>
  <c r="S16" i="6"/>
  <c r="T16" i="6"/>
  <c r="P16" i="6"/>
  <c r="O16" i="6"/>
  <c r="G16" i="6"/>
  <c r="H16" i="6"/>
  <c r="L22" i="5"/>
  <c r="L21" i="5"/>
  <c r="L20" i="5"/>
  <c r="L16" i="5"/>
  <c r="L17" i="5"/>
  <c r="L18" i="5"/>
  <c r="L19" i="5"/>
  <c r="M16" i="5"/>
  <c r="M19" i="5"/>
  <c r="O19" i="5"/>
  <c r="Q19" i="5"/>
  <c r="R16" i="5"/>
  <c r="S16" i="5"/>
  <c r="T16" i="5"/>
  <c r="P16" i="5"/>
  <c r="O16" i="5"/>
  <c r="G16" i="5"/>
  <c r="H16" i="5"/>
  <c r="D23" i="2"/>
  <c r="C23" i="2"/>
  <c r="G16" i="1"/>
  <c r="H16" i="1"/>
  <c r="L22" i="1"/>
  <c r="L21" i="1"/>
  <c r="L20" i="1"/>
  <c r="L19" i="1"/>
  <c r="L18" i="1"/>
  <c r="L17" i="1"/>
  <c r="L16" i="1"/>
  <c r="D27" i="2"/>
  <c r="D29" i="2"/>
  <c r="D28" i="2"/>
  <c r="M16" i="1"/>
  <c r="M19" i="1"/>
  <c r="O19" i="1"/>
  <c r="Q19" i="1"/>
  <c r="R16" i="1"/>
  <c r="S16" i="1"/>
  <c r="T16" i="1"/>
  <c r="P16" i="1"/>
  <c r="O16" i="1"/>
</calcChain>
</file>

<file path=xl/sharedStrings.xml><?xml version="1.0" encoding="utf-8"?>
<sst xmlns="http://schemas.openxmlformats.org/spreadsheetml/2006/main" count="509" uniqueCount="223">
  <si>
    <t>PROBABILIDAD INHERENTE</t>
  </si>
  <si>
    <t>IMPACTO INHERENTE</t>
  </si>
  <si>
    <t>CONDICIONES RIESGO INHERENTE</t>
  </si>
  <si>
    <t>¿Existe un responsable asignado a la ejecución del control?</t>
  </si>
  <si>
    <t>Asignado</t>
  </si>
  <si>
    <t>No Asignado</t>
  </si>
  <si>
    <t>MUY BAJA</t>
  </si>
  <si>
    <t>MODERADO</t>
  </si>
  <si>
    <t>MUY BAJA - MODERADO</t>
  </si>
  <si>
    <t>¿El responsable tiene la autoridad y adecuada segregación de funciones en la ejecución del control?</t>
  </si>
  <si>
    <t>Adecuado</t>
  </si>
  <si>
    <t>Inadecuado</t>
  </si>
  <si>
    <t>BAJA</t>
  </si>
  <si>
    <t>MAYOR</t>
  </si>
  <si>
    <t>MUY BAJA - MAYOR</t>
  </si>
  <si>
    <t>ALTO</t>
  </si>
  <si>
    <t>¿La oportunidad en que se ejecuta el control ayuda a prevenir la mitigación del riesgo o a detectar la materialización del riesgo de manera oportuna?</t>
  </si>
  <si>
    <t>Oportuna</t>
  </si>
  <si>
    <t>Inoportuna</t>
  </si>
  <si>
    <t>MEDIA</t>
  </si>
  <si>
    <t>CATASTRÓFICO</t>
  </si>
  <si>
    <t>MUY BAJA - CATASTRÓFICO</t>
  </si>
  <si>
    <t>EXTREMO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</si>
  <si>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</si>
  <si>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</si>
  <si>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</si>
  <si>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</si>
  <si>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</si>
  <si>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BAJA - MODERADO</t>
  </si>
  <si>
    <t>¿La fuente de información que se utiliza en el desarrollo del control es información confiable que permita mitigar el riesgo?</t>
  </si>
  <si>
    <t>Confiable</t>
  </si>
  <si>
    <t>No Confiable</t>
  </si>
  <si>
    <t>MUY ALTA</t>
  </si>
  <si>
    <t>BAJA - MAYOR</t>
  </si>
  <si>
    <t>¿Las observaciones, desviaciones o diferencias identificadas como resultados de la ejecución del control son investigadas y resueltas de manera oportuna?</t>
  </si>
  <si>
    <t>Se investigan y resuelven oportunamente</t>
  </si>
  <si>
    <t>No se investigan, ni resuelven oportunamente</t>
  </si>
  <si>
    <t>BAJA - CATASTRÓFICO</t>
  </si>
  <si>
    <t>¿Se deja evidencia o rastro de la ejecución del control que permita a cualquier tercero con la evidencia llegar a la misma conclusión?</t>
  </si>
  <si>
    <t>Completa</t>
  </si>
  <si>
    <t>Incopleta</t>
  </si>
  <si>
    <t>No existe</t>
  </si>
  <si>
    <t>Opciones de Manejo</t>
  </si>
  <si>
    <t>MEDIA - MODERADO</t>
  </si>
  <si>
    <t>MEDIA - MAYOR</t>
  </si>
  <si>
    <t>REDUCIR EL RIESGO</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</si>
  <si>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</si>
  <si>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</si>
  <si>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</si>
  <si>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</si>
  <si>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</si>
  <si>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</si>
  <si>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</si>
  <si>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</si>
  <si>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</si>
  <si>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¿SE MATERIALIZO EL RIESGO DURANTE EL PERIODO?</t>
  </si>
  <si>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</si>
  <si>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</si>
  <si>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</si>
  <si>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</si>
  <si>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</si>
  <si>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PLANEACIÓN</t>
  </si>
  <si>
    <t>CÓDIGO</t>
  </si>
  <si>
    <t>E-PLA-FT 020</t>
  </si>
  <si>
    <t>VERSIÓN</t>
  </si>
  <si>
    <t xml:space="preserve">  05</t>
  </si>
  <si>
    <t>MAPA DE RIESGOS DE CORRUPCIÓN</t>
  </si>
  <si>
    <t>PÁGINA</t>
  </si>
  <si>
    <t xml:space="preserve">1 de 1 </t>
  </si>
  <si>
    <t>VIGENTE DESDE</t>
  </si>
  <si>
    <t>PROCESO</t>
  </si>
  <si>
    <t>INVESTIGACIONES</t>
  </si>
  <si>
    <t>FECHA DE ACTUALIZACIÓN</t>
  </si>
  <si>
    <t>OBJETIVO DEL PROCESO</t>
  </si>
  <si>
    <t>Definir los lineamientos y estrategias que orienten la gestión del IDIPRON, mediante la formulación, despliegue y seguimiento de la plataforma estratégica a través de modelos de gestión, planes, programas y proyectos que permitan el cumplimiento de los objetivos institucionales, sectoriales y metas de gobierno.</t>
  </si>
  <si>
    <t>FORMULACIÓN</t>
  </si>
  <si>
    <t>1 SEGUIMIENTO</t>
  </si>
  <si>
    <t>3 SEGUIMIENTO</t>
  </si>
  <si>
    <t>ALCANCE DEL PROCESO</t>
  </si>
  <si>
    <t>Inicia con la formulación de la plataforma estratégica de la Entidad, su seguimiento, evaluación y finaliza con la elaboración de planes para el mejoramiento de la gestión institucional</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</si>
  <si>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</si>
  <si>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</si>
  <si>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</si>
  <si>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</si>
  <si>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</si>
  <si>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</si>
  <si>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</si>
  <si>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</si>
  <si>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</si>
  <si>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</si>
  <si>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</si>
  <si>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</si>
  <si>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</si>
  <si>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</si>
  <si>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</si>
  <si>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</si>
  <si>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</si>
  <si>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</si>
  <si>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</si>
  <si>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</si>
  <si>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</si>
  <si>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</si>
  <si>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</si>
  <si>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</si>
  <si>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</si>
  <si>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</si>
  <si>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</si>
  <si>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</si>
  <si>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</si>
  <si>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</si>
  <si>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</si>
  <si>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</si>
  <si>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</si>
  <si>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</si>
  <si>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</si>
  <si>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</si>
  <si>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</si>
  <si>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Ausencia de controles para la verificación y validación de los datos suministrados
Presiones indebidas</t>
  </si>
  <si>
    <t xml:space="preserve">Ocultar o manipular la información relacionada con la formulación y  seguimiento a la planeación, proyectos de inversión o metas  establecidas en el Instituto  por parte de los funcionarios o contratistas de la Oficina Asesora de Planeación para beneficio propio o de un tercero </t>
  </si>
  <si>
    <t xml:space="preserve">Formulación de proyectos de inversión que no atiendan a las  necesidades reales de los beneficiarios
Toma de desiciones errada por parte de la alta dirección
Pérdida de credibilidad e imagen de la entidad
</t>
  </si>
  <si>
    <t xml:space="preserve">El Jefe de la Oficina Asesora de Planeación cada vez que se formula la planeación estratégica y los proyectos de inversión, realiza mesas de trabajo verificando que se inviten a los liders de los procesos, jefes de oficina y sus equipos de trabajo con el fin de que sea un proceso paricipativo.
El jefe de la oficina asesora de planeación, anualmente   ,  elabora una comunicación en la que se establecen los lineamientos que se deben seguir para la entrega de la información, para la realización del seguimiento de la planeación, proyectos de inversión y metas verificando que la misma sea entregada a cada lider de proceso.
El funcionario o contratista encargado de hacer el seguimiento a la planeación, revisa que los datos de la consulta de Bogdata mensual conicida con la ejecución presupuestal por meta reportada en los informes de ejecución por parte de la administración de los proyectos de inversión y sube la información en el Sistema de Seguimiento de Proyectos de Inversión - SPI </t>
  </si>
  <si>
    <t>ASIGNADO</t>
  </si>
  <si>
    <t>FUERTE (Siempre se Ejecuta)</t>
  </si>
  <si>
    <t>DIRECTAMENTE</t>
  </si>
  <si>
    <t>Se realiza la reformulación o seguimiento, se prepara la información y se emite un nuevo informe corrigiendo los datos emitidos inicalmente</t>
  </si>
  <si>
    <t>Revisar los lineamientos establecidos para realizar la formulación de la planeación y el seguimiento y en caso de ser necesario ajustar los documentos del proceso</t>
  </si>
  <si>
    <t>01/05/2022 a 30/11/2022</t>
  </si>
  <si>
    <t>Control No. 1: Durante el periodo evaluado no se realizó ningun ejercicio de formulación de planeación estratégica y proyectos de inversión, por tal razon el control no hubo necesidad de ser aplicado.
Control No. 2: En el mes de febrero de 2022, el Jefe de la Oficina Asesora de Planeación envió correo electrónico a los procesos con los lineamientos para la realización del seguimiento de la planeación, proyectos de inversión y metas 
Control No 3. Durante el Periodo evaluado,  se ha venido reportando la información al SPI, previa verificación de que la información reportada por los procesos concuerda con la información generada por el aplicativo Bogdata</t>
  </si>
  <si>
    <t>Se realizará la revisión de los documentos en el ultimo trimestre con el fin de aplicar los ajustes en la formulación de la planeación 2023</t>
  </si>
  <si>
    <t>N.A.</t>
  </si>
  <si>
    <t>Control No. 1: el proceso reporta que no se aplico debido a que no hubo ningun ejercicio de formulación de planeación estratégica
Control No. 2 Se evidencia el envío del cronograma y lineamientos para la realización del seguimiento de los proyectos de inversión 
Control No. 3 Se evidencia que se han publicado la información en el SPI, previa verificación de la información reportada por los procesos y la información generada por el aplicativo Bogdata</t>
  </si>
  <si>
    <t>ADECUADO</t>
  </si>
  <si>
    <t>No. De columnas en la matriz de riesgo que se desplaza en el eje de la probabilidad.</t>
  </si>
  <si>
    <t>PREVENIR</t>
  </si>
  <si>
    <t>PRODUCTO O REGISTRO QUE QUEDA DE LA EJECUCIÓN DE LAS ACCIONES PARA FORTALECER EL RIESGO</t>
  </si>
  <si>
    <t>CONFIABLE</t>
  </si>
  <si>
    <t>SE INVESTIGAN Y SE RESUELVEN OPORTUNAMENTE</t>
  </si>
  <si>
    <t>COMPLETA</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</si>
  <si>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</si>
  <si>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</si>
  <si>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</si>
  <si>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</si>
  <si>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</si>
  <si>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</si>
  <si>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</si>
  <si>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</si>
  <si>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</si>
  <si>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</si>
  <si>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</si>
  <si>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</si>
  <si>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</si>
  <si>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</si>
  <si>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</si>
  <si>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</si>
  <si>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</si>
  <si>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</si>
  <si>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</si>
  <si>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</si>
  <si>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</si>
  <si>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</si>
  <si>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</si>
  <si>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</si>
  <si>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</si>
  <si>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</si>
  <si>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</si>
  <si>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</si>
  <si>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</si>
  <si>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</si>
  <si>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</si>
  <si>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r>
      <t xml:space="preserve">
                                                       </t>
    </r>
    <r>
      <rPr>
        <sz val="10"/>
        <color rgb="FF7030A0"/>
        <rFont val="Times New Roman"/>
        <family val="1"/>
      </rPr>
      <t xml:space="preserve">                                                                                                                                                                                                                                                                                                              </t>
    </r>
    <r>
      <rPr>
        <sz val="10"/>
        <rFont val="Times New Roman"/>
        <family val="1"/>
      </rPr>
      <t xml:space="preserve">Se realiza el segundo seguimiento.                                                 El mapa de riesgos cuenta con un riesgo,  tres controles y una acción de fortalecimiento del riesgo.                                                                                                                                                                                           Cuenta con periodo de ejecución, con producto o registro de ejecución de las acciones.                                                       En la casilla I, señala quien es el responsable para ejercer la actividad.                                                                                             Respecto a las acciones de fortalecimiento del riesgo no se presentan evidencias.                                                                        A la fecha no se ha materializado el riesgo y  no se ha requerido realizar acciones de contingencia.                                         </t>
    </r>
    <r>
      <rPr>
        <sz val="10"/>
        <color rgb="FF7030A0"/>
        <rFont val="Times New Roman"/>
        <family val="1"/>
      </rPr>
      <t xml:space="preserve">                                          </t>
    </r>
    <r>
      <rPr>
        <b/>
        <sz val="10"/>
        <rFont val="Times New Roman"/>
        <family val="1"/>
      </rPr>
      <t xml:space="preserve">CONTROL No. 1 </t>
    </r>
    <r>
      <rPr>
        <b/>
        <sz val="10"/>
        <color rgb="FF7030A0"/>
        <rFont val="Times New Roman"/>
        <family val="1"/>
      </rPr>
      <t xml:space="preserve">  </t>
    </r>
    <r>
      <rPr>
        <b/>
        <sz val="10"/>
        <rFont val="Times New Roman"/>
        <family val="1"/>
      </rPr>
      <t xml:space="preserve">            </t>
    </r>
    <r>
      <rPr>
        <b/>
        <sz val="10"/>
        <color rgb="FF7030A0"/>
        <rFont val="Times New Roman"/>
        <family val="1"/>
      </rPr>
      <t xml:space="preserve">  </t>
    </r>
    <r>
      <rPr>
        <sz val="10"/>
        <color rgb="FF7030A0"/>
        <rFont val="Times New Roman"/>
        <family val="1"/>
      </rPr>
      <t xml:space="preserve">                                                                 </t>
    </r>
    <r>
      <rPr>
        <sz val="10"/>
        <rFont val="Times New Roman"/>
        <family val="1"/>
      </rPr>
      <t>No se reporta avance, el proceso señala  que no hubo ningún ejercicio de formulación de planeación estratégica</t>
    </r>
    <r>
      <rPr>
        <sz val="10"/>
        <color rgb="FF7030A0"/>
        <rFont val="Times New Roman"/>
        <family val="1"/>
      </rPr>
      <t xml:space="preserve">                                                                                               </t>
    </r>
    <r>
      <rPr>
        <sz val="10"/>
        <color rgb="FF0070C0"/>
        <rFont val="Times New Roman"/>
        <family val="1"/>
      </rPr>
      <t xml:space="preserve">                 </t>
    </r>
    <r>
      <rPr>
        <b/>
        <sz val="10"/>
        <rFont val="Times New Roman"/>
        <family val="1"/>
      </rPr>
      <t xml:space="preserve">CONTROL No. 2   </t>
    </r>
    <r>
      <rPr>
        <b/>
        <sz val="10"/>
        <color rgb="FF0070C0"/>
        <rFont val="Times New Roman"/>
        <family val="1"/>
      </rPr>
      <t xml:space="preserve">                                                         </t>
    </r>
    <r>
      <rPr>
        <sz val="10"/>
        <rFont val="Times New Roman"/>
        <family val="1"/>
      </rPr>
      <t xml:space="preserve">Se analizó el control y se encuentra  como evidencia, correo electrónico con lineamientos y cronograma sobre el informe ejecutivo proyecto de inversión.                          No se mejoraron los controles.                                                                                                                                                                                                                                                                                                                                                  </t>
    </r>
    <r>
      <rPr>
        <b/>
        <sz val="10"/>
        <rFont val="Times New Roman"/>
        <family val="1"/>
      </rPr>
      <t xml:space="preserve">CONTROL No. 3          </t>
    </r>
    <r>
      <rPr>
        <sz val="10"/>
        <rFont val="Times New Roman"/>
        <family val="1"/>
      </rPr>
      <t xml:space="preserve">                                                                               Se aportan informes y reportes en Excel; sin embargo, no se puede abrir el libro.                                                                               No se mejoraron los controles.</t>
    </r>
    <r>
      <rPr>
        <b/>
        <sz val="10"/>
        <color rgb="FF0070C0"/>
        <rFont val="Times New Roman"/>
        <family val="1"/>
      </rPr>
      <t xml:space="preserve">            </t>
    </r>
    <r>
      <rPr>
        <sz val="10"/>
        <color rgb="FF0070C0"/>
        <rFont val="Times New Roman"/>
        <family val="1"/>
      </rPr>
      <t xml:space="preserve">                                                                                                                                                                                                                                                                                                                    </t>
    </r>
  </si>
  <si>
    <t>Actas de reunión / Documentos ajustados</t>
  </si>
  <si>
    <t>COMUNICACIONES</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</si>
  <si>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</si>
  <si>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Inicia con la identificación de la información a transmitir de la entidad, desarrollo de directrices de identidad visual y culmina con la divulgación y /o socialización interna o externamente. **</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</si>
  <si>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</si>
  <si>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</si>
  <si>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</si>
  <si>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</si>
  <si>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El líder del proceso de comunicaciones revisa bimestralmente que se divulgue la Politica de Comunicaciones del Instituto y los lineamientos establecidos en el proceso para la gestión de las comunicaciones institucionales a través del correo electrónico y en la intranet de la entidad
El funcionario o contratista del área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t>
  </si>
  <si>
    <t>FUERTE (SIEMPRE SE EJECUTA)</t>
  </si>
  <si>
    <t>Contrarestar el efecto de la información manipulada o alterada con pronunciamientos oficiales en  los medios propios y externos, masivos, alternativos y digitales identificados por el proceso</t>
  </si>
  <si>
    <t>Revisar y actualizar la Politica de Comunicaciones, incluyendo los lineamientos frente a la Manipulación y alteración de la información del Instituto</t>
  </si>
  <si>
    <t>01/01/2022 al 30/12/2022</t>
  </si>
  <si>
    <r>
      <t>En el segundo cuatrimestre de 2022, el líder del área de comunicaciones adelantó una reunión para revisar y reforzar los lineamientos de las publicaciones web con el equipo responsable para garantizar el debido cumplimiento de la política y estrategia de comunicaciones establecida en la entidad.
Durante el periodo fue socializado mediante mailling masivo desde la OAP la oficialización del Manual Operativo de Comunicaciones.
Durante el periodo del seguimiento se evidenció la cesión del contrato 0498 de 2022 prestación de servicios profesionales en el área de comunicaciones. La profesional vinculada al área firmó el 6 de mayo el acuerdo de confidencialidad requerido para su vinculación que fue efectiva desde el 11 de mayo.</t>
    </r>
    <r>
      <rPr>
        <b/>
        <sz val="10"/>
        <color rgb="FF000000"/>
        <rFont val="Times New Roman"/>
        <family val="1"/>
      </rPr>
      <t xml:space="preserve">
Soportes:</t>
    </r>
    <r>
      <rPr>
        <sz val="10"/>
        <color rgb="FF000000"/>
        <rFont val="Times New Roman"/>
        <family val="1"/>
      </rPr>
      <t xml:space="preserve"> Acta reunión lineamientospublicaicones, pdf mailling masivo manual operativo de comunicaciones, acuerdo de confidencialidad firmado para cesión de contato 0498 de 2022.</t>
    </r>
  </si>
  <si>
    <r>
      <t xml:space="preserve">Durante el segundo cuatrimestre de 2022, el Área de Comunicaciones inició la actualización de los documentos asociados al proceso estratégico de comunicaciones. Para contar con los lineamientos de comunicación en la divulgación y manejo de la información y comunicación institucional, el área revisó y actualizó el Manual Operativo de Comunicaciones E-COM-MA-001 y se oficializó la versión 2 quedando vigente desde el 02 de agosto de 2022. Dentro de las condiciones generales y la descripción del documento se incluyeron los aspectos requeridos para el uso adecuado de las comunicaciones a nivel interno y externo de la entidad y así evitar la manipulación o mal manejo de la información que afecte la reputación del Instituto.  </t>
    </r>
    <r>
      <rPr>
        <b/>
        <sz val="10"/>
        <color rgb="FF000000"/>
        <rFont val="Times New Roman"/>
        <family val="1"/>
      </rPr>
      <t xml:space="preserve">
Soportes:</t>
    </r>
    <r>
      <rPr>
        <sz val="10"/>
        <color rgb="FF000000"/>
        <rFont val="Times New Roman"/>
        <family val="1"/>
      </rPr>
      <t xml:space="preserve"> Manual Operativo de Comunicaciones</t>
    </r>
  </si>
  <si>
    <t>Durante el periodo del seguimiento no se registró la materialización del riesgo.</t>
  </si>
  <si>
    <t>Ninguna</t>
  </si>
  <si>
    <t>Control No. 1 El proceso reporta el desarrollo de una reunión en la que el Jefe de la Oficina  revisa y refuerza los lineamientos de las publicaciones web con el equipo de comunicaciones. No obstante lo anterior, el control hace referencia a que se divulge la politica a través de correo electrónico e intranet de la entidad, se sugiere al proceso revisar el diseño del control para ampliar los medios en los que se puede divulgar la politica.
Control No. 2: Se evidencia que el proceso aplicó  el control dentro del periodo evaluado, y adjunta evidencia de la firma del acuerdo de confidencialidad en el contrato gestionado durante el periodo evaluado
Respecto a las acciones de fortalecimiento: Se evidencia que el proceso realizó la revisipón y ajuste del manual Operativo de Comunicaciones en el que se incluyen aspectos requeridos para el uso adecuado de las comunicaciones.</t>
  </si>
  <si>
    <t xml:space="preserve">Control 1:  Se observa que se realizó análisis de los controles referidos lineamientos de las publicaciones institucionales, identificándose que existe control preventivo y confiable del riesgo identificado, empero de igual forma se sugiere se amplíen los medios de divulgación de la política para que tengan una mayor publicidad y alcance de la prevención del riesgo. se identifican los responsables del control del riesgo,  </t>
  </si>
  <si>
    <t>Control 2: se observa periodicidad en el control y dentro de periodo evaluado se observa dicha cumplimiento y como pruebas del control se anexa en evidencias  documento denominado acuerdo de confidencialidad, con lo cual se puede  corroborar como prueba del control en este caso preventivo. Se estima que los controles mejoraran dado que el proceso realizó ajustes a su Manual Operativo e Comunicaciones, con lo cual es optimo el manejo del control del riesgo y de lo expuesto en las evidencias no se observa la activación de acciones tempranas, ni la consecuente materialización de correctivos ni alertas que se convirtieran en denuncias de corrupción.</t>
  </si>
  <si>
    <t>Política de comunicaciones revisada y actualizada</t>
  </si>
  <si>
    <t>Producir conocimiento con el propósito de aportar en la transformación de las condiciones de vida de las Niñas, Niños, Adolescentes y Jóvenes que se encuentran en situación de calle, o en riesgo de calle o fragilidad social, por medio del mejoramiento de los procesos misionales y la comprensión de las problemáticas relacionadas con la vida en calle **</t>
  </si>
  <si>
    <t>2 SEGUIMIENTO</t>
  </si>
  <si>
    <t>nicia con la directriz impartida por el Director para emprender un tema de investigación, continúa con la ejecución de las investigaciones (planteamiento, campo, procesamiento, análisis, elaboración de informes de investigación), hasta la publicación y circulación de los informes finales de investigación. **</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</si>
  <si>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</si>
  <si>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r>
      <rPr>
        <sz val="14"/>
        <color rgb="FFFF0000"/>
        <rFont val="Times New Roman"/>
        <family val="1"/>
      </rPr>
      <t>Uso indebido de la</t>
    </r>
    <r>
      <rPr>
        <sz val="14"/>
        <color rgb="FF000000"/>
        <rFont val="Times New Roman"/>
        <family val="1"/>
      </rPr>
      <t xml:space="preserve"> información sensible del Instituto (estudios o trabajos de investigación) </t>
    </r>
    <r>
      <rPr>
        <sz val="14"/>
        <color rgb="FFFF0000"/>
        <rFont val="Times New Roman"/>
        <family val="1"/>
      </rPr>
      <t xml:space="preserve">por parte de servidores con nivel jerarquico alto o no, </t>
    </r>
    <r>
      <rPr>
        <sz val="14"/>
        <color rgb="FF000000"/>
        <rFont val="Times New Roman"/>
        <family val="1"/>
      </rPr>
      <t>con el fin de favorecer intereses particulares de terceros.</t>
    </r>
  </si>
  <si>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</si>
  <si>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La persona que coordina el área de investigaciones es el unico autorizado para la entrega de información o estudios que se encuentren en desarrollo, cada vez que recibe una solicitud de información, verifica que sea el área la responsable de entregar la misma, revisa que  la información a entregar corresponda a la solicitada  y gestiona su  envío a traves de correo electronico institucional,</t>
  </si>
  <si>
    <t xml:space="preserve">Alertar a las personas y/o equipos que estén involucrados, mediante llamada telefónica y envío de correo electrónico informando respecto de la situación presentada.  </t>
  </si>
  <si>
    <t>Vigilancia al cumplimiento dentro del Área de Investigación  por medio del acta de reunión para el cumplimiento de la ley de datos sensibles y la confidencialidad de la información.</t>
  </si>
  <si>
    <t>1/02/2022 al 30/12/2022</t>
  </si>
  <si>
    <t>Entre el 1 de mayo y el 30 de agosto de 2022 se recibieron las siguientes solicitudes de información: 
1.Solicitud información localidad Usme 
Jue 28/07/2022 
PARTICIPACIÓN CIUDADANA.
2.Solicitud información localidad Usme 
Lunes 06/06/2022 
PARTICIPACIÓN CIUDADANA.
En el marco de los informes sobre los registros del SITI - Sistema de Información Territorial IDIPRON. Se envió reporte del SITI correspondiente al mes de julio a coordinadores y referentes locales.
Correo envío 01082022
En el marco de la Caracterización de Población Carretera, se envió instrumento a personas que lideran Áreas del IDIPRON y personas que lideran Áreas de la SDIS Secretaría Distrital de Integración Social. 
Correo envío 16082022.</t>
  </si>
  <si>
    <t>Se realizó reunión de seguimiento a los productos del Área de Investigación, en el marco de la reunión se realizó la vigilancia al cumplimiento dentro del Área de investigación a la ley de datos sensibles y la confidencialidad de la información. 
Evidencia: Acta reunión Seguimiento 22/08/2022</t>
  </si>
  <si>
    <t>N/A</t>
  </si>
  <si>
    <t>Control No. 1: Se evidencia que el proceso ha venido aplicando el control, revisando las solicitudes de información y enviandola formalmente previa revisipón por parte de la profesional responsable.
Respecto a las acciones de fortalecimiento: Se evidencia la realización de reunion el 22 de agosto en donde se revisa el cumplimiento de la ley de datos sensibles dentro del área de investigaciones.</t>
  </si>
  <si>
    <t>Las evidencias aportadas, como correos remisorios de información solicitada, confirman su envío desde el correo institucional de la profesional del área responsable; sin embargo no se puede precisar si la información fue validada en lo que respecta a su pertinencia frente a lo solicitado.
El proceso no informa sobre si se ha materializado el riesgo o no, por tanto no es posible evaluar la efectividad del control.
El control cuenta con un responsables asignado.
La periodicidad asignada al control es adecuada, pues se ejecuta cada que hay una solicitud de información.
Respecto de las Actividades de Fortalecimiento, se aporta, como evidencia, un acta de seguimiento a los productos del Área de Investigaciones.
Se recomienda fortalecer las evidencias respecto de la validación de la información  entregada, respecto de la información solicitada.</t>
  </si>
  <si>
    <t>listados de asistencia</t>
  </si>
  <si>
    <t>GESTIÓN DE MEJORAMIENTO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</si>
  <si>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</si>
  <si>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</si>
  <si>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 xml:space="preserve">Presiones indebidas
Oculetamiento de la información
Ausencia de controles que permitan la validación de la información
Concentración de la información en pocas personas </t>
  </si>
  <si>
    <t>Manipulación intencional de la información relacionada con la gestión de la Entidad por parte de los funcionarios o contratistas de la Oficina Asesora de Planeación para beneficio propio, de un proceso  o de un tercero.</t>
  </si>
  <si>
    <t>Toma de decisiones basada en información errada
Observaciones y hallazgos de los entes de control
No logro de los objetivos institucionales</t>
  </si>
  <si>
    <t xml:space="preserve">EL jefe de la oficina asesora de planeación, cada vez que se va a realizar el seguimiento de una herramienta de gestión,  elabora una comunicación en la que se establecen los lineamientos que se deben seguir para la entrega de la información, verificando que la misma sea entregada a cada lider de proceso.
El equipo de funcionarios o contratistas de la Oficina Asesora de Planeación encargados de liderar el seguimiento a las herramientas de gestión, verifican que la entrega de la información  solicitada, sea remitida por el lider del proceso. En caso de que la información allegada no sea enviada por el líder del proceso, se envía correo electrónico solicitando que se corrija esta situación
El equipo de funcionarios o contratistas de la Oficina Asesora de Planeación encargados de liderar el seguimiento a la gestión institucional, verifican que la información allegada cumpla con los lineamientos establecidos por la oficina y que la aplicación de las herramientas se ajuste a la metodología establecida. En caso de detectar fallas en la implementación de las herramientas o datos que presenten uncumplimiento inferior al esperado, se emiten alertas al proceso para que realice las gestiones necesarias que permitan alcanzar las metas esperadas.
</t>
  </si>
  <si>
    <t xml:space="preserve">Se requiere nuevamente la información al proceso, se aplica la metodología de la herramienta correspondiente y se generan los resultados oficiales, sustituyendo el informe inicial. </t>
  </si>
  <si>
    <t>Documentar los lineamientos que se deben cumplir por parte de los procesos para el seguimiento a la gestión institucional.
Capacitar al equipo SIGID en la aplicación de las herramientas de gestión y desempeño elaboradas por la Oficina Asesora de Planeación</t>
  </si>
  <si>
    <t>01/02/2022 al 30/11/2022</t>
  </si>
  <si>
    <t xml:space="preserve">Control No. 1 : Durante el periodo evaluado, el Jefe de la Oficina Asesora de Planeación realizó comunicación dirigida a los procesos estableciendo los lineamientos para el reporte de la información. 
Plan de Austeridad: 31 de agosto
PAAC: 28 Agosto
Primer Seguimiento Riesgos : Mayo 2022
Control No. 2:  Los miembros del equipó MIPG al momento de realizar la revisión de los seguimientos, revisan que los correos recibidos con la información y evidencias, procedan de las cuentas de correo de los líderes de los procesos. Se Adjuntan correos de los líderes de los procesos adjuntando los seguimientos.
Control No. 3: El equio MIPG han venido realizando la revisión de los monitoreos reportados por los procesos verificando que cumplan con los lineamientos establecidos pr la OAP, generando las alertas cuando se esté incumpliendo con el fin de que el proceso realice las acciones necesarias para ajustar.
Se adjuntan correos electrónicos con las alertas emitidas
Presentación de riesgos en donde se generan alertas frente al posible incumplmiento y materialización de los riesgos.
</t>
  </si>
  <si>
    <t>Acción No. 1
Durante el periodo se realizo la actualización de documento Manual para la  Administración de los Planes de Mejormaiento que contiene lineamientos sobre  ls forma en que se debe realizar el monitoreo y seguimiento a los planes de mejoramiento
Se adjunta el Manual mencionado actualizado el 23 de agosto de 2022
Acción No. 2
Se realizaron capacitaciones al equipo SIGID en las que se recordaron los aspectos principales relacionados con el seguimiento a los mapas de riesgo.
Se adjuntan actas de las capacitaciones</t>
  </si>
  <si>
    <t>No se materializó el riesgo</t>
  </si>
  <si>
    <t>Se evidencia que el proceso ha venido aplicando los controles definidos de manera como han sido diseñados y estos han sido efectivos para la mitigación del reisgo ya que se reporta que no se ha materializado el riesgo.  Las evidencias son coherentes con las acciones reportadas.
Respecto a las acciones de fortalecimiento, se evidencia que se han documentados los lineamientos relacionados con las herramientas de gestión y sus seguimientos, así como las capacitaciones a los miembros del equipo sigid.</t>
  </si>
  <si>
    <t>En la evidencia reportada en el segundo seguimiento de mapas de riesgos, se observa que la OAP   analizo los controles con los cuales previenen y detectan causas, para la mitigación del riesgo.
Se tiene asignado dentro del proceso un responsable para ejercer la actividad a las acciones de control formuladas para la una oportuna mitigación del riesgo  
Se aportaron pruebas del control realizado y pruebas de acciones para el fortalecimiento de mitigación del riesgo.
No se presenta materialización del riesgo.</t>
  </si>
  <si>
    <t>Documentos con los lineamientos establecidos
listados de asistencia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</si>
</sst>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70C0"/>
      <name val="Times New Roman"/>
      <family val="1"/>
    </font>
    <font>
      <sz val="10"/>
      <name val="Times New Roman"/>
      <family val="1"/>
    </font>
    <font>
      <sz val="10"/>
      <color rgb="FF7030A0"/>
      <name val="Times New Roman"/>
      <family val="1"/>
    </font>
    <font>
      <b/>
      <sz val="10"/>
      <color rgb="FF7030A0"/>
      <name val="Times New Roman"/>
      <family val="1"/>
    </font>
    <font>
      <b/>
      <sz val="10"/>
      <color rgb="FF0070C0"/>
      <name val="Times New Roman"/>
      <family val="1"/>
    </font>
    <font>
      <sz val="14"/>
      <color rgb="FF000000"/>
      <name val="Times New Roman"/>
      <family val="1"/>
    </font>
    <font>
      <sz val="12"/>
      <color rgb="FF000000"/>
      <name val="Times New Roman"/>
      <family val="1"/>
    </font>
    <font>
      <sz val="10"/>
      <color rgb="FF000000"/>
      <name val="Times New Roman"/>
      <family val="1"/>
    </font>
    <font>
      <b/>
      <sz val="10"/>
      <color rgb="FF000000"/>
      <name val="Times New Roman"/>
      <family val="1"/>
    </font>
    <font>
      <sz val="12"/>
      <color rgb="FF000000"/>
      <name val="Inherit"/>
      <charset val="1"/>
    </font>
    <font>
      <b/>
      <sz val="12"/>
      <color rgb="FF000000"/>
      <name val="Inherit"/>
      <charset val="1"/>
    </font>
    <font>
      <sz val="14"/>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45">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1" fillId="2" borderId="1" xfId="0" applyFont="1" applyFill="1" applyBorder="1" applyAlignment="1">
      <alignment horizontal="center" vertical="center"/>
    </xf>
    <xf numFmtId="0" fontId="19" fillId="2" borderId="31"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5" xfId="0" applyFont="1" applyFill="1" applyBorder="1" applyAlignment="1">
      <alignment horizontal="center" vertical="center"/>
    </xf>
    <xf numFmtId="0" fontId="3"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21" fillId="0" borderId="2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15" fillId="2" borderId="4"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8" fillId="0" borderId="2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7" fillId="0" borderId="21" xfId="0" applyFont="1" applyBorder="1" applyAlignment="1" applyProtection="1">
      <alignment horizontal="justify" vertical="center" wrapText="1"/>
      <protection locked="0"/>
    </xf>
    <xf numFmtId="0" fontId="17" fillId="0" borderId="44"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19" fillId="0" borderId="1" xfId="0" applyFont="1" applyBorder="1" applyAlignment="1" applyProtection="1">
      <alignment horizontal="justify" vertical="center" wrapText="1"/>
      <protection locked="0"/>
    </xf>
    <xf numFmtId="0" fontId="19"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26" fillId="2" borderId="31"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7" fillId="2" borderId="33" xfId="0" applyFont="1" applyFill="1" applyBorder="1" applyAlignment="1">
      <alignment horizontal="left" vertical="center" wrapText="1"/>
    </xf>
    <xf numFmtId="0" fontId="17" fillId="0" borderId="21" xfId="0" applyFont="1" applyBorder="1" applyAlignment="1" applyProtection="1">
      <alignment horizontal="center" vertical="center" wrapText="1"/>
      <protection locked="0"/>
    </xf>
    <xf numFmtId="0" fontId="22" fillId="0" borderId="1" xfId="0" applyFont="1" applyBorder="1" applyAlignment="1" applyProtection="1">
      <alignment horizontal="justify" vertical="center" wrapText="1"/>
      <protection locked="0"/>
    </xf>
    <xf numFmtId="0" fontId="3" fillId="0" borderId="27"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3" fillId="0" borderId="27" xfId="0" applyFont="1" applyBorder="1" applyAlignment="1" applyProtection="1">
      <alignment horizontal="center" vertical="center" wrapText="1"/>
      <protection locked="0"/>
    </xf>
    <xf numFmtId="14" fontId="28" fillId="0" borderId="24" xfId="0" applyNumberFormat="1" applyFont="1" applyBorder="1" applyAlignment="1">
      <alignment horizontal="center" vertical="center"/>
    </xf>
    <xf numFmtId="0" fontId="28" fillId="0" borderId="8" xfId="0" applyFont="1" applyBorder="1" applyAlignment="1">
      <alignment horizontal="center" vertical="center" wrapText="1"/>
    </xf>
    <xf numFmtId="0" fontId="28" fillId="0" borderId="27" xfId="0" applyFont="1" applyBorder="1" applyAlignment="1">
      <alignment horizontal="center" vertical="center" wrapText="1"/>
    </xf>
    <xf numFmtId="0" fontId="3" fillId="0" borderId="27" xfId="0" applyFont="1" applyBorder="1" applyAlignment="1" applyProtection="1">
      <alignment vertical="center" wrapText="1"/>
      <protection locked="0"/>
    </xf>
    <xf numFmtId="0" fontId="3" fillId="0" borderId="47" xfId="0" applyFont="1" applyBorder="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47" xfId="0" applyFont="1" applyBorder="1" applyAlignment="1" applyProtection="1">
      <alignment horizontal="center" vertical="center" wrapText="1"/>
      <protection locked="0"/>
    </xf>
    <xf numFmtId="0" fontId="28" fillId="0" borderId="23" xfId="0" applyFont="1" applyBorder="1" applyAlignment="1">
      <alignment horizontal="center" vertical="center"/>
    </xf>
    <xf numFmtId="0" fontId="28" fillId="0" borderId="10" xfId="0" applyFont="1" applyBorder="1" applyAlignment="1">
      <alignment horizontal="center" vertical="center" wrapText="1"/>
    </xf>
    <xf numFmtId="0" fontId="28" fillId="0" borderId="47" xfId="0" applyFont="1" applyBorder="1" applyAlignment="1">
      <alignment horizontal="center" vertical="center" wrapText="1"/>
    </xf>
    <xf numFmtId="0" fontId="3" fillId="0" borderId="47" xfId="0" applyFont="1" applyBorder="1" applyAlignment="1" applyProtection="1">
      <alignment vertical="center" wrapText="1"/>
      <protection locked="0"/>
    </xf>
    <xf numFmtId="0" fontId="17" fillId="0" borderId="44" xfId="0" applyFont="1" applyBorder="1" applyAlignment="1" applyProtection="1">
      <alignment horizontal="center" vertical="center" wrapText="1"/>
      <protection locked="0"/>
    </xf>
    <xf numFmtId="0" fontId="22" fillId="0" borderId="45" xfId="0" applyFont="1" applyBorder="1" applyAlignment="1" applyProtection="1">
      <alignment horizontal="justify" vertical="center" wrapText="1"/>
      <protection locked="0"/>
    </xf>
    <xf numFmtId="0" fontId="3" fillId="0" borderId="49" xfId="0" applyFont="1" applyBorder="1" applyAlignment="1" applyProtection="1">
      <alignment horizontal="justify" vertical="center" wrapText="1"/>
      <protection locked="0"/>
    </xf>
    <xf numFmtId="0" fontId="3" fillId="0" borderId="53" xfId="0" applyFont="1" applyBorder="1" applyAlignment="1" applyProtection="1">
      <alignment horizontal="center" vertical="center" wrapText="1"/>
      <protection locked="0"/>
    </xf>
    <xf numFmtId="0" fontId="28" fillId="0" borderId="61" xfId="0" applyFont="1" applyBorder="1" applyAlignment="1">
      <alignment horizontal="center" vertical="center"/>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30" fillId="10" borderId="0" xfId="0" applyFont="1" applyFill="1" applyAlignment="1">
      <alignment wrapText="1"/>
    </xf>
    <xf numFmtId="0" fontId="31" fillId="10" borderId="0" xfId="0" applyFont="1" applyFill="1" applyAlignment="1">
      <alignment wrapText="1"/>
    </xf>
    <xf numFmtId="0" fontId="18" fillId="9" borderId="1" xfId="0" applyFont="1" applyFill="1" applyBorder="1" applyAlignment="1" applyProtection="1">
      <alignment horizontal="justify" vertical="center" wrapText="1"/>
      <protection locked="0"/>
    </xf>
    <xf numFmtId="0" fontId="19" fillId="11" borderId="1" xfId="0" applyFont="1" applyFill="1" applyBorder="1" applyAlignment="1" applyProtection="1">
      <alignment horizontal="justify" vertical="center" wrapText="1"/>
      <protection locked="0"/>
    </xf>
    <xf numFmtId="14" fontId="18" fillId="0" borderId="27" xfId="0" applyNumberFormat="1" applyFont="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18" fillId="9" borderId="1" xfId="0" applyFont="1" applyFill="1" applyBorder="1" applyAlignment="1" applyProtection="1">
      <alignment horizontal="justify" vertical="center"/>
      <protection locked="0"/>
    </xf>
    <xf numFmtId="0" fontId="18" fillId="9" borderId="45" xfId="0" applyFont="1" applyFill="1" applyBorder="1" applyAlignment="1" applyProtection="1">
      <alignment horizontal="justify" vertical="center"/>
      <protection locked="0"/>
    </xf>
    <xf numFmtId="0" fontId="19" fillId="11" borderId="45" xfId="0" applyFont="1" applyFill="1" applyBorder="1" applyAlignment="1" applyProtection="1">
      <alignment horizontal="justify" vertical="center" wrapText="1"/>
      <protection locked="0"/>
    </xf>
    <xf numFmtId="0" fontId="28" fillId="0" borderId="45" xfId="0" applyFont="1" applyBorder="1" applyAlignment="1" applyProtection="1">
      <alignment horizontal="center" vertical="center" wrapText="1"/>
      <protection locked="0"/>
    </xf>
    <xf numFmtId="0" fontId="0" fillId="0" borderId="1" xfId="0" applyBorder="1" applyAlignment="1">
      <alignment horizontal="center" vertical="center"/>
    </xf>
    <xf numFmtId="0" fontId="3" fillId="0" borderId="1"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4" xfId="0" applyFont="1" applyBorder="1" applyAlignment="1" applyProtection="1">
      <alignment horizontal="center" vertical="center" wrapText="1"/>
      <protection locked="0"/>
    </xf>
  </cellXfs>
  <cellStyles count="1">
    <cellStyle name="Normal" xfId="0" builtinId="0"/>
  </cellStyles>
  <dxfs count="24">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6</xdr:row>
      <xdr:rowOff>143093</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6</xdr:row>
      <xdr:rowOff>143093</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6</xdr:row>
      <xdr:rowOff>143093</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GUNDO%20SEGUIMIENTO%20Mapa%20de%20Riesgos%20de%20Corrupci&#243;n%202022%20IIT%20Comunicacion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NDO%20SEGUIMIENTO-Mapa%20de%20Riesgos%20de%20Corrupci&#243;n%20-%20Investigaciones%202022%20II%20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de%20Riesgos%20de%20Corrupci&#243;n%202022%20IIT%20-%20Gesti&#243;n%20de%20la%20mej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I17" sqref="I17"/>
    </sheetView>
  </sheetViews>
  <sheetFormatPr baseColWidth="10" defaultColWidth="11.42578125" defaultRowHeight="15"/>
  <cols>
    <col min="1" max="1" width="30.7109375" customWidth="1"/>
    <col min="2" max="2" width="23" customWidth="1"/>
    <col min="4" max="4" width="31" bestFit="1" customWidth="1"/>
    <col min="9" max="9" width="68.5703125" customWidth="1"/>
    <col min="10" max="12" width="17.140625" customWidth="1"/>
  </cols>
  <sheetData>
    <row r="2" spans="1:12" ht="15.75">
      <c r="A2" t="s">
        <v>0</v>
      </c>
      <c r="B2" t="s">
        <v>1</v>
      </c>
      <c r="D2" t="s">
        <v>2</v>
      </c>
      <c r="I2" s="5" t="s">
        <v>3</v>
      </c>
      <c r="J2" t="s">
        <v>4</v>
      </c>
      <c r="K2" t="s">
        <v>5</v>
      </c>
    </row>
    <row r="3" spans="1:12" ht="31.5">
      <c r="A3" t="s">
        <v>6</v>
      </c>
      <c r="B3" t="s">
        <v>7</v>
      </c>
      <c r="D3" t="s">
        <v>8</v>
      </c>
      <c r="E3" t="s">
        <v>7</v>
      </c>
      <c r="I3" s="8" t="s">
        <v>9</v>
      </c>
      <c r="J3" t="s">
        <v>10</v>
      </c>
      <c r="K3" t="s">
        <v>11</v>
      </c>
    </row>
    <row r="4" spans="1:12" ht="31.5">
      <c r="A4" t="s">
        <v>12</v>
      </c>
      <c r="B4" t="s">
        <v>13</v>
      </c>
      <c r="D4" t="s">
        <v>14</v>
      </c>
      <c r="E4" t="s">
        <v>15</v>
      </c>
      <c r="I4" s="11" t="s">
        <v>16</v>
      </c>
      <c r="J4" t="s">
        <v>17</v>
      </c>
      <c r="K4" t="s">
        <v>18</v>
      </c>
    </row>
    <row r="5" spans="1:12" ht="63">
      <c r="A5" t="s">
        <v>19</v>
      </c>
      <c r="B5" t="s">
        <v>20</v>
      </c>
      <c r="D5" t="s">
        <v>21</v>
      </c>
      <c r="E5" t="s">
        <v>22</v>
      </c>
      <c r="I5" s="8" t="s">
        <v>23</v>
      </c>
      <c r="J5" t="s">
        <v>24</v>
      </c>
      <c r="K5" t="s">
        <v>25</v>
      </c>
      <c r="L5" t="s">
        <v>26</v>
      </c>
    </row>
    <row r="6" spans="1:12" ht="31.5">
      <c r="A6" t="s">
        <v>27</v>
      </c>
      <c r="D6" t="s">
        <v>28</v>
      </c>
      <c r="E6" t="s">
        <v>7</v>
      </c>
      <c r="I6" s="8" t="s">
        <v>29</v>
      </c>
      <c r="J6" t="s">
        <v>30</v>
      </c>
      <c r="K6" t="s">
        <v>31</v>
      </c>
    </row>
    <row r="7" spans="1:12" ht="47.25">
      <c r="A7" t="s">
        <v>32</v>
      </c>
      <c r="D7" t="s">
        <v>33</v>
      </c>
      <c r="E7" t="s">
        <v>15</v>
      </c>
      <c r="I7" s="8" t="s">
        <v>34</v>
      </c>
      <c r="J7" s="20" t="s">
        <v>35</v>
      </c>
      <c r="K7" s="20" t="s">
        <v>36</v>
      </c>
    </row>
    <row r="8" spans="1:12" ht="31.5">
      <c r="D8" t="s">
        <v>37</v>
      </c>
      <c r="E8" t="s">
        <v>22</v>
      </c>
      <c r="I8" s="13" t="s">
        <v>38</v>
      </c>
      <c r="J8" t="s">
        <v>39</v>
      </c>
      <c r="K8" t="s">
        <v>40</v>
      </c>
      <c r="L8" t="s">
        <v>41</v>
      </c>
    </row>
    <row r="9" spans="1:12">
      <c r="A9" t="s">
        <v>42</v>
      </c>
      <c r="D9" t="s">
        <v>43</v>
      </c>
      <c r="E9" t="s">
        <v>7</v>
      </c>
    </row>
    <row r="10" spans="1:12">
      <c r="D10" t="s">
        <v>44</v>
      </c>
      <c r="E10" t="s">
        <v>15</v>
      </c>
    </row>
    <row r="11" spans="1:12">
      <c r="A11" t="s">
        <v>45</v>
      </c>
      <c r="D11" t="s">
        <v>46</v>
      </c>
      <c r="E11" t="s">
        <v>22</v>
      </c>
    </row>
    <row r="12" spans="1:12">
      <c r="A12" t="s">
        <v>47</v>
      </c>
      <c r="D12" t="s">
        <v>48</v>
      </c>
      <c r="E12" t="s">
        <v>15</v>
      </c>
    </row>
    <row r="13" spans="1:12">
      <c r="D13" t="s">
        <v>49</v>
      </c>
      <c r="E13" t="s">
        <v>15</v>
      </c>
      <c r="I13" t="s">
        <v>50</v>
      </c>
    </row>
    <row r="14" spans="1:12">
      <c r="D14" t="s">
        <v>51</v>
      </c>
      <c r="E14" t="s">
        <v>22</v>
      </c>
      <c r="I14" t="s">
        <v>52</v>
      </c>
    </row>
    <row r="15" spans="1:12">
      <c r="D15" t="s">
        <v>53</v>
      </c>
      <c r="E15" t="s">
        <v>15</v>
      </c>
      <c r="I15" t="s">
        <v>54</v>
      </c>
    </row>
    <row r="16" spans="1:12">
      <c r="A16" t="s">
        <v>55</v>
      </c>
      <c r="D16" t="s">
        <v>56</v>
      </c>
      <c r="E16" t="s">
        <v>15</v>
      </c>
      <c r="I16" t="s">
        <v>57</v>
      </c>
    </row>
    <row r="17" spans="1:5">
      <c r="A17" t="s">
        <v>58</v>
      </c>
      <c r="D17" t="s">
        <v>59</v>
      </c>
      <c r="E17" t="s">
        <v>22</v>
      </c>
    </row>
    <row r="18" spans="1:5">
      <c r="A18"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view="pageBreakPreview" topLeftCell="W19" zoomScale="50" zoomScaleNormal="50" zoomScaleSheetLayoutView="50" workbookViewId="0">
      <selection activeCell="X21" sqref="X21:X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13"/>
      <c r="B1" s="71" t="s">
        <v>61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62</v>
      </c>
      <c r="AE1" s="70"/>
      <c r="AF1" s="70"/>
      <c r="AG1" s="51" t="s">
        <v>63</v>
      </c>
      <c r="AH1" s="1"/>
      <c r="AI1" s="1"/>
      <c r="AJ1" s="1"/>
    </row>
    <row r="2" spans="1:36" ht="27" customHeight="1" thickBot="1">
      <c r="A2" s="113"/>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64</v>
      </c>
      <c r="AE2" s="70"/>
      <c r="AF2" s="70"/>
      <c r="AG2" s="52" t="s">
        <v>65</v>
      </c>
      <c r="AH2" s="1"/>
      <c r="AI2" s="1"/>
      <c r="AJ2" s="1"/>
    </row>
    <row r="3" spans="1:36" ht="27" customHeight="1">
      <c r="A3" s="113"/>
      <c r="B3" s="71" t="s">
        <v>66</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67</v>
      </c>
      <c r="AE3" s="70"/>
      <c r="AF3" s="70"/>
      <c r="AG3" s="51" t="s">
        <v>68</v>
      </c>
      <c r="AH3" s="1"/>
      <c r="AI3" s="1"/>
      <c r="AJ3" s="1"/>
    </row>
    <row r="4" spans="1:36" ht="27" customHeight="1" thickBot="1">
      <c r="A4" s="113"/>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69</v>
      </c>
      <c r="AE4" s="70"/>
      <c r="AF4" s="70"/>
      <c r="AG4" s="53">
        <v>43846</v>
      </c>
      <c r="AH4" s="1"/>
      <c r="AI4" s="1"/>
      <c r="AJ4" s="1"/>
    </row>
    <row r="5" spans="1:36" ht="27" customHeight="1" thickBot="1">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c r="A6" s="54" t="s">
        <v>70</v>
      </c>
      <c r="B6" s="114" t="s">
        <v>71</v>
      </c>
      <c r="C6" s="115"/>
      <c r="D6" s="115"/>
      <c r="E6" s="115"/>
      <c r="F6" s="115"/>
      <c r="G6" s="115"/>
      <c r="H6" s="116"/>
      <c r="I6" s="22"/>
      <c r="J6" s="28"/>
      <c r="K6" s="31" t="s">
        <v>72</v>
      </c>
      <c r="L6" s="30"/>
      <c r="M6" s="89">
        <v>44592</v>
      </c>
      <c r="N6" s="90"/>
      <c r="O6" s="22"/>
      <c r="P6" s="22"/>
      <c r="Q6" s="22"/>
      <c r="R6" s="22"/>
      <c r="S6" s="22"/>
      <c r="T6" s="22"/>
      <c r="U6" s="22"/>
      <c r="V6" s="22"/>
      <c r="W6" s="22"/>
      <c r="X6" s="22"/>
      <c r="Y6" s="22"/>
      <c r="Z6" s="22"/>
      <c r="AA6" s="22"/>
      <c r="AB6" s="22"/>
      <c r="AC6" s="23"/>
      <c r="AD6" s="22"/>
      <c r="AE6" s="1"/>
      <c r="AF6" s="1"/>
      <c r="AG6" s="1"/>
      <c r="AH6" s="1"/>
      <c r="AI6" s="1"/>
      <c r="AJ6" s="1"/>
    </row>
    <row r="7" spans="1:36" ht="27" customHeight="1" thickBot="1">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59.25" customHeight="1" thickBot="1">
      <c r="A8" s="54" t="s">
        <v>73</v>
      </c>
      <c r="B8" s="66" t="s">
        <v>74</v>
      </c>
      <c r="C8" s="67"/>
      <c r="D8" s="67"/>
      <c r="E8" s="67"/>
      <c r="F8" s="67"/>
      <c r="G8" s="67"/>
      <c r="H8" s="67"/>
      <c r="I8" s="68"/>
      <c r="J8" s="22"/>
      <c r="K8" s="26" t="s">
        <v>75</v>
      </c>
      <c r="L8" s="26"/>
      <c r="M8" s="26" t="s">
        <v>76</v>
      </c>
      <c r="N8" s="26" t="s">
        <v>77</v>
      </c>
      <c r="O8" s="26" t="s">
        <v>77</v>
      </c>
      <c r="P8" s="22"/>
      <c r="Q8" s="22"/>
      <c r="R8" s="22"/>
      <c r="S8" s="22"/>
      <c r="T8" s="22"/>
      <c r="U8" s="22"/>
      <c r="V8" s="22"/>
      <c r="W8" s="22"/>
      <c r="X8" s="22"/>
      <c r="Y8" s="22"/>
      <c r="Z8" s="22"/>
      <c r="AA8" s="22"/>
      <c r="AB8" s="22"/>
      <c r="AC8" s="23"/>
      <c r="AD8" s="22"/>
      <c r="AE8" s="1"/>
      <c r="AF8" s="1"/>
      <c r="AG8" s="1"/>
      <c r="AH8" s="1"/>
      <c r="AI8" s="1"/>
      <c r="AJ8" s="1"/>
    </row>
    <row r="9" spans="1:36" ht="59.25" customHeight="1" thickBot="1">
      <c r="A9" s="54" t="s">
        <v>78</v>
      </c>
      <c r="B9" s="66" t="s">
        <v>79</v>
      </c>
      <c r="C9" s="67"/>
      <c r="D9" s="67"/>
      <c r="E9" s="67"/>
      <c r="F9" s="67"/>
      <c r="G9" s="67"/>
      <c r="H9" s="67"/>
      <c r="I9" s="68"/>
      <c r="J9" s="22"/>
      <c r="K9" s="56" t="s">
        <v>80</v>
      </c>
      <c r="L9" s="27"/>
      <c r="M9" s="27"/>
      <c r="N9" s="27"/>
      <c r="O9" s="27"/>
      <c r="P9" s="22"/>
      <c r="Q9" s="22"/>
      <c r="R9" s="22"/>
      <c r="S9" s="22"/>
      <c r="T9" s="22"/>
      <c r="U9" s="22"/>
      <c r="V9" s="22"/>
      <c r="W9" s="22"/>
      <c r="X9" s="22"/>
      <c r="Y9" s="22"/>
      <c r="Z9" s="22"/>
      <c r="AA9" s="22"/>
      <c r="AB9" s="22"/>
      <c r="AC9" s="23"/>
      <c r="AD9" s="22"/>
      <c r="AE9" s="1"/>
      <c r="AF9" s="1"/>
      <c r="AG9" s="1"/>
      <c r="AH9" s="1"/>
      <c r="AI9" s="1"/>
      <c r="AJ9" s="1"/>
    </row>
    <row r="10" spans="1:36" ht="15.7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c r="A12" s="117" t="s">
        <v>81</v>
      </c>
      <c r="B12" s="118"/>
      <c r="C12" s="118"/>
      <c r="D12" s="119"/>
      <c r="E12" s="120" t="s">
        <v>82</v>
      </c>
      <c r="F12" s="121"/>
      <c r="G12" s="121"/>
      <c r="H12" s="121"/>
      <c r="I12" s="121"/>
      <c r="J12" s="121"/>
      <c r="K12" s="121"/>
      <c r="L12" s="121"/>
      <c r="M12" s="121"/>
      <c r="N12" s="121"/>
      <c r="O12" s="121"/>
      <c r="P12" s="121"/>
      <c r="Q12" s="121"/>
      <c r="R12" s="121"/>
      <c r="S12" s="121"/>
      <c r="T12" s="121"/>
      <c r="U12" s="121"/>
      <c r="V12" s="121"/>
      <c r="W12" s="121"/>
      <c r="X12" s="122"/>
      <c r="Y12" s="39"/>
      <c r="Z12" s="77" t="s">
        <v>83</v>
      </c>
      <c r="AA12" s="164"/>
      <c r="AB12" s="164"/>
      <c r="AC12" s="164"/>
      <c r="AD12" s="78"/>
      <c r="AE12" s="1"/>
      <c r="AF12" s="77" t="s">
        <v>84</v>
      </c>
      <c r="AG12" s="78"/>
      <c r="AH12" s="1"/>
      <c r="AI12" s="1"/>
      <c r="AJ12" s="1"/>
    </row>
    <row r="13" spans="1:36">
      <c r="A13" s="123" t="s">
        <v>85</v>
      </c>
      <c r="B13" s="105" t="s">
        <v>86</v>
      </c>
      <c r="C13" s="105" t="s">
        <v>87</v>
      </c>
      <c r="D13" s="135" t="s">
        <v>88</v>
      </c>
      <c r="E13" s="160" t="s">
        <v>89</v>
      </c>
      <c r="F13" s="161"/>
      <c r="G13" s="161"/>
      <c r="H13" s="161"/>
      <c r="I13" s="125" t="s">
        <v>90</v>
      </c>
      <c r="J13" s="126"/>
      <c r="K13" s="126"/>
      <c r="L13" s="126"/>
      <c r="M13" s="126"/>
      <c r="N13" s="126"/>
      <c r="O13" s="126"/>
      <c r="P13" s="126"/>
      <c r="Q13" s="126"/>
      <c r="R13" s="33"/>
      <c r="S13" s="33"/>
      <c r="T13" s="125" t="s">
        <v>91</v>
      </c>
      <c r="U13" s="126"/>
      <c r="V13" s="126"/>
      <c r="W13" s="126"/>
      <c r="X13" s="127"/>
      <c r="Y13" s="39"/>
      <c r="Z13" s="79"/>
      <c r="AA13" s="165"/>
      <c r="AB13" s="165"/>
      <c r="AC13" s="165"/>
      <c r="AD13" s="80"/>
      <c r="AE13" s="1"/>
      <c r="AF13" s="79"/>
      <c r="AG13" s="80"/>
      <c r="AH13" s="2"/>
      <c r="AI13" s="2"/>
      <c r="AJ13" s="2"/>
    </row>
    <row r="14" spans="1:36" ht="32.25" customHeight="1" thickBot="1">
      <c r="A14" s="123"/>
      <c r="B14" s="105"/>
      <c r="C14" s="105"/>
      <c r="D14" s="135"/>
      <c r="E14" s="128" t="s">
        <v>92</v>
      </c>
      <c r="F14" s="129"/>
      <c r="G14" s="129"/>
      <c r="H14" s="129"/>
      <c r="I14" s="130" t="s">
        <v>93</v>
      </c>
      <c r="J14" s="131" t="s">
        <v>94</v>
      </c>
      <c r="K14" s="131" t="s">
        <v>95</v>
      </c>
      <c r="L14" s="132" t="s">
        <v>96</v>
      </c>
      <c r="M14" s="105" t="s">
        <v>97</v>
      </c>
      <c r="N14" s="134" t="s">
        <v>98</v>
      </c>
      <c r="O14" s="99" t="s">
        <v>99</v>
      </c>
      <c r="P14" s="105" t="s">
        <v>100</v>
      </c>
      <c r="Q14" s="99" t="s">
        <v>101</v>
      </c>
      <c r="R14" s="99" t="s">
        <v>102</v>
      </c>
      <c r="S14" s="36"/>
      <c r="T14" s="106" t="s">
        <v>103</v>
      </c>
      <c r="U14" s="105" t="s">
        <v>104</v>
      </c>
      <c r="V14" s="99" t="s">
        <v>105</v>
      </c>
      <c r="W14" s="105" t="s">
        <v>106</v>
      </c>
      <c r="X14" s="135"/>
      <c r="Y14" s="46"/>
      <c r="Z14" s="81"/>
      <c r="AA14" s="166"/>
      <c r="AB14" s="166"/>
      <c r="AC14" s="166"/>
      <c r="AD14" s="82"/>
      <c r="AE14" s="2"/>
      <c r="AF14" s="81"/>
      <c r="AG14" s="82"/>
      <c r="AH14" s="2"/>
      <c r="AI14" s="1"/>
      <c r="AJ14" s="2"/>
    </row>
    <row r="15" spans="1:36" ht="74.25" customHeight="1">
      <c r="A15" s="124"/>
      <c r="B15" s="99"/>
      <c r="C15" s="99"/>
      <c r="D15" s="159"/>
      <c r="E15" s="40" t="s">
        <v>0</v>
      </c>
      <c r="F15" s="38" t="s">
        <v>1</v>
      </c>
      <c r="G15" s="3"/>
      <c r="H15" s="4" t="s">
        <v>107</v>
      </c>
      <c r="I15" s="106"/>
      <c r="J15" s="131"/>
      <c r="K15" s="131"/>
      <c r="L15" s="133"/>
      <c r="M15" s="105"/>
      <c r="N15" s="100"/>
      <c r="O15" s="100"/>
      <c r="P15" s="105"/>
      <c r="Q15" s="100"/>
      <c r="R15" s="100"/>
      <c r="S15" s="37"/>
      <c r="T15" s="107"/>
      <c r="U15" s="105"/>
      <c r="V15" s="100"/>
      <c r="W15" s="34" t="s">
        <v>108</v>
      </c>
      <c r="X15" s="41" t="s">
        <v>109</v>
      </c>
      <c r="Y15" s="46"/>
      <c r="Z15" s="49" t="s">
        <v>110</v>
      </c>
      <c r="AA15" s="35" t="s">
        <v>111</v>
      </c>
      <c r="AB15" s="35" t="s">
        <v>112</v>
      </c>
      <c r="AC15" s="35" t="s">
        <v>113</v>
      </c>
      <c r="AD15" s="50" t="s">
        <v>114</v>
      </c>
      <c r="AE15" s="2"/>
      <c r="AF15" s="49" t="s">
        <v>115</v>
      </c>
      <c r="AG15" s="50" t="s">
        <v>116</v>
      </c>
      <c r="AH15" s="2"/>
      <c r="AI15" s="1"/>
      <c r="AJ15" s="2"/>
    </row>
    <row r="16" spans="1:36" ht="100.5" customHeight="1">
      <c r="A16" s="136"/>
      <c r="B16" s="108" t="s">
        <v>117</v>
      </c>
      <c r="C16" s="138" t="s">
        <v>118</v>
      </c>
      <c r="D16" s="138" t="s">
        <v>119</v>
      </c>
      <c r="E16" s="141" t="s">
        <v>6</v>
      </c>
      <c r="F16" s="144" t="s">
        <v>7</v>
      </c>
      <c r="G16" s="91" t="str">
        <f>+CONCATENATE(E16," - ",F16)</f>
        <v>MUY BAJA - MODERADO</v>
      </c>
      <c r="H16" s="146" t="str">
        <f>+VLOOKUP(G16,Datos!D3:E17,2,FALSE)</f>
        <v>MODERADO</v>
      </c>
      <c r="I16" s="149" t="s">
        <v>120</v>
      </c>
      <c r="J16" s="5" t="s">
        <v>3</v>
      </c>
      <c r="K16" s="6" t="s">
        <v>121</v>
      </c>
      <c r="L16" s="7">
        <f>IF(K16="ASIGNADO",15,IF(K16="NO ASIGNADO",0,""))</f>
        <v>15</v>
      </c>
      <c r="M16" s="151">
        <f>SUM(L16:L22)</f>
        <v>100</v>
      </c>
      <c r="N16" s="153" t="s">
        <v>122</v>
      </c>
      <c r="O16" s="104">
        <f>IF(O19="DÉBIL",0,IF(O19="MODERADO",50,IF(O19="FUERTE",100,"")))</f>
        <v>100</v>
      </c>
      <c r="P16" s="101" t="str">
        <f>IF(AND(M19="FUERTE",N16="FUERTE (SIEMPRE SE EJECUTA)"),"NO","SÍ")</f>
        <v>NO</v>
      </c>
      <c r="Q16" s="181" t="s">
        <v>123</v>
      </c>
      <c r="R16" s="94" t="str">
        <f>IF(AND(E16="MUY BAJA",Q19=2),"MUY BAJA",IF(AND(E16="BAJA",Q19=2),"MUY BAJA",IF(AND(E16="MEDIA",Q19=2),"MUY BAJA",IF(AND(E16="ALTA",Q19=2),"BAJA",IF(AND(E16="MUY ALTA",Q19=2),"MEDIA",IF(AND(E16="MUY BAJA",Q19=1),"MUY BAJA",IF(AND(E16="BAJA",Q19=1),"MUY BAJA",IF(AND(E16="MEDIA",Q19=1),"BAJA",IF(AND(E16="ALTA",Q19=1),"MEDIA",IF(AND(E16="MUY ALTA",Q19=1),"ALTA",E16))))))))))</f>
        <v>MUY BAJA</v>
      </c>
      <c r="S16" s="91" t="str">
        <f>+CONCATENATE(R16," - ",F16)</f>
        <v>MUY BAJA - MODERADO</v>
      </c>
      <c r="T16" s="146" t="str">
        <f>+VLOOKUP(S16,Datos!$D$3:$E$17,2,FALSE)</f>
        <v>MODERADO</v>
      </c>
      <c r="U16" s="182" t="s">
        <v>45</v>
      </c>
      <c r="V16" s="167" t="s">
        <v>124</v>
      </c>
      <c r="W16" s="108" t="s">
        <v>125</v>
      </c>
      <c r="X16" s="97" t="s">
        <v>126</v>
      </c>
      <c r="Y16" s="47"/>
      <c r="Z16" s="111"/>
      <c r="AA16" s="174" t="s">
        <v>127</v>
      </c>
      <c r="AB16" s="174" t="s">
        <v>128</v>
      </c>
      <c r="AC16" s="171" t="s">
        <v>129</v>
      </c>
      <c r="AD16" s="87" t="s">
        <v>129</v>
      </c>
      <c r="AE16" s="1"/>
      <c r="AF16" s="83" t="s">
        <v>130</v>
      </c>
      <c r="AG16" s="86" t="s">
        <v>169</v>
      </c>
      <c r="AH16" s="1"/>
      <c r="AI16" s="1"/>
      <c r="AJ16" s="1"/>
    </row>
    <row r="17" spans="1:36" ht="100.5" customHeight="1">
      <c r="A17" s="136"/>
      <c r="B17" s="109"/>
      <c r="C17" s="139"/>
      <c r="D17" s="139"/>
      <c r="E17" s="142"/>
      <c r="F17" s="144"/>
      <c r="G17" s="92"/>
      <c r="H17" s="147"/>
      <c r="I17" s="149"/>
      <c r="J17" s="8" t="s">
        <v>9</v>
      </c>
      <c r="K17" s="9" t="s">
        <v>131</v>
      </c>
      <c r="L17" s="10">
        <f>IF(K17="ADECUADO",15,IF(K17="INADECUADO",0,""))</f>
        <v>15</v>
      </c>
      <c r="M17" s="152"/>
      <c r="N17" s="154"/>
      <c r="O17" s="104"/>
      <c r="P17" s="102"/>
      <c r="Q17" s="181"/>
      <c r="R17" s="95"/>
      <c r="S17" s="92"/>
      <c r="T17" s="147"/>
      <c r="U17" s="183"/>
      <c r="V17" s="168"/>
      <c r="W17" s="109"/>
      <c r="X17" s="98"/>
      <c r="Y17" s="47"/>
      <c r="Z17" s="111"/>
      <c r="AA17" s="174"/>
      <c r="AB17" s="174"/>
      <c r="AC17" s="171"/>
      <c r="AD17" s="87"/>
      <c r="AE17" s="1"/>
      <c r="AF17" s="84"/>
      <c r="AG17" s="87"/>
      <c r="AH17" s="1"/>
      <c r="AI17" s="1"/>
      <c r="AJ17" s="1"/>
    </row>
    <row r="18" spans="1:36" ht="100.5" customHeight="1">
      <c r="A18" s="136"/>
      <c r="B18" s="109"/>
      <c r="C18" s="139"/>
      <c r="D18" s="139"/>
      <c r="E18" s="142"/>
      <c r="F18" s="144"/>
      <c r="G18" s="92"/>
      <c r="H18" s="147"/>
      <c r="I18" s="149"/>
      <c r="J18" s="11" t="s">
        <v>16</v>
      </c>
      <c r="K18" s="9" t="s">
        <v>17</v>
      </c>
      <c r="L18" s="10">
        <f>IF(K18="OPORTUNA",15,IF(K18="INOPORTUNA",0,""))</f>
        <v>15</v>
      </c>
      <c r="M18" s="152"/>
      <c r="N18" s="154"/>
      <c r="O18" s="104"/>
      <c r="P18" s="102"/>
      <c r="Q18" s="12" t="s">
        <v>132</v>
      </c>
      <c r="R18" s="95"/>
      <c r="S18" s="92"/>
      <c r="T18" s="147"/>
      <c r="U18" s="183"/>
      <c r="V18" s="168"/>
      <c r="W18" s="109"/>
      <c r="X18" s="98"/>
      <c r="Y18" s="47"/>
      <c r="Z18" s="111"/>
      <c r="AA18" s="174"/>
      <c r="AB18" s="174"/>
      <c r="AC18" s="171"/>
      <c r="AD18" s="87"/>
      <c r="AE18" s="1"/>
      <c r="AF18" s="84"/>
      <c r="AG18" s="87"/>
      <c r="AH18" s="1"/>
      <c r="AI18" s="1"/>
      <c r="AJ18" s="1"/>
    </row>
    <row r="19" spans="1:36" ht="100.5" customHeight="1">
      <c r="A19" s="136"/>
      <c r="B19" s="109"/>
      <c r="C19" s="139"/>
      <c r="D19" s="139"/>
      <c r="E19" s="142"/>
      <c r="F19" s="144"/>
      <c r="G19" s="92"/>
      <c r="H19" s="147"/>
      <c r="I19" s="149"/>
      <c r="J19" s="8" t="s">
        <v>23</v>
      </c>
      <c r="K19" s="9" t="s">
        <v>133</v>
      </c>
      <c r="L19" s="10">
        <f>IF(K19="PREVENIR",15,IF(K19="DETECTAR",10,IF(K19="NO ES UN CONTROL",0,"")))</f>
        <v>15</v>
      </c>
      <c r="M19" s="156" t="str">
        <f>IF(M16&lt;86,"DÉBIL",IF(M16&lt;96,"MODERADO",IF(M16&lt;101,"FUERTE","")))</f>
        <v>FUERTE</v>
      </c>
      <c r="N19" s="154"/>
      <c r="O19" s="176" t="str">
        <f>IF(AND(M19="FUERTE",N16="FUERTE (SIEMPRE SE EJECUTA)"),"FUERTE",IF(OR(M19="DÉBIL",N16="DÉBIL (NO SE EJECUTA)"),"DÉBIL",IF(OR(M19="MODERADO",N16="MODERADO (ALGUNAS VECES)"),"MODERADO")))</f>
        <v>FUERTE</v>
      </c>
      <c r="P19" s="102"/>
      <c r="Q19" s="178">
        <f>IF(AND($O$19="FUERTE",$Q$16="DIRECTAMENTE"),2,IF(AND($O$19="FUERTE",$Q$16="DIRECTAMENTE"),2,IF(AND($O$19="FUERTE",$Q$16="DIRECTAMENTE"),2,IF(AND($O$19="FUERTE",$Q$16="NO DISMINUYE"),0,IF(AND($O$19="MODERADO",$Q$16="DIRECTAMENTE"),1,IF(AND($O$19="MODERADO",$Q$16="DIRECTAMENTE"),1,IF(AND($O$19="MODERADO",$Q$16="DIRECTAMENTE"),1,IF(AND($O$19="MODERADO",$Q$16="NO DISMINUYE"),0,"N/A"))))))))</f>
        <v>2</v>
      </c>
      <c r="R19" s="95"/>
      <c r="S19" s="92"/>
      <c r="T19" s="147"/>
      <c r="U19" s="183"/>
      <c r="V19" s="162" t="s">
        <v>55</v>
      </c>
      <c r="W19" s="109"/>
      <c r="X19" s="162" t="s">
        <v>134</v>
      </c>
      <c r="Y19" s="48"/>
      <c r="Z19" s="111"/>
      <c r="AA19" s="174"/>
      <c r="AB19" s="174"/>
      <c r="AC19" s="171"/>
      <c r="AD19" s="87"/>
      <c r="AE19" s="1"/>
      <c r="AF19" s="84"/>
      <c r="AG19" s="87"/>
      <c r="AH19" s="1"/>
      <c r="AI19" s="1"/>
      <c r="AJ19" s="1"/>
    </row>
    <row r="20" spans="1:36" ht="100.5" customHeight="1">
      <c r="A20" s="136"/>
      <c r="B20" s="109"/>
      <c r="C20" s="139"/>
      <c r="D20" s="139"/>
      <c r="E20" s="142"/>
      <c r="F20" s="144"/>
      <c r="G20" s="92"/>
      <c r="H20" s="147"/>
      <c r="I20" s="149"/>
      <c r="J20" s="8" t="s">
        <v>29</v>
      </c>
      <c r="K20" s="9" t="s">
        <v>135</v>
      </c>
      <c r="L20" s="10">
        <f>IF(K20="CONFIABLE",15,IF(K20="NO CONFIABLE",0,""))</f>
        <v>15</v>
      </c>
      <c r="M20" s="157"/>
      <c r="N20" s="154"/>
      <c r="O20" s="176"/>
      <c r="P20" s="102"/>
      <c r="Q20" s="179"/>
      <c r="R20" s="95"/>
      <c r="S20" s="92"/>
      <c r="T20" s="147"/>
      <c r="U20" s="183"/>
      <c r="V20" s="163"/>
      <c r="W20" s="109"/>
      <c r="X20" s="163"/>
      <c r="Y20" s="48"/>
      <c r="Z20" s="111"/>
      <c r="AA20" s="174"/>
      <c r="AB20" s="174"/>
      <c r="AC20" s="171"/>
      <c r="AD20" s="87"/>
      <c r="AE20" s="1"/>
      <c r="AF20" s="84"/>
      <c r="AG20" s="87"/>
      <c r="AH20" s="1"/>
      <c r="AI20" s="1"/>
      <c r="AJ20" s="1"/>
    </row>
    <row r="21" spans="1:36" ht="100.5" customHeight="1">
      <c r="A21" s="136"/>
      <c r="B21" s="109"/>
      <c r="C21" s="139"/>
      <c r="D21" s="139"/>
      <c r="E21" s="142"/>
      <c r="F21" s="144"/>
      <c r="G21" s="92"/>
      <c r="H21" s="147"/>
      <c r="I21" s="149"/>
      <c r="J21" s="8" t="s">
        <v>34</v>
      </c>
      <c r="K21" s="9" t="s">
        <v>136</v>
      </c>
      <c r="L21" s="10">
        <f>IF(K21="SE INVESTIGAN Y SE RESUELVEN OPORTUNAMENTE",15,IF(K21="NO SE INVESTIGAN Y SE RESUELVEN OPORTUNAMENTE",0,""))</f>
        <v>15</v>
      </c>
      <c r="M21" s="157"/>
      <c r="N21" s="154"/>
      <c r="O21" s="176"/>
      <c r="P21" s="102"/>
      <c r="Q21" s="179"/>
      <c r="R21" s="95"/>
      <c r="S21" s="92"/>
      <c r="T21" s="147"/>
      <c r="U21" s="183"/>
      <c r="V21" s="169" t="s">
        <v>60</v>
      </c>
      <c r="W21" s="109"/>
      <c r="X21" s="97" t="s">
        <v>170</v>
      </c>
      <c r="Y21" s="47"/>
      <c r="Z21" s="111"/>
      <c r="AA21" s="174"/>
      <c r="AB21" s="174"/>
      <c r="AC21" s="171"/>
      <c r="AD21" s="87"/>
      <c r="AE21" s="1"/>
      <c r="AF21" s="84"/>
      <c r="AG21" s="87"/>
      <c r="AH21" s="1"/>
      <c r="AI21" s="1"/>
      <c r="AJ21" s="1"/>
    </row>
    <row r="22" spans="1:36" ht="100.5" customHeight="1">
      <c r="A22" s="137"/>
      <c r="B22" s="110"/>
      <c r="C22" s="140"/>
      <c r="D22" s="140"/>
      <c r="E22" s="143"/>
      <c r="F22" s="145"/>
      <c r="G22" s="93"/>
      <c r="H22" s="148"/>
      <c r="I22" s="150"/>
      <c r="J22" s="42" t="s">
        <v>38</v>
      </c>
      <c r="K22" s="43" t="s">
        <v>137</v>
      </c>
      <c r="L22" s="44">
        <f>IF(K22="COMPLETA",10,IF(K22="INCOMPLETA",5,IF(K22="NO EXISTE",0,"")))</f>
        <v>10</v>
      </c>
      <c r="M22" s="158"/>
      <c r="N22" s="155"/>
      <c r="O22" s="177"/>
      <c r="P22" s="103"/>
      <c r="Q22" s="180"/>
      <c r="R22" s="96"/>
      <c r="S22" s="93"/>
      <c r="T22" s="148"/>
      <c r="U22" s="184"/>
      <c r="V22" s="170"/>
      <c r="W22" s="110"/>
      <c r="X22" s="173"/>
      <c r="Y22" s="47"/>
      <c r="Z22" s="112"/>
      <c r="AA22" s="175"/>
      <c r="AB22" s="175"/>
      <c r="AC22" s="172"/>
      <c r="AD22" s="88"/>
      <c r="AE22" s="1"/>
      <c r="AF22" s="85"/>
      <c r="AG22" s="88"/>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23" priority="12" operator="containsText" text="EXTREMO">
      <formula>NOT(ISERROR(SEARCH("EXTREMO",H16)))</formula>
    </cfRule>
    <cfRule type="containsText" dxfId="22" priority="13" operator="containsText" text="ALTO">
      <formula>NOT(ISERROR(SEARCH("ALTO",H16)))</formula>
    </cfRule>
    <cfRule type="containsText" dxfId="21" priority="14"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Datos!$J$5:$L$5</xm:f>
          </x14:formula1>
          <xm:sqref>K19</xm:sqref>
        </x14:dataValidation>
        <x14:dataValidation type="list" allowBlank="1" showInputMessage="1" showErrorMessage="1">
          <x14:formula1>
            <xm:f>Datos!$A$11:$A$13</xm:f>
          </x14:formula1>
          <xm:sqref>U16:U22</xm:sqref>
        </x14:dataValidation>
        <x14:dataValidation type="list" allowBlank="1" showInputMessage="1" showErrorMessage="1">
          <x14:formula1>
            <xm:f>Datos!$J$7:$K$7</xm:f>
          </x14:formula1>
          <xm:sqref>K21</xm:sqref>
        </x14:dataValidation>
        <x14:dataValidation type="list" allowBlank="1" showInputMessage="1" showErrorMessage="1">
          <x14:formula1>
            <xm:f>Datos!$J$6:$K$6</xm:f>
          </x14:formula1>
          <xm:sqref>K20</xm:sqref>
        </x14:dataValidation>
        <x14:dataValidation type="list" allowBlank="1" showInputMessage="1" showErrorMessage="1">
          <x14:formula1>
            <xm:f>Datos!$J$3:$K$3</xm:f>
          </x14:formula1>
          <xm:sqref>K17</xm:sqref>
        </x14:dataValidation>
        <x14:dataValidation type="list" allowBlank="1" showInputMessage="1" showErrorMessage="1">
          <x14:formula1>
            <xm:f>Datos!$J$2:$K$2</xm:f>
          </x14:formula1>
          <xm:sqref>K16</xm:sqref>
        </x14:dataValidation>
        <x14:dataValidation type="list" allowBlank="1" showInputMessage="1" showErrorMessage="1">
          <x14:formula1>
            <xm:f>Datos!$J$8:$L$8</xm:f>
          </x14:formula1>
          <xm:sqref>K22</xm:sqref>
        </x14:dataValidation>
        <x14:dataValidation type="list" allowBlank="1" showInputMessage="1" showErrorMessage="1">
          <x14:formula1>
            <xm:f>Datos!$B$3:$B$5</xm:f>
          </x14:formula1>
          <xm:sqref>F16:F22</xm:sqref>
        </x14:dataValidation>
        <x14:dataValidation type="list" allowBlank="1" showInputMessage="1" showErrorMessage="1">
          <x14:formula1>
            <xm:f>Datos!$A$3:$A$7</xm:f>
          </x14:formula1>
          <xm:sqref>E16</xm:sqref>
        </x14:dataValidation>
        <x14:dataValidation type="list" allowBlank="1" showInputMessage="1" showErrorMessage="1">
          <x14:formula1>
            <xm:f>Datos!$J$4:$K$4</xm:f>
          </x14:formula1>
          <xm:sqref>K18</xm:sqref>
        </x14:dataValidation>
        <x14:dataValidation type="list" allowBlank="1" showInputMessage="1" showErrorMessage="1">
          <x14:formula1>
            <xm:f>Datos!$A$17:$A$18</xm:f>
          </x14:formula1>
          <xm:sqref>V21:V22</xm:sqref>
        </x14:dataValidation>
        <x14:dataValidation type="list" allowBlank="1" showInputMessage="1" showErrorMessage="1">
          <x14:formula1>
            <xm:f>Datos!$I$14:$I$16</xm:f>
          </x14:formula1>
          <xm:sqref>N16:N22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zoomScale="60" zoomScaleNormal="60" workbookViewId="0">
      <selection sqref="A1:XFD1048576"/>
    </sheetView>
  </sheetViews>
  <sheetFormatPr baseColWidth="10" defaultColWidth="11.42578125" defaultRowHeight="15"/>
  <cols>
    <col min="1" max="1" width="36.85546875" customWidth="1"/>
    <col min="2" max="4" width="32.42578125" customWidth="1"/>
    <col min="5" max="6" width="20.85546875" customWidth="1"/>
    <col min="7" max="7" width="20.85546875" hidden="1" customWidth="1"/>
    <col min="8" max="8" width="25.42578125" customWidth="1"/>
    <col min="9" max="9" width="59.140625" customWidth="1"/>
    <col min="10" max="10" width="53.7109375" customWidth="1"/>
    <col min="11" max="11" width="24.42578125" customWidth="1"/>
    <col min="12" max="12" width="0" hidden="1" customWidth="1"/>
    <col min="13" max="15" width="24.42578125" customWidth="1"/>
    <col min="16" max="16" width="19.7109375" customWidth="1"/>
    <col min="17" max="17" width="25.140625" customWidth="1"/>
    <col min="18" max="19" width="25.140625" hidden="1" customWidth="1"/>
    <col min="20" max="20" width="25.140625" customWidth="1"/>
    <col min="21" max="21" width="16.42578125" customWidth="1"/>
    <col min="22" max="22" width="25.42578125" customWidth="1"/>
    <col min="23" max="23" width="29"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42578125" customWidth="1"/>
    <col min="33" max="33" width="50.28515625" customWidth="1"/>
    <col min="34" max="36" width="11.42578125" customWidth="1"/>
  </cols>
  <sheetData>
    <row r="1" spans="1:36" ht="15.75">
      <c r="A1" s="113"/>
      <c r="B1" s="71" t="s">
        <v>61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62</v>
      </c>
      <c r="AE1" s="70"/>
      <c r="AF1" s="70"/>
      <c r="AG1" s="65" t="s">
        <v>63</v>
      </c>
      <c r="AH1" s="1"/>
      <c r="AI1" s="1"/>
      <c r="AJ1" s="1"/>
    </row>
    <row r="2" spans="1:36" ht="16.5" thickBot="1">
      <c r="A2" s="113"/>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64</v>
      </c>
      <c r="AE2" s="70"/>
      <c r="AF2" s="70"/>
      <c r="AG2" s="52" t="s">
        <v>65</v>
      </c>
      <c r="AH2" s="1"/>
      <c r="AI2" s="1"/>
      <c r="AJ2" s="1"/>
    </row>
    <row r="3" spans="1:36" ht="15.75">
      <c r="A3" s="113"/>
      <c r="B3" s="71" t="s">
        <v>66</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67</v>
      </c>
      <c r="AE3" s="70"/>
      <c r="AF3" s="70"/>
      <c r="AG3" s="65" t="s">
        <v>68</v>
      </c>
      <c r="AH3" s="1"/>
      <c r="AI3" s="1"/>
      <c r="AJ3" s="1"/>
    </row>
    <row r="4" spans="1:36" ht="16.5" thickBot="1">
      <c r="A4" s="113"/>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69</v>
      </c>
      <c r="AE4" s="70"/>
      <c r="AF4" s="70"/>
      <c r="AG4" s="53">
        <v>43846</v>
      </c>
      <c r="AH4" s="1"/>
      <c r="AI4" s="1"/>
      <c r="AJ4" s="1"/>
    </row>
    <row r="5" spans="1:36" ht="15.75" thickBot="1">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26.25" thickBot="1">
      <c r="A6" s="54" t="s">
        <v>70</v>
      </c>
      <c r="B6" s="114" t="s">
        <v>171</v>
      </c>
      <c r="C6" s="115"/>
      <c r="D6" s="115"/>
      <c r="E6" s="115"/>
      <c r="F6" s="115"/>
      <c r="G6" s="115"/>
      <c r="H6" s="116"/>
      <c r="I6" s="22"/>
      <c r="J6" s="28"/>
      <c r="K6" s="31" t="s">
        <v>72</v>
      </c>
      <c r="L6" s="30"/>
      <c r="M6" s="89">
        <v>44592</v>
      </c>
      <c r="N6" s="90"/>
      <c r="O6" s="22"/>
      <c r="P6" s="22"/>
      <c r="Q6" s="22"/>
      <c r="R6" s="22"/>
      <c r="S6" s="22"/>
      <c r="T6" s="22"/>
      <c r="U6" s="22"/>
      <c r="V6" s="22"/>
      <c r="W6" s="22"/>
      <c r="X6" s="22"/>
      <c r="Y6" s="22"/>
      <c r="Z6" s="22"/>
      <c r="AA6" s="22"/>
      <c r="AB6" s="22"/>
      <c r="AC6" s="23"/>
      <c r="AD6" s="22"/>
      <c r="AE6" s="1"/>
      <c r="AF6" s="1"/>
      <c r="AG6" s="1"/>
      <c r="AH6" s="1"/>
      <c r="AI6" s="1"/>
      <c r="AJ6" s="1"/>
    </row>
    <row r="7" spans="1:36" ht="15.75" thickBot="1">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16.5" thickBot="1">
      <c r="A8" s="54" t="s">
        <v>73</v>
      </c>
      <c r="B8" s="204" t="s">
        <v>172</v>
      </c>
      <c r="C8" s="205"/>
      <c r="D8" s="205"/>
      <c r="E8" s="205"/>
      <c r="F8" s="205"/>
      <c r="G8" s="205"/>
      <c r="H8" s="205"/>
      <c r="I8" s="206"/>
      <c r="J8" s="22"/>
      <c r="K8" s="26" t="s">
        <v>75</v>
      </c>
      <c r="L8" s="26"/>
      <c r="M8" s="26" t="s">
        <v>76</v>
      </c>
      <c r="N8" s="26" t="s">
        <v>77</v>
      </c>
      <c r="O8" s="26" t="s">
        <v>77</v>
      </c>
      <c r="P8" s="22"/>
      <c r="Q8" s="22"/>
      <c r="R8" s="22"/>
      <c r="S8" s="22"/>
      <c r="T8" s="22"/>
      <c r="U8" s="22"/>
      <c r="V8" s="22"/>
      <c r="W8" s="22"/>
      <c r="X8" s="22"/>
      <c r="Y8" s="22"/>
      <c r="Z8" s="22"/>
      <c r="AA8" s="22"/>
      <c r="AB8" s="22"/>
      <c r="AC8" s="23"/>
      <c r="AD8" s="22"/>
      <c r="AE8" s="1"/>
      <c r="AF8" s="1"/>
      <c r="AG8" s="1"/>
      <c r="AH8" s="1"/>
      <c r="AI8" s="1"/>
      <c r="AJ8" s="1"/>
    </row>
    <row r="9" spans="1:36" ht="27" thickBot="1">
      <c r="A9" s="54" t="s">
        <v>78</v>
      </c>
      <c r="B9" s="204" t="s">
        <v>173</v>
      </c>
      <c r="C9" s="205"/>
      <c r="D9" s="205"/>
      <c r="E9" s="205"/>
      <c r="F9" s="205"/>
      <c r="G9" s="205"/>
      <c r="H9" s="205"/>
      <c r="I9" s="206"/>
      <c r="J9" s="22"/>
      <c r="K9" s="56" t="s">
        <v>80</v>
      </c>
      <c r="L9" s="27"/>
      <c r="M9" s="27"/>
      <c r="N9" s="27"/>
      <c r="O9" s="27"/>
      <c r="P9" s="22"/>
      <c r="Q9" s="22"/>
      <c r="R9" s="22"/>
      <c r="S9" s="22"/>
      <c r="T9" s="22"/>
      <c r="U9" s="22"/>
      <c r="V9" s="22"/>
      <c r="W9" s="22"/>
      <c r="X9" s="22"/>
      <c r="Y9" s="22"/>
      <c r="Z9" s="22"/>
      <c r="AA9" s="22"/>
      <c r="AB9" s="22"/>
      <c r="AC9" s="23"/>
      <c r="AD9" s="22"/>
      <c r="AE9" s="1"/>
      <c r="AF9" s="1"/>
      <c r="AG9" s="1"/>
      <c r="AH9" s="1"/>
      <c r="AI9" s="1"/>
      <c r="AJ9" s="1"/>
    </row>
    <row r="10" spans="1:3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thickBot="1">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c r="A12" s="117" t="s">
        <v>81</v>
      </c>
      <c r="B12" s="118"/>
      <c r="C12" s="118"/>
      <c r="D12" s="119"/>
      <c r="E12" s="120" t="s">
        <v>82</v>
      </c>
      <c r="F12" s="121"/>
      <c r="G12" s="121"/>
      <c r="H12" s="121"/>
      <c r="I12" s="121"/>
      <c r="J12" s="121"/>
      <c r="K12" s="121"/>
      <c r="L12" s="121"/>
      <c r="M12" s="121"/>
      <c r="N12" s="121"/>
      <c r="O12" s="121"/>
      <c r="P12" s="121"/>
      <c r="Q12" s="121"/>
      <c r="R12" s="121"/>
      <c r="S12" s="121"/>
      <c r="T12" s="121"/>
      <c r="U12" s="121"/>
      <c r="V12" s="121"/>
      <c r="W12" s="121"/>
      <c r="X12" s="122"/>
      <c r="Y12" s="39"/>
      <c r="Z12" s="77" t="s">
        <v>83</v>
      </c>
      <c r="AA12" s="164"/>
      <c r="AB12" s="164"/>
      <c r="AC12" s="164"/>
      <c r="AD12" s="78"/>
      <c r="AE12" s="1"/>
      <c r="AF12" s="77" t="s">
        <v>84</v>
      </c>
      <c r="AG12" s="78"/>
      <c r="AH12" s="1"/>
      <c r="AI12" s="1"/>
      <c r="AJ12" s="1"/>
    </row>
    <row r="13" spans="1:36">
      <c r="A13" s="123" t="s">
        <v>85</v>
      </c>
      <c r="B13" s="105" t="s">
        <v>86</v>
      </c>
      <c r="C13" s="105" t="s">
        <v>87</v>
      </c>
      <c r="D13" s="135" t="s">
        <v>88</v>
      </c>
      <c r="E13" s="160" t="s">
        <v>89</v>
      </c>
      <c r="F13" s="161"/>
      <c r="G13" s="161"/>
      <c r="H13" s="161"/>
      <c r="I13" s="125" t="s">
        <v>90</v>
      </c>
      <c r="J13" s="126"/>
      <c r="K13" s="126"/>
      <c r="L13" s="126"/>
      <c r="M13" s="126"/>
      <c r="N13" s="126"/>
      <c r="O13" s="126"/>
      <c r="P13" s="126"/>
      <c r="Q13" s="126"/>
      <c r="R13" s="33"/>
      <c r="S13" s="33"/>
      <c r="T13" s="125" t="s">
        <v>91</v>
      </c>
      <c r="U13" s="126"/>
      <c r="V13" s="126"/>
      <c r="W13" s="126"/>
      <c r="X13" s="127"/>
      <c r="Y13" s="39"/>
      <c r="Z13" s="79"/>
      <c r="AA13" s="165"/>
      <c r="AB13" s="165"/>
      <c r="AC13" s="165"/>
      <c r="AD13" s="80"/>
      <c r="AE13" s="1"/>
      <c r="AF13" s="79"/>
      <c r="AG13" s="80"/>
      <c r="AH13" s="2"/>
      <c r="AI13" s="2"/>
      <c r="AJ13" s="2"/>
    </row>
    <row r="14" spans="1:36" ht="15.75" thickBot="1">
      <c r="A14" s="123"/>
      <c r="B14" s="105"/>
      <c r="C14" s="105"/>
      <c r="D14" s="135"/>
      <c r="E14" s="128" t="s">
        <v>92</v>
      </c>
      <c r="F14" s="129"/>
      <c r="G14" s="129"/>
      <c r="H14" s="129"/>
      <c r="I14" s="130" t="s">
        <v>93</v>
      </c>
      <c r="J14" s="131" t="s">
        <v>94</v>
      </c>
      <c r="K14" s="131" t="s">
        <v>95</v>
      </c>
      <c r="L14" s="132" t="s">
        <v>96</v>
      </c>
      <c r="M14" s="105" t="s">
        <v>97</v>
      </c>
      <c r="N14" s="134" t="s">
        <v>98</v>
      </c>
      <c r="O14" s="99" t="s">
        <v>99</v>
      </c>
      <c r="P14" s="105" t="s">
        <v>100</v>
      </c>
      <c r="Q14" s="99" t="s">
        <v>101</v>
      </c>
      <c r="R14" s="99" t="s">
        <v>102</v>
      </c>
      <c r="S14" s="64"/>
      <c r="T14" s="106" t="s">
        <v>103</v>
      </c>
      <c r="U14" s="105" t="s">
        <v>104</v>
      </c>
      <c r="V14" s="99" t="s">
        <v>105</v>
      </c>
      <c r="W14" s="105" t="s">
        <v>106</v>
      </c>
      <c r="X14" s="135"/>
      <c r="Y14" s="46"/>
      <c r="Z14" s="81"/>
      <c r="AA14" s="166"/>
      <c r="AB14" s="166"/>
      <c r="AC14" s="166"/>
      <c r="AD14" s="82"/>
      <c r="AE14" s="2"/>
      <c r="AF14" s="81"/>
      <c r="AG14" s="82"/>
      <c r="AH14" s="2"/>
      <c r="AI14" s="1"/>
      <c r="AJ14" s="2"/>
    </row>
    <row r="15" spans="1:36" ht="38.25">
      <c r="A15" s="124"/>
      <c r="B15" s="99"/>
      <c r="C15" s="99"/>
      <c r="D15" s="159"/>
      <c r="E15" s="40" t="s">
        <v>0</v>
      </c>
      <c r="F15" s="38" t="s">
        <v>1</v>
      </c>
      <c r="G15" s="3"/>
      <c r="H15" s="4" t="s">
        <v>107</v>
      </c>
      <c r="I15" s="106"/>
      <c r="J15" s="131"/>
      <c r="K15" s="131"/>
      <c r="L15" s="133"/>
      <c r="M15" s="105"/>
      <c r="N15" s="100"/>
      <c r="O15" s="100"/>
      <c r="P15" s="105"/>
      <c r="Q15" s="100"/>
      <c r="R15" s="100"/>
      <c r="S15" s="62"/>
      <c r="T15" s="107"/>
      <c r="U15" s="105"/>
      <c r="V15" s="100"/>
      <c r="W15" s="60" t="s">
        <v>108</v>
      </c>
      <c r="X15" s="61" t="s">
        <v>109</v>
      </c>
      <c r="Y15" s="46"/>
      <c r="Z15" s="49" t="s">
        <v>110</v>
      </c>
      <c r="AA15" s="63" t="s">
        <v>111</v>
      </c>
      <c r="AB15" s="63" t="s">
        <v>112</v>
      </c>
      <c r="AC15" s="63" t="s">
        <v>113</v>
      </c>
      <c r="AD15" s="50" t="s">
        <v>114</v>
      </c>
      <c r="AE15" s="2"/>
      <c r="AF15" s="49" t="s">
        <v>115</v>
      </c>
      <c r="AG15" s="50" t="s">
        <v>174</v>
      </c>
      <c r="AH15" s="2"/>
      <c r="AI15" s="1"/>
      <c r="AJ15" s="2"/>
    </row>
    <row r="16" spans="1:36" ht="15.75">
      <c r="A16" s="207">
        <v>1</v>
      </c>
      <c r="B16" s="138" t="s">
        <v>175</v>
      </c>
      <c r="C16" s="138" t="s">
        <v>176</v>
      </c>
      <c r="D16" s="138" t="s">
        <v>177</v>
      </c>
      <c r="E16" s="141" t="s">
        <v>12</v>
      </c>
      <c r="F16" s="144" t="s">
        <v>13</v>
      </c>
      <c r="G16" s="91" t="str">
        <f>+CONCATENATE(E16," - ",F16)</f>
        <v>BAJA - MAYOR</v>
      </c>
      <c r="H16" s="146" t="str">
        <f>+VLOOKUP(G16,[1]Datos!D3:E17,2,FALSE)</f>
        <v>ALTO</v>
      </c>
      <c r="I16" s="208" t="s">
        <v>178</v>
      </c>
      <c r="J16" s="5" t="s">
        <v>3</v>
      </c>
      <c r="K16" s="6" t="s">
        <v>121</v>
      </c>
      <c r="L16" s="7">
        <f>IF(K16="ASIGNADO",15,IF(K16="NO ASIGNADO",0,""))</f>
        <v>15</v>
      </c>
      <c r="M16" s="151">
        <f>SUM(L16:L22)</f>
        <v>100</v>
      </c>
      <c r="N16" s="153" t="s">
        <v>179</v>
      </c>
      <c r="O16" s="104">
        <f>IF(O19="DÉBIL",0,IF(O19="MODERADO",50,IF(O19="FUERTE",100,"")))</f>
        <v>100</v>
      </c>
      <c r="P16" s="101" t="str">
        <f>IF(AND(M19="FUERTE",N16="FUERTE (SIEMPRE SE EJECUTA)"),"NO","SÍ")</f>
        <v>NO</v>
      </c>
      <c r="Q16" s="181" t="s">
        <v>123</v>
      </c>
      <c r="R16" s="94" t="str">
        <f>IF(AND(E16="MUY BAJA",Q19=2),"MUY BAJA",IF(AND(E16="BAJA",Q19=2),"MUY BAJA",IF(AND(E16="MEDIA",Q19=2),"MUY BAJA",IF(AND(E16="ALTA",Q19=2),"BAJA",IF(AND(E16="MUY ALTA",Q19=2),"MEDIA",IF(AND(E16="MUY BAJA",Q19=1),"MUY BAJA",IF(AND(E16="BAJA",Q19=1),"MUY BAJA",IF(AND(E16="MEDIA",Q19=1),"BAJA",IF(AND(E16="ALTA",Q19=1),"MEDIA",IF(AND(E16="MUY ALTA",Q19=1),"ALTA",E16))))))))))</f>
        <v>MUY BAJA</v>
      </c>
      <c r="S16" s="91" t="str">
        <f>+CONCATENATE(R16," - ",F16)</f>
        <v>MUY BAJA - MAYOR</v>
      </c>
      <c r="T16" s="146" t="str">
        <f>+VLOOKUP(S16,[1]Datos!$D$3:$E$17,2,FALSE)</f>
        <v>ALTO</v>
      </c>
      <c r="U16" s="182" t="s">
        <v>45</v>
      </c>
      <c r="V16" s="209" t="s">
        <v>180</v>
      </c>
      <c r="W16" s="210" t="s">
        <v>181</v>
      </c>
      <c r="X16" s="211" t="s">
        <v>182</v>
      </c>
      <c r="Y16" s="47"/>
      <c r="Z16" s="212">
        <v>44804</v>
      </c>
      <c r="AA16" s="213" t="s">
        <v>183</v>
      </c>
      <c r="AB16" s="213" t="s">
        <v>184</v>
      </c>
      <c r="AC16" s="214" t="s">
        <v>185</v>
      </c>
      <c r="AD16" s="214" t="s">
        <v>186</v>
      </c>
      <c r="AE16" s="1"/>
      <c r="AF16" s="83" t="s">
        <v>187</v>
      </c>
      <c r="AG16" s="215"/>
      <c r="AH16" s="1"/>
      <c r="AI16" s="1"/>
      <c r="AJ16" s="1"/>
    </row>
    <row r="17" spans="1:36" ht="31.5">
      <c r="A17" s="207"/>
      <c r="B17" s="139"/>
      <c r="C17" s="139"/>
      <c r="D17" s="139"/>
      <c r="E17" s="142"/>
      <c r="F17" s="144"/>
      <c r="G17" s="92"/>
      <c r="H17" s="147"/>
      <c r="I17" s="208"/>
      <c r="J17" s="8" t="s">
        <v>9</v>
      </c>
      <c r="K17" s="9" t="s">
        <v>131</v>
      </c>
      <c r="L17" s="10">
        <f>IF(K17="ADECUADO",15,IF(K17="INADECUADO",0,""))</f>
        <v>15</v>
      </c>
      <c r="M17" s="152"/>
      <c r="N17" s="154"/>
      <c r="O17" s="104"/>
      <c r="P17" s="102"/>
      <c r="Q17" s="181"/>
      <c r="R17" s="95"/>
      <c r="S17" s="92"/>
      <c r="T17" s="147"/>
      <c r="U17" s="183"/>
      <c r="V17" s="216"/>
      <c r="W17" s="217"/>
      <c r="X17" s="218"/>
      <c r="Y17" s="47"/>
      <c r="Z17" s="219"/>
      <c r="AA17" s="220"/>
      <c r="AB17" s="220"/>
      <c r="AC17" s="221"/>
      <c r="AD17" s="221"/>
      <c r="AE17" s="1"/>
      <c r="AF17" s="84"/>
      <c r="AG17" s="222"/>
      <c r="AH17" s="1"/>
      <c r="AI17" s="1"/>
      <c r="AJ17" s="1"/>
    </row>
    <row r="18" spans="1:36" ht="89.25">
      <c r="A18" s="207"/>
      <c r="B18" s="139"/>
      <c r="C18" s="139"/>
      <c r="D18" s="139"/>
      <c r="E18" s="142"/>
      <c r="F18" s="144"/>
      <c r="G18" s="92"/>
      <c r="H18" s="147"/>
      <c r="I18" s="208"/>
      <c r="J18" s="11" t="s">
        <v>16</v>
      </c>
      <c r="K18" s="9" t="s">
        <v>17</v>
      </c>
      <c r="L18" s="10">
        <f>IF(K18="OPORTUNA",15,IF(K18="INOPORTUNA",0,""))</f>
        <v>15</v>
      </c>
      <c r="M18" s="152"/>
      <c r="N18" s="154"/>
      <c r="O18" s="104"/>
      <c r="P18" s="102"/>
      <c r="Q18" s="12" t="s">
        <v>132</v>
      </c>
      <c r="R18" s="95"/>
      <c r="S18" s="92"/>
      <c r="T18" s="147"/>
      <c r="U18" s="183"/>
      <c r="V18" s="216"/>
      <c r="W18" s="217"/>
      <c r="X18" s="218"/>
      <c r="Y18" s="47"/>
      <c r="Z18" s="219"/>
      <c r="AA18" s="220"/>
      <c r="AB18" s="220"/>
      <c r="AC18" s="221"/>
      <c r="AD18" s="221"/>
      <c r="AE18" s="1"/>
      <c r="AF18" s="84"/>
      <c r="AG18" s="222" t="s">
        <v>188</v>
      </c>
      <c r="AH18" s="1"/>
      <c r="AI18" s="1"/>
      <c r="AJ18" s="1"/>
    </row>
    <row r="19" spans="1:36" ht="153">
      <c r="A19" s="207"/>
      <c r="B19" s="139"/>
      <c r="C19" s="139"/>
      <c r="D19" s="139"/>
      <c r="E19" s="142"/>
      <c r="F19" s="144"/>
      <c r="G19" s="92"/>
      <c r="H19" s="147"/>
      <c r="I19" s="208"/>
      <c r="J19" s="8" t="s">
        <v>23</v>
      </c>
      <c r="K19" s="9" t="s">
        <v>133</v>
      </c>
      <c r="L19" s="10">
        <f>IF(K19="PREVENIR",15,IF(K19="DETECTAR",10,IF(K19="NO ES UN CONTROL",0,"")))</f>
        <v>15</v>
      </c>
      <c r="M19" s="156" t="str">
        <f>IF(M16&lt;86,"DÉBIL",IF(M16&lt;96,"MODERADO",IF(M16&lt;101,"FUERTE","")))</f>
        <v>FUERTE</v>
      </c>
      <c r="N19" s="154"/>
      <c r="O19" s="176" t="str">
        <f>IF(AND(M19="FUERTE",N16="FUERTE (SIEMPRE SE EJECUTA)"),"FUERTE",IF(OR(M19="DÉBIL",N16="DÉBIL (NO SE EJECUTA)"),"DÉBIL",IF(OR(M19="MODERADO",N16="MODERADO (ALGUNAS VECES)"),"MODERADO")))</f>
        <v>FUERTE</v>
      </c>
      <c r="P19" s="102"/>
      <c r="Q19" s="178">
        <f>IF(AND($O$19="FUERTE",$Q$16="DIRECTAMENTE"),2,IF(AND($O$19="FUERTE",$Q$16="DIRECTAMENTE"),2,IF(AND($O$19="FUERTE",$Q$16="DIRECTAMENTE"),2,IF(AND($O$19="FUERTE",$Q$16="NO DISMINUYE"),0,IF(AND($O$19="MODERADO",$Q$16="DIRECTAMENTE"),1,IF(AND($O$19="MODERADO",$Q$16="DIRECTAMENTE"),1,IF(AND($O$19="MODERADO",$Q$16="DIRECTAMENTE"),1,IF(AND($O$19="MODERADO",$Q$16="NO DISMINUYE"),0,"N/A"))))))))</f>
        <v>2</v>
      </c>
      <c r="R19" s="95"/>
      <c r="S19" s="92"/>
      <c r="T19" s="147"/>
      <c r="U19" s="183"/>
      <c r="V19" s="162" t="s">
        <v>55</v>
      </c>
      <c r="W19" s="217"/>
      <c r="X19" s="162" t="s">
        <v>134</v>
      </c>
      <c r="Y19" s="48"/>
      <c r="Z19" s="219"/>
      <c r="AA19" s="220"/>
      <c r="AB19" s="220"/>
      <c r="AC19" s="221"/>
      <c r="AD19" s="221"/>
      <c r="AE19" s="1"/>
      <c r="AF19" s="84"/>
      <c r="AG19" s="222" t="s">
        <v>189</v>
      </c>
      <c r="AH19" s="1"/>
      <c r="AI19" s="1"/>
      <c r="AJ19" s="1"/>
    </row>
    <row r="20" spans="1:36" ht="47.25">
      <c r="A20" s="207"/>
      <c r="B20" s="139"/>
      <c r="C20" s="139"/>
      <c r="D20" s="139"/>
      <c r="E20" s="142"/>
      <c r="F20" s="144"/>
      <c r="G20" s="92"/>
      <c r="H20" s="147"/>
      <c r="I20" s="208"/>
      <c r="J20" s="8" t="s">
        <v>29</v>
      </c>
      <c r="K20" s="9" t="s">
        <v>135</v>
      </c>
      <c r="L20" s="10">
        <f>IF(K20="CONFIABLE",15,IF(K20="NO CONFIABLE",0,""))</f>
        <v>15</v>
      </c>
      <c r="M20" s="157"/>
      <c r="N20" s="154"/>
      <c r="O20" s="176"/>
      <c r="P20" s="102"/>
      <c r="Q20" s="179"/>
      <c r="R20" s="95"/>
      <c r="S20" s="92"/>
      <c r="T20" s="147"/>
      <c r="U20" s="183"/>
      <c r="V20" s="163"/>
      <c r="W20" s="217"/>
      <c r="X20" s="163"/>
      <c r="Y20" s="48"/>
      <c r="Z20" s="219"/>
      <c r="AA20" s="220"/>
      <c r="AB20" s="220"/>
      <c r="AC20" s="221"/>
      <c r="AD20" s="221"/>
      <c r="AE20" s="1"/>
      <c r="AF20" s="84"/>
      <c r="AG20" s="222"/>
      <c r="AH20" s="1"/>
      <c r="AI20" s="1"/>
      <c r="AJ20" s="1"/>
    </row>
    <row r="21" spans="1:36" ht="47.25">
      <c r="A21" s="207"/>
      <c r="B21" s="139"/>
      <c r="C21" s="139"/>
      <c r="D21" s="139"/>
      <c r="E21" s="142"/>
      <c r="F21" s="144"/>
      <c r="G21" s="92"/>
      <c r="H21" s="147"/>
      <c r="I21" s="208"/>
      <c r="J21" s="8" t="s">
        <v>34</v>
      </c>
      <c r="K21" s="9" t="s">
        <v>136</v>
      </c>
      <c r="L21" s="10">
        <f>IF(K21="SE INVESTIGAN Y SE RESUELVEN OPORTUNAMENTE",15,IF(K21="NO SE INVESTIGAN Y SE RESUELVEN OPORTUNAMENTE",0,""))</f>
        <v>15</v>
      </c>
      <c r="M21" s="157"/>
      <c r="N21" s="154"/>
      <c r="O21" s="176"/>
      <c r="P21" s="102"/>
      <c r="Q21" s="179"/>
      <c r="R21" s="95"/>
      <c r="S21" s="92"/>
      <c r="T21" s="147"/>
      <c r="U21" s="183"/>
      <c r="V21" s="169"/>
      <c r="W21" s="217"/>
      <c r="X21" s="211" t="s">
        <v>190</v>
      </c>
      <c r="Y21" s="47"/>
      <c r="Z21" s="219"/>
      <c r="AA21" s="220"/>
      <c r="AB21" s="220"/>
      <c r="AC21" s="221"/>
      <c r="AD21" s="221"/>
      <c r="AE21" s="1"/>
      <c r="AF21" s="84"/>
      <c r="AG21" s="222"/>
      <c r="AH21" s="1"/>
      <c r="AI21" s="1"/>
      <c r="AJ21" s="1"/>
    </row>
    <row r="22" spans="1:36" ht="48" thickBot="1">
      <c r="A22" s="223"/>
      <c r="B22" s="140"/>
      <c r="C22" s="140"/>
      <c r="D22" s="140"/>
      <c r="E22" s="143"/>
      <c r="F22" s="145"/>
      <c r="G22" s="93"/>
      <c r="H22" s="148"/>
      <c r="I22" s="224"/>
      <c r="J22" s="42" t="s">
        <v>38</v>
      </c>
      <c r="K22" s="43" t="s">
        <v>137</v>
      </c>
      <c r="L22" s="44">
        <f>IF(K22="COMPLETA",10,IF(K22="INCOMPLETA",5,IF(K22="NO EXISTE",0,"")))</f>
        <v>10</v>
      </c>
      <c r="M22" s="158"/>
      <c r="N22" s="155"/>
      <c r="O22" s="177"/>
      <c r="P22" s="103"/>
      <c r="Q22" s="180"/>
      <c r="R22" s="96"/>
      <c r="S22" s="93"/>
      <c r="T22" s="148"/>
      <c r="U22" s="184"/>
      <c r="V22" s="170"/>
      <c r="W22" s="225"/>
      <c r="X22" s="226"/>
      <c r="Y22" s="47"/>
      <c r="Z22" s="227"/>
      <c r="AA22" s="228"/>
      <c r="AB22" s="228"/>
      <c r="AC22" s="229"/>
      <c r="AD22" s="229"/>
      <c r="AE22" s="1"/>
      <c r="AF22" s="85"/>
      <c r="AG22" s="222"/>
      <c r="AH22" s="1"/>
      <c r="AI22" s="1"/>
      <c r="AJ22" s="1"/>
    </row>
    <row r="24" spans="1:36" ht="15.75">
      <c r="AG24" s="230"/>
    </row>
    <row r="25" spans="1:36" ht="15.75">
      <c r="AG25" s="231"/>
    </row>
    <row r="26" spans="1:36" ht="15.75">
      <c r="AG26" s="230"/>
    </row>
    <row r="27" spans="1:36" ht="15.75">
      <c r="AG27" s="230"/>
    </row>
    <row r="28" spans="1:36" ht="15.75">
      <c r="AG28" s="231"/>
    </row>
    <row r="29" spans="1:36" ht="15.75">
      <c r="AG29" s="230"/>
    </row>
    <row r="30" spans="1:36" ht="15.75">
      <c r="AG30" s="230"/>
    </row>
    <row r="31" spans="1:36" ht="15.75">
      <c r="AG31" s="230"/>
    </row>
  </sheetData>
  <mergeCells count="71">
    <mergeCell ref="AF16:AF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N16">
      <formula1>$AE$14:$AF$14</formula1>
    </dataValidation>
    <dataValidation type="list" allowBlank="1" showInputMessage="1" showErrorMessage="1" sqref="Q16:Q17">
      <formula1>$AE$19:$AE$21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1">
        <x14:dataValidation type="list" allowBlank="1" showInputMessage="1" showErrorMessage="1">
          <x14:formula1>
            <xm:f>[1]Datos!#REF!</xm:f>
          </x14:formula1>
          <xm:sqref>V21:V22</xm:sqref>
        </x14:dataValidation>
        <x14:dataValidation type="list" allowBlank="1" showInputMessage="1" showErrorMessage="1">
          <x14:formula1>
            <xm:f>[1]Datos!#REF!</xm:f>
          </x14:formula1>
          <xm:sqref>K18</xm:sqref>
        </x14:dataValidation>
        <x14:dataValidation type="list" allowBlank="1" showInputMessage="1" showErrorMessage="1">
          <x14:formula1>
            <xm:f>[1]Datos!#REF!</xm:f>
          </x14:formula1>
          <xm:sqref>E16</xm:sqref>
        </x14:dataValidation>
        <x14:dataValidation type="list" allowBlank="1" showInputMessage="1" showErrorMessage="1">
          <x14:formula1>
            <xm:f>[1]Datos!#REF!</xm:f>
          </x14:formula1>
          <xm:sqref>F16:F22</xm:sqref>
        </x14:dataValidation>
        <x14:dataValidation type="list" allowBlank="1" showInputMessage="1" showErrorMessage="1">
          <x14:formula1>
            <xm:f>[1]Datos!#REF!</xm:f>
          </x14:formula1>
          <xm:sqref>K22</xm:sqref>
        </x14:dataValidation>
        <x14:dataValidation type="list" allowBlank="1" showInputMessage="1" showErrorMessage="1">
          <x14:formula1>
            <xm:f>[1]Datos!#REF!</xm:f>
          </x14:formula1>
          <xm:sqref>K16</xm:sqref>
        </x14:dataValidation>
        <x14:dataValidation type="list" allowBlank="1" showInputMessage="1" showErrorMessage="1">
          <x14:formula1>
            <xm:f>[1]Datos!#REF!</xm:f>
          </x14:formula1>
          <xm:sqref>K17</xm:sqref>
        </x14:dataValidation>
        <x14:dataValidation type="list" allowBlank="1" showInputMessage="1" showErrorMessage="1">
          <x14:formula1>
            <xm:f>[1]Datos!#REF!</xm:f>
          </x14:formula1>
          <xm:sqref>K20</xm:sqref>
        </x14:dataValidation>
        <x14:dataValidation type="list" allowBlank="1" showInputMessage="1" showErrorMessage="1">
          <x14:formula1>
            <xm:f>[1]Datos!#REF!</xm:f>
          </x14:formula1>
          <xm:sqref>K21</xm:sqref>
        </x14:dataValidation>
        <x14:dataValidation type="list" allowBlank="1" showInputMessage="1" showErrorMessage="1">
          <x14:formula1>
            <xm:f>[1]Datos!#REF!</xm:f>
          </x14:formula1>
          <xm:sqref>U16:U22</xm:sqref>
        </x14:dataValidation>
        <x14:dataValidation type="list" allowBlank="1" showInputMessage="1" showErrorMessage="1">
          <x14:formula1>
            <xm:f>[1]Datos!#REF!</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zoomScale="50" zoomScaleNormal="50" workbookViewId="0">
      <selection sqref="A1:XFD1048576"/>
    </sheetView>
  </sheetViews>
  <sheetFormatPr baseColWidth="10" defaultColWidth="11.42578125" defaultRowHeight="15"/>
  <cols>
    <col min="1" max="1" width="36.85546875" customWidth="1"/>
    <col min="2" max="4" width="32.42578125" customWidth="1"/>
    <col min="5" max="6" width="20.85546875" customWidth="1"/>
    <col min="7" max="7" width="20.85546875" hidden="1" customWidth="1"/>
    <col min="8" max="8" width="25.42578125" customWidth="1"/>
    <col min="9" max="9" width="59.140625" customWidth="1"/>
    <col min="10" max="10" width="53.5703125" customWidth="1"/>
    <col min="11" max="11" width="24.42578125" customWidth="1"/>
    <col min="12" max="12" width="0" hidden="1" customWidth="1"/>
    <col min="13" max="15" width="24.42578125" customWidth="1"/>
    <col min="16" max="16" width="19.5703125" customWidth="1"/>
    <col min="17" max="17" width="25.140625" customWidth="1"/>
    <col min="18" max="19" width="25.140625" hidden="1" customWidth="1"/>
    <col min="20" max="20" width="25.140625" customWidth="1"/>
    <col min="21" max="21" width="16.42578125" customWidth="1"/>
    <col min="22" max="22" width="33.42578125" customWidth="1"/>
    <col min="23" max="23" width="38.42578125" customWidth="1"/>
    <col min="24" max="24" width="25.42578125" customWidth="1"/>
    <col min="25" max="25" width="1.5703125" customWidth="1"/>
    <col min="26" max="28" width="33.42578125" customWidth="1"/>
    <col min="29" max="29" width="40.42578125" customWidth="1"/>
    <col min="30" max="30" width="34.85546875" customWidth="1"/>
    <col min="31" max="31" width="2.42578125" customWidth="1"/>
    <col min="32" max="32" width="42.42578125" customWidth="1"/>
    <col min="33" max="33" width="50.42578125" customWidth="1"/>
    <col min="34" max="36" width="11.42578125" customWidth="1"/>
  </cols>
  <sheetData>
    <row r="1" spans="1:36" ht="15.75">
      <c r="A1" s="113"/>
      <c r="B1" s="71" t="s">
        <v>61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62</v>
      </c>
      <c r="AE1" s="70"/>
      <c r="AF1" s="70"/>
      <c r="AG1" s="65" t="s">
        <v>63</v>
      </c>
      <c r="AH1" s="1"/>
      <c r="AI1" s="1"/>
      <c r="AJ1" s="1"/>
    </row>
    <row r="2" spans="1:36" ht="16.5" thickBot="1">
      <c r="A2" s="113"/>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64</v>
      </c>
      <c r="AE2" s="70"/>
      <c r="AF2" s="70"/>
      <c r="AG2" s="52" t="s">
        <v>65</v>
      </c>
      <c r="AH2" s="1"/>
      <c r="AI2" s="1"/>
      <c r="AJ2" s="1"/>
    </row>
    <row r="3" spans="1:36" ht="15.75">
      <c r="A3" s="113"/>
      <c r="B3" s="71" t="s">
        <v>66</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67</v>
      </c>
      <c r="AE3" s="70"/>
      <c r="AF3" s="70"/>
      <c r="AG3" s="65" t="s">
        <v>68</v>
      </c>
      <c r="AH3" s="1"/>
      <c r="AI3" s="1"/>
      <c r="AJ3" s="1"/>
    </row>
    <row r="4" spans="1:36" ht="16.5" thickBot="1">
      <c r="A4" s="113"/>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69</v>
      </c>
      <c r="AE4" s="70"/>
      <c r="AF4" s="70"/>
      <c r="AG4" s="53">
        <v>43846</v>
      </c>
      <c r="AH4" s="1"/>
      <c r="AI4" s="1"/>
      <c r="AJ4" s="1"/>
    </row>
    <row r="5" spans="1:36" ht="15.75" thickBot="1">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26.25" thickBot="1">
      <c r="A6" s="54" t="s">
        <v>70</v>
      </c>
      <c r="B6" s="114" t="s">
        <v>71</v>
      </c>
      <c r="C6" s="115"/>
      <c r="D6" s="115"/>
      <c r="E6" s="115"/>
      <c r="F6" s="115"/>
      <c r="G6" s="115"/>
      <c r="H6" s="116"/>
      <c r="I6" s="22"/>
      <c r="J6" s="28"/>
      <c r="K6" s="31" t="s">
        <v>72</v>
      </c>
      <c r="L6" s="30"/>
      <c r="M6" s="89">
        <v>44592</v>
      </c>
      <c r="N6" s="90"/>
      <c r="O6" s="22"/>
      <c r="P6" s="22"/>
      <c r="Q6" s="22"/>
      <c r="R6" s="22"/>
      <c r="S6" s="22"/>
      <c r="T6" s="22"/>
      <c r="U6" s="22"/>
      <c r="V6" s="22"/>
      <c r="W6" s="22"/>
      <c r="X6" s="22"/>
      <c r="Y6" s="22"/>
      <c r="Z6" s="22"/>
      <c r="AA6" s="22"/>
      <c r="AB6" s="22"/>
      <c r="AC6" s="23"/>
      <c r="AD6" s="22"/>
      <c r="AE6" s="1"/>
      <c r="AF6" s="1"/>
      <c r="AG6" s="1"/>
      <c r="AH6" s="1"/>
      <c r="AI6" s="1"/>
      <c r="AJ6" s="1"/>
    </row>
    <row r="7" spans="1:36" ht="15.75" thickBot="1">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16.5" thickBot="1">
      <c r="A8" s="54" t="s">
        <v>73</v>
      </c>
      <c r="B8" s="66" t="s">
        <v>191</v>
      </c>
      <c r="C8" s="67"/>
      <c r="D8" s="67"/>
      <c r="E8" s="67"/>
      <c r="F8" s="67"/>
      <c r="G8" s="67"/>
      <c r="H8" s="67"/>
      <c r="I8" s="68"/>
      <c r="J8" s="22"/>
      <c r="K8" s="26" t="s">
        <v>75</v>
      </c>
      <c r="L8" s="26"/>
      <c r="M8" s="26" t="s">
        <v>76</v>
      </c>
      <c r="N8" s="26" t="s">
        <v>192</v>
      </c>
      <c r="O8" s="26" t="s">
        <v>77</v>
      </c>
      <c r="P8" s="22"/>
      <c r="Q8" s="22"/>
      <c r="R8" s="22"/>
      <c r="S8" s="22"/>
      <c r="T8" s="22"/>
      <c r="U8" s="22"/>
      <c r="V8" s="22"/>
      <c r="W8" s="22"/>
      <c r="X8" s="22"/>
      <c r="Y8" s="22"/>
      <c r="Z8" s="22"/>
      <c r="AA8" s="22"/>
      <c r="AB8" s="22"/>
      <c r="AC8" s="23"/>
      <c r="AD8" s="22"/>
      <c r="AE8" s="1"/>
      <c r="AF8" s="1"/>
      <c r="AG8" s="1"/>
      <c r="AH8" s="1"/>
      <c r="AI8" s="1"/>
      <c r="AJ8" s="1"/>
    </row>
    <row r="9" spans="1:36" ht="27" thickBot="1">
      <c r="A9" s="54" t="s">
        <v>78</v>
      </c>
      <c r="B9" s="66" t="s">
        <v>193</v>
      </c>
      <c r="C9" s="67"/>
      <c r="D9" s="67"/>
      <c r="E9" s="67"/>
      <c r="F9" s="67"/>
      <c r="G9" s="67"/>
      <c r="H9" s="67"/>
      <c r="I9" s="68"/>
      <c r="J9" s="22"/>
      <c r="K9" s="56" t="s">
        <v>80</v>
      </c>
      <c r="L9" s="27"/>
      <c r="M9" s="27"/>
      <c r="N9" s="56" t="s">
        <v>80</v>
      </c>
      <c r="O9" s="27"/>
      <c r="P9" s="22"/>
      <c r="Q9" s="22"/>
      <c r="R9" s="22"/>
      <c r="S9" s="22"/>
      <c r="T9" s="22"/>
      <c r="U9" s="22"/>
      <c r="V9" s="22"/>
      <c r="W9" s="22"/>
      <c r="X9" s="22"/>
      <c r="Y9" s="22"/>
      <c r="Z9" s="22"/>
      <c r="AA9" s="22"/>
      <c r="AB9" s="22"/>
      <c r="AC9" s="23"/>
      <c r="AD9" s="22"/>
      <c r="AE9" s="1"/>
      <c r="AF9" s="1"/>
      <c r="AG9" s="1"/>
      <c r="AH9" s="1"/>
      <c r="AI9" s="1"/>
      <c r="AJ9" s="1"/>
    </row>
    <row r="10" spans="1:3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thickBot="1">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c r="A12" s="117" t="s">
        <v>81</v>
      </c>
      <c r="B12" s="118"/>
      <c r="C12" s="118"/>
      <c r="D12" s="119"/>
      <c r="E12" s="120" t="s">
        <v>82</v>
      </c>
      <c r="F12" s="121"/>
      <c r="G12" s="121"/>
      <c r="H12" s="121"/>
      <c r="I12" s="121"/>
      <c r="J12" s="121"/>
      <c r="K12" s="121"/>
      <c r="L12" s="121"/>
      <c r="M12" s="121"/>
      <c r="N12" s="121"/>
      <c r="O12" s="121"/>
      <c r="P12" s="121"/>
      <c r="Q12" s="121"/>
      <c r="R12" s="121"/>
      <c r="S12" s="121"/>
      <c r="T12" s="121"/>
      <c r="U12" s="121"/>
      <c r="V12" s="121"/>
      <c r="W12" s="121"/>
      <c r="X12" s="122"/>
      <c r="Y12" s="39"/>
      <c r="Z12" s="77" t="s">
        <v>83</v>
      </c>
      <c r="AA12" s="164"/>
      <c r="AB12" s="164"/>
      <c r="AC12" s="164"/>
      <c r="AD12" s="78"/>
      <c r="AE12" s="1"/>
      <c r="AF12" s="77" t="s">
        <v>84</v>
      </c>
      <c r="AG12" s="78"/>
      <c r="AH12" s="1"/>
      <c r="AI12" s="1"/>
      <c r="AJ12" s="1"/>
    </row>
    <row r="13" spans="1:36">
      <c r="A13" s="123" t="s">
        <v>85</v>
      </c>
      <c r="B13" s="105" t="s">
        <v>86</v>
      </c>
      <c r="C13" s="105" t="s">
        <v>87</v>
      </c>
      <c r="D13" s="135" t="s">
        <v>88</v>
      </c>
      <c r="E13" s="160" t="s">
        <v>89</v>
      </c>
      <c r="F13" s="161"/>
      <c r="G13" s="161"/>
      <c r="H13" s="161"/>
      <c r="I13" s="125" t="s">
        <v>90</v>
      </c>
      <c r="J13" s="126"/>
      <c r="K13" s="126"/>
      <c r="L13" s="126"/>
      <c r="M13" s="126"/>
      <c r="N13" s="126"/>
      <c r="O13" s="126"/>
      <c r="P13" s="126"/>
      <c r="Q13" s="126"/>
      <c r="R13" s="33"/>
      <c r="S13" s="33"/>
      <c r="T13" s="125" t="s">
        <v>91</v>
      </c>
      <c r="U13" s="126"/>
      <c r="V13" s="126"/>
      <c r="W13" s="126"/>
      <c r="X13" s="127"/>
      <c r="Y13" s="39"/>
      <c r="Z13" s="79"/>
      <c r="AA13" s="165"/>
      <c r="AB13" s="165"/>
      <c r="AC13" s="165"/>
      <c r="AD13" s="80"/>
      <c r="AE13" s="1"/>
      <c r="AF13" s="79"/>
      <c r="AG13" s="80"/>
      <c r="AH13" s="2"/>
      <c r="AI13" s="2"/>
      <c r="AJ13" s="2"/>
    </row>
    <row r="14" spans="1:36" ht="15.75" thickBot="1">
      <c r="A14" s="123"/>
      <c r="B14" s="105"/>
      <c r="C14" s="105"/>
      <c r="D14" s="135"/>
      <c r="E14" s="128" t="s">
        <v>92</v>
      </c>
      <c r="F14" s="129"/>
      <c r="G14" s="129"/>
      <c r="H14" s="129"/>
      <c r="I14" s="130" t="s">
        <v>93</v>
      </c>
      <c r="J14" s="131" t="s">
        <v>94</v>
      </c>
      <c r="K14" s="131" t="s">
        <v>95</v>
      </c>
      <c r="L14" s="132" t="s">
        <v>96</v>
      </c>
      <c r="M14" s="105" t="s">
        <v>97</v>
      </c>
      <c r="N14" s="134" t="s">
        <v>98</v>
      </c>
      <c r="O14" s="99" t="s">
        <v>99</v>
      </c>
      <c r="P14" s="105" t="s">
        <v>100</v>
      </c>
      <c r="Q14" s="99" t="s">
        <v>101</v>
      </c>
      <c r="R14" s="99" t="s">
        <v>102</v>
      </c>
      <c r="S14" s="64"/>
      <c r="T14" s="106" t="s">
        <v>103</v>
      </c>
      <c r="U14" s="105" t="s">
        <v>104</v>
      </c>
      <c r="V14" s="99" t="s">
        <v>105</v>
      </c>
      <c r="W14" s="105" t="s">
        <v>106</v>
      </c>
      <c r="X14" s="135"/>
      <c r="Y14" s="46"/>
      <c r="Z14" s="81"/>
      <c r="AA14" s="166"/>
      <c r="AB14" s="166"/>
      <c r="AC14" s="166"/>
      <c r="AD14" s="82"/>
      <c r="AE14" s="2"/>
      <c r="AF14" s="81"/>
      <c r="AG14" s="82"/>
      <c r="AH14" s="2"/>
      <c r="AI14" s="1"/>
      <c r="AJ14" s="2"/>
    </row>
    <row r="15" spans="1:36" ht="38.25">
      <c r="A15" s="124"/>
      <c r="B15" s="99"/>
      <c r="C15" s="99"/>
      <c r="D15" s="159"/>
      <c r="E15" s="40" t="s">
        <v>0</v>
      </c>
      <c r="F15" s="38" t="s">
        <v>1</v>
      </c>
      <c r="G15" s="3"/>
      <c r="H15" s="4" t="s">
        <v>107</v>
      </c>
      <c r="I15" s="106"/>
      <c r="J15" s="131"/>
      <c r="K15" s="131"/>
      <c r="L15" s="133"/>
      <c r="M15" s="105"/>
      <c r="N15" s="100"/>
      <c r="O15" s="100"/>
      <c r="P15" s="105"/>
      <c r="Q15" s="100"/>
      <c r="R15" s="100"/>
      <c r="S15" s="62"/>
      <c r="T15" s="107"/>
      <c r="U15" s="105"/>
      <c r="V15" s="100"/>
      <c r="W15" s="60" t="s">
        <v>108</v>
      </c>
      <c r="X15" s="61" t="s">
        <v>109</v>
      </c>
      <c r="Y15" s="46"/>
      <c r="Z15" s="49" t="s">
        <v>110</v>
      </c>
      <c r="AA15" s="63" t="s">
        <v>111</v>
      </c>
      <c r="AB15" s="63" t="s">
        <v>112</v>
      </c>
      <c r="AC15" s="63" t="s">
        <v>113</v>
      </c>
      <c r="AD15" s="50" t="s">
        <v>114</v>
      </c>
      <c r="AE15" s="2"/>
      <c r="AF15" s="49" t="s">
        <v>115</v>
      </c>
      <c r="AG15" s="50" t="s">
        <v>116</v>
      </c>
      <c r="AH15" s="2"/>
      <c r="AI15" s="1"/>
      <c r="AJ15" s="2"/>
    </row>
    <row r="16" spans="1:36" ht="15.75">
      <c r="A16" s="136"/>
      <c r="B16" s="108" t="s">
        <v>194</v>
      </c>
      <c r="C16" s="232" t="s">
        <v>195</v>
      </c>
      <c r="D16" s="138" t="s">
        <v>196</v>
      </c>
      <c r="E16" s="141" t="s">
        <v>19</v>
      </c>
      <c r="F16" s="144" t="s">
        <v>13</v>
      </c>
      <c r="G16" s="91" t="str">
        <f>+CONCATENATE(E16," - ",F16)</f>
        <v>MEDIA - MAYOR</v>
      </c>
      <c r="H16" s="146" t="str">
        <f>+VLOOKUP(G16,[2]Datos!D3:E17,2,FALSE)</f>
        <v>ALTO</v>
      </c>
      <c r="I16" s="233" t="s">
        <v>197</v>
      </c>
      <c r="J16" s="5" t="s">
        <v>3</v>
      </c>
      <c r="K16" s="6" t="s">
        <v>121</v>
      </c>
      <c r="L16" s="7">
        <f>IF(K16="ASIGNADO",15,IF(K16="NO ASIGNADO",0,""))</f>
        <v>15</v>
      </c>
      <c r="M16" s="151">
        <f>SUM(L16:L22)</f>
        <v>100</v>
      </c>
      <c r="N16" s="153" t="s">
        <v>122</v>
      </c>
      <c r="O16" s="104">
        <f>IF(O19="DÉBIL",0,IF(O19="MODERADO",50,IF(O19="FUERTE",100,"")))</f>
        <v>100</v>
      </c>
      <c r="P16" s="101" t="str">
        <f>IF(AND(M19="FUERTE",N16="FUERTE (SIEMPRE SE EJECUTA)"),"NO","SÍ")</f>
        <v>NO</v>
      </c>
      <c r="Q16" s="181" t="s">
        <v>123</v>
      </c>
      <c r="R16" s="94" t="str">
        <f>IF(AND(E16="MUY BAJA",Q19=2),"MUY BAJA",IF(AND(E16="BAJA",Q19=2),"MUY BAJA",IF(AND(E16="MEDIA",Q19=2),"MUY BAJA",IF(AND(E16="ALTA",Q19=2),"BAJA",IF(AND(E16="MUY ALTA",Q19=2),"MEDIA",IF(AND(E16="MUY BAJA",Q19=1),"MUY BAJA",IF(AND(E16="BAJA",Q19=1),"MUY BAJA",IF(AND(E16="MEDIA",Q19=1),"BAJA",IF(AND(E16="ALTA",Q19=1),"MEDIA",IF(AND(E16="MUY ALTA",Q19=1),"ALTA",E16))))))))))</f>
        <v>MUY BAJA</v>
      </c>
      <c r="S16" s="91" t="str">
        <f>+CONCATENATE(R16," - ",F16)</f>
        <v>MUY BAJA - MAYOR</v>
      </c>
      <c r="T16" s="146" t="str">
        <f>+VLOOKUP(S16,[2]Datos!$D$3:$E$17,2,FALSE)</f>
        <v>ALTO</v>
      </c>
      <c r="U16" s="182" t="s">
        <v>45</v>
      </c>
      <c r="V16" s="167" t="s">
        <v>198</v>
      </c>
      <c r="W16" s="108" t="s">
        <v>199</v>
      </c>
      <c r="X16" s="234" t="s">
        <v>200</v>
      </c>
      <c r="Y16" s="47"/>
      <c r="Z16" s="235">
        <v>44811</v>
      </c>
      <c r="AA16" s="174" t="s">
        <v>201</v>
      </c>
      <c r="AB16" s="236" t="s">
        <v>202</v>
      </c>
      <c r="AC16" s="171" t="s">
        <v>203</v>
      </c>
      <c r="AD16" s="87"/>
      <c r="AE16" s="1"/>
      <c r="AF16" s="83" t="s">
        <v>204</v>
      </c>
      <c r="AG16" s="87" t="s">
        <v>205</v>
      </c>
      <c r="AH16" s="1"/>
      <c r="AI16" s="1"/>
      <c r="AJ16" s="1"/>
    </row>
    <row r="17" spans="1:36" ht="31.5">
      <c r="A17" s="136"/>
      <c r="B17" s="109"/>
      <c r="C17" s="237"/>
      <c r="D17" s="139"/>
      <c r="E17" s="142"/>
      <c r="F17" s="144"/>
      <c r="G17" s="92"/>
      <c r="H17" s="147"/>
      <c r="I17" s="233"/>
      <c r="J17" s="8" t="s">
        <v>9</v>
      </c>
      <c r="K17" s="9" t="s">
        <v>131</v>
      </c>
      <c r="L17" s="10">
        <f>IF(K17="ADECUADO",15,IF(K17="INADECUADO",0,""))</f>
        <v>15</v>
      </c>
      <c r="M17" s="152"/>
      <c r="N17" s="154"/>
      <c r="O17" s="104"/>
      <c r="P17" s="102"/>
      <c r="Q17" s="181"/>
      <c r="R17" s="95"/>
      <c r="S17" s="92"/>
      <c r="T17" s="147"/>
      <c r="U17" s="183"/>
      <c r="V17" s="168"/>
      <c r="W17" s="109"/>
      <c r="X17" s="98"/>
      <c r="Y17" s="47"/>
      <c r="Z17" s="84"/>
      <c r="AA17" s="174"/>
      <c r="AB17" s="236"/>
      <c r="AC17" s="171"/>
      <c r="AD17" s="87"/>
      <c r="AE17" s="1"/>
      <c r="AF17" s="84"/>
      <c r="AG17" s="87"/>
      <c r="AH17" s="1"/>
      <c r="AI17" s="1"/>
      <c r="AJ17" s="1"/>
    </row>
    <row r="18" spans="1:36" ht="63">
      <c r="A18" s="136"/>
      <c r="B18" s="109"/>
      <c r="C18" s="237"/>
      <c r="D18" s="139"/>
      <c r="E18" s="142"/>
      <c r="F18" s="144"/>
      <c r="G18" s="92"/>
      <c r="H18" s="147"/>
      <c r="I18" s="233"/>
      <c r="J18" s="11" t="s">
        <v>16</v>
      </c>
      <c r="K18" s="9" t="s">
        <v>17</v>
      </c>
      <c r="L18" s="10">
        <f>IF(K18="OPORTUNA",15,IF(K18="INOPORTUNA",0,""))</f>
        <v>15</v>
      </c>
      <c r="M18" s="152"/>
      <c r="N18" s="154"/>
      <c r="O18" s="104"/>
      <c r="P18" s="102"/>
      <c r="Q18" s="12" t="s">
        <v>132</v>
      </c>
      <c r="R18" s="95"/>
      <c r="S18" s="92"/>
      <c r="T18" s="147"/>
      <c r="U18" s="183"/>
      <c r="V18" s="168"/>
      <c r="W18" s="109"/>
      <c r="X18" s="98"/>
      <c r="Y18" s="47"/>
      <c r="Z18" s="84"/>
      <c r="AA18" s="174"/>
      <c r="AB18" s="236"/>
      <c r="AC18" s="171"/>
      <c r="AD18" s="87"/>
      <c r="AE18" s="1"/>
      <c r="AF18" s="84"/>
      <c r="AG18" s="87"/>
      <c r="AH18" s="1"/>
      <c r="AI18" s="1"/>
      <c r="AJ18" s="1"/>
    </row>
    <row r="19" spans="1:36" ht="63">
      <c r="A19" s="136"/>
      <c r="B19" s="109"/>
      <c r="C19" s="237"/>
      <c r="D19" s="139"/>
      <c r="E19" s="142"/>
      <c r="F19" s="144"/>
      <c r="G19" s="92"/>
      <c r="H19" s="147"/>
      <c r="I19" s="233"/>
      <c r="J19" s="8" t="s">
        <v>23</v>
      </c>
      <c r="K19" s="9" t="s">
        <v>133</v>
      </c>
      <c r="L19" s="10">
        <f>IF(K19="PREVENIR",15,IF(K19="DETECTAR",10,IF(K19="NO ES UN CONTROL",0,"")))</f>
        <v>15</v>
      </c>
      <c r="M19" s="156" t="str">
        <f>IF(M16&lt;86,"DÉBIL",IF(M16&lt;96,"MODERADO",IF(M16&lt;101,"FUERTE","")))</f>
        <v>FUERTE</v>
      </c>
      <c r="N19" s="154"/>
      <c r="O19" s="176" t="str">
        <f>IF(AND(M19="FUERTE",N16="FUERTE (SIEMPRE SE EJECUTA)"),"FUERTE",IF(OR(M19="DÉBIL",N16="DÉBIL (NO SE EJECUTA)"),"DÉBIL",IF(OR(M19="MODERADO",N16="MODERADO (ALGUNAS VECES)"),"MODERADO")))</f>
        <v>FUERTE</v>
      </c>
      <c r="P19" s="102"/>
      <c r="Q19" s="178">
        <f>IF(AND($O$19="FUERTE",$Q$16="DIRECTAMENTE"),2,IF(AND($O$19="FUERTE",$Q$16="DIRECTAMENTE"),2,IF(AND($O$19="FUERTE",$Q$16="DIRECTAMENTE"),2,IF(AND($O$19="FUERTE",$Q$16="NO DISMINUYE"),0,IF(AND($O$19="MODERADO",$Q$16="DIRECTAMENTE"),1,IF(AND($O$19="MODERADO",$Q$16="DIRECTAMENTE"),1,IF(AND($O$19="MODERADO",$Q$16="DIRECTAMENTE"),1,IF(AND($O$19="MODERADO",$Q$16="NO DISMINUYE"),0,"N/A"))))))))</f>
        <v>2</v>
      </c>
      <c r="R19" s="95"/>
      <c r="S19" s="92"/>
      <c r="T19" s="147"/>
      <c r="U19" s="183"/>
      <c r="V19" s="162" t="s">
        <v>55</v>
      </c>
      <c r="W19" s="109"/>
      <c r="X19" s="162" t="s">
        <v>134</v>
      </c>
      <c r="Y19" s="48"/>
      <c r="Z19" s="84"/>
      <c r="AA19" s="174"/>
      <c r="AB19" s="236"/>
      <c r="AC19" s="171"/>
      <c r="AD19" s="87"/>
      <c r="AE19" s="1"/>
      <c r="AF19" s="84"/>
      <c r="AG19" s="87"/>
      <c r="AH19" s="1"/>
      <c r="AI19" s="1"/>
      <c r="AJ19" s="1"/>
    </row>
    <row r="20" spans="1:36" ht="47.25">
      <c r="A20" s="136"/>
      <c r="B20" s="109"/>
      <c r="C20" s="237"/>
      <c r="D20" s="139"/>
      <c r="E20" s="142"/>
      <c r="F20" s="144"/>
      <c r="G20" s="92"/>
      <c r="H20" s="147"/>
      <c r="I20" s="233"/>
      <c r="J20" s="8" t="s">
        <v>29</v>
      </c>
      <c r="K20" s="9" t="s">
        <v>135</v>
      </c>
      <c r="L20" s="10">
        <f>IF(K20="CONFIABLE",15,IF(K20="NO CONFIABLE",0,""))</f>
        <v>15</v>
      </c>
      <c r="M20" s="157"/>
      <c r="N20" s="154"/>
      <c r="O20" s="176"/>
      <c r="P20" s="102"/>
      <c r="Q20" s="179"/>
      <c r="R20" s="95"/>
      <c r="S20" s="92"/>
      <c r="T20" s="147"/>
      <c r="U20" s="183"/>
      <c r="V20" s="163"/>
      <c r="W20" s="109"/>
      <c r="X20" s="163"/>
      <c r="Y20" s="48"/>
      <c r="Z20" s="84"/>
      <c r="AA20" s="174"/>
      <c r="AB20" s="236"/>
      <c r="AC20" s="171"/>
      <c r="AD20" s="87"/>
      <c r="AE20" s="1"/>
      <c r="AF20" s="84"/>
      <c r="AG20" s="87"/>
      <c r="AH20" s="1"/>
      <c r="AI20" s="1"/>
      <c r="AJ20" s="1"/>
    </row>
    <row r="21" spans="1:36" ht="47.25">
      <c r="A21" s="136"/>
      <c r="B21" s="109"/>
      <c r="C21" s="237"/>
      <c r="D21" s="139"/>
      <c r="E21" s="142"/>
      <c r="F21" s="144"/>
      <c r="G21" s="92"/>
      <c r="H21" s="147"/>
      <c r="I21" s="233"/>
      <c r="J21" s="8" t="s">
        <v>34</v>
      </c>
      <c r="K21" s="9" t="s">
        <v>136</v>
      </c>
      <c r="L21" s="10">
        <f>IF(K21="SE INVESTIGAN Y SE RESUELVEN OPORTUNAMENTE",15,IF(K21="NO SE INVESTIGAN Y SE RESUELVEN OPORTUNAMENTE",0,""))</f>
        <v>15</v>
      </c>
      <c r="M21" s="157"/>
      <c r="N21" s="154"/>
      <c r="O21" s="176"/>
      <c r="P21" s="102"/>
      <c r="Q21" s="179"/>
      <c r="R21" s="95"/>
      <c r="S21" s="92"/>
      <c r="T21" s="147"/>
      <c r="U21" s="183"/>
      <c r="V21" s="169"/>
      <c r="W21" s="109"/>
      <c r="X21" s="97" t="s">
        <v>206</v>
      </c>
      <c r="Y21" s="47"/>
      <c r="Z21" s="84"/>
      <c r="AA21" s="174"/>
      <c r="AB21" s="236"/>
      <c r="AC21" s="171"/>
      <c r="AD21" s="87"/>
      <c r="AE21" s="1"/>
      <c r="AF21" s="84"/>
      <c r="AG21" s="87"/>
      <c r="AH21" s="1"/>
      <c r="AI21" s="1"/>
      <c r="AJ21" s="1"/>
    </row>
    <row r="22" spans="1:36" ht="48" thickBot="1">
      <c r="A22" s="137"/>
      <c r="B22" s="110"/>
      <c r="C22" s="238"/>
      <c r="D22" s="140"/>
      <c r="E22" s="143"/>
      <c r="F22" s="145"/>
      <c r="G22" s="93"/>
      <c r="H22" s="148"/>
      <c r="I22" s="239"/>
      <c r="J22" s="42" t="s">
        <v>38</v>
      </c>
      <c r="K22" s="43" t="s">
        <v>137</v>
      </c>
      <c r="L22" s="44">
        <f>IF(K22="COMPLETA",10,IF(K22="INCOMPLETA",5,IF(K22="NO EXISTE",0,"")))</f>
        <v>10</v>
      </c>
      <c r="M22" s="158"/>
      <c r="N22" s="155"/>
      <c r="O22" s="177"/>
      <c r="P22" s="103"/>
      <c r="Q22" s="180"/>
      <c r="R22" s="96"/>
      <c r="S22" s="93"/>
      <c r="T22" s="148"/>
      <c r="U22" s="184"/>
      <c r="V22" s="170"/>
      <c r="W22" s="110"/>
      <c r="X22" s="173"/>
      <c r="Y22" s="47"/>
      <c r="Z22" s="85"/>
      <c r="AA22" s="175"/>
      <c r="AB22" s="240"/>
      <c r="AC22" s="172"/>
      <c r="AD22" s="88"/>
      <c r="AE22" s="1"/>
      <c r="AF22" s="85"/>
      <c r="AG22" s="88"/>
      <c r="AH22" s="1"/>
      <c r="AI22" s="1"/>
      <c r="AJ22" s="1"/>
    </row>
  </sheetData>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[2]Datos!#REF!</xm:f>
          </x14:formula1>
          <xm:sqref>N16:N22</xm:sqref>
        </x14:dataValidation>
        <x14:dataValidation type="list" allowBlank="1" showInputMessage="1" showErrorMessage="1">
          <x14:formula1>
            <xm:f>[2]Datos!#REF!</xm:f>
          </x14:formula1>
          <xm:sqref>V21:V22</xm:sqref>
        </x14:dataValidation>
        <x14:dataValidation type="list" allowBlank="1" showInputMessage="1" showErrorMessage="1">
          <x14:formula1>
            <xm:f>[2]Datos!#REF!</xm:f>
          </x14:formula1>
          <xm:sqref>K18</xm:sqref>
        </x14:dataValidation>
        <x14:dataValidation type="list" allowBlank="1" showInputMessage="1" showErrorMessage="1">
          <x14:formula1>
            <xm:f>[2]Datos!#REF!</xm:f>
          </x14:formula1>
          <xm:sqref>E16</xm:sqref>
        </x14:dataValidation>
        <x14:dataValidation type="list" allowBlank="1" showInputMessage="1" showErrorMessage="1">
          <x14:formula1>
            <xm:f>[2]Datos!#REF!</xm:f>
          </x14:formula1>
          <xm:sqref>F16:F22</xm:sqref>
        </x14:dataValidation>
        <x14:dataValidation type="list" allowBlank="1" showInputMessage="1" showErrorMessage="1">
          <x14:formula1>
            <xm:f>[2]Datos!#REF!</xm:f>
          </x14:formula1>
          <xm:sqref>K22</xm:sqref>
        </x14:dataValidation>
        <x14:dataValidation type="list" allowBlank="1" showInputMessage="1" showErrorMessage="1">
          <x14:formula1>
            <xm:f>[2]Datos!#REF!</xm:f>
          </x14:formula1>
          <xm:sqref>K16</xm:sqref>
        </x14:dataValidation>
        <x14:dataValidation type="list" allowBlank="1" showInputMessage="1" showErrorMessage="1">
          <x14:formula1>
            <xm:f>[2]Datos!#REF!</xm:f>
          </x14:formula1>
          <xm:sqref>K17</xm:sqref>
        </x14:dataValidation>
        <x14:dataValidation type="list" allowBlank="1" showInputMessage="1" showErrorMessage="1">
          <x14:formula1>
            <xm:f>[2]Datos!#REF!</xm:f>
          </x14:formula1>
          <xm:sqref>K20</xm:sqref>
        </x14:dataValidation>
        <x14:dataValidation type="list" allowBlank="1" showInputMessage="1" showErrorMessage="1">
          <x14:formula1>
            <xm:f>[2]Datos!#REF!</xm:f>
          </x14:formula1>
          <xm:sqref>K21</xm:sqref>
        </x14:dataValidation>
        <x14:dataValidation type="list" allowBlank="1" showInputMessage="1" showErrorMessage="1">
          <x14:formula1>
            <xm:f>[2]Datos!#REF!</xm:f>
          </x14:formula1>
          <xm:sqref>U16:U22</xm:sqref>
        </x14:dataValidation>
        <x14:dataValidation type="list" allowBlank="1" showInputMessage="1" showErrorMessage="1">
          <x14:formula1>
            <xm:f>[2]Datos!#REF!</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tabSelected="1" workbookViewId="0">
      <selection activeCell="B9" sqref="B9:I9"/>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15.75">
      <c r="A1" s="113"/>
      <c r="B1" s="71" t="s">
        <v>61</v>
      </c>
      <c r="C1" s="72"/>
      <c r="D1" s="72"/>
      <c r="E1" s="72"/>
      <c r="F1" s="72"/>
      <c r="G1" s="72"/>
      <c r="H1" s="72"/>
      <c r="I1" s="72"/>
      <c r="J1" s="72"/>
      <c r="K1" s="72"/>
      <c r="L1" s="72"/>
      <c r="M1" s="72"/>
      <c r="N1" s="72"/>
      <c r="O1" s="72"/>
      <c r="P1" s="72"/>
      <c r="Q1" s="72"/>
      <c r="R1" s="72"/>
      <c r="S1" s="72"/>
      <c r="T1" s="72"/>
      <c r="U1" s="72"/>
      <c r="V1" s="72"/>
      <c r="W1" s="72"/>
      <c r="X1" s="72"/>
      <c r="Y1" s="72"/>
      <c r="Z1" s="72"/>
      <c r="AA1" s="72"/>
      <c r="AB1" s="72"/>
      <c r="AC1" s="73"/>
      <c r="AD1" s="69" t="s">
        <v>62</v>
      </c>
      <c r="AE1" s="70"/>
      <c r="AF1" s="70"/>
      <c r="AG1" s="65" t="s">
        <v>63</v>
      </c>
      <c r="AH1" s="1"/>
      <c r="AI1" s="1"/>
      <c r="AJ1" s="1"/>
    </row>
    <row r="2" spans="1:36" ht="16.5" thickBot="1">
      <c r="A2" s="113"/>
      <c r="B2" s="74"/>
      <c r="C2" s="75"/>
      <c r="D2" s="75"/>
      <c r="E2" s="75"/>
      <c r="F2" s="75"/>
      <c r="G2" s="75"/>
      <c r="H2" s="75"/>
      <c r="I2" s="75"/>
      <c r="J2" s="75"/>
      <c r="K2" s="75"/>
      <c r="L2" s="75"/>
      <c r="M2" s="75"/>
      <c r="N2" s="75"/>
      <c r="O2" s="75"/>
      <c r="P2" s="75"/>
      <c r="Q2" s="75"/>
      <c r="R2" s="75"/>
      <c r="S2" s="75"/>
      <c r="T2" s="75"/>
      <c r="U2" s="75"/>
      <c r="V2" s="75"/>
      <c r="W2" s="75"/>
      <c r="X2" s="75"/>
      <c r="Y2" s="75"/>
      <c r="Z2" s="75"/>
      <c r="AA2" s="75"/>
      <c r="AB2" s="75"/>
      <c r="AC2" s="76"/>
      <c r="AD2" s="69" t="s">
        <v>64</v>
      </c>
      <c r="AE2" s="70"/>
      <c r="AF2" s="70"/>
      <c r="AG2" s="52" t="s">
        <v>65</v>
      </c>
      <c r="AH2" s="1"/>
      <c r="AI2" s="1"/>
      <c r="AJ2" s="1"/>
    </row>
    <row r="3" spans="1:36" ht="15.75">
      <c r="A3" s="113"/>
      <c r="B3" s="71" t="s">
        <v>66</v>
      </c>
      <c r="C3" s="72"/>
      <c r="D3" s="72"/>
      <c r="E3" s="72"/>
      <c r="F3" s="72"/>
      <c r="G3" s="72"/>
      <c r="H3" s="72"/>
      <c r="I3" s="72"/>
      <c r="J3" s="72"/>
      <c r="K3" s="72"/>
      <c r="L3" s="72"/>
      <c r="M3" s="72"/>
      <c r="N3" s="72"/>
      <c r="O3" s="72"/>
      <c r="P3" s="72"/>
      <c r="Q3" s="72"/>
      <c r="R3" s="72"/>
      <c r="S3" s="72"/>
      <c r="T3" s="72"/>
      <c r="U3" s="72"/>
      <c r="V3" s="72"/>
      <c r="W3" s="72"/>
      <c r="X3" s="72"/>
      <c r="Y3" s="72"/>
      <c r="Z3" s="72"/>
      <c r="AA3" s="72"/>
      <c r="AB3" s="72"/>
      <c r="AC3" s="73"/>
      <c r="AD3" s="69" t="s">
        <v>67</v>
      </c>
      <c r="AE3" s="70"/>
      <c r="AF3" s="70"/>
      <c r="AG3" s="65" t="s">
        <v>68</v>
      </c>
      <c r="AH3" s="1"/>
      <c r="AI3" s="1"/>
      <c r="AJ3" s="1"/>
    </row>
    <row r="4" spans="1:36" ht="16.5" thickBot="1">
      <c r="A4" s="113"/>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6"/>
      <c r="AD4" s="69" t="s">
        <v>69</v>
      </c>
      <c r="AE4" s="70"/>
      <c r="AF4" s="70"/>
      <c r="AG4" s="53">
        <v>43846</v>
      </c>
      <c r="AH4" s="1"/>
      <c r="AI4" s="1"/>
      <c r="AJ4" s="1"/>
    </row>
    <row r="5" spans="1:36" ht="15.75" thickBot="1">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26.25" thickBot="1">
      <c r="A6" s="54" t="s">
        <v>70</v>
      </c>
      <c r="B6" s="114" t="s">
        <v>207</v>
      </c>
      <c r="C6" s="115"/>
      <c r="D6" s="115"/>
      <c r="E6" s="115"/>
      <c r="F6" s="115"/>
      <c r="G6" s="115"/>
      <c r="H6" s="116"/>
      <c r="I6" s="22"/>
      <c r="J6" s="28"/>
      <c r="K6" s="31" t="s">
        <v>72</v>
      </c>
      <c r="L6" s="30"/>
      <c r="M6" s="89">
        <v>44592</v>
      </c>
      <c r="N6" s="90"/>
      <c r="O6" s="22"/>
      <c r="P6" s="22"/>
      <c r="Q6" s="22"/>
      <c r="R6" s="22"/>
      <c r="S6" s="22"/>
      <c r="T6" s="22"/>
      <c r="U6" s="22"/>
      <c r="V6" s="22"/>
      <c r="W6" s="22"/>
      <c r="X6" s="22"/>
      <c r="Y6" s="22"/>
      <c r="Z6" s="22"/>
      <c r="AA6" s="22"/>
      <c r="AB6" s="22"/>
      <c r="AC6" s="23"/>
      <c r="AD6" s="22"/>
      <c r="AE6" s="1"/>
      <c r="AF6" s="1"/>
      <c r="AG6" s="1"/>
      <c r="AH6" s="1"/>
      <c r="AI6" s="1"/>
      <c r="AJ6" s="1"/>
    </row>
    <row r="7" spans="1:36" ht="15.75" thickBot="1">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26.25" customHeight="1" thickBot="1">
      <c r="A8" s="54" t="s">
        <v>73</v>
      </c>
      <c r="B8" s="66" t="s">
        <v>208</v>
      </c>
      <c r="C8" s="67"/>
      <c r="D8" s="67"/>
      <c r="E8" s="67"/>
      <c r="F8" s="67"/>
      <c r="G8" s="67"/>
      <c r="H8" s="67"/>
      <c r="I8" s="68"/>
      <c r="J8" s="22"/>
      <c r="K8" s="26" t="s">
        <v>75</v>
      </c>
      <c r="L8" s="26"/>
      <c r="M8" s="26" t="s">
        <v>76</v>
      </c>
      <c r="N8" s="26" t="s">
        <v>192</v>
      </c>
      <c r="O8" s="26" t="s">
        <v>77</v>
      </c>
      <c r="P8" s="22"/>
      <c r="Q8" s="22"/>
      <c r="R8" s="22"/>
      <c r="S8" s="22"/>
      <c r="T8" s="22"/>
      <c r="U8" s="22"/>
      <c r="V8" s="22"/>
      <c r="W8" s="22"/>
      <c r="X8" s="22"/>
      <c r="Y8" s="22"/>
      <c r="Z8" s="22"/>
      <c r="AA8" s="22"/>
      <c r="AB8" s="22"/>
      <c r="AC8" s="23"/>
      <c r="AD8" s="22"/>
      <c r="AE8" s="1"/>
      <c r="AF8" s="1"/>
      <c r="AG8" s="1"/>
      <c r="AH8" s="1"/>
      <c r="AI8" s="1"/>
      <c r="AJ8" s="1"/>
    </row>
    <row r="9" spans="1:36" ht="27" thickBot="1">
      <c r="A9" s="54" t="s">
        <v>78</v>
      </c>
      <c r="B9" s="66" t="s">
        <v>209</v>
      </c>
      <c r="C9" s="67"/>
      <c r="D9" s="67"/>
      <c r="E9" s="67"/>
      <c r="F9" s="67"/>
      <c r="G9" s="67"/>
      <c r="H9" s="67"/>
      <c r="I9" s="68"/>
      <c r="J9" s="22"/>
      <c r="K9" s="56"/>
      <c r="L9" s="27"/>
      <c r="M9" s="27"/>
      <c r="N9" s="241" t="s">
        <v>80</v>
      </c>
      <c r="O9" s="27"/>
      <c r="P9" s="22"/>
      <c r="Q9" s="22"/>
      <c r="R9" s="22"/>
      <c r="S9" s="22"/>
      <c r="T9" s="22"/>
      <c r="U9" s="22"/>
      <c r="V9" s="22"/>
      <c r="W9" s="22"/>
      <c r="X9" s="22"/>
      <c r="Y9" s="22"/>
      <c r="Z9" s="22"/>
      <c r="AA9" s="22"/>
      <c r="AB9" s="22"/>
      <c r="AC9" s="23"/>
      <c r="AD9" s="22"/>
      <c r="AE9" s="1"/>
      <c r="AF9" s="1"/>
      <c r="AG9" s="1"/>
      <c r="AH9" s="1"/>
      <c r="AI9" s="1"/>
      <c r="AJ9" s="1"/>
    </row>
    <row r="10" spans="1:36">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thickBot="1">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c r="A12" s="117" t="s">
        <v>81</v>
      </c>
      <c r="B12" s="118"/>
      <c r="C12" s="118"/>
      <c r="D12" s="119"/>
      <c r="E12" s="120" t="s">
        <v>82</v>
      </c>
      <c r="F12" s="121"/>
      <c r="G12" s="121"/>
      <c r="H12" s="121"/>
      <c r="I12" s="121"/>
      <c r="J12" s="121"/>
      <c r="K12" s="121"/>
      <c r="L12" s="121"/>
      <c r="M12" s="121"/>
      <c r="N12" s="121"/>
      <c r="O12" s="121"/>
      <c r="P12" s="121"/>
      <c r="Q12" s="121"/>
      <c r="R12" s="121"/>
      <c r="S12" s="121"/>
      <c r="T12" s="121"/>
      <c r="U12" s="121"/>
      <c r="V12" s="121"/>
      <c r="W12" s="121"/>
      <c r="X12" s="122"/>
      <c r="Y12" s="39"/>
      <c r="Z12" s="77" t="s">
        <v>83</v>
      </c>
      <c r="AA12" s="164"/>
      <c r="AB12" s="164"/>
      <c r="AC12" s="164"/>
      <c r="AD12" s="78"/>
      <c r="AE12" s="1"/>
      <c r="AF12" s="77" t="s">
        <v>84</v>
      </c>
      <c r="AG12" s="78"/>
      <c r="AH12" s="1"/>
      <c r="AI12" s="1"/>
      <c r="AJ12" s="1"/>
    </row>
    <row r="13" spans="1:36">
      <c r="A13" s="123" t="s">
        <v>85</v>
      </c>
      <c r="B13" s="105" t="s">
        <v>86</v>
      </c>
      <c r="C13" s="105" t="s">
        <v>87</v>
      </c>
      <c r="D13" s="135" t="s">
        <v>88</v>
      </c>
      <c r="E13" s="160" t="s">
        <v>89</v>
      </c>
      <c r="F13" s="161"/>
      <c r="G13" s="161"/>
      <c r="H13" s="161"/>
      <c r="I13" s="125" t="s">
        <v>90</v>
      </c>
      <c r="J13" s="126"/>
      <c r="K13" s="126"/>
      <c r="L13" s="126"/>
      <c r="M13" s="126"/>
      <c r="N13" s="126"/>
      <c r="O13" s="126"/>
      <c r="P13" s="126"/>
      <c r="Q13" s="126"/>
      <c r="R13" s="33"/>
      <c r="S13" s="33"/>
      <c r="T13" s="125" t="s">
        <v>91</v>
      </c>
      <c r="U13" s="126"/>
      <c r="V13" s="126"/>
      <c r="W13" s="126"/>
      <c r="X13" s="127"/>
      <c r="Y13" s="39"/>
      <c r="Z13" s="79"/>
      <c r="AA13" s="165"/>
      <c r="AB13" s="165"/>
      <c r="AC13" s="165"/>
      <c r="AD13" s="80"/>
      <c r="AE13" s="1"/>
      <c r="AF13" s="79"/>
      <c r="AG13" s="80"/>
      <c r="AH13" s="2"/>
      <c r="AI13" s="2"/>
      <c r="AJ13" s="2"/>
    </row>
    <row r="14" spans="1:36" ht="15.75" thickBot="1">
      <c r="A14" s="123"/>
      <c r="B14" s="105"/>
      <c r="C14" s="105"/>
      <c r="D14" s="135"/>
      <c r="E14" s="128" t="s">
        <v>92</v>
      </c>
      <c r="F14" s="129"/>
      <c r="G14" s="129"/>
      <c r="H14" s="129"/>
      <c r="I14" s="130" t="s">
        <v>93</v>
      </c>
      <c r="J14" s="131" t="s">
        <v>94</v>
      </c>
      <c r="K14" s="131" t="s">
        <v>95</v>
      </c>
      <c r="L14" s="132" t="s">
        <v>96</v>
      </c>
      <c r="M14" s="105" t="s">
        <v>97</v>
      </c>
      <c r="N14" s="134" t="s">
        <v>98</v>
      </c>
      <c r="O14" s="99" t="s">
        <v>99</v>
      </c>
      <c r="P14" s="105" t="s">
        <v>100</v>
      </c>
      <c r="Q14" s="99" t="s">
        <v>101</v>
      </c>
      <c r="R14" s="99" t="s">
        <v>102</v>
      </c>
      <c r="S14" s="64"/>
      <c r="T14" s="106" t="s">
        <v>103</v>
      </c>
      <c r="U14" s="105" t="s">
        <v>104</v>
      </c>
      <c r="V14" s="99" t="s">
        <v>105</v>
      </c>
      <c r="W14" s="105" t="s">
        <v>106</v>
      </c>
      <c r="X14" s="135"/>
      <c r="Y14" s="46"/>
      <c r="Z14" s="81"/>
      <c r="AA14" s="166"/>
      <c r="AB14" s="166"/>
      <c r="AC14" s="166"/>
      <c r="AD14" s="82"/>
      <c r="AE14" s="2"/>
      <c r="AF14" s="81"/>
      <c r="AG14" s="82"/>
      <c r="AH14" s="2"/>
      <c r="AI14" s="1"/>
      <c r="AJ14" s="2"/>
    </row>
    <row r="15" spans="1:36" ht="38.25">
      <c r="A15" s="124"/>
      <c r="B15" s="99"/>
      <c r="C15" s="99"/>
      <c r="D15" s="159"/>
      <c r="E15" s="40" t="s">
        <v>0</v>
      </c>
      <c r="F15" s="38" t="s">
        <v>1</v>
      </c>
      <c r="G15" s="3"/>
      <c r="H15" s="4" t="s">
        <v>107</v>
      </c>
      <c r="I15" s="106"/>
      <c r="J15" s="131"/>
      <c r="K15" s="131"/>
      <c r="L15" s="133"/>
      <c r="M15" s="105"/>
      <c r="N15" s="100"/>
      <c r="O15" s="100"/>
      <c r="P15" s="105"/>
      <c r="Q15" s="100"/>
      <c r="R15" s="100"/>
      <c r="S15" s="62"/>
      <c r="T15" s="107"/>
      <c r="U15" s="105"/>
      <c r="V15" s="100"/>
      <c r="W15" s="60" t="s">
        <v>108</v>
      </c>
      <c r="X15" s="61" t="s">
        <v>109</v>
      </c>
      <c r="Y15" s="46"/>
      <c r="Z15" s="49" t="s">
        <v>110</v>
      </c>
      <c r="AA15" s="63" t="s">
        <v>111</v>
      </c>
      <c r="AB15" s="63" t="s">
        <v>112</v>
      </c>
      <c r="AC15" s="63" t="s">
        <v>113</v>
      </c>
      <c r="AD15" s="50" t="s">
        <v>114</v>
      </c>
      <c r="AE15" s="2"/>
      <c r="AF15" s="49" t="s">
        <v>115</v>
      </c>
      <c r="AG15" s="50" t="s">
        <v>116</v>
      </c>
      <c r="AH15" s="2"/>
      <c r="AI15" s="1"/>
      <c r="AJ15" s="2"/>
    </row>
    <row r="16" spans="1:36" ht="15.75">
      <c r="A16" s="136"/>
      <c r="B16" s="108" t="s">
        <v>210</v>
      </c>
      <c r="C16" s="138" t="s">
        <v>211</v>
      </c>
      <c r="D16" s="138" t="s">
        <v>212</v>
      </c>
      <c r="E16" s="141" t="s">
        <v>6</v>
      </c>
      <c r="F16" s="144" t="s">
        <v>13</v>
      </c>
      <c r="G16" s="91" t="str">
        <f>+CONCATENATE(E16," - ",F16)</f>
        <v>MUY BAJA - MAYOR</v>
      </c>
      <c r="H16" s="146" t="str">
        <f>+VLOOKUP(G16,[3]Datos!D3:E17,2,FALSE)</f>
        <v>ALTO</v>
      </c>
      <c r="I16" s="149" t="s">
        <v>213</v>
      </c>
      <c r="J16" s="5" t="s">
        <v>3</v>
      </c>
      <c r="K16" s="6" t="s">
        <v>121</v>
      </c>
      <c r="L16" s="7">
        <f>IF(K16="ASIGNADO",15,IF(K16="NO ASIGNADO",0,""))</f>
        <v>15</v>
      </c>
      <c r="M16" s="151">
        <f>SUM(L16:L22)</f>
        <v>100</v>
      </c>
      <c r="N16" s="153" t="s">
        <v>122</v>
      </c>
      <c r="O16" s="104">
        <f>IF(O19="DÉBIL",0,IF(O19="MODERADO",50,IF(O19="FUERTE",100,"")))</f>
        <v>100</v>
      </c>
      <c r="P16" s="101" t="str">
        <f>IF(AND(M19="FUERTE",N16="FUERTE (SIEMPRE SE EJECUTA)"),"NO","SÍ")</f>
        <v>NO</v>
      </c>
      <c r="Q16" s="181" t="s">
        <v>123</v>
      </c>
      <c r="R16" s="94" t="str">
        <f>IF(AND(E16="MUY BAJA",Q19=2),"MUY BAJA",IF(AND(E16="BAJA",Q19=2),"MUY BAJA",IF(AND(E16="MEDIA",Q19=2),"MUY BAJA",IF(AND(E16="ALTA",Q19=2),"BAJA",IF(AND(E16="MUY ALTA",Q19=2),"MEDIA",IF(AND(E16="MUY BAJA",Q19=1),"MUY BAJA",IF(AND(E16="BAJA",Q19=1),"MUY BAJA",IF(AND(E16="MEDIA",Q19=1),"BAJA",IF(AND(E16="ALTA",Q19=1),"MEDIA",IF(AND(E16="MUY ALTA",Q19=1),"ALTA",E16))))))))))</f>
        <v>MUY BAJA</v>
      </c>
      <c r="S16" s="91" t="str">
        <f>+CONCATENATE(R16," - ",F16)</f>
        <v>MUY BAJA - MAYOR</v>
      </c>
      <c r="T16" s="146" t="str">
        <f>+VLOOKUP(S16,[3]Datos!$D$3:$E$17,2,FALSE)</f>
        <v>ALTO</v>
      </c>
      <c r="U16" s="182" t="s">
        <v>45</v>
      </c>
      <c r="V16" s="167" t="s">
        <v>214</v>
      </c>
      <c r="W16" s="108" t="s">
        <v>215</v>
      </c>
      <c r="X16" s="97" t="s">
        <v>216</v>
      </c>
      <c r="Y16" s="47"/>
      <c r="Z16" s="235">
        <v>44809</v>
      </c>
      <c r="AA16" s="174" t="s">
        <v>217</v>
      </c>
      <c r="AB16" s="236" t="s">
        <v>218</v>
      </c>
      <c r="AC16" s="236" t="s">
        <v>219</v>
      </c>
      <c r="AD16" s="87" t="s">
        <v>186</v>
      </c>
      <c r="AE16" s="1"/>
      <c r="AF16" s="83" t="s">
        <v>220</v>
      </c>
      <c r="AG16" s="87" t="s">
        <v>221</v>
      </c>
      <c r="AH16" s="1"/>
      <c r="AI16" s="1"/>
      <c r="AJ16" s="1"/>
    </row>
    <row r="17" spans="1:36" ht="31.5">
      <c r="A17" s="136"/>
      <c r="B17" s="109"/>
      <c r="C17" s="139"/>
      <c r="D17" s="139"/>
      <c r="E17" s="142"/>
      <c r="F17" s="144"/>
      <c r="G17" s="92"/>
      <c r="H17" s="147"/>
      <c r="I17" s="149"/>
      <c r="J17" s="8" t="s">
        <v>9</v>
      </c>
      <c r="K17" s="9" t="s">
        <v>131</v>
      </c>
      <c r="L17" s="10">
        <f>IF(K17="ADECUADO",15,IF(K17="INADECUADO",0,""))</f>
        <v>15</v>
      </c>
      <c r="M17" s="152"/>
      <c r="N17" s="154"/>
      <c r="O17" s="104"/>
      <c r="P17" s="102"/>
      <c r="Q17" s="181"/>
      <c r="R17" s="95"/>
      <c r="S17" s="92"/>
      <c r="T17" s="147"/>
      <c r="U17" s="183"/>
      <c r="V17" s="168"/>
      <c r="W17" s="109"/>
      <c r="X17" s="98"/>
      <c r="Y17" s="47"/>
      <c r="Z17" s="84"/>
      <c r="AA17" s="242"/>
      <c r="AB17" s="236"/>
      <c r="AC17" s="236"/>
      <c r="AD17" s="87"/>
      <c r="AE17" s="1"/>
      <c r="AF17" s="83"/>
      <c r="AG17" s="87"/>
      <c r="AH17" s="1"/>
      <c r="AI17" s="1"/>
      <c r="AJ17" s="1"/>
    </row>
    <row r="18" spans="1:36" ht="63">
      <c r="A18" s="136"/>
      <c r="B18" s="109"/>
      <c r="C18" s="139"/>
      <c r="D18" s="139"/>
      <c r="E18" s="142"/>
      <c r="F18" s="144"/>
      <c r="G18" s="92"/>
      <c r="H18" s="147"/>
      <c r="I18" s="149"/>
      <c r="J18" s="11" t="s">
        <v>16</v>
      </c>
      <c r="K18" s="9" t="s">
        <v>17</v>
      </c>
      <c r="L18" s="10">
        <f>IF(K18="OPORTUNA",15,IF(K18="INOPORTUNA",0,""))</f>
        <v>15</v>
      </c>
      <c r="M18" s="152"/>
      <c r="N18" s="154"/>
      <c r="O18" s="104"/>
      <c r="P18" s="102"/>
      <c r="Q18" s="12" t="s">
        <v>132</v>
      </c>
      <c r="R18" s="95"/>
      <c r="S18" s="92"/>
      <c r="T18" s="147"/>
      <c r="U18" s="183"/>
      <c r="V18" s="168"/>
      <c r="W18" s="109"/>
      <c r="X18" s="98"/>
      <c r="Y18" s="47"/>
      <c r="Z18" s="84"/>
      <c r="AA18" s="242"/>
      <c r="AB18" s="236"/>
      <c r="AC18" s="236"/>
      <c r="AD18" s="87"/>
      <c r="AE18" s="1"/>
      <c r="AF18" s="83"/>
      <c r="AG18" s="87"/>
      <c r="AH18" s="1"/>
      <c r="AI18" s="1"/>
      <c r="AJ18" s="1"/>
    </row>
    <row r="19" spans="1:36" ht="63">
      <c r="A19" s="136"/>
      <c r="B19" s="109"/>
      <c r="C19" s="139"/>
      <c r="D19" s="139"/>
      <c r="E19" s="142"/>
      <c r="F19" s="144"/>
      <c r="G19" s="92"/>
      <c r="H19" s="147"/>
      <c r="I19" s="149"/>
      <c r="J19" s="8" t="s">
        <v>23</v>
      </c>
      <c r="K19" s="9" t="s">
        <v>133</v>
      </c>
      <c r="L19" s="10">
        <f>IF(K19="PREVENIR",15,IF(K19="DETECTAR",10,IF(K19="NO ES UN CONTROL",0,"")))</f>
        <v>15</v>
      </c>
      <c r="M19" s="156" t="str">
        <f>IF(M16&lt;86,"DÉBIL",IF(M16&lt;96,"MODERADO",IF(M16&lt;101,"FUERTE","")))</f>
        <v>FUERTE</v>
      </c>
      <c r="N19" s="154"/>
      <c r="O19" s="176" t="str">
        <f>IF(AND(M19="FUERTE",N16="FUERTE (SIEMPRE SE EJECUTA)"),"FUERTE",IF(OR(M19="DÉBIL",N16="DÉBIL (NO SE EJECUTA)"),"DÉBIL",IF(OR(M19="MODERADO",N16="MODERADO (ALGUNAS VECES)"),"MODERADO")))</f>
        <v>FUERTE</v>
      </c>
      <c r="P19" s="102"/>
      <c r="Q19" s="178">
        <f>IF(AND($O$19="FUERTE",$Q$16="DIRECTAMENTE"),2,IF(AND($O$19="FUERTE",$Q$16="DIRECTAMENTE"),2,IF(AND($O$19="FUERTE",$Q$16="DIRECTAMENTE"),2,IF(AND($O$19="FUERTE",$Q$16="NO DISMINUYE"),0,IF(AND($O$19="MODERADO",$Q$16="DIRECTAMENTE"),1,IF(AND($O$19="MODERADO",$Q$16="DIRECTAMENTE"),1,IF(AND($O$19="MODERADO",$Q$16="DIRECTAMENTE"),1,IF(AND($O$19="MODERADO",$Q$16="NO DISMINUYE"),0,"N/A"))))))))</f>
        <v>2</v>
      </c>
      <c r="R19" s="95"/>
      <c r="S19" s="92"/>
      <c r="T19" s="147"/>
      <c r="U19" s="183"/>
      <c r="V19" s="162" t="s">
        <v>55</v>
      </c>
      <c r="W19" s="109"/>
      <c r="X19" s="162" t="s">
        <v>134</v>
      </c>
      <c r="Y19" s="48"/>
      <c r="Z19" s="84"/>
      <c r="AA19" s="242"/>
      <c r="AB19" s="236"/>
      <c r="AC19" s="236"/>
      <c r="AD19" s="87"/>
      <c r="AE19" s="1"/>
      <c r="AF19" s="83"/>
      <c r="AG19" s="87"/>
      <c r="AH19" s="1"/>
      <c r="AI19" s="1"/>
      <c r="AJ19" s="1"/>
    </row>
    <row r="20" spans="1:36" ht="47.25">
      <c r="A20" s="136"/>
      <c r="B20" s="109"/>
      <c r="C20" s="139"/>
      <c r="D20" s="139"/>
      <c r="E20" s="142"/>
      <c r="F20" s="144"/>
      <c r="G20" s="92"/>
      <c r="H20" s="147"/>
      <c r="I20" s="149"/>
      <c r="J20" s="8" t="s">
        <v>29</v>
      </c>
      <c r="K20" s="9" t="s">
        <v>135</v>
      </c>
      <c r="L20" s="10">
        <f>IF(K20="CONFIABLE",15,IF(K20="NO CONFIABLE",0,""))</f>
        <v>15</v>
      </c>
      <c r="M20" s="157"/>
      <c r="N20" s="154"/>
      <c r="O20" s="176"/>
      <c r="P20" s="102"/>
      <c r="Q20" s="179"/>
      <c r="R20" s="95"/>
      <c r="S20" s="92"/>
      <c r="T20" s="147"/>
      <c r="U20" s="183"/>
      <c r="V20" s="163"/>
      <c r="W20" s="109"/>
      <c r="X20" s="163"/>
      <c r="Y20" s="48"/>
      <c r="Z20" s="84"/>
      <c r="AA20" s="242"/>
      <c r="AB20" s="236"/>
      <c r="AC20" s="236"/>
      <c r="AD20" s="87"/>
      <c r="AE20" s="1"/>
      <c r="AF20" s="83"/>
      <c r="AG20" s="87"/>
      <c r="AH20" s="1"/>
      <c r="AI20" s="1"/>
      <c r="AJ20" s="1"/>
    </row>
    <row r="21" spans="1:36" ht="47.25">
      <c r="A21" s="136"/>
      <c r="B21" s="109"/>
      <c r="C21" s="139"/>
      <c r="D21" s="139"/>
      <c r="E21" s="142"/>
      <c r="F21" s="144"/>
      <c r="G21" s="92"/>
      <c r="H21" s="147"/>
      <c r="I21" s="149"/>
      <c r="J21" s="8" t="s">
        <v>34</v>
      </c>
      <c r="K21" s="9" t="s">
        <v>136</v>
      </c>
      <c r="L21" s="10">
        <f>IF(K21="SE INVESTIGAN Y SE RESUELVEN OPORTUNAMENTE",15,IF(K21="NO SE INVESTIGAN Y SE RESUELVEN OPORTUNAMENTE",0,""))</f>
        <v>15</v>
      </c>
      <c r="M21" s="157"/>
      <c r="N21" s="154"/>
      <c r="O21" s="176"/>
      <c r="P21" s="102"/>
      <c r="Q21" s="179"/>
      <c r="R21" s="95"/>
      <c r="S21" s="92"/>
      <c r="T21" s="147"/>
      <c r="U21" s="183"/>
      <c r="V21" s="169" t="s">
        <v>60</v>
      </c>
      <c r="W21" s="109"/>
      <c r="X21" s="97" t="s">
        <v>222</v>
      </c>
      <c r="Y21" s="47"/>
      <c r="Z21" s="84"/>
      <c r="AA21" s="242"/>
      <c r="AB21" s="236"/>
      <c r="AC21" s="236"/>
      <c r="AD21" s="87"/>
      <c r="AE21" s="1"/>
      <c r="AF21" s="83"/>
      <c r="AG21" s="87"/>
      <c r="AH21" s="1"/>
      <c r="AI21" s="1"/>
      <c r="AJ21" s="1"/>
    </row>
    <row r="22" spans="1:36" ht="48" thickBot="1">
      <c r="A22" s="137"/>
      <c r="B22" s="110"/>
      <c r="C22" s="140"/>
      <c r="D22" s="140"/>
      <c r="E22" s="143"/>
      <c r="F22" s="145"/>
      <c r="G22" s="93"/>
      <c r="H22" s="148"/>
      <c r="I22" s="150"/>
      <c r="J22" s="42" t="s">
        <v>38</v>
      </c>
      <c r="K22" s="43" t="s">
        <v>137</v>
      </c>
      <c r="L22" s="44">
        <f>IF(K22="COMPLETA",10,IF(K22="INCOMPLETA",5,IF(K22="NO EXISTE",0,"")))</f>
        <v>10</v>
      </c>
      <c r="M22" s="158"/>
      <c r="N22" s="155"/>
      <c r="O22" s="177"/>
      <c r="P22" s="103"/>
      <c r="Q22" s="180"/>
      <c r="R22" s="96"/>
      <c r="S22" s="93"/>
      <c r="T22" s="148"/>
      <c r="U22" s="184"/>
      <c r="V22" s="170"/>
      <c r="W22" s="110"/>
      <c r="X22" s="173"/>
      <c r="Y22" s="47"/>
      <c r="Z22" s="85"/>
      <c r="AA22" s="243"/>
      <c r="AB22" s="240"/>
      <c r="AC22" s="240"/>
      <c r="AD22" s="88"/>
      <c r="AE22" s="1"/>
      <c r="AF22" s="244"/>
      <c r="AG22" s="88"/>
      <c r="AH22" s="1"/>
      <c r="AI22" s="1"/>
      <c r="AJ22" s="1"/>
    </row>
  </sheetData>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[3]Datos!#REF!</xm:f>
          </x14:formula1>
          <xm:sqref>N16:N22</xm:sqref>
        </x14:dataValidation>
        <x14:dataValidation type="list" allowBlank="1" showInputMessage="1" showErrorMessage="1">
          <x14:formula1>
            <xm:f>[3]Datos!#REF!</xm:f>
          </x14:formula1>
          <xm:sqref>V21:V22</xm:sqref>
        </x14:dataValidation>
        <x14:dataValidation type="list" allowBlank="1" showInputMessage="1" showErrorMessage="1">
          <x14:formula1>
            <xm:f>[3]Datos!#REF!</xm:f>
          </x14:formula1>
          <xm:sqref>K18</xm:sqref>
        </x14:dataValidation>
        <x14:dataValidation type="list" allowBlank="1" showInputMessage="1" showErrorMessage="1">
          <x14:formula1>
            <xm:f>[3]Datos!#REF!</xm:f>
          </x14:formula1>
          <xm:sqref>E16</xm:sqref>
        </x14:dataValidation>
        <x14:dataValidation type="list" allowBlank="1" showInputMessage="1" showErrorMessage="1">
          <x14:formula1>
            <xm:f>[3]Datos!#REF!</xm:f>
          </x14:formula1>
          <xm:sqref>F16:F22</xm:sqref>
        </x14:dataValidation>
        <x14:dataValidation type="list" allowBlank="1" showInputMessage="1" showErrorMessage="1">
          <x14:formula1>
            <xm:f>[3]Datos!#REF!</xm:f>
          </x14:formula1>
          <xm:sqref>K22</xm:sqref>
        </x14:dataValidation>
        <x14:dataValidation type="list" allowBlank="1" showInputMessage="1" showErrorMessage="1">
          <x14:formula1>
            <xm:f>[3]Datos!#REF!</xm:f>
          </x14:formula1>
          <xm:sqref>K16</xm:sqref>
        </x14:dataValidation>
        <x14:dataValidation type="list" allowBlank="1" showInputMessage="1" showErrorMessage="1">
          <x14:formula1>
            <xm:f>[3]Datos!#REF!</xm:f>
          </x14:formula1>
          <xm:sqref>K17</xm:sqref>
        </x14:dataValidation>
        <x14:dataValidation type="list" allowBlank="1" showInputMessage="1" showErrorMessage="1">
          <x14:formula1>
            <xm:f>[3]Datos!#REF!</xm:f>
          </x14:formula1>
          <xm:sqref>K20</xm:sqref>
        </x14:dataValidation>
        <x14:dataValidation type="list" allowBlank="1" showInputMessage="1" showErrorMessage="1">
          <x14:formula1>
            <xm:f>[3]Datos!#REF!</xm:f>
          </x14:formula1>
          <xm:sqref>K21</xm:sqref>
        </x14:dataValidation>
        <x14:dataValidation type="list" allowBlank="1" showInputMessage="1" showErrorMessage="1">
          <x14:formula1>
            <xm:f>[3]Datos!#REF!</xm:f>
          </x14:formula1>
          <xm:sqref>U16:U22</xm:sqref>
        </x14:dataValidation>
        <x14:dataValidation type="list" allowBlank="1" showInputMessage="1" showErrorMessage="1">
          <x14:formula1>
            <xm:f>[3]Datos!#REF!</xm:f>
          </x14:formula1>
          <xm:sqref>K19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I26" sqref="A21:I26"/>
    </sheetView>
  </sheetViews>
  <sheetFormatPr baseColWidth="10" defaultColWidth="11.42578125" defaultRowHeight="15"/>
  <cols>
    <col min="1" max="1" width="4.85546875" customWidth="1"/>
    <col min="2" max="2" width="77.42578125" customWidth="1"/>
    <col min="3" max="4" width="30.7109375" customWidth="1"/>
  </cols>
  <sheetData>
    <row r="1" spans="1:4" ht="15.75" thickBot="1">
      <c r="A1" s="191" t="s">
        <v>138</v>
      </c>
      <c r="B1" s="192"/>
      <c r="C1" s="192"/>
      <c r="D1" s="193"/>
    </row>
    <row r="2" spans="1:4" ht="15.75" thickBot="1">
      <c r="A2" s="194" t="s">
        <v>139</v>
      </c>
      <c r="B2" s="14" t="s">
        <v>140</v>
      </c>
      <c r="C2" s="196" t="s">
        <v>141</v>
      </c>
      <c r="D2" s="197"/>
    </row>
    <row r="3" spans="1:4" ht="15.75" thickBot="1">
      <c r="A3" s="195"/>
      <c r="B3" s="15" t="s">
        <v>142</v>
      </c>
      <c r="C3" s="17" t="s">
        <v>58</v>
      </c>
      <c r="D3" s="17" t="s">
        <v>60</v>
      </c>
    </row>
    <row r="4" spans="1:4" ht="15.75" thickBot="1">
      <c r="A4" s="18">
        <v>1</v>
      </c>
      <c r="B4" s="16" t="s">
        <v>143</v>
      </c>
      <c r="C4" s="59"/>
      <c r="D4" s="59" t="s">
        <v>80</v>
      </c>
    </row>
    <row r="5" spans="1:4" ht="15.75" thickBot="1">
      <c r="A5" s="18">
        <v>2</v>
      </c>
      <c r="B5" s="16" t="s">
        <v>144</v>
      </c>
      <c r="C5" s="59" t="s">
        <v>80</v>
      </c>
      <c r="D5" s="59"/>
    </row>
    <row r="6" spans="1:4" ht="15.75" thickBot="1">
      <c r="A6" s="18">
        <v>3</v>
      </c>
      <c r="B6" s="16" t="s">
        <v>145</v>
      </c>
      <c r="C6" s="59" t="s">
        <v>80</v>
      </c>
      <c r="D6" s="59"/>
    </row>
    <row r="7" spans="1:4" ht="15.75" thickBot="1">
      <c r="A7" s="18">
        <v>4</v>
      </c>
      <c r="B7" s="16" t="s">
        <v>146</v>
      </c>
      <c r="C7" s="59"/>
      <c r="D7" s="59" t="s">
        <v>80</v>
      </c>
    </row>
    <row r="8" spans="1:4" ht="15.75" thickBot="1">
      <c r="A8" s="18">
        <v>5</v>
      </c>
      <c r="B8" s="16" t="s">
        <v>147</v>
      </c>
      <c r="C8" s="59" t="s">
        <v>80</v>
      </c>
      <c r="D8" s="59"/>
    </row>
    <row r="9" spans="1:4" ht="15.75" thickBot="1">
      <c r="A9" s="18">
        <v>6</v>
      </c>
      <c r="B9" s="16" t="s">
        <v>148</v>
      </c>
      <c r="C9" s="59"/>
      <c r="D9" s="59" t="s">
        <v>80</v>
      </c>
    </row>
    <row r="10" spans="1:4" ht="15.75" thickBot="1">
      <c r="A10" s="18">
        <v>7</v>
      </c>
      <c r="B10" s="16" t="s">
        <v>149</v>
      </c>
      <c r="C10" s="59" t="s">
        <v>80</v>
      </c>
      <c r="D10" s="59"/>
    </row>
    <row r="11" spans="1:4" ht="15.75" thickBot="1">
      <c r="A11" s="18">
        <v>8</v>
      </c>
      <c r="B11" s="16" t="s">
        <v>150</v>
      </c>
      <c r="C11" s="59"/>
      <c r="D11" s="59" t="s">
        <v>80</v>
      </c>
    </row>
    <row r="12" spans="1:4" ht="15.75" thickBot="1">
      <c r="A12" s="18">
        <v>9</v>
      </c>
      <c r="B12" s="16" t="s">
        <v>151</v>
      </c>
      <c r="C12" s="59"/>
      <c r="D12" s="59" t="s">
        <v>80</v>
      </c>
    </row>
    <row r="13" spans="1:4" ht="15.75" thickBot="1">
      <c r="A13" s="18">
        <v>10</v>
      </c>
      <c r="B13" s="16" t="s">
        <v>152</v>
      </c>
      <c r="C13" s="59" t="s">
        <v>80</v>
      </c>
      <c r="D13" s="59"/>
    </row>
    <row r="14" spans="1:4" ht="15.75" thickBot="1">
      <c r="A14" s="18">
        <v>11</v>
      </c>
      <c r="B14" s="16" t="s">
        <v>153</v>
      </c>
      <c r="C14" s="59"/>
      <c r="D14" s="59" t="s">
        <v>80</v>
      </c>
    </row>
    <row r="15" spans="1:4" ht="15.75" thickBot="1">
      <c r="A15" s="18">
        <v>12</v>
      </c>
      <c r="B15" s="16" t="s">
        <v>154</v>
      </c>
      <c r="C15" s="59"/>
      <c r="D15" s="59" t="s">
        <v>80</v>
      </c>
    </row>
    <row r="16" spans="1:4" ht="15.75" thickBot="1">
      <c r="A16" s="18">
        <v>13</v>
      </c>
      <c r="B16" s="16" t="s">
        <v>155</v>
      </c>
      <c r="C16" s="59"/>
      <c r="D16" s="59" t="s">
        <v>80</v>
      </c>
    </row>
    <row r="17" spans="1:4" ht="15.75" thickBot="1">
      <c r="A17" s="18">
        <v>14</v>
      </c>
      <c r="B17" s="16" t="s">
        <v>156</v>
      </c>
      <c r="C17" s="59"/>
      <c r="D17" s="59" t="s">
        <v>80</v>
      </c>
    </row>
    <row r="18" spans="1:4" ht="15.75" thickBot="1">
      <c r="A18" s="18">
        <v>15</v>
      </c>
      <c r="B18" s="16" t="s">
        <v>157</v>
      </c>
      <c r="C18" s="59"/>
      <c r="D18" s="59" t="s">
        <v>80</v>
      </c>
    </row>
    <row r="19" spans="1:4" ht="15.75" thickBot="1">
      <c r="A19" s="18">
        <v>16</v>
      </c>
      <c r="B19" s="16" t="s">
        <v>158</v>
      </c>
      <c r="C19" s="59"/>
      <c r="D19" s="59" t="s">
        <v>80</v>
      </c>
    </row>
    <row r="20" spans="1:4" ht="15.75" thickBot="1">
      <c r="A20" s="18">
        <v>17</v>
      </c>
      <c r="B20" s="16" t="s">
        <v>159</v>
      </c>
      <c r="C20" s="59"/>
      <c r="D20" s="59" t="s">
        <v>80</v>
      </c>
    </row>
    <row r="21" spans="1:4" ht="15.75" thickBot="1">
      <c r="A21" s="18">
        <v>18</v>
      </c>
      <c r="B21" s="16" t="s">
        <v>160</v>
      </c>
      <c r="C21" s="59"/>
      <c r="D21" s="59" t="s">
        <v>80</v>
      </c>
    </row>
    <row r="22" spans="1:4" ht="15.75" thickBot="1">
      <c r="A22" s="19">
        <v>19</v>
      </c>
      <c r="B22" s="16" t="s">
        <v>161</v>
      </c>
      <c r="C22" s="59"/>
      <c r="D22" s="59" t="s">
        <v>80</v>
      </c>
    </row>
    <row r="23" spans="1:4" ht="15" customHeight="1" thickBot="1">
      <c r="A23" s="202" t="s">
        <v>162</v>
      </c>
      <c r="B23" s="203"/>
      <c r="C23" s="57">
        <f>+COUNTA(C4:C22)</f>
        <v>5</v>
      </c>
      <c r="D23" s="57">
        <f>+COUNTA(D4:D22)</f>
        <v>14</v>
      </c>
    </row>
    <row r="24" spans="1:4">
      <c r="A24" s="198" t="s">
        <v>163</v>
      </c>
      <c r="B24" s="198"/>
      <c r="C24" s="199"/>
      <c r="D24" s="199"/>
    </row>
    <row r="25" spans="1:4">
      <c r="A25" s="200" t="s">
        <v>164</v>
      </c>
      <c r="B25" s="200"/>
      <c r="C25" s="200"/>
      <c r="D25" s="200"/>
    </row>
    <row r="26" spans="1:4" ht="15.75" thickBot="1">
      <c r="A26" s="201" t="s">
        <v>165</v>
      </c>
      <c r="B26" s="201"/>
      <c r="C26" s="201"/>
      <c r="D26" s="201"/>
    </row>
    <row r="27" spans="1:4" ht="15.75" thickBot="1">
      <c r="A27" s="185" t="s">
        <v>166</v>
      </c>
      <c r="B27" s="186"/>
      <c r="C27" s="187"/>
      <c r="D27" s="58" t="str">
        <f>+IF(C23&lt;=5,"X", " ")</f>
        <v>X</v>
      </c>
    </row>
    <row r="28" spans="1:4" ht="15.75" thickBot="1">
      <c r="A28" s="185" t="s">
        <v>167</v>
      </c>
      <c r="B28" s="186"/>
      <c r="C28" s="187"/>
      <c r="D28" s="58" t="str">
        <f>+IF(AND(C23&gt;5,C23&lt;12),"X"," ")</f>
        <v xml:space="preserve"> </v>
      </c>
    </row>
    <row r="29" spans="1:4" ht="15.75" thickBot="1">
      <c r="A29" s="188" t="s">
        <v>168</v>
      </c>
      <c r="B29" s="189"/>
      <c r="C29" s="190"/>
      <c r="D29" s="58"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e8c6f7be95362326a7df695fbb50f5e8">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cda7d98c4bdf385a9ffd0ab8606d39a6"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249FA-D95D-4CDE-B0E1-E69CD6107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B77E6D-1ABB-4DE4-BCD6-99687ED1743A}">
  <ds:schemaRefs>
    <ds:schemaRef ds:uri="http://www.w3.org/XML/1998/namespace"/>
    <ds:schemaRef ds:uri="http://purl.org/dc/dcmitype/"/>
    <ds:schemaRef ds:uri="http://purl.org/dc/elements/1.1/"/>
    <ds:schemaRef ds:uri="http://schemas.microsoft.com/office/infopath/2007/PartnerControls"/>
    <ds:schemaRef ds:uri="8befd943-4f51-4e42-85af-a07052259448"/>
    <ds:schemaRef ds:uri="http://schemas.microsoft.com/office/2006/documentManagement/types"/>
    <ds:schemaRef ds:uri="http://schemas.microsoft.com/office/2006/metadata/properties"/>
    <ds:schemaRef ds:uri="http://purl.org/dc/terms/"/>
    <ds:schemaRef ds:uri="http://schemas.openxmlformats.org/package/2006/metadata/core-properties"/>
    <ds:schemaRef ds:uri="d8efec78-3424-4c97-abf4-c2ff1d9e6d03"/>
  </ds:schemaRefs>
</ds:datastoreItem>
</file>

<file path=customXml/itemProps3.xml><?xml version="1.0" encoding="utf-8"?>
<ds:datastoreItem xmlns:ds="http://schemas.openxmlformats.org/officeDocument/2006/customXml" ds:itemID="{389C3A11-11C9-4FD6-82AF-5B48ABE513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Datos</vt:lpstr>
      <vt:lpstr>Planeación</vt:lpstr>
      <vt:lpstr>Comunicaciones</vt:lpstr>
      <vt:lpstr>Investigaciones</vt:lpstr>
      <vt:lpstr>Gestión de mejoramiento</vt:lpstr>
      <vt:lpstr>ENCUESTA DE IMPACTO</vt:lpstr>
      <vt:lpstr>Planeación!Área_de_impresión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Sulma Esperanza Avendano Munoz</cp:lastModifiedBy>
  <cp:revision/>
  <dcterms:created xsi:type="dcterms:W3CDTF">2020-01-16T20:08:19Z</dcterms:created>
  <dcterms:modified xsi:type="dcterms:W3CDTF">2022-09-13T16:25:28Z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