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2878A06D-9FD3-429C-A6EF-E5EDFB00C0BC}" xr6:coauthVersionLast="47" xr6:coauthVersionMax="47" xr10:uidLastSave="{00000000-0000-0000-0000-000000000000}"/>
  <bookViews>
    <workbookView xWindow="-120" yWindow="-120" windowWidth="29040" windowHeight="15840" firstSheet="1" activeTab="1" xr2:uid="{38379919-64FC-4686-AAE6-94F33B0ED37E}"/>
  </bookViews>
  <sheets>
    <sheet name="Datos" sheetId="4" state="hidden" r:id="rId1"/>
    <sheet name="FORMATO" sheetId="1" r:id="rId2"/>
    <sheet name="ENCUESTA DE IMPACTO" sheetId="2" r:id="rId3"/>
  </sheets>
  <definedNames>
    <definedName name="_xlnm.Print_Area" localSheetId="1">FORMATO!$A$1:$AG$22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<sst xmlns="http://schemas.openxmlformats.org/spreadsheetml/2006/main" count="216" uniqueCount="166">
  <si>
    <t>PROBABILIDAD INHERENTE</t>
  </si>
  <si>
    <t>IMPACTO INHERENTE</t>
  </si>
  <si>
    <t>CONDICIONES RIESGO INHERENTE</t>
  </si>
  <si>
    <t>¿Existe un responsable asignado a la ejecución del control?</t>
  </si>
  <si>
    <t>Asignado</t>
  </si>
  <si>
    <t>No Asignado</t>
  </si>
  <si>
    <t>MUY BAJA</t>
  </si>
  <si>
    <t>MODERADO</t>
  </si>
  <si>
    <t>MUY BAJA - MODERADO</t>
  </si>
  <si>
    <t>¿El responsable tiene la autoridad y adecuada segregación de funciones en la ejecución del control?</t>
  </si>
  <si>
    <t>Adecuado</t>
  </si>
  <si>
    <t>Inadecuado</t>
  </si>
  <si>
    <t>BAJA</t>
  </si>
  <si>
    <t>MAYOR</t>
  </si>
  <si>
    <t>MUY BAJA - MAYOR</t>
  </si>
  <si>
    <t>ALTO</t>
  </si>
  <si>
    <t>¿La oportunidad en que se ejecuta el control ayuda a prevenir la mitigación del riesgo o a detectar la materialización del riesgo de manera oportuna?</t>
  </si>
  <si>
    <t>Oportuna</t>
  </si>
  <si>
    <t>Inoportuna</t>
  </si>
  <si>
    <t>MEDIA</t>
  </si>
  <si>
    <t>CATASTRÓFICO</t>
  </si>
  <si>
    <t>MUY BAJA - CATASTRÓFICO</t>
  </si>
  <si>
    <t>EXTREMO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</si>
  <si>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</si>
  <si>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</si>
  <si>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</si>
  <si>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</si>
  <si>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</si>
  <si>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BAJA - MODERADO</t>
  </si>
  <si>
    <t>¿La fuente de información que se utiliza en el desarrollo del control es información confiable que permita mitigar el riesgo?</t>
  </si>
  <si>
    <t>Confiable</t>
  </si>
  <si>
    <t>No Confiable</t>
  </si>
  <si>
    <t>MUY ALTA</t>
  </si>
  <si>
    <t>BAJA - MAYOR</t>
  </si>
  <si>
    <t>¿Las observaciones, desviaciones o diferencias identificadas como resultados de la ejecución del control son investigadas y resueltas de manera oportuna?</t>
  </si>
  <si>
    <t>Se investigan y resuelven oportunamente</t>
  </si>
  <si>
    <t>No se investigan, ni resuelven oportunamente</t>
  </si>
  <si>
    <t>BAJA - CATASTRÓFICO</t>
  </si>
  <si>
    <t>¿Se deja evidencia o rastro de la ejecución del control que permita a cualquier tercero con la evidencia llegar a la misma conclusión?</t>
  </si>
  <si>
    <t>Completa</t>
  </si>
  <si>
    <t>Incopleta</t>
  </si>
  <si>
    <t>No existe</t>
  </si>
  <si>
    <t>Opciones de Manejo</t>
  </si>
  <si>
    <t>MEDIA - MODERADO</t>
  </si>
  <si>
    <t>MEDIA - MAYOR</t>
  </si>
  <si>
    <t>REDUCIR EL RIESGO</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</si>
  <si>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</si>
  <si>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</si>
  <si>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</si>
  <si>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</si>
  <si>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</si>
  <si>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</si>
  <si>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</si>
  <si>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</si>
  <si>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</si>
  <si>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¿SE MATERIALIZO EL RIESGO DURANTE EL PERIODO?</t>
  </si>
  <si>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</si>
  <si>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</si>
  <si>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</si>
  <si>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</si>
  <si>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NO</t>
  </si>
  <si>
    <t>CÓDIGO</t>
  </si>
  <si>
    <t>VERSIÓN</t>
  </si>
  <si>
    <t>MAPA DE RIESGOS DE CORRUPCIÓN</t>
  </si>
  <si>
    <t>PÁGINA</t>
  </si>
  <si>
    <t xml:space="preserve">1 de 1 </t>
  </si>
  <si>
    <t>VIGENTE DESDE</t>
  </si>
  <si>
    <t>PROCESO</t>
  </si>
  <si>
    <t>DIRECCIONAMIENTO ESTRATÉGICO</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</si>
  <si>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</si>
  <si>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</si>
  <si>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</si>
  <si>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</si>
  <si>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</si>
  <si>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</si>
  <si>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</si>
  <si>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</si>
  <si>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</si>
  <si>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</si>
  <si>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</si>
  <si>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</si>
  <si>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</si>
  <si>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</si>
  <si>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</si>
  <si>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</si>
  <si>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</si>
  <si>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</si>
  <si>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</si>
  <si>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</si>
  <si>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</si>
  <si>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</si>
  <si>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</si>
  <si>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</si>
  <si>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</si>
  <si>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</si>
  <si>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</si>
  <si>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</si>
  <si>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</si>
  <si>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</si>
  <si>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</si>
  <si>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</si>
  <si>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</si>
  <si>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</si>
  <si>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</si>
  <si>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</si>
  <si>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</si>
  <si>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</si>
  <si>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</si>
  <si>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</si>
  <si>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</si>
  <si>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</si>
  <si>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</si>
  <si>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</si>
  <si>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</si>
  <si>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</si>
  <si>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</si>
  <si>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</si>
  <si>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 xml:space="preserve">El Jefe de la Oficina Asesora de Planeación cada vez que se formula la planeación estratégica y los proyectos de inversión, realiza mesas de trabajo verificando que se inviten a los liders de los procesos, jefes de oficina y sus equipos de trabajo con el fin de que sea un proceso paricipativo.
El jefe de la oficina asesora de planeación, anualmente   ,  elabora una comunicación en la que se establecen los lineamientos que se deben seguir para la entrega de la información, para la realización del seguimiento de la planeación, proyectos de inversión y metas verificando que la misma sea entregada a cada lider de proceso.
El funcionario o contratista encargado de hacer el seguimiento a la planeación, revisa que los datos de la consulta de Bigdata mensual conicida con la ejecución presupuestal por meta reportada en los informes de ejecución por parte de la administración de los proyectos de inversión y sube la información en el Sistema de Seguimiento de Proyectos de Inversión - SPI </t>
  </si>
  <si>
    <t>ASIGNADO</t>
  </si>
  <si>
    <t>FUERTE (Siempre se Ejecuta)</t>
  </si>
  <si>
    <t>DIRECTAMENTE</t>
  </si>
  <si>
    <t>Se realiza la reformulación o seguimiento, se prepara la información y se emite un nuevo informe corrigiendo los datos emitidos inicalmente</t>
  </si>
  <si>
    <t>Revisar los lineamientos establecidos para realizar la formulación de la planeación y el seguimiento y en caso de ser necesario ajustar los documentos del proceso</t>
  </si>
  <si>
    <t>01/05/2022 a 30/11/2022</t>
  </si>
  <si>
    <t>ADECUADO</t>
  </si>
  <si>
    <t>No. De columnas en la matriz de riesgo que se desplaza en el eje de la probabilidad.</t>
  </si>
  <si>
    <t>PREVENIR</t>
  </si>
  <si>
    <t>PRODUCTO O REGISTRO QUE QUEDA DE LA EJECUCIÓN DE LAS ACCIONES PARA FORTALECER EL RIESGO</t>
  </si>
  <si>
    <t>CONFIABLE</t>
  </si>
  <si>
    <t>SE INVESTIGAN Y SE RESUELVEN OPORTUNAMENTE</t>
  </si>
  <si>
    <t>Actas de reunión / Documentos ajustados</t>
  </si>
  <si>
    <t>COMPLETA</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</si>
  <si>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</si>
  <si>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</si>
  <si>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</si>
  <si>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</si>
  <si>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</si>
  <si>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</si>
  <si>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</si>
  <si>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</si>
  <si>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</si>
  <si>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</si>
  <si>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</si>
  <si>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</si>
  <si>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</si>
  <si>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</si>
  <si>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</si>
  <si>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</si>
  <si>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</si>
  <si>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</si>
  <si>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</si>
  <si>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</si>
  <si>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</si>
  <si>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</si>
  <si>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</si>
  <si>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</si>
  <si>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</si>
  <si>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</si>
  <si>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</si>
  <si>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</si>
  <si>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</si>
  <si>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</si>
  <si>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</si>
  <si>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E-DES-FT-020</t>
  </si>
  <si>
    <t>02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</si>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</sst>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97">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3" borderId="1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9" fillId="0" borderId="1" xfId="0" applyFont="1" applyBorder="1" applyAlignment="1" applyProtection="1">
      <alignment horizontal="justify" vertical="center" wrapText="1"/>
      <protection locked="0"/>
    </xf>
    <xf numFmtId="0" fontId="19"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17" fillId="0" borderId="21" xfId="0" applyFont="1" applyBorder="1" applyAlignment="1" applyProtection="1">
      <alignment horizontal="justify" vertical="center" wrapText="1"/>
      <protection locked="0"/>
    </xf>
    <xf numFmtId="0" fontId="17" fillId="0" borderId="44" xfId="0" applyFont="1" applyBorder="1" applyAlignment="1" applyProtection="1">
      <alignment horizontal="justify" vertical="center" wrapText="1"/>
      <protection locked="0"/>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3"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21" fillId="0" borderId="20" xfId="0" applyFont="1" applyBorder="1" applyAlignment="1" applyProtection="1">
      <alignment horizontal="center" vertical="center" wrapText="1"/>
      <protection locked="0"/>
    </xf>
    <xf numFmtId="14" fontId="15" fillId="2" borderId="4"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18" fillId="0" borderId="47"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14" fontId="3" fillId="0" borderId="21" xfId="0" applyNumberFormat="1" applyFont="1" applyBorder="1" applyAlignment="1" applyProtection="1">
      <alignment horizontal="center" vertical="center"/>
      <protection locked="0"/>
    </xf>
    <xf numFmtId="0" fontId="19" fillId="2" borderId="31"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0</v>
      </c>
      <c r="B2" t="s">
        <v>1</v>
      </c>
      <c r="D2" t="s">
        <v>2</v>
      </c>
      <c r="I2" s="5" t="s">
        <v>3</v>
      </c>
      <c r="J2" t="s">
        <v>4</v>
      </c>
      <c r="K2" t="s">
        <v>5</v>
      </c>
    </row>
    <row r="3" spans="1:12" ht="31.5" x14ac:dyDescent="0.25">
      <c r="A3" t="s">
        <v>6</v>
      </c>
      <c r="B3" t="s">
        <v>7</v>
      </c>
      <c r="D3" t="s">
        <v>8</v>
      </c>
      <c r="E3" t="s">
        <v>7</v>
      </c>
      <c r="I3" s="8" t="s">
        <v>9</v>
      </c>
      <c r="J3" t="s">
        <v>10</v>
      </c>
      <c r="K3" t="s">
        <v>11</v>
      </c>
    </row>
    <row r="4" spans="1:12" ht="31.5" x14ac:dyDescent="0.25">
      <c r="A4" t="s">
        <v>12</v>
      </c>
      <c r="B4" t="s">
        <v>13</v>
      </c>
      <c r="D4" t="s">
        <v>14</v>
      </c>
      <c r="E4" t="s">
        <v>15</v>
      </c>
      <c r="I4" s="11" t="s">
        <v>16</v>
      </c>
      <c r="J4" t="s">
        <v>17</v>
      </c>
      <c r="K4" t="s">
        <v>18</v>
      </c>
    </row>
    <row r="5" spans="1:12" ht="63" x14ac:dyDescent="0.25">
      <c r="A5" t="s">
        <v>19</v>
      </c>
      <c r="B5" t="s">
        <v>20</v>
      </c>
      <c r="D5" t="s">
        <v>21</v>
      </c>
      <c r="E5" t="s">
        <v>22</v>
      </c>
      <c r="I5" s="8" t="s">
        <v>23</v>
      </c>
      <c r="J5" t="s">
        <v>24</v>
      </c>
      <c r="K5" t="s">
        <v>25</v>
      </c>
      <c r="L5" t="s">
        <v>26</v>
      </c>
    </row>
    <row r="6" spans="1:12" ht="31.5" x14ac:dyDescent="0.25">
      <c r="A6" t="s">
        <v>27</v>
      </c>
      <c r="D6" t="s">
        <v>28</v>
      </c>
      <c r="E6" t="s">
        <v>7</v>
      </c>
      <c r="I6" s="8" t="s">
        <v>29</v>
      </c>
      <c r="J6" t="s">
        <v>30</v>
      </c>
      <c r="K6" t="s">
        <v>31</v>
      </c>
    </row>
    <row r="7" spans="1:12" ht="47.25" x14ac:dyDescent="0.25">
      <c r="A7" t="s">
        <v>32</v>
      </c>
      <c r="D7" t="s">
        <v>33</v>
      </c>
      <c r="E7" t="s">
        <v>15</v>
      </c>
      <c r="I7" s="8" t="s">
        <v>34</v>
      </c>
      <c r="J7" s="20" t="s">
        <v>35</v>
      </c>
      <c r="K7" s="20" t="s">
        <v>36</v>
      </c>
    </row>
    <row r="8" spans="1:12" ht="31.5" x14ac:dyDescent="0.25">
      <c r="D8" t="s">
        <v>37</v>
      </c>
      <c r="E8" t="s">
        <v>22</v>
      </c>
      <c r="I8" s="13" t="s">
        <v>38</v>
      </c>
      <c r="J8" t="s">
        <v>39</v>
      </c>
      <c r="K8" t="s">
        <v>40</v>
      </c>
      <c r="L8" t="s">
        <v>41</v>
      </c>
    </row>
    <row r="9" spans="1:12" x14ac:dyDescent="0.25">
      <c r="A9" t="s">
        <v>42</v>
      </c>
      <c r="D9" t="s">
        <v>43</v>
      </c>
      <c r="E9" t="s">
        <v>7</v>
      </c>
    </row>
    <row r="10" spans="1:12" x14ac:dyDescent="0.25">
      <c r="D10" t="s">
        <v>44</v>
      </c>
      <c r="E10" t="s">
        <v>15</v>
      </c>
    </row>
    <row r="11" spans="1:12" x14ac:dyDescent="0.25">
      <c r="A11" t="s">
        <v>45</v>
      </c>
      <c r="D11" t="s">
        <v>46</v>
      </c>
      <c r="E11" t="s">
        <v>22</v>
      </c>
    </row>
    <row r="12" spans="1:12" x14ac:dyDescent="0.25">
      <c r="A12" t="s">
        <v>47</v>
      </c>
      <c r="D12" t="s">
        <v>48</v>
      </c>
      <c r="E12" t="s">
        <v>15</v>
      </c>
    </row>
    <row r="13" spans="1:12" x14ac:dyDescent="0.25">
      <c r="D13" t="s">
        <v>49</v>
      </c>
      <c r="E13" t="s">
        <v>15</v>
      </c>
      <c r="I13" t="s">
        <v>50</v>
      </c>
    </row>
    <row r="14" spans="1:12" x14ac:dyDescent="0.25">
      <c r="D14" t="s">
        <v>51</v>
      </c>
      <c r="E14" t="s">
        <v>22</v>
      </c>
      <c r="I14" t="s">
        <v>52</v>
      </c>
    </row>
    <row r="15" spans="1:12" x14ac:dyDescent="0.25">
      <c r="D15" t="s">
        <v>53</v>
      </c>
      <c r="E15" t="s">
        <v>15</v>
      </c>
      <c r="I15" t="s">
        <v>54</v>
      </c>
    </row>
    <row r="16" spans="1:12" x14ac:dyDescent="0.25">
      <c r="A16" t="s">
        <v>55</v>
      </c>
      <c r="D16" t="s">
        <v>56</v>
      </c>
      <c r="E16" t="s">
        <v>15</v>
      </c>
      <c r="I16" t="s">
        <v>57</v>
      </c>
    </row>
    <row r="17" spans="1:5" x14ac:dyDescent="0.25">
      <c r="A17" t="s">
        <v>58</v>
      </c>
      <c r="D17" t="s">
        <v>59</v>
      </c>
      <c r="E17" t="s">
        <v>22</v>
      </c>
    </row>
    <row r="18" spans="1:5" x14ac:dyDescent="0.25">
      <c r="A18"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view="pageBreakPreview" topLeftCell="N1" zoomScale="50" zoomScaleNormal="50" zoomScaleSheetLayoutView="50" workbookViewId="0">
      <selection activeCell="X16" sqref="X16:X18"/>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0"/>
      <c r="B1" s="172" t="s">
        <v>68</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4"/>
      <c r="AD1" s="170" t="s">
        <v>61</v>
      </c>
      <c r="AE1" s="171"/>
      <c r="AF1" s="171"/>
      <c r="AG1" s="51" t="s">
        <v>163</v>
      </c>
      <c r="AH1" s="1"/>
      <c r="AI1" s="1"/>
      <c r="AJ1" s="1"/>
    </row>
    <row r="2" spans="1:36" ht="27" customHeight="1" thickBot="1" x14ac:dyDescent="0.3">
      <c r="A2" s="130"/>
      <c r="B2" s="175"/>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7"/>
      <c r="AD2" s="170" t="s">
        <v>62</v>
      </c>
      <c r="AE2" s="171"/>
      <c r="AF2" s="171"/>
      <c r="AG2" s="52" t="s">
        <v>164</v>
      </c>
      <c r="AH2" s="1"/>
      <c r="AI2" s="1"/>
      <c r="AJ2" s="1"/>
    </row>
    <row r="3" spans="1:36" ht="27" customHeight="1" x14ac:dyDescent="0.25">
      <c r="A3" s="130"/>
      <c r="B3" s="172" t="s">
        <v>63</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4"/>
      <c r="AD3" s="170" t="s">
        <v>64</v>
      </c>
      <c r="AE3" s="171"/>
      <c r="AF3" s="171"/>
      <c r="AG3" s="51" t="s">
        <v>65</v>
      </c>
      <c r="AH3" s="1"/>
      <c r="AI3" s="1"/>
      <c r="AJ3" s="1"/>
    </row>
    <row r="4" spans="1:36" ht="27" customHeight="1" thickBot="1" x14ac:dyDescent="0.3">
      <c r="A4" s="130"/>
      <c r="B4" s="175"/>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7"/>
      <c r="AD4" s="170" t="s">
        <v>66</v>
      </c>
      <c r="AE4" s="171"/>
      <c r="AF4" s="171"/>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67</v>
      </c>
      <c r="B6" s="131" t="s">
        <v>68</v>
      </c>
      <c r="C6" s="132"/>
      <c r="D6" s="132"/>
      <c r="E6" s="132"/>
      <c r="F6" s="132"/>
      <c r="G6" s="132"/>
      <c r="H6" s="133"/>
      <c r="I6" s="22"/>
      <c r="J6" s="28"/>
      <c r="K6" s="31" t="s">
        <v>69</v>
      </c>
      <c r="L6" s="30"/>
      <c r="M6" s="155">
        <v>44956</v>
      </c>
      <c r="N6" s="156"/>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70</v>
      </c>
      <c r="B8" s="167" t="s">
        <v>71</v>
      </c>
      <c r="C8" s="168"/>
      <c r="D8" s="168"/>
      <c r="E8" s="168"/>
      <c r="F8" s="168"/>
      <c r="G8" s="168"/>
      <c r="H8" s="168"/>
      <c r="I8" s="169"/>
      <c r="J8" s="22"/>
      <c r="K8" s="26" t="s">
        <v>72</v>
      </c>
      <c r="L8" s="26"/>
      <c r="M8" s="26" t="s">
        <v>73</v>
      </c>
      <c r="N8" s="26" t="s">
        <v>74</v>
      </c>
      <c r="O8" s="26" t="s">
        <v>74</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75</v>
      </c>
      <c r="B9" s="167" t="s">
        <v>76</v>
      </c>
      <c r="C9" s="168"/>
      <c r="D9" s="168"/>
      <c r="E9" s="168"/>
      <c r="F9" s="168"/>
      <c r="G9" s="168"/>
      <c r="H9" s="168"/>
      <c r="I9" s="169"/>
      <c r="J9" s="22"/>
      <c r="K9" s="56" t="s">
        <v>165</v>
      </c>
      <c r="L9" s="27"/>
      <c r="M9" s="27"/>
      <c r="N9" s="27"/>
      <c r="O9" s="56"/>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34" t="s">
        <v>78</v>
      </c>
      <c r="B12" s="135"/>
      <c r="C12" s="135"/>
      <c r="D12" s="136"/>
      <c r="E12" s="137" t="s">
        <v>79</v>
      </c>
      <c r="F12" s="138"/>
      <c r="G12" s="138"/>
      <c r="H12" s="138"/>
      <c r="I12" s="138"/>
      <c r="J12" s="138"/>
      <c r="K12" s="138"/>
      <c r="L12" s="138"/>
      <c r="M12" s="138"/>
      <c r="N12" s="138"/>
      <c r="O12" s="138"/>
      <c r="P12" s="138"/>
      <c r="Q12" s="138"/>
      <c r="R12" s="138"/>
      <c r="S12" s="138"/>
      <c r="T12" s="138"/>
      <c r="U12" s="138"/>
      <c r="V12" s="138"/>
      <c r="W12" s="138"/>
      <c r="X12" s="139"/>
      <c r="Y12" s="39"/>
      <c r="Z12" s="77" t="s">
        <v>80</v>
      </c>
      <c r="AA12" s="78"/>
      <c r="AB12" s="78"/>
      <c r="AC12" s="78"/>
      <c r="AD12" s="79"/>
      <c r="AE12" s="1"/>
      <c r="AF12" s="77" t="s">
        <v>81</v>
      </c>
      <c r="AG12" s="79"/>
      <c r="AH12" s="1"/>
      <c r="AI12" s="1"/>
      <c r="AJ12" s="1"/>
    </row>
    <row r="13" spans="1:36" x14ac:dyDescent="0.25">
      <c r="A13" s="140" t="s">
        <v>82</v>
      </c>
      <c r="B13" s="98" t="s">
        <v>83</v>
      </c>
      <c r="C13" s="98" t="s">
        <v>84</v>
      </c>
      <c r="D13" s="100" t="s">
        <v>85</v>
      </c>
      <c r="E13" s="102" t="s">
        <v>86</v>
      </c>
      <c r="F13" s="103"/>
      <c r="G13" s="103"/>
      <c r="H13" s="103"/>
      <c r="I13" s="104" t="s">
        <v>87</v>
      </c>
      <c r="J13" s="105"/>
      <c r="K13" s="105"/>
      <c r="L13" s="105"/>
      <c r="M13" s="105"/>
      <c r="N13" s="105"/>
      <c r="O13" s="105"/>
      <c r="P13" s="105"/>
      <c r="Q13" s="105"/>
      <c r="R13" s="33"/>
      <c r="S13" s="33"/>
      <c r="T13" s="104" t="s">
        <v>88</v>
      </c>
      <c r="U13" s="105"/>
      <c r="V13" s="105"/>
      <c r="W13" s="105"/>
      <c r="X13" s="142"/>
      <c r="Y13" s="39"/>
      <c r="Z13" s="80"/>
      <c r="AA13" s="81"/>
      <c r="AB13" s="81"/>
      <c r="AC13" s="81"/>
      <c r="AD13" s="82"/>
      <c r="AE13" s="1"/>
      <c r="AF13" s="80"/>
      <c r="AG13" s="82"/>
      <c r="AH13" s="2"/>
      <c r="AI13" s="2"/>
      <c r="AJ13" s="2"/>
    </row>
    <row r="14" spans="1:36" ht="32.25" customHeight="1" thickBot="1" x14ac:dyDescent="0.3">
      <c r="A14" s="140"/>
      <c r="B14" s="98"/>
      <c r="C14" s="98"/>
      <c r="D14" s="100"/>
      <c r="E14" s="143" t="s">
        <v>89</v>
      </c>
      <c r="F14" s="144"/>
      <c r="G14" s="144"/>
      <c r="H14" s="144"/>
      <c r="I14" s="145" t="s">
        <v>90</v>
      </c>
      <c r="J14" s="147" t="s">
        <v>91</v>
      </c>
      <c r="K14" s="147" t="s">
        <v>92</v>
      </c>
      <c r="L14" s="148" t="s">
        <v>93</v>
      </c>
      <c r="M14" s="98" t="s">
        <v>94</v>
      </c>
      <c r="N14" s="150" t="s">
        <v>95</v>
      </c>
      <c r="O14" s="99" t="s">
        <v>96</v>
      </c>
      <c r="P14" s="98" t="s">
        <v>97</v>
      </c>
      <c r="Q14" s="99" t="s">
        <v>98</v>
      </c>
      <c r="R14" s="99" t="s">
        <v>99</v>
      </c>
      <c r="S14" s="36"/>
      <c r="T14" s="146" t="s">
        <v>100</v>
      </c>
      <c r="U14" s="98" t="s">
        <v>101</v>
      </c>
      <c r="V14" s="99" t="s">
        <v>102</v>
      </c>
      <c r="W14" s="98" t="s">
        <v>103</v>
      </c>
      <c r="X14" s="100"/>
      <c r="Y14" s="46"/>
      <c r="Z14" s="83"/>
      <c r="AA14" s="84"/>
      <c r="AB14" s="84"/>
      <c r="AC14" s="84"/>
      <c r="AD14" s="85"/>
      <c r="AE14" s="2"/>
      <c r="AF14" s="83"/>
      <c r="AG14" s="85"/>
      <c r="AH14" s="2"/>
      <c r="AI14" s="1"/>
      <c r="AJ14" s="2"/>
    </row>
    <row r="15" spans="1:36" ht="74.25" customHeight="1" x14ac:dyDescent="0.25">
      <c r="A15" s="141"/>
      <c r="B15" s="99"/>
      <c r="C15" s="99"/>
      <c r="D15" s="101"/>
      <c r="E15" s="40" t="s">
        <v>0</v>
      </c>
      <c r="F15" s="38" t="s">
        <v>1</v>
      </c>
      <c r="G15" s="3"/>
      <c r="H15" s="4" t="s">
        <v>104</v>
      </c>
      <c r="I15" s="146"/>
      <c r="J15" s="147"/>
      <c r="K15" s="147"/>
      <c r="L15" s="149"/>
      <c r="M15" s="98"/>
      <c r="N15" s="106"/>
      <c r="O15" s="106"/>
      <c r="P15" s="98"/>
      <c r="Q15" s="106"/>
      <c r="R15" s="106"/>
      <c r="S15" s="37"/>
      <c r="T15" s="165"/>
      <c r="U15" s="98"/>
      <c r="V15" s="106"/>
      <c r="W15" s="34" t="s">
        <v>105</v>
      </c>
      <c r="X15" s="41" t="s">
        <v>106</v>
      </c>
      <c r="Y15" s="46"/>
      <c r="Z15" s="49" t="s">
        <v>107</v>
      </c>
      <c r="AA15" s="35" t="s">
        <v>108</v>
      </c>
      <c r="AB15" s="35" t="s">
        <v>109</v>
      </c>
      <c r="AC15" s="35" t="s">
        <v>110</v>
      </c>
      <c r="AD15" s="50" t="s">
        <v>111</v>
      </c>
      <c r="AE15" s="2"/>
      <c r="AF15" s="49" t="s">
        <v>112</v>
      </c>
      <c r="AG15" s="50" t="s">
        <v>113</v>
      </c>
      <c r="AH15" s="2"/>
      <c r="AI15" s="1"/>
      <c r="AJ15" s="2"/>
    </row>
    <row r="16" spans="1:36" ht="100.5" customHeight="1" x14ac:dyDescent="0.25">
      <c r="A16" s="119"/>
      <c r="B16" s="121" t="s">
        <v>114</v>
      </c>
      <c r="C16" s="124" t="s">
        <v>115</v>
      </c>
      <c r="D16" s="124" t="s">
        <v>116</v>
      </c>
      <c r="E16" s="127" t="s">
        <v>6</v>
      </c>
      <c r="F16" s="107" t="s">
        <v>7</v>
      </c>
      <c r="G16" s="72" t="str">
        <f>+CONCATENATE(E16," - ",F16)</f>
        <v>MUY BAJA - MODERADO</v>
      </c>
      <c r="H16" s="66" t="str">
        <f>+VLOOKUP(G16,Datos!D3:E17,2,FALSE)</f>
        <v>MODERADO</v>
      </c>
      <c r="I16" s="109" t="s">
        <v>117</v>
      </c>
      <c r="J16" s="5" t="s">
        <v>3</v>
      </c>
      <c r="K16" s="6" t="s">
        <v>118</v>
      </c>
      <c r="L16" s="7">
        <f>IF(K16="ASIGNADO",15,IF(K16="NO ASIGNADO",0,""))</f>
        <v>15</v>
      </c>
      <c r="M16" s="111">
        <f>SUM(L16:L22)</f>
        <v>100</v>
      </c>
      <c r="N16" s="113" t="s">
        <v>119</v>
      </c>
      <c r="O16" s="164">
        <f>IF(O19="DÉBIL",0,IF(O19="MODERADO",50,IF(O19="FUERTE",100,"")))</f>
        <v>100</v>
      </c>
      <c r="P16" s="161" t="str">
        <f>IF(AND(M19="FUERTE",N16="FUERTE (SIEMPRE SE EJECUTA)"),"NO","SÍ")</f>
        <v>NO</v>
      </c>
      <c r="Q16" s="65" t="s">
        <v>120</v>
      </c>
      <c r="R16" s="157" t="str">
        <f>IF(AND(E16="MUY BAJA",Q19=2),"MUY BAJA",IF(AND(E16="BAJA",Q19=2),"MUY BAJA",IF(AND(E16="MEDIA",Q19=2),"MUY BAJA",IF(AND(E16="ALTA",Q19=2),"BAJA",IF(AND(E16="MUY ALTA",Q19=2),"MEDIA",IF(AND(E16="MUY BAJA",Q19=1),"MUY BAJA",IF(AND(E16="BAJA",Q19=1),"MUY BAJA",IF(AND(E16="MEDIA",Q19=1),"BAJA",IF(AND(E16="ALTA",Q19=1),"MEDIA",IF(AND(E16="MUY ALTA",Q19=1),"ALTA",E16))))))))))</f>
        <v>MUY BAJA</v>
      </c>
      <c r="S16" s="72" t="str">
        <f>+CONCATENATE(R16," - ",F16)</f>
        <v>MUY BAJA - MODERADO</v>
      </c>
      <c r="T16" s="66" t="str">
        <f>+VLOOKUP(S16,Datos!$D$3:$E$17,2,FALSE)</f>
        <v>MODERADO</v>
      </c>
      <c r="U16" s="69" t="s">
        <v>45</v>
      </c>
      <c r="V16" s="86" t="s">
        <v>121</v>
      </c>
      <c r="W16" s="121" t="s">
        <v>122</v>
      </c>
      <c r="X16" s="92" t="s">
        <v>123</v>
      </c>
      <c r="Y16" s="47"/>
      <c r="Z16" s="166"/>
      <c r="AA16" s="94"/>
      <c r="AB16" s="94"/>
      <c r="AC16" s="90"/>
      <c r="AD16" s="96"/>
      <c r="AE16" s="1"/>
      <c r="AF16" s="151"/>
      <c r="AG16" s="154"/>
      <c r="AH16" s="1"/>
      <c r="AI16" s="1"/>
      <c r="AJ16" s="1"/>
    </row>
    <row r="17" spans="1:36" ht="100.5" customHeight="1" x14ac:dyDescent="0.25">
      <c r="A17" s="119"/>
      <c r="B17" s="122"/>
      <c r="C17" s="125"/>
      <c r="D17" s="125"/>
      <c r="E17" s="128"/>
      <c r="F17" s="107"/>
      <c r="G17" s="73"/>
      <c r="H17" s="67"/>
      <c r="I17" s="109"/>
      <c r="J17" s="8" t="s">
        <v>9</v>
      </c>
      <c r="K17" s="9" t="s">
        <v>124</v>
      </c>
      <c r="L17" s="10">
        <f>IF(K17="ADECUADO",15,IF(K17="INADECUADO",0,""))</f>
        <v>15</v>
      </c>
      <c r="M17" s="112"/>
      <c r="N17" s="114"/>
      <c r="O17" s="164"/>
      <c r="P17" s="162"/>
      <c r="Q17" s="65"/>
      <c r="R17" s="158"/>
      <c r="S17" s="73"/>
      <c r="T17" s="67"/>
      <c r="U17" s="70"/>
      <c r="V17" s="87"/>
      <c r="W17" s="122"/>
      <c r="X17" s="160"/>
      <c r="Y17" s="47"/>
      <c r="Z17" s="152"/>
      <c r="AA17" s="94"/>
      <c r="AB17" s="94"/>
      <c r="AC17" s="90"/>
      <c r="AD17" s="96"/>
      <c r="AE17" s="1"/>
      <c r="AF17" s="152"/>
      <c r="AG17" s="96"/>
      <c r="AH17" s="1"/>
      <c r="AI17" s="1"/>
      <c r="AJ17" s="1"/>
    </row>
    <row r="18" spans="1:36" ht="100.5" customHeight="1" x14ac:dyDescent="0.25">
      <c r="A18" s="119"/>
      <c r="B18" s="122"/>
      <c r="C18" s="125"/>
      <c r="D18" s="125"/>
      <c r="E18" s="128"/>
      <c r="F18" s="107"/>
      <c r="G18" s="73"/>
      <c r="H18" s="67"/>
      <c r="I18" s="109"/>
      <c r="J18" s="11" t="s">
        <v>16</v>
      </c>
      <c r="K18" s="9" t="s">
        <v>17</v>
      </c>
      <c r="L18" s="10">
        <f>IF(K18="OPORTUNA",15,IF(K18="INOPORTUNA",0,""))</f>
        <v>15</v>
      </c>
      <c r="M18" s="112"/>
      <c r="N18" s="114"/>
      <c r="O18" s="164"/>
      <c r="P18" s="162"/>
      <c r="Q18" s="12" t="s">
        <v>125</v>
      </c>
      <c r="R18" s="158"/>
      <c r="S18" s="73"/>
      <c r="T18" s="67"/>
      <c r="U18" s="70"/>
      <c r="V18" s="87"/>
      <c r="W18" s="122"/>
      <c r="X18" s="160"/>
      <c r="Y18" s="47"/>
      <c r="Z18" s="152"/>
      <c r="AA18" s="94"/>
      <c r="AB18" s="94"/>
      <c r="AC18" s="90"/>
      <c r="AD18" s="96"/>
      <c r="AE18" s="1"/>
      <c r="AF18" s="152"/>
      <c r="AG18" s="96"/>
      <c r="AH18" s="1"/>
      <c r="AI18" s="1"/>
      <c r="AJ18" s="1"/>
    </row>
    <row r="19" spans="1:36" ht="100.5" customHeight="1" x14ac:dyDescent="0.25">
      <c r="A19" s="119"/>
      <c r="B19" s="122"/>
      <c r="C19" s="125"/>
      <c r="D19" s="125"/>
      <c r="E19" s="128"/>
      <c r="F19" s="107"/>
      <c r="G19" s="73"/>
      <c r="H19" s="67"/>
      <c r="I19" s="109"/>
      <c r="J19" s="8" t="s">
        <v>23</v>
      </c>
      <c r="K19" s="9" t="s">
        <v>126</v>
      </c>
      <c r="L19" s="10">
        <f>IF(K19="PREVENIR",15,IF(K19="DETECTAR",10,IF(K19="NO ES UN CONTROL",0,"")))</f>
        <v>15</v>
      </c>
      <c r="M19" s="116" t="str">
        <f>IF(M16&lt;86,"DÉBIL",IF(M16&lt;96,"MODERADO",IF(M16&lt;101,"FUERTE","")))</f>
        <v>FUERTE</v>
      </c>
      <c r="N19" s="114"/>
      <c r="O19" s="60" t="str">
        <f>IF(AND(M19="FUERTE",N16="FUERTE (SIEMPRE SE EJECUTA)"),"FUERTE",IF(OR(M19="DÉBIL",N16="DÉBIL (NO SE EJECUTA)"),"DÉBIL",IF(OR(M19="MODERADO",N16="MODERADO (ALGUNAS VECES)"),"MODERADO")))</f>
        <v>FUERTE</v>
      </c>
      <c r="P19" s="162"/>
      <c r="Q19" s="62">
        <f>IF(AND($O$19="FUERTE",$Q$16="DIRECTAMENTE"),2,IF(AND($O$19="FUERTE",$Q$16="DIRECTAMENTE"),2,IF(AND($O$19="FUERTE",$Q$16="DIRECTAMENTE"),2,IF(AND($O$19="FUERTE",$Q$16="NO DISMINUYE"),0,IF(AND($O$19="MODERADO",$Q$16="DIRECTAMENTE"),1,IF(AND($O$19="MODERADO",$Q$16="DIRECTAMENTE"),1,IF(AND($O$19="MODERADO",$Q$16="DIRECTAMENTE"),1,IF(AND($O$19="MODERADO",$Q$16="NO DISMINUYE"),0,"N/A"))))))))</f>
        <v>2</v>
      </c>
      <c r="R19" s="158"/>
      <c r="S19" s="73"/>
      <c r="T19" s="67"/>
      <c r="U19" s="70"/>
      <c r="V19" s="75" t="s">
        <v>55</v>
      </c>
      <c r="W19" s="122"/>
      <c r="X19" s="75" t="s">
        <v>127</v>
      </c>
      <c r="Y19" s="48"/>
      <c r="Z19" s="152"/>
      <c r="AA19" s="94"/>
      <c r="AB19" s="94"/>
      <c r="AC19" s="90"/>
      <c r="AD19" s="96"/>
      <c r="AE19" s="1"/>
      <c r="AF19" s="152"/>
      <c r="AG19" s="96"/>
      <c r="AH19" s="1"/>
      <c r="AI19" s="1"/>
      <c r="AJ19" s="1"/>
    </row>
    <row r="20" spans="1:36" ht="100.5" customHeight="1" x14ac:dyDescent="0.25">
      <c r="A20" s="119"/>
      <c r="B20" s="122"/>
      <c r="C20" s="125"/>
      <c r="D20" s="125"/>
      <c r="E20" s="128"/>
      <c r="F20" s="107"/>
      <c r="G20" s="73"/>
      <c r="H20" s="67"/>
      <c r="I20" s="109"/>
      <c r="J20" s="8" t="s">
        <v>29</v>
      </c>
      <c r="K20" s="9" t="s">
        <v>128</v>
      </c>
      <c r="L20" s="10">
        <f>IF(K20="CONFIABLE",15,IF(K20="NO CONFIABLE",0,""))</f>
        <v>15</v>
      </c>
      <c r="M20" s="117"/>
      <c r="N20" s="114"/>
      <c r="O20" s="60"/>
      <c r="P20" s="162"/>
      <c r="Q20" s="63"/>
      <c r="R20" s="158"/>
      <c r="S20" s="73"/>
      <c r="T20" s="67"/>
      <c r="U20" s="70"/>
      <c r="V20" s="76"/>
      <c r="W20" s="122"/>
      <c r="X20" s="76"/>
      <c r="Y20" s="48"/>
      <c r="Z20" s="152"/>
      <c r="AA20" s="94"/>
      <c r="AB20" s="94"/>
      <c r="AC20" s="90"/>
      <c r="AD20" s="96"/>
      <c r="AE20" s="1"/>
      <c r="AF20" s="152"/>
      <c r="AG20" s="96"/>
      <c r="AH20" s="1"/>
      <c r="AI20" s="1"/>
      <c r="AJ20" s="1"/>
    </row>
    <row r="21" spans="1:36" ht="100.5" customHeight="1" x14ac:dyDescent="0.25">
      <c r="A21" s="119"/>
      <c r="B21" s="122"/>
      <c r="C21" s="125"/>
      <c r="D21" s="125"/>
      <c r="E21" s="128"/>
      <c r="F21" s="107"/>
      <c r="G21" s="73"/>
      <c r="H21" s="67"/>
      <c r="I21" s="109"/>
      <c r="J21" s="8" t="s">
        <v>34</v>
      </c>
      <c r="K21" s="9" t="s">
        <v>129</v>
      </c>
      <c r="L21" s="10">
        <f>IF(K21="SE INVESTIGAN Y SE RESUELVEN OPORTUNAMENTE",15,IF(K21="NO SE INVESTIGAN Y SE RESUELVEN OPORTUNAMENTE",0,""))</f>
        <v>15</v>
      </c>
      <c r="M21" s="117"/>
      <c r="N21" s="114"/>
      <c r="O21" s="60"/>
      <c r="P21" s="162"/>
      <c r="Q21" s="63"/>
      <c r="R21" s="158"/>
      <c r="S21" s="73"/>
      <c r="T21" s="67"/>
      <c r="U21" s="70"/>
      <c r="V21" s="88" t="s">
        <v>60</v>
      </c>
      <c r="W21" s="122"/>
      <c r="X21" s="92" t="s">
        <v>130</v>
      </c>
      <c r="Y21" s="47"/>
      <c r="Z21" s="152"/>
      <c r="AA21" s="94"/>
      <c r="AB21" s="94"/>
      <c r="AC21" s="90"/>
      <c r="AD21" s="96"/>
      <c r="AE21" s="1"/>
      <c r="AF21" s="152"/>
      <c r="AG21" s="96"/>
      <c r="AH21" s="1"/>
      <c r="AI21" s="1"/>
      <c r="AJ21" s="1"/>
    </row>
    <row r="22" spans="1:36" ht="100.5" customHeight="1" x14ac:dyDescent="0.25">
      <c r="A22" s="120"/>
      <c r="B22" s="123"/>
      <c r="C22" s="126"/>
      <c r="D22" s="126"/>
      <c r="E22" s="129"/>
      <c r="F22" s="108"/>
      <c r="G22" s="74"/>
      <c r="H22" s="68"/>
      <c r="I22" s="110"/>
      <c r="J22" s="42" t="s">
        <v>38</v>
      </c>
      <c r="K22" s="43" t="s">
        <v>131</v>
      </c>
      <c r="L22" s="44">
        <f>IF(K22="COMPLETA",10,IF(K22="INCOMPLETA",5,IF(K22="NO EXISTE",0,"")))</f>
        <v>10</v>
      </c>
      <c r="M22" s="118"/>
      <c r="N22" s="115"/>
      <c r="O22" s="61"/>
      <c r="P22" s="163"/>
      <c r="Q22" s="64"/>
      <c r="R22" s="159"/>
      <c r="S22" s="74"/>
      <c r="T22" s="68"/>
      <c r="U22" s="71"/>
      <c r="V22" s="89"/>
      <c r="W22" s="123"/>
      <c r="X22" s="93"/>
      <c r="Y22" s="47"/>
      <c r="Z22" s="153"/>
      <c r="AA22" s="95"/>
      <c r="AB22" s="95"/>
      <c r="AC22" s="91"/>
      <c r="AD22" s="97"/>
      <c r="AE22" s="1"/>
      <c r="AF22" s="153"/>
      <c r="AG22" s="97"/>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I26" sqref="A21:I26"/>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84" t="s">
        <v>132</v>
      </c>
      <c r="B1" s="185"/>
      <c r="C1" s="185"/>
      <c r="D1" s="186"/>
    </row>
    <row r="2" spans="1:4" ht="15.75" thickBot="1" x14ac:dyDescent="0.3">
      <c r="A2" s="187" t="s">
        <v>133</v>
      </c>
      <c r="B2" s="14" t="s">
        <v>134</v>
      </c>
      <c r="C2" s="189" t="s">
        <v>135</v>
      </c>
      <c r="D2" s="190"/>
    </row>
    <row r="3" spans="1:4" ht="15.75" thickBot="1" x14ac:dyDescent="0.3">
      <c r="A3" s="188"/>
      <c r="B3" s="15" t="s">
        <v>136</v>
      </c>
      <c r="C3" s="17" t="s">
        <v>58</v>
      </c>
      <c r="D3" s="17" t="s">
        <v>60</v>
      </c>
    </row>
    <row r="4" spans="1:4" ht="15.75" thickBot="1" x14ac:dyDescent="0.3">
      <c r="A4" s="18">
        <v>1</v>
      </c>
      <c r="B4" s="16" t="s">
        <v>137</v>
      </c>
      <c r="C4" s="59"/>
      <c r="D4" s="59" t="s">
        <v>77</v>
      </c>
    </row>
    <row r="5" spans="1:4" ht="15.75" thickBot="1" x14ac:dyDescent="0.3">
      <c r="A5" s="18">
        <v>2</v>
      </c>
      <c r="B5" s="16" t="s">
        <v>138</v>
      </c>
      <c r="C5" s="59" t="s">
        <v>77</v>
      </c>
      <c r="D5" s="59"/>
    </row>
    <row r="6" spans="1:4" ht="15.75" thickBot="1" x14ac:dyDescent="0.3">
      <c r="A6" s="18">
        <v>3</v>
      </c>
      <c r="B6" s="16" t="s">
        <v>139</v>
      </c>
      <c r="C6" s="59" t="s">
        <v>77</v>
      </c>
      <c r="D6" s="59"/>
    </row>
    <row r="7" spans="1:4" ht="15.75" thickBot="1" x14ac:dyDescent="0.3">
      <c r="A7" s="18">
        <v>4</v>
      </c>
      <c r="B7" s="16" t="s">
        <v>140</v>
      </c>
      <c r="C7" s="59"/>
      <c r="D7" s="59" t="s">
        <v>77</v>
      </c>
    </row>
    <row r="8" spans="1:4" ht="15.75" thickBot="1" x14ac:dyDescent="0.3">
      <c r="A8" s="18">
        <v>5</v>
      </c>
      <c r="B8" s="16" t="s">
        <v>141</v>
      </c>
      <c r="C8" s="59" t="s">
        <v>77</v>
      </c>
      <c r="D8" s="59"/>
    </row>
    <row r="9" spans="1:4" ht="15.75" thickBot="1" x14ac:dyDescent="0.3">
      <c r="A9" s="18">
        <v>6</v>
      </c>
      <c r="B9" s="16" t="s">
        <v>142</v>
      </c>
      <c r="C9" s="59"/>
      <c r="D9" s="59" t="s">
        <v>77</v>
      </c>
    </row>
    <row r="10" spans="1:4" ht="15.75" thickBot="1" x14ac:dyDescent="0.3">
      <c r="A10" s="18">
        <v>7</v>
      </c>
      <c r="B10" s="16" t="s">
        <v>143</v>
      </c>
      <c r="C10" s="59" t="s">
        <v>77</v>
      </c>
      <c r="D10" s="59"/>
    </row>
    <row r="11" spans="1:4" ht="15.75" thickBot="1" x14ac:dyDescent="0.3">
      <c r="A11" s="18">
        <v>8</v>
      </c>
      <c r="B11" s="16" t="s">
        <v>144</v>
      </c>
      <c r="C11" s="59"/>
      <c r="D11" s="59" t="s">
        <v>77</v>
      </c>
    </row>
    <row r="12" spans="1:4" ht="15.75" thickBot="1" x14ac:dyDescent="0.3">
      <c r="A12" s="18">
        <v>9</v>
      </c>
      <c r="B12" s="16" t="s">
        <v>145</v>
      </c>
      <c r="C12" s="59"/>
      <c r="D12" s="59" t="s">
        <v>77</v>
      </c>
    </row>
    <row r="13" spans="1:4" ht="15.75" thickBot="1" x14ac:dyDescent="0.3">
      <c r="A13" s="18">
        <v>10</v>
      </c>
      <c r="B13" s="16" t="s">
        <v>146</v>
      </c>
      <c r="C13" s="59" t="s">
        <v>77</v>
      </c>
      <c r="D13" s="59"/>
    </row>
    <row r="14" spans="1:4" ht="15.75" thickBot="1" x14ac:dyDescent="0.3">
      <c r="A14" s="18">
        <v>11</v>
      </c>
      <c r="B14" s="16" t="s">
        <v>147</v>
      </c>
      <c r="C14" s="59"/>
      <c r="D14" s="59" t="s">
        <v>77</v>
      </c>
    </row>
    <row r="15" spans="1:4" ht="15.75" thickBot="1" x14ac:dyDescent="0.3">
      <c r="A15" s="18">
        <v>12</v>
      </c>
      <c r="B15" s="16" t="s">
        <v>148</v>
      </c>
      <c r="C15" s="59"/>
      <c r="D15" s="59" t="s">
        <v>77</v>
      </c>
    </row>
    <row r="16" spans="1:4" ht="15.75" thickBot="1" x14ac:dyDescent="0.3">
      <c r="A16" s="18">
        <v>13</v>
      </c>
      <c r="B16" s="16" t="s">
        <v>149</v>
      </c>
      <c r="C16" s="59"/>
      <c r="D16" s="59" t="s">
        <v>77</v>
      </c>
    </row>
    <row r="17" spans="1:4" ht="15.75" thickBot="1" x14ac:dyDescent="0.3">
      <c r="A17" s="18">
        <v>14</v>
      </c>
      <c r="B17" s="16" t="s">
        <v>150</v>
      </c>
      <c r="C17" s="59"/>
      <c r="D17" s="59" t="s">
        <v>77</v>
      </c>
    </row>
    <row r="18" spans="1:4" ht="15.75" thickBot="1" x14ac:dyDescent="0.3">
      <c r="A18" s="18">
        <v>15</v>
      </c>
      <c r="B18" s="16" t="s">
        <v>151</v>
      </c>
      <c r="C18" s="59"/>
      <c r="D18" s="59" t="s">
        <v>77</v>
      </c>
    </row>
    <row r="19" spans="1:4" ht="15.75" thickBot="1" x14ac:dyDescent="0.3">
      <c r="A19" s="18">
        <v>16</v>
      </c>
      <c r="B19" s="16" t="s">
        <v>152</v>
      </c>
      <c r="C19" s="59"/>
      <c r="D19" s="59" t="s">
        <v>77</v>
      </c>
    </row>
    <row r="20" spans="1:4" ht="15.75" thickBot="1" x14ac:dyDescent="0.3">
      <c r="A20" s="18">
        <v>17</v>
      </c>
      <c r="B20" s="16" t="s">
        <v>153</v>
      </c>
      <c r="C20" s="59"/>
      <c r="D20" s="59" t="s">
        <v>77</v>
      </c>
    </row>
    <row r="21" spans="1:4" ht="15.75" thickBot="1" x14ac:dyDescent="0.3">
      <c r="A21" s="18">
        <v>18</v>
      </c>
      <c r="B21" s="16" t="s">
        <v>154</v>
      </c>
      <c r="C21" s="59"/>
      <c r="D21" s="59" t="s">
        <v>77</v>
      </c>
    </row>
    <row r="22" spans="1:4" ht="15.75" thickBot="1" x14ac:dyDescent="0.3">
      <c r="A22" s="19">
        <v>19</v>
      </c>
      <c r="B22" s="16" t="s">
        <v>155</v>
      </c>
      <c r="C22" s="59"/>
      <c r="D22" s="59" t="s">
        <v>77</v>
      </c>
    </row>
    <row r="23" spans="1:4" ht="15" customHeight="1" thickBot="1" x14ac:dyDescent="0.3">
      <c r="A23" s="195" t="s">
        <v>156</v>
      </c>
      <c r="B23" s="196"/>
      <c r="C23" s="57">
        <f>+COUNTA(C4:C22)</f>
        <v>5</v>
      </c>
      <c r="D23" s="57">
        <f>+COUNTA(D4:D22)</f>
        <v>14</v>
      </c>
    </row>
    <row r="24" spans="1:4" x14ac:dyDescent="0.25">
      <c r="A24" s="191" t="s">
        <v>157</v>
      </c>
      <c r="B24" s="191"/>
      <c r="C24" s="192"/>
      <c r="D24" s="192"/>
    </row>
    <row r="25" spans="1:4" x14ac:dyDescent="0.25">
      <c r="A25" s="193" t="s">
        <v>158</v>
      </c>
      <c r="B25" s="193"/>
      <c r="C25" s="193"/>
      <c r="D25" s="193"/>
    </row>
    <row r="26" spans="1:4" ht="15.75" thickBot="1" x14ac:dyDescent="0.3">
      <c r="A26" s="194" t="s">
        <v>159</v>
      </c>
      <c r="B26" s="194"/>
      <c r="C26" s="194"/>
      <c r="D26" s="194"/>
    </row>
    <row r="27" spans="1:4" ht="15.75" thickBot="1" x14ac:dyDescent="0.3">
      <c r="A27" s="178" t="s">
        <v>160</v>
      </c>
      <c r="B27" s="179"/>
      <c r="C27" s="180"/>
      <c r="D27" s="58" t="str">
        <f>+IF(C23&lt;=5,"X", " ")</f>
        <v>X</v>
      </c>
    </row>
    <row r="28" spans="1:4" ht="15.75" thickBot="1" x14ac:dyDescent="0.3">
      <c r="A28" s="178" t="s">
        <v>161</v>
      </c>
      <c r="B28" s="179"/>
      <c r="C28" s="180"/>
      <c r="D28" s="58" t="str">
        <f>+IF(AND(C23&gt;5,C23&lt;12),"X"," ")</f>
        <v xml:space="preserve"> </v>
      </c>
    </row>
    <row r="29" spans="1:4" ht="15.75" thickBot="1" x14ac:dyDescent="0.3">
      <c r="A29" s="181" t="s">
        <v>162</v>
      </c>
      <c r="B29" s="182"/>
      <c r="C29" s="183"/>
      <c r="D29" s="58"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C3A11-11C9-4FD6-82AF-5B48ABE513AD}">
  <ds:schemaRefs>
    <ds:schemaRef ds:uri="http://schemas.microsoft.com/sharepoint/v3/contenttype/forms"/>
  </ds:schemaRefs>
</ds:datastoreItem>
</file>

<file path=customXml/itemProps2.xml><?xml version="1.0" encoding="utf-8"?>
<ds:datastoreItem xmlns:ds="http://schemas.openxmlformats.org/officeDocument/2006/customXml" ds:itemID="{DEB77E6D-1ABB-4DE4-BCD6-99687ED1743A}">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9B9DECD3-740D-4D44-984C-C7894535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FORMATO</vt:lpstr>
      <vt:lpstr>ENCUESTA DE IMPACTO</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2023-01-30T21:17:15Z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