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F:\WGH IDIPRON\IDIPRON\WILLI\Herramientas de Gestión\Herramientas de Gestión\Admon Riesgos\2023\"/>
    </mc:Choice>
  </mc:AlternateContent>
  <xr:revisionPtr revIDLastSave="0" documentId="8_{B35A6597-52DB-4E58-9664-736428DDB077}" xr6:coauthVersionLast="47" xr6:coauthVersionMax="47" xr10:uidLastSave="{00000000-0000-0000-0000-000000000000}"/>
  <bookViews>
    <workbookView xWindow="-120" yWindow="-120" windowWidth="29040" windowHeight="15840" xr2:uid="{38379919-64FC-4686-AAE6-94F33B0ED37E}"/>
  </bookViews>
  <sheets>
    <sheet name="R1" sheetId="1" r:id="rId1"/>
    <sheet name="Datos" sheetId="4" state="hidden" r:id="rId2"/>
    <sheet name="ENCUESTA DE IMPACTO" sheetId="2" r:id="rId3"/>
  </sheets>
  <definedNames>
    <definedName name="_xlnm.Print_Area" localSheetId="0">'R1'!$A$1:$AG$22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C23" i="2"/>
  <c r="G16" i="1"/>
  <c r="H16" i="1" s="1"/>
  <c r="L22" i="1"/>
  <c r="L21" i="1"/>
  <c r="L20" i="1"/>
  <c r="L19" i="1"/>
  <c r="L18" i="1"/>
  <c r="L17" i="1"/>
  <c r="L16" i="1"/>
  <c r="D27" i="2" l="1"/>
  <c r="D29" i="2"/>
  <c r="D28" i="2"/>
  <c r="M16" i="1"/>
  <c r="M19" i="1" s="1"/>
  <c r="O19" i="1" s="1"/>
  <c r="Q19" i="1" s="1"/>
  <c r="R16" i="1" s="1"/>
  <c r="S16" i="1" s="1"/>
  <c r="T16" i="1" s="1"/>
  <c r="P16" i="1" l="1"/>
  <c r="O16" i="1"/>
</calcChain>
</file>

<file path=xl/sharedStrings.xml><?xml version="1.0" encoding="utf-8"?>
<sst xmlns="http://schemas.openxmlformats.org/spreadsheetml/2006/main" count="216" uniqueCount="168">
  <si>
    <t>CÓDIGO</t>
  </si>
  <si>
    <t>VERSIÓN</t>
  </si>
  <si>
    <t>MAPA DE RIESGOS DE CORRUPCIÓN</t>
  </si>
  <si>
    <t>PÁGINA</t>
  </si>
  <si>
    <t xml:space="preserve">1 de 1 </t>
  </si>
  <si>
    <t>VIGENTE DESDE</t>
  </si>
  <si>
    <t>PROCESO</t>
  </si>
  <si>
    <t>GESTIÓN CONTRACTUAL</t>
  </si>
  <si>
    <t>FECHA DE ACTUALIZACIÓN</t>
  </si>
  <si>
    <t>OBJETIVO DEL PROCESO</t>
  </si>
  <si>
    <t>Elaborar y desarrollar los procesos de contratación que requiere la entidad, bajo las diferentes modalidades establecidas dentro del marco legal vigente, cumpliendo con los principios de transparencia, economía, responsabilidad y los postulados que rigen la función administrativa. ***</t>
  </si>
  <si>
    <t>FORMULACIÓN</t>
  </si>
  <si>
    <t>1 SEGUIMIENTO</t>
  </si>
  <si>
    <t>2 SEGUIMIENTO</t>
  </si>
  <si>
    <t>3 SEGUIMIENTO</t>
  </si>
  <si>
    <t>ALCANCE DEL PROCESO</t>
  </si>
  <si>
    <t>La Oficina Asesora Jurídica recibe las necesidades formuladas por los gerentes de proyectos, los correspondientes procesos de contratación; así mismo, tramita las modificaciones, incumplimientos, liquidaciones y demás trámites a que haya lugar dentro de la etapa de ejecución de los contratos suscritos por la entidad. ***</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</si>
  <si>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</si>
  <si>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</si>
  <si>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</si>
  <si>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</si>
  <si>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</si>
  <si>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</si>
  <si>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</si>
  <si>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</si>
  <si>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</si>
  <si>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</si>
  <si>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</si>
  <si>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</si>
  <si>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</si>
  <si>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</si>
  <si>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</si>
  <si>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</si>
  <si>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</si>
  <si>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</si>
  <si>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</si>
  <si>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</si>
  <si>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</si>
  <si>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</si>
  <si>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</si>
  <si>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</si>
  <si>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</si>
  <si>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</si>
  <si>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</si>
  <si>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</si>
  <si>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</si>
  <si>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</si>
  <si>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</si>
  <si>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</si>
  <si>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</si>
  <si>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</si>
  <si>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</si>
  <si>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</si>
  <si>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</si>
  <si>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</si>
  <si>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</si>
  <si>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Posible falta de información oportuna de los procesos contractuales.</t>
  </si>
  <si>
    <t>Manipulación de documentos previos por parte de los profesionales encargados de la estructuración de los procesos de contratación  con el fin de direccionar el proceso contractual para beneficio propio o de un tercero</t>
  </si>
  <si>
    <t xml:space="preserve">
Falta de credibilidad en la gestión del Instituto, hallazgos de entes de control, bajos indicadores en el Índice de Transparencia por Colombia</t>
  </si>
  <si>
    <t>MUY BAJA</t>
  </si>
  <si>
    <t>MODERADO</t>
  </si>
  <si>
    <t xml:space="preserve">1. El comité estructurador interdisciplinario designado para cada proceso de contratación de bienes se encarga  de definir a través de los estudios previos, los requisitos de orden jurídico, técnico y financiero para la postulación de los diferentes proponentes de los procesos de contratación de bienes y servicios de la entidad, verificando su cumplimiento y garantizando así la pluralidad de oferentes 
2. El Comité Asesor de Contratación aprueba los estudios previos, (exceptuando los procesos de mínima cuantía y los de contratación directa por prestación de servicios profesionales y de apoyo a la gestión) en donde se verifican que se cumpla con todos los requisitos de ley. En caso de que se detecte inconsistencias en el estudio previo, se devuelve para ajustes por parte del comité estructurador.
</t>
  </si>
  <si>
    <t>¿Existe un responsable asignado a la ejecución del control?</t>
  </si>
  <si>
    <t>ASIGNADO</t>
  </si>
  <si>
    <t>FUERTE (Siempre se Ejecuta)</t>
  </si>
  <si>
    <t>DIRECTAMENTE</t>
  </si>
  <si>
    <t>REDUCIR EL RIESGO</t>
  </si>
  <si>
    <t>Informar al superior jerárquico de la situación y realizar las medidas correctivas, disciplinarias que dieran a lugar dependiendo la calidad de la persona (contratista o funcionario) y poner en conocimiento a las autoridades competentes</t>
  </si>
  <si>
    <t xml:space="preserve">Incluir en todos los contratos de prestación de servicios la cláusula anticorrupción </t>
  </si>
  <si>
    <t>01/01/2022 al 30/12/2022</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</si>
  <si>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</si>
  <si>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</si>
  <si>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</si>
  <si>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</si>
  <si>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</si>
  <si>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</si>
  <si>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</si>
  <si>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</si>
  <si>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</si>
  <si>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</si>
  <si>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</si>
  <si>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</si>
  <si>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</si>
  <si>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</si>
  <si>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Contratos de prestación de servicios con la cláusula anticorrupción incluida* Los estudios previos aprobados por el comité asesor de contratación y las actas de comité asesor de contratación.</t>
  </si>
  <si>
    <t>¿Se deja evidencia o rastro de la ejecución del control que permita a cualquier tercero con la evidencia llegar a la misma conclusión?</t>
  </si>
  <si>
    <t>COMPLETA</t>
  </si>
  <si>
    <t>CONDICIONES RIESGO INHERENTE</t>
  </si>
  <si>
    <t>Asignado</t>
  </si>
  <si>
    <t>No Asignado</t>
  </si>
  <si>
    <t>MUY BAJA - MODERADO</t>
  </si>
  <si>
    <t>Adecuado</t>
  </si>
  <si>
    <t>Inadecuado</t>
  </si>
  <si>
    <t>BAJA</t>
  </si>
  <si>
    <t>MAYOR</t>
  </si>
  <si>
    <t>MUY BAJA - MAYOR</t>
  </si>
  <si>
    <t>ALTO</t>
  </si>
  <si>
    <t>Inoportuna</t>
  </si>
  <si>
    <t>MEDIA</t>
  </si>
  <si>
    <t>CATASTRÓFICO</t>
  </si>
  <si>
    <t>MUY BAJA - CATASTRÓFICO</t>
  </si>
  <si>
    <t>EXTREMO</t>
  </si>
  <si>
    <t>Prevenir</t>
  </si>
  <si>
    <t>Detectar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</si>
  <si>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</si>
  <si>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</si>
  <si>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</si>
  <si>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</si>
  <si>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</si>
  <si>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</si>
  <si>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</si>
  <si>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</si>
  <si>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</si>
  <si>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</si>
  <si>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</si>
  <si>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</si>
  <si>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</si>
  <si>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</si>
  <si>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</si>
  <si>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</si>
  <si>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</si>
  <si>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</si>
  <si>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</si>
  <si>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</si>
  <si>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</si>
  <si>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</si>
  <si>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</si>
  <si>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</si>
  <si>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</si>
  <si>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</si>
  <si>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</si>
  <si>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</si>
  <si>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</si>
  <si>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FORMATO PARA DETERMINAR EL IMPACTO</t>
  </si>
  <si>
    <t xml:space="preserve">Nº </t>
  </si>
  <si>
    <t xml:space="preserve">PREGUNTA </t>
  </si>
  <si>
    <t>RESPUESTA</t>
  </si>
  <si>
    <t>SI EL RIESGO DE CORRUPCIÓN SE MATERIALIZA PODRÍA...</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</si>
  <si>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</si>
  <si>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</si>
  <si>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</si>
  <si>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</si>
  <si>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</si>
  <si>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</si>
  <si>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</si>
  <si>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</si>
  <si>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</si>
  <si>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</si>
  <si>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</si>
  <si>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</si>
  <si>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</si>
  <si>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</si>
  <si>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</si>
  <si>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</si>
  <si>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</si>
  <si>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</si>
  <si>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</si>
  <si>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</si>
  <si>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</si>
  <si>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</si>
  <si>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</si>
  <si>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</si>
  <si>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</si>
  <si>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</si>
  <si>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DIRECCIONAMIENTO ESTRATÉGICO</t>
  </si>
  <si>
    <t>E-DES-FT-020</t>
  </si>
  <si>
    <t>02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</si>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</sst>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0"/>
      <color rgb="FF000000"/>
      <name val="Times New Roman"/>
      <family val="1"/>
    </font>
    <font>
      <sz val="12"/>
      <color rgb="FF000000"/>
      <name val="Inherit"/>
      <charset val="1"/>
    </font>
    <font>
      <sz val="10"/>
      <color rgb="FF000000"/>
      <name val="Times New Roma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
      <patternFill patternType="solid">
        <fgColor rgb="FFFFFFFF"/>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204">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50" xfId="0" applyFont="1" applyBorder="1" applyAlignment="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5"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2" fillId="3" borderId="47" xfId="0" applyFont="1" applyFill="1" applyBorder="1" applyAlignment="1">
      <alignment horizontal="center" vertical="center" wrapText="1"/>
    </xf>
    <xf numFmtId="0" fontId="0" fillId="0" borderId="1" xfId="0" applyBorder="1" applyAlignment="1">
      <alignment horizontal="center" vertical="center"/>
    </xf>
    <xf numFmtId="0" fontId="21" fillId="9" borderId="62" xfId="0" applyFont="1" applyFill="1" applyBorder="1" applyAlignment="1">
      <alignment wrapText="1"/>
    </xf>
    <xf numFmtId="0" fontId="21" fillId="9" borderId="63" xfId="0" applyFont="1" applyFill="1" applyBorder="1" applyAlignment="1">
      <alignment wrapText="1"/>
    </xf>
    <xf numFmtId="0" fontId="21" fillId="9" borderId="61" xfId="0" applyFont="1" applyFill="1" applyBorder="1" applyAlignment="1">
      <alignment vertical="top" wrapText="1"/>
    </xf>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9"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0" xfId="0" applyFont="1" applyFill="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17" fillId="0" borderId="27" xfId="0" applyFont="1" applyBorder="1" applyAlignment="1" applyProtection="1">
      <alignment horizontal="justify" vertical="center" wrapText="1"/>
      <protection locked="0"/>
    </xf>
    <xf numFmtId="0" fontId="17" fillId="0" borderId="47" xfId="0" applyFont="1" applyBorder="1" applyAlignment="1" applyProtection="1">
      <alignment horizontal="justify" vertical="center"/>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20" fillId="0" borderId="1" xfId="0"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3" borderId="1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18" fillId="0" borderId="1" xfId="0" applyFont="1" applyBorder="1" applyAlignment="1" applyProtection="1">
      <alignment horizontal="justify" vertical="center" wrapText="1"/>
      <protection locked="0"/>
    </xf>
    <xf numFmtId="0" fontId="18" fillId="0" borderId="45" xfId="0" applyFont="1" applyBorder="1" applyAlignment="1" applyProtection="1">
      <alignment horizontal="justify" vertical="center" wrapText="1"/>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16" fillId="0" borderId="21"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7" fillId="0" borderId="8" xfId="0" applyFont="1" applyBorder="1" applyAlignment="1" applyProtection="1">
      <alignment horizontal="justify" vertical="center" wrapText="1"/>
      <protection locked="0"/>
    </xf>
    <xf numFmtId="0" fontId="17" fillId="0" borderId="10" xfId="0" applyFont="1" applyBorder="1" applyAlignment="1" applyProtection="1">
      <alignment horizontal="justify" vertical="center" wrapText="1"/>
      <protection locked="0"/>
    </xf>
    <xf numFmtId="0" fontId="17" fillId="0" borderId="49"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protection locked="0"/>
    </xf>
    <xf numFmtId="0" fontId="17" fillId="0" borderId="45" xfId="0" applyFont="1" applyBorder="1" applyAlignment="1" applyProtection="1">
      <alignment horizontal="justify" vertical="center"/>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2" fillId="2" borderId="4"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3" fillId="0" borderId="64"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14" fontId="14" fillId="2" borderId="4" xfId="0" applyNumberFormat="1" applyFont="1" applyFill="1" applyBorder="1" applyAlignment="1">
      <alignment horizontal="center" vertical="center"/>
    </xf>
    <xf numFmtId="0" fontId="14" fillId="2" borderId="5"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0" fontId="17" fillId="0" borderId="47"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9" xfId="0" applyFont="1" applyBorder="1" applyAlignment="1">
      <alignment horizontal="center" vertical="center" wrapText="1"/>
    </xf>
    <xf numFmtId="0" fontId="10" fillId="4" borderId="1" xfId="0" applyFont="1" applyFill="1" applyBorder="1" applyAlignment="1">
      <alignment horizontal="center" vertical="center"/>
    </xf>
    <xf numFmtId="0" fontId="6" fillId="3" borderId="1" xfId="0" applyFont="1" applyFill="1" applyBorder="1" applyAlignment="1">
      <alignment horizontal="center" vertical="center" wrapText="1"/>
    </xf>
    <xf numFmtId="14" fontId="9" fillId="0" borderId="21" xfId="0" applyNumberFormat="1"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18" fillId="2" borderId="31" xfId="0" applyFont="1" applyFill="1" applyBorder="1" applyAlignment="1">
      <alignment horizontal="left" vertical="center" wrapText="1"/>
    </xf>
    <xf numFmtId="0" fontId="19" fillId="2" borderId="32" xfId="0" applyFont="1" applyFill="1" applyBorder="1" applyAlignment="1">
      <alignment horizontal="left" vertical="center" wrapText="1"/>
    </xf>
    <xf numFmtId="0" fontId="19" fillId="2" borderId="33" xfId="0" applyFont="1" applyFill="1" applyBorder="1" applyAlignment="1">
      <alignment horizontal="left"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12" fillId="7" borderId="1" xfId="0" applyFont="1" applyFill="1" applyBorder="1" applyAlignment="1">
      <alignment horizontal="justify" vertical="top" wrapText="1"/>
    </xf>
    <xf numFmtId="0" fontId="12"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abSelected="1" zoomScale="70" zoomScaleNormal="70" zoomScaleSheetLayoutView="50" workbookViewId="0">
      <selection activeCell="B6" sqref="B6:H6"/>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136"/>
      <c r="B1" s="179" t="s">
        <v>164</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1"/>
      <c r="AD1" s="177" t="s">
        <v>0</v>
      </c>
      <c r="AE1" s="178"/>
      <c r="AF1" s="178"/>
      <c r="AG1" s="51" t="s">
        <v>165</v>
      </c>
      <c r="AH1" s="1"/>
      <c r="AI1" s="1"/>
      <c r="AJ1" s="1"/>
    </row>
    <row r="2" spans="1:36" ht="27" customHeight="1" thickBot="1">
      <c r="A2" s="136"/>
      <c r="B2" s="182"/>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4"/>
      <c r="AD2" s="177" t="s">
        <v>1</v>
      </c>
      <c r="AE2" s="178"/>
      <c r="AF2" s="178"/>
      <c r="AG2" s="52" t="s">
        <v>166</v>
      </c>
      <c r="AH2" s="1"/>
      <c r="AI2" s="1"/>
      <c r="AJ2" s="1"/>
    </row>
    <row r="3" spans="1:36" ht="27" customHeight="1">
      <c r="A3" s="136"/>
      <c r="B3" s="179" t="s">
        <v>2</v>
      </c>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1"/>
      <c r="AD3" s="177" t="s">
        <v>3</v>
      </c>
      <c r="AE3" s="178"/>
      <c r="AF3" s="178"/>
      <c r="AG3" s="51" t="s">
        <v>4</v>
      </c>
      <c r="AH3" s="1"/>
      <c r="AI3" s="1"/>
      <c r="AJ3" s="1"/>
    </row>
    <row r="4" spans="1:36" ht="27" customHeight="1" thickBot="1">
      <c r="A4" s="136"/>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4"/>
      <c r="AD4" s="177" t="s">
        <v>5</v>
      </c>
      <c r="AE4" s="178"/>
      <c r="AF4" s="178"/>
      <c r="AG4" s="53">
        <v>44838</v>
      </c>
      <c r="AH4" s="1"/>
      <c r="AI4" s="1"/>
      <c r="AJ4" s="1"/>
    </row>
    <row r="5" spans="1:36" ht="27" customHeight="1" thickBot="1">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c r="A6" s="54" t="s">
        <v>6</v>
      </c>
      <c r="B6" s="137" t="s">
        <v>7</v>
      </c>
      <c r="C6" s="138"/>
      <c r="D6" s="138"/>
      <c r="E6" s="138"/>
      <c r="F6" s="138"/>
      <c r="G6" s="138"/>
      <c r="H6" s="139"/>
      <c r="I6" s="22"/>
      <c r="J6" s="28"/>
      <c r="K6" s="31" t="s">
        <v>8</v>
      </c>
      <c r="L6" s="30"/>
      <c r="M6" s="160">
        <v>44956</v>
      </c>
      <c r="N6" s="161"/>
      <c r="O6" s="22"/>
      <c r="P6" s="22"/>
      <c r="Q6" s="22"/>
      <c r="R6" s="22"/>
      <c r="S6" s="22"/>
      <c r="T6" s="22"/>
      <c r="U6" s="22"/>
      <c r="V6" s="22"/>
      <c r="W6" s="22"/>
      <c r="X6" s="22"/>
      <c r="Y6" s="22"/>
      <c r="Z6" s="22"/>
      <c r="AA6" s="22"/>
      <c r="AB6" s="22"/>
      <c r="AC6" s="23"/>
      <c r="AD6" s="22"/>
      <c r="AE6" s="1"/>
      <c r="AF6" s="1"/>
      <c r="AG6" s="1"/>
      <c r="AH6" s="1"/>
      <c r="AI6" s="1"/>
      <c r="AJ6" s="1"/>
    </row>
    <row r="7" spans="1:36" ht="27" customHeight="1" thickBot="1">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c r="A8" s="54" t="s">
        <v>9</v>
      </c>
      <c r="B8" s="174" t="s">
        <v>10</v>
      </c>
      <c r="C8" s="175"/>
      <c r="D8" s="175"/>
      <c r="E8" s="175"/>
      <c r="F8" s="175"/>
      <c r="G8" s="175"/>
      <c r="H8" s="175"/>
      <c r="I8" s="176"/>
      <c r="J8" s="22"/>
      <c r="K8" s="26" t="s">
        <v>11</v>
      </c>
      <c r="L8" s="26"/>
      <c r="M8" s="26" t="s">
        <v>12</v>
      </c>
      <c r="N8" s="26" t="s">
        <v>13</v>
      </c>
      <c r="O8" s="26" t="s">
        <v>14</v>
      </c>
      <c r="P8" s="22"/>
      <c r="Q8" s="22"/>
      <c r="R8" s="22"/>
      <c r="S8" s="22"/>
      <c r="T8" s="22"/>
      <c r="U8" s="22"/>
      <c r="V8" s="22"/>
      <c r="W8" s="22"/>
      <c r="X8" s="22"/>
      <c r="Y8" s="22"/>
      <c r="Z8" s="22"/>
      <c r="AA8" s="22"/>
      <c r="AB8" s="22"/>
      <c r="AC8" s="23"/>
      <c r="AD8" s="22"/>
      <c r="AE8" s="1"/>
      <c r="AF8" s="1"/>
      <c r="AG8" s="1"/>
      <c r="AH8" s="1"/>
      <c r="AI8" s="1"/>
      <c r="AJ8" s="1"/>
    </row>
    <row r="9" spans="1:36" ht="59.25" customHeight="1" thickBot="1">
      <c r="A9" s="54" t="s">
        <v>15</v>
      </c>
      <c r="B9" s="174" t="s">
        <v>16</v>
      </c>
      <c r="C9" s="175"/>
      <c r="D9" s="175"/>
      <c r="E9" s="175"/>
      <c r="F9" s="175"/>
      <c r="G9" s="175"/>
      <c r="H9" s="175"/>
      <c r="I9" s="176"/>
      <c r="J9" s="22"/>
      <c r="K9" s="56" t="s">
        <v>167</v>
      </c>
      <c r="L9" s="27"/>
      <c r="M9" s="56"/>
      <c r="N9" s="61"/>
      <c r="O9" s="61"/>
      <c r="P9" s="22"/>
      <c r="Q9" s="22"/>
      <c r="R9" s="22"/>
      <c r="S9" s="22"/>
      <c r="T9" s="22"/>
      <c r="U9" s="22"/>
      <c r="V9" s="22"/>
      <c r="W9" s="22"/>
      <c r="X9" s="22"/>
      <c r="Y9" s="22"/>
      <c r="Z9" s="22"/>
      <c r="AA9" s="22"/>
      <c r="AB9" s="22"/>
      <c r="AC9" s="23"/>
      <c r="AD9" s="22"/>
      <c r="AE9" s="1"/>
      <c r="AF9" s="1"/>
      <c r="AG9" s="1"/>
      <c r="AH9" s="1"/>
      <c r="AI9" s="1"/>
      <c r="AJ9" s="1"/>
    </row>
    <row r="10" spans="1:36" ht="15.75"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c r="A12" s="140" t="s">
        <v>18</v>
      </c>
      <c r="B12" s="141"/>
      <c r="C12" s="141"/>
      <c r="D12" s="142"/>
      <c r="E12" s="143" t="s">
        <v>19</v>
      </c>
      <c r="F12" s="144"/>
      <c r="G12" s="144"/>
      <c r="H12" s="144"/>
      <c r="I12" s="144"/>
      <c r="J12" s="144"/>
      <c r="K12" s="144"/>
      <c r="L12" s="144"/>
      <c r="M12" s="144"/>
      <c r="N12" s="144"/>
      <c r="O12" s="144"/>
      <c r="P12" s="144"/>
      <c r="Q12" s="144"/>
      <c r="R12" s="144"/>
      <c r="S12" s="144"/>
      <c r="T12" s="144"/>
      <c r="U12" s="144"/>
      <c r="V12" s="144"/>
      <c r="W12" s="144"/>
      <c r="X12" s="145"/>
      <c r="Y12" s="39"/>
      <c r="Z12" s="80" t="s">
        <v>20</v>
      </c>
      <c r="AA12" s="81"/>
      <c r="AB12" s="81"/>
      <c r="AC12" s="81"/>
      <c r="AD12" s="82"/>
      <c r="AE12" s="1"/>
      <c r="AF12" s="80" t="s">
        <v>21</v>
      </c>
      <c r="AG12" s="82"/>
      <c r="AH12" s="1"/>
      <c r="AI12" s="1"/>
      <c r="AJ12" s="1"/>
    </row>
    <row r="13" spans="1:36">
      <c r="A13" s="146" t="s">
        <v>22</v>
      </c>
      <c r="B13" s="104" t="s">
        <v>23</v>
      </c>
      <c r="C13" s="104" t="s">
        <v>24</v>
      </c>
      <c r="D13" s="106" t="s">
        <v>25</v>
      </c>
      <c r="E13" s="108" t="s">
        <v>26</v>
      </c>
      <c r="F13" s="109"/>
      <c r="G13" s="109"/>
      <c r="H13" s="109"/>
      <c r="I13" s="110" t="s">
        <v>27</v>
      </c>
      <c r="J13" s="111"/>
      <c r="K13" s="111"/>
      <c r="L13" s="111"/>
      <c r="M13" s="111"/>
      <c r="N13" s="111"/>
      <c r="O13" s="111"/>
      <c r="P13" s="111"/>
      <c r="Q13" s="111"/>
      <c r="R13" s="33"/>
      <c r="S13" s="33"/>
      <c r="T13" s="110" t="s">
        <v>28</v>
      </c>
      <c r="U13" s="111"/>
      <c r="V13" s="111"/>
      <c r="W13" s="111"/>
      <c r="X13" s="148"/>
      <c r="Y13" s="39"/>
      <c r="Z13" s="83"/>
      <c r="AA13" s="84"/>
      <c r="AB13" s="84"/>
      <c r="AC13" s="84"/>
      <c r="AD13" s="85"/>
      <c r="AE13" s="1"/>
      <c r="AF13" s="83"/>
      <c r="AG13" s="85"/>
      <c r="AH13" s="2"/>
      <c r="AI13" s="2"/>
      <c r="AJ13" s="2"/>
    </row>
    <row r="14" spans="1:36" ht="32.25" customHeight="1" thickBot="1">
      <c r="A14" s="146"/>
      <c r="B14" s="104"/>
      <c r="C14" s="104"/>
      <c r="D14" s="106"/>
      <c r="E14" s="149" t="s">
        <v>29</v>
      </c>
      <c r="F14" s="150"/>
      <c r="G14" s="150"/>
      <c r="H14" s="150"/>
      <c r="I14" s="151" t="s">
        <v>30</v>
      </c>
      <c r="J14" s="153" t="s">
        <v>31</v>
      </c>
      <c r="K14" s="153" t="s">
        <v>32</v>
      </c>
      <c r="L14" s="154" t="s">
        <v>33</v>
      </c>
      <c r="M14" s="104" t="s">
        <v>34</v>
      </c>
      <c r="N14" s="156" t="s">
        <v>35</v>
      </c>
      <c r="O14" s="105" t="s">
        <v>36</v>
      </c>
      <c r="P14" s="104" t="s">
        <v>37</v>
      </c>
      <c r="Q14" s="105" t="s">
        <v>38</v>
      </c>
      <c r="R14" s="105" t="s">
        <v>39</v>
      </c>
      <c r="S14" s="36"/>
      <c r="T14" s="152" t="s">
        <v>40</v>
      </c>
      <c r="U14" s="104" t="s">
        <v>41</v>
      </c>
      <c r="V14" s="105" t="s">
        <v>42</v>
      </c>
      <c r="W14" s="104" t="s">
        <v>43</v>
      </c>
      <c r="X14" s="106"/>
      <c r="Y14" s="46"/>
      <c r="Z14" s="86"/>
      <c r="AA14" s="87"/>
      <c r="AB14" s="87"/>
      <c r="AC14" s="87"/>
      <c r="AD14" s="88"/>
      <c r="AE14" s="2"/>
      <c r="AF14" s="86"/>
      <c r="AG14" s="88"/>
      <c r="AH14" s="2"/>
      <c r="AI14" s="1"/>
      <c r="AJ14" s="2"/>
    </row>
    <row r="15" spans="1:36" ht="74.25" customHeight="1">
      <c r="A15" s="147"/>
      <c r="B15" s="105"/>
      <c r="C15" s="105"/>
      <c r="D15" s="107"/>
      <c r="E15" s="40" t="s">
        <v>44</v>
      </c>
      <c r="F15" s="38" t="s">
        <v>45</v>
      </c>
      <c r="G15" s="3"/>
      <c r="H15" s="4" t="s">
        <v>46</v>
      </c>
      <c r="I15" s="152"/>
      <c r="J15" s="153"/>
      <c r="K15" s="153"/>
      <c r="L15" s="155"/>
      <c r="M15" s="104"/>
      <c r="N15" s="112"/>
      <c r="O15" s="112"/>
      <c r="P15" s="104"/>
      <c r="Q15" s="112"/>
      <c r="R15" s="112"/>
      <c r="S15" s="37"/>
      <c r="T15" s="170"/>
      <c r="U15" s="104"/>
      <c r="V15" s="112"/>
      <c r="W15" s="34" t="s">
        <v>47</v>
      </c>
      <c r="X15" s="41" t="s">
        <v>48</v>
      </c>
      <c r="Y15" s="46"/>
      <c r="Z15" s="49" t="s">
        <v>49</v>
      </c>
      <c r="AA15" s="35" t="s">
        <v>50</v>
      </c>
      <c r="AB15" s="35" t="s">
        <v>51</v>
      </c>
      <c r="AC15" s="35" t="s">
        <v>52</v>
      </c>
      <c r="AD15" s="50" t="s">
        <v>53</v>
      </c>
      <c r="AE15" s="2"/>
      <c r="AF15" s="49" t="s">
        <v>54</v>
      </c>
      <c r="AG15" s="60" t="s">
        <v>55</v>
      </c>
      <c r="AH15" s="2"/>
      <c r="AI15" s="1"/>
      <c r="AJ15" s="2"/>
    </row>
    <row r="16" spans="1:36" ht="319.5" customHeight="1">
      <c r="A16" s="125">
        <v>1</v>
      </c>
      <c r="B16" s="127" t="s">
        <v>56</v>
      </c>
      <c r="C16" s="130" t="s">
        <v>57</v>
      </c>
      <c r="D16" s="130" t="s">
        <v>58</v>
      </c>
      <c r="E16" s="133" t="s">
        <v>59</v>
      </c>
      <c r="F16" s="113" t="s">
        <v>60</v>
      </c>
      <c r="G16" s="77" t="str">
        <f>+CONCATENATE(E16," - ",F16)</f>
        <v>MUY BAJA - MODERADO</v>
      </c>
      <c r="H16" s="71" t="str">
        <f>+VLOOKUP(G16,Datos!D3:E17,2,FALSE)</f>
        <v>MODERADO</v>
      </c>
      <c r="I16" s="115" t="s">
        <v>61</v>
      </c>
      <c r="J16" s="5" t="s">
        <v>62</v>
      </c>
      <c r="K16" s="6" t="s">
        <v>63</v>
      </c>
      <c r="L16" s="7">
        <f>IF(K16="ASIGNADO",15,IF(K16="NO ASIGNADO",0,""))</f>
        <v>15</v>
      </c>
      <c r="M16" s="117">
        <f>SUM(L16:L22)</f>
        <v>100</v>
      </c>
      <c r="N16" s="119" t="s">
        <v>64</v>
      </c>
      <c r="O16" s="169">
        <f>IF(O19="DÉBIL",0,IF(O19="MODERADO",50,IF(O19="FUERTE",100,"")))</f>
        <v>100</v>
      </c>
      <c r="P16" s="166" t="str">
        <f>IF(AND(M19="FUERTE",N16="FUERTE (SIEMPRE SE EJECUTA)"),"NO","SÍ")</f>
        <v>NO</v>
      </c>
      <c r="Q16" s="70" t="s">
        <v>65</v>
      </c>
      <c r="R16" s="162" t="str">
        <f>IF(AND(E16="MUY BAJA",Q19=2),"MUY BAJA",IF(AND(E16="BAJA",Q19=2),"MUY BAJA",IF(AND(E16="MEDIA",Q19=2),"MUY BAJA",IF(AND(E16="ALTA",Q19=2),"BAJA",IF(AND(E16="MUY ALTA",Q19=2),"MEDIA",IF(AND(E16="MUY BAJA",Q19=1),"MUY BAJA",IF(AND(E16="BAJA",Q19=1),"MUY BAJA",IF(AND(E16="MEDIA",Q19=1),"BAJA",IF(AND(E16="ALTA",Q19=1),"MEDIA",IF(AND(E16="MUY ALTA",Q19=1),"ALTA",E16))))))))))</f>
        <v>MUY BAJA</v>
      </c>
      <c r="S16" s="77" t="str">
        <f>+CONCATENATE(R16," - ",F16)</f>
        <v>MUY BAJA - MODERADO</v>
      </c>
      <c r="T16" s="71" t="str">
        <f>+VLOOKUP(S16,Datos!$D$3:$E$17,2,FALSE)</f>
        <v>MODERADO</v>
      </c>
      <c r="U16" s="74" t="s">
        <v>66</v>
      </c>
      <c r="V16" s="89" t="s">
        <v>67</v>
      </c>
      <c r="W16" s="127" t="s">
        <v>68</v>
      </c>
      <c r="X16" s="97" t="s">
        <v>69</v>
      </c>
      <c r="Y16" s="47"/>
      <c r="Z16" s="171"/>
      <c r="AA16" s="99"/>
      <c r="AB16" s="95"/>
      <c r="AC16" s="95"/>
      <c r="AD16" s="102"/>
      <c r="AE16" s="1"/>
      <c r="AF16" s="157"/>
      <c r="AG16" s="64"/>
      <c r="AH16" s="1"/>
      <c r="AI16" s="1"/>
      <c r="AJ16" s="1"/>
    </row>
    <row r="17" spans="1:36" ht="110.25" customHeight="1">
      <c r="A17" s="125"/>
      <c r="B17" s="128"/>
      <c r="C17" s="131"/>
      <c r="D17" s="131"/>
      <c r="E17" s="134"/>
      <c r="F17" s="113"/>
      <c r="G17" s="78"/>
      <c r="H17" s="72"/>
      <c r="I17" s="115"/>
      <c r="J17" s="8" t="s">
        <v>70</v>
      </c>
      <c r="K17" s="9" t="s">
        <v>71</v>
      </c>
      <c r="L17" s="10">
        <f>IF(K17="ADECUADO",15,IF(K17="INADECUADO",0,""))</f>
        <v>15</v>
      </c>
      <c r="M17" s="118"/>
      <c r="N17" s="120"/>
      <c r="O17" s="169"/>
      <c r="P17" s="167"/>
      <c r="Q17" s="70"/>
      <c r="R17" s="163"/>
      <c r="S17" s="78"/>
      <c r="T17" s="72"/>
      <c r="U17" s="75"/>
      <c r="V17" s="90"/>
      <c r="W17" s="128"/>
      <c r="X17" s="165"/>
      <c r="Y17" s="47"/>
      <c r="Z17" s="172"/>
      <c r="AA17" s="100"/>
      <c r="AB17" s="95"/>
      <c r="AC17" s="95"/>
      <c r="AD17" s="102"/>
      <c r="AE17" s="1"/>
      <c r="AF17" s="158"/>
      <c r="AG17" s="62"/>
      <c r="AH17" s="1"/>
      <c r="AI17" s="1"/>
      <c r="AJ17" s="1"/>
    </row>
    <row r="18" spans="1:36" ht="126.75" customHeight="1">
      <c r="A18" s="125"/>
      <c r="B18" s="128"/>
      <c r="C18" s="131"/>
      <c r="D18" s="131"/>
      <c r="E18" s="134"/>
      <c r="F18" s="113"/>
      <c r="G18" s="78"/>
      <c r="H18" s="72"/>
      <c r="I18" s="115"/>
      <c r="J18" s="11" t="s">
        <v>72</v>
      </c>
      <c r="K18" s="9" t="s">
        <v>73</v>
      </c>
      <c r="L18" s="10">
        <f>IF(K18="OPORTUNA",15,IF(K18="INOPORTUNA",0,""))</f>
        <v>15</v>
      </c>
      <c r="M18" s="118"/>
      <c r="N18" s="120"/>
      <c r="O18" s="169"/>
      <c r="P18" s="167"/>
      <c r="Q18" s="12" t="s">
        <v>74</v>
      </c>
      <c r="R18" s="163"/>
      <c r="S18" s="78"/>
      <c r="T18" s="72"/>
      <c r="U18" s="75"/>
      <c r="V18" s="90"/>
      <c r="W18" s="128"/>
      <c r="X18" s="165"/>
      <c r="Y18" s="47"/>
      <c r="Z18" s="172"/>
      <c r="AA18" s="100"/>
      <c r="AB18" s="95"/>
      <c r="AC18" s="95"/>
      <c r="AD18" s="102"/>
      <c r="AE18" s="1"/>
      <c r="AF18" s="158"/>
      <c r="AG18" s="62"/>
      <c r="AH18" s="1"/>
      <c r="AI18" s="1"/>
      <c r="AJ18" s="1"/>
    </row>
    <row r="19" spans="1:36" ht="100.5" customHeight="1">
      <c r="A19" s="125"/>
      <c r="B19" s="128"/>
      <c r="C19" s="131"/>
      <c r="D19" s="131"/>
      <c r="E19" s="134"/>
      <c r="F19" s="113"/>
      <c r="G19" s="78"/>
      <c r="H19" s="72"/>
      <c r="I19" s="115"/>
      <c r="J19" s="8" t="s">
        <v>75</v>
      </c>
      <c r="K19" s="9" t="s">
        <v>76</v>
      </c>
      <c r="L19" s="10">
        <f>IF(K19="PREVENIR",15,IF(K19="DETECTAR",10,IF(K19="NO ES UN CONTROL",0,"")))</f>
        <v>15</v>
      </c>
      <c r="M19" s="122" t="str">
        <f>IF(M16&lt;86,"DÉBIL",IF(M16&lt;96,"MODERADO",IF(M16&lt;101,"FUERTE","")))</f>
        <v>FUERTE</v>
      </c>
      <c r="N19" s="120"/>
      <c r="O19" s="65" t="str">
        <f>IF(AND(M19="FUERTE",N16="FUERTE (SIEMPRE SE EJECUTA)"),"FUERTE",IF(OR(M19="DÉBIL",N16="DÉBIL (NO SE EJECUTA)"),"DÉBIL",IF(OR(M19="MODERADO",N16="MODERADO (ALGUNAS VECES)"),"MODERADO")))</f>
        <v>FUERTE</v>
      </c>
      <c r="P19" s="167"/>
      <c r="Q19" s="67">
        <f>IF(AND($O$19="FUERTE",$Q$16="DIRECTAMENTE"),2,IF(AND($O$19="FUERTE",$Q$16="DIRECTAMENTE"),2,IF(AND($O$19="FUERTE",$Q$16="DIRECTAMENTE"),2,IF(AND($O$19="FUERTE",$Q$16="NO DISMINUYE"),0,IF(AND($O$19="MODERADO",$Q$16="DIRECTAMENTE"),1,IF(AND($O$19="MODERADO",$Q$16="DIRECTAMENTE"),1,IF(AND($O$19="MODERADO",$Q$16="DIRECTAMENTE"),1,IF(AND($O$19="MODERADO",$Q$16="NO DISMINUYE"),0,"N/A"))))))))</f>
        <v>2</v>
      </c>
      <c r="R19" s="163"/>
      <c r="S19" s="78"/>
      <c r="T19" s="72"/>
      <c r="U19" s="75"/>
      <c r="V19" s="91" t="s">
        <v>77</v>
      </c>
      <c r="W19" s="128"/>
      <c r="X19" s="91" t="s">
        <v>78</v>
      </c>
      <c r="Y19" s="48"/>
      <c r="Z19" s="172"/>
      <c r="AA19" s="100"/>
      <c r="AB19" s="95"/>
      <c r="AC19" s="95"/>
      <c r="AD19" s="102"/>
      <c r="AE19" s="1"/>
      <c r="AF19" s="158"/>
      <c r="AG19" s="62"/>
      <c r="AH19" s="1"/>
      <c r="AI19" s="1"/>
      <c r="AJ19" s="1"/>
    </row>
    <row r="20" spans="1:36" ht="100.5" customHeight="1">
      <c r="A20" s="125"/>
      <c r="B20" s="128"/>
      <c r="C20" s="131"/>
      <c r="D20" s="131"/>
      <c r="E20" s="134"/>
      <c r="F20" s="113"/>
      <c r="G20" s="78"/>
      <c r="H20" s="72"/>
      <c r="I20" s="115"/>
      <c r="J20" s="8" t="s">
        <v>79</v>
      </c>
      <c r="K20" s="9" t="s">
        <v>80</v>
      </c>
      <c r="L20" s="10">
        <f>IF(K20="CONFIABLE",15,IF(K20="NO CONFIABLE",0,""))</f>
        <v>15</v>
      </c>
      <c r="M20" s="123"/>
      <c r="N20" s="120"/>
      <c r="O20" s="65"/>
      <c r="P20" s="167"/>
      <c r="Q20" s="68"/>
      <c r="R20" s="163"/>
      <c r="S20" s="78"/>
      <c r="T20" s="72"/>
      <c r="U20" s="75"/>
      <c r="V20" s="92"/>
      <c r="W20" s="128"/>
      <c r="X20" s="92"/>
      <c r="Y20" s="48"/>
      <c r="Z20" s="172"/>
      <c r="AA20" s="100"/>
      <c r="AB20" s="95"/>
      <c r="AC20" s="95"/>
      <c r="AD20" s="102"/>
      <c r="AE20" s="1"/>
      <c r="AF20" s="158"/>
      <c r="AG20" s="62"/>
      <c r="AH20" s="1"/>
      <c r="AI20" s="1"/>
      <c r="AJ20" s="1"/>
    </row>
    <row r="21" spans="1:36" ht="129" customHeight="1">
      <c r="A21" s="125"/>
      <c r="B21" s="128"/>
      <c r="C21" s="131"/>
      <c r="D21" s="131"/>
      <c r="E21" s="134"/>
      <c r="F21" s="113"/>
      <c r="G21" s="78"/>
      <c r="H21" s="72"/>
      <c r="I21" s="115"/>
      <c r="J21" s="8" t="s">
        <v>81</v>
      </c>
      <c r="K21" s="9" t="s">
        <v>82</v>
      </c>
      <c r="L21" s="10">
        <f>IF(K21="SE INVESTIGAN Y SE RESUELVEN OPORTUNAMENTE",15,IF(K21="NO SE INVESTIGAN Y SE RESUELVEN OPORTUNAMENTE",0,""))</f>
        <v>15</v>
      </c>
      <c r="M21" s="123"/>
      <c r="N21" s="120"/>
      <c r="O21" s="65"/>
      <c r="P21" s="167"/>
      <c r="Q21" s="68"/>
      <c r="R21" s="163"/>
      <c r="S21" s="78"/>
      <c r="T21" s="72"/>
      <c r="U21" s="75"/>
      <c r="V21" s="93" t="s">
        <v>83</v>
      </c>
      <c r="W21" s="128"/>
      <c r="X21" s="97" t="s">
        <v>84</v>
      </c>
      <c r="Y21" s="47"/>
      <c r="Z21" s="172"/>
      <c r="AA21" s="100"/>
      <c r="AB21" s="95"/>
      <c r="AC21" s="95"/>
      <c r="AD21" s="102"/>
      <c r="AE21" s="1"/>
      <c r="AF21" s="158"/>
      <c r="AG21" s="62"/>
      <c r="AH21" s="1"/>
      <c r="AI21" s="1"/>
      <c r="AJ21" s="1"/>
    </row>
    <row r="22" spans="1:36" ht="190.5" customHeight="1">
      <c r="A22" s="126"/>
      <c r="B22" s="129"/>
      <c r="C22" s="132"/>
      <c r="D22" s="132"/>
      <c r="E22" s="135"/>
      <c r="F22" s="114"/>
      <c r="G22" s="79"/>
      <c r="H22" s="73"/>
      <c r="I22" s="116"/>
      <c r="J22" s="42" t="s">
        <v>85</v>
      </c>
      <c r="K22" s="43" t="s">
        <v>86</v>
      </c>
      <c r="L22" s="44">
        <f>IF(K22="COMPLETA",10,IF(K22="INCOMPLETA",5,IF(K22="NO EXISTE",0,"")))</f>
        <v>10</v>
      </c>
      <c r="M22" s="124"/>
      <c r="N22" s="121"/>
      <c r="O22" s="66"/>
      <c r="P22" s="168"/>
      <c r="Q22" s="69"/>
      <c r="R22" s="164"/>
      <c r="S22" s="79"/>
      <c r="T22" s="73"/>
      <c r="U22" s="76"/>
      <c r="V22" s="94"/>
      <c r="W22" s="129"/>
      <c r="X22" s="98"/>
      <c r="Y22" s="47"/>
      <c r="Z22" s="173"/>
      <c r="AA22" s="101"/>
      <c r="AB22" s="96"/>
      <c r="AC22" s="96"/>
      <c r="AD22" s="103"/>
      <c r="AE22" s="1"/>
      <c r="AF22" s="159"/>
      <c r="AG22" s="63"/>
      <c r="AH22" s="1"/>
      <c r="AI22" s="1"/>
      <c r="AJ22" s="1"/>
    </row>
  </sheetData>
  <dataConsolidate/>
  <mergeCells count="71">
    <mergeCell ref="B8:I8"/>
    <mergeCell ref="B9:I9"/>
    <mergeCell ref="AD1:AF1"/>
    <mergeCell ref="AD2:AF2"/>
    <mergeCell ref="AD3:AF3"/>
    <mergeCell ref="AD4:AF4"/>
    <mergeCell ref="B1:AC2"/>
    <mergeCell ref="B3:AC4"/>
    <mergeCell ref="AF12:AG14"/>
    <mergeCell ref="AF16:AF22"/>
    <mergeCell ref="M6:N6"/>
    <mergeCell ref="G16:G22"/>
    <mergeCell ref="R16:R22"/>
    <mergeCell ref="X16:X18"/>
    <mergeCell ref="Q14:Q15"/>
    <mergeCell ref="O14:O15"/>
    <mergeCell ref="P16:P22"/>
    <mergeCell ref="O16:O18"/>
    <mergeCell ref="P14:P15"/>
    <mergeCell ref="T14:T15"/>
    <mergeCell ref="U14:U15"/>
    <mergeCell ref="W16:W22"/>
    <mergeCell ref="Z16:Z22"/>
    <mergeCell ref="X19:X20"/>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disablePrompts="1"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ColWidth="11.42578125" defaultRowHeight="15"/>
  <cols>
    <col min="1" max="1" width="30.7109375" customWidth="1"/>
    <col min="2" max="2" width="23" customWidth="1"/>
    <col min="4" max="4" width="31" bestFit="1" customWidth="1"/>
    <col min="9" max="9" width="68.5703125" customWidth="1"/>
    <col min="10" max="12" width="17.140625" customWidth="1"/>
  </cols>
  <sheetData>
    <row r="2" spans="1:12" ht="15.75">
      <c r="A2" t="s">
        <v>44</v>
      </c>
      <c r="B2" t="s">
        <v>45</v>
      </c>
      <c r="D2" t="s">
        <v>87</v>
      </c>
      <c r="I2" s="5" t="s">
        <v>62</v>
      </c>
      <c r="J2" t="s">
        <v>88</v>
      </c>
      <c r="K2" t="s">
        <v>89</v>
      </c>
    </row>
    <row r="3" spans="1:12" ht="31.5">
      <c r="A3" t="s">
        <v>59</v>
      </c>
      <c r="B3" t="s">
        <v>60</v>
      </c>
      <c r="D3" t="s">
        <v>90</v>
      </c>
      <c r="E3" t="s">
        <v>60</v>
      </c>
      <c r="I3" s="8" t="s">
        <v>70</v>
      </c>
      <c r="J3" t="s">
        <v>91</v>
      </c>
      <c r="K3" t="s">
        <v>92</v>
      </c>
    </row>
    <row r="4" spans="1:12" ht="31.5">
      <c r="A4" t="s">
        <v>93</v>
      </c>
      <c r="B4" t="s">
        <v>94</v>
      </c>
      <c r="D4" t="s">
        <v>95</v>
      </c>
      <c r="E4" t="s">
        <v>96</v>
      </c>
      <c r="I4" s="11" t="s">
        <v>72</v>
      </c>
      <c r="J4" t="s">
        <v>73</v>
      </c>
      <c r="K4" t="s">
        <v>97</v>
      </c>
    </row>
    <row r="5" spans="1:12" ht="63">
      <c r="A5" t="s">
        <v>98</v>
      </c>
      <c r="B5" t="s">
        <v>99</v>
      </c>
      <c r="D5" t="s">
        <v>100</v>
      </c>
      <c r="E5" t="s">
        <v>101</v>
      </c>
      <c r="I5" s="8" t="s">
        <v>75</v>
      </c>
      <c r="J5" t="s">
        <v>102</v>
      </c>
      <c r="K5" t="s">
        <v>103</v>
      </c>
      <c r="L5" t="s">
        <v>104</v>
      </c>
    </row>
    <row r="6" spans="1:12" ht="31.5">
      <c r="A6" t="s">
        <v>105</v>
      </c>
      <c r="D6" t="s">
        <v>106</v>
      </c>
      <c r="E6" t="s">
        <v>60</v>
      </c>
      <c r="I6" s="8" t="s">
        <v>79</v>
      </c>
      <c r="J6" t="s">
        <v>107</v>
      </c>
      <c r="K6" t="s">
        <v>108</v>
      </c>
    </row>
    <row r="7" spans="1:12" ht="47.25">
      <c r="A7" t="s">
        <v>109</v>
      </c>
      <c r="D7" t="s">
        <v>110</v>
      </c>
      <c r="E7" t="s">
        <v>96</v>
      </c>
      <c r="I7" s="8" t="s">
        <v>81</v>
      </c>
      <c r="J7" s="20" t="s">
        <v>111</v>
      </c>
      <c r="K7" s="20" t="s">
        <v>112</v>
      </c>
    </row>
    <row r="8" spans="1:12" ht="31.5">
      <c r="D8" t="s">
        <v>113</v>
      </c>
      <c r="E8" t="s">
        <v>101</v>
      </c>
      <c r="I8" s="13" t="s">
        <v>85</v>
      </c>
      <c r="J8" t="s">
        <v>114</v>
      </c>
      <c r="K8" t="s">
        <v>115</v>
      </c>
      <c r="L8" t="s">
        <v>116</v>
      </c>
    </row>
    <row r="9" spans="1:12">
      <c r="A9" t="s">
        <v>117</v>
      </c>
      <c r="D9" t="s">
        <v>118</v>
      </c>
      <c r="E9" t="s">
        <v>60</v>
      </c>
    </row>
    <row r="10" spans="1:12">
      <c r="D10" t="s">
        <v>119</v>
      </c>
      <c r="E10" t="s">
        <v>96</v>
      </c>
    </row>
    <row r="11" spans="1:12">
      <c r="A11" t="s">
        <v>66</v>
      </c>
      <c r="D11" t="s">
        <v>120</v>
      </c>
      <c r="E11" t="s">
        <v>101</v>
      </c>
    </row>
    <row r="12" spans="1:12">
      <c r="A12" t="s">
        <v>121</v>
      </c>
      <c r="D12" t="s">
        <v>122</v>
      </c>
      <c r="E12" t="s">
        <v>96</v>
      </c>
    </row>
    <row r="13" spans="1:12">
      <c r="D13" t="s">
        <v>123</v>
      </c>
      <c r="E13" t="s">
        <v>96</v>
      </c>
      <c r="I13" t="s">
        <v>124</v>
      </c>
    </row>
    <row r="14" spans="1:12">
      <c r="D14" t="s">
        <v>125</v>
      </c>
      <c r="E14" t="s">
        <v>101</v>
      </c>
      <c r="I14" t="s">
        <v>126</v>
      </c>
    </row>
    <row r="15" spans="1:12">
      <c r="D15" t="s">
        <v>127</v>
      </c>
      <c r="E15" t="s">
        <v>96</v>
      </c>
      <c r="I15" t="s">
        <v>128</v>
      </c>
    </row>
    <row r="16" spans="1:12">
      <c r="A16" t="s">
        <v>77</v>
      </c>
      <c r="D16" t="s">
        <v>129</v>
      </c>
      <c r="E16" t="s">
        <v>96</v>
      </c>
      <c r="I16" t="s">
        <v>130</v>
      </c>
    </row>
    <row r="17" spans="1:5">
      <c r="A17" t="s">
        <v>131</v>
      </c>
      <c r="D17" t="s">
        <v>132</v>
      </c>
      <c r="E17" t="s">
        <v>101</v>
      </c>
    </row>
    <row r="18" spans="1:5">
      <c r="A18"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topLeftCell="B1" workbookViewId="0">
      <selection activeCell="D29" sqref="D29"/>
    </sheetView>
  </sheetViews>
  <sheetFormatPr baseColWidth="10" defaultColWidth="11.42578125" defaultRowHeight="15"/>
  <cols>
    <col min="1" max="1" width="4.85546875" customWidth="1"/>
    <col min="2" max="2" width="77.42578125" customWidth="1"/>
    <col min="3" max="4" width="30.7109375" customWidth="1"/>
  </cols>
  <sheetData>
    <row r="1" spans="1:4" ht="15.75" thickBot="1">
      <c r="A1" s="191" t="s">
        <v>133</v>
      </c>
      <c r="B1" s="192"/>
      <c r="C1" s="192"/>
      <c r="D1" s="193"/>
    </row>
    <row r="2" spans="1:4" ht="15.75" thickBot="1">
      <c r="A2" s="194" t="s">
        <v>134</v>
      </c>
      <c r="B2" s="14" t="s">
        <v>135</v>
      </c>
      <c r="C2" s="196" t="s">
        <v>136</v>
      </c>
      <c r="D2" s="197"/>
    </row>
    <row r="3" spans="1:4" ht="15.75" thickBot="1">
      <c r="A3" s="195"/>
      <c r="B3" s="15" t="s">
        <v>137</v>
      </c>
      <c r="C3" s="17" t="s">
        <v>131</v>
      </c>
      <c r="D3" s="17" t="s">
        <v>83</v>
      </c>
    </row>
    <row r="4" spans="1:4" ht="15.75" thickBot="1">
      <c r="A4" s="18">
        <v>1</v>
      </c>
      <c r="B4" s="16" t="s">
        <v>138</v>
      </c>
      <c r="C4" s="59" t="s">
        <v>17</v>
      </c>
      <c r="D4" s="59"/>
    </row>
    <row r="5" spans="1:4" ht="15.75" thickBot="1">
      <c r="A5" s="18">
        <v>2</v>
      </c>
      <c r="B5" s="16" t="s">
        <v>139</v>
      </c>
      <c r="C5" s="59"/>
      <c r="D5" s="59" t="s">
        <v>17</v>
      </c>
    </row>
    <row r="6" spans="1:4" ht="15.75" thickBot="1">
      <c r="A6" s="18">
        <v>3</v>
      </c>
      <c r="B6" s="16" t="s">
        <v>140</v>
      </c>
      <c r="C6" s="59"/>
      <c r="D6" s="59" t="s">
        <v>17</v>
      </c>
    </row>
    <row r="7" spans="1:4" ht="15.75" thickBot="1">
      <c r="A7" s="18">
        <v>4</v>
      </c>
      <c r="B7" s="16" t="s">
        <v>141</v>
      </c>
      <c r="C7" s="59"/>
      <c r="D7" s="59" t="s">
        <v>17</v>
      </c>
    </row>
    <row r="8" spans="1:4" ht="15.75" thickBot="1">
      <c r="A8" s="18">
        <v>5</v>
      </c>
      <c r="B8" s="16" t="s">
        <v>142</v>
      </c>
      <c r="C8" s="59"/>
      <c r="D8" s="59" t="s">
        <v>17</v>
      </c>
    </row>
    <row r="9" spans="1:4" ht="15.75" thickBot="1">
      <c r="A9" s="18">
        <v>6</v>
      </c>
      <c r="B9" s="16" t="s">
        <v>143</v>
      </c>
      <c r="C9" s="59"/>
      <c r="D9" s="59" t="s">
        <v>17</v>
      </c>
    </row>
    <row r="10" spans="1:4" ht="15.75" thickBot="1">
      <c r="A10" s="18">
        <v>7</v>
      </c>
      <c r="B10" s="16" t="s">
        <v>144</v>
      </c>
      <c r="C10" s="59"/>
      <c r="D10" s="59" t="s">
        <v>17</v>
      </c>
    </row>
    <row r="11" spans="1:4" ht="15.75" thickBot="1">
      <c r="A11" s="18">
        <v>8</v>
      </c>
      <c r="B11" s="16" t="s">
        <v>145</v>
      </c>
      <c r="C11" s="59"/>
      <c r="D11" s="59" t="s">
        <v>17</v>
      </c>
    </row>
    <row r="12" spans="1:4" ht="15.75" thickBot="1">
      <c r="A12" s="18">
        <v>9</v>
      </c>
      <c r="B12" s="16" t="s">
        <v>146</v>
      </c>
      <c r="C12" s="59"/>
      <c r="D12" s="59" t="s">
        <v>17</v>
      </c>
    </row>
    <row r="13" spans="1:4" ht="15.75" thickBot="1">
      <c r="A13" s="18">
        <v>10</v>
      </c>
      <c r="B13" s="16" t="s">
        <v>147</v>
      </c>
      <c r="C13" s="59" t="s">
        <v>17</v>
      </c>
      <c r="D13" s="59"/>
    </row>
    <row r="14" spans="1:4" ht="15.75" thickBot="1">
      <c r="A14" s="18">
        <v>11</v>
      </c>
      <c r="B14" s="16" t="s">
        <v>148</v>
      </c>
      <c r="C14" s="59" t="s">
        <v>17</v>
      </c>
      <c r="D14" s="59"/>
    </row>
    <row r="15" spans="1:4" ht="15.75" thickBot="1">
      <c r="A15" s="18">
        <v>12</v>
      </c>
      <c r="B15" s="16" t="s">
        <v>149</v>
      </c>
      <c r="C15" s="59" t="s">
        <v>17</v>
      </c>
      <c r="D15" s="59"/>
    </row>
    <row r="16" spans="1:4" ht="15.75" thickBot="1">
      <c r="A16" s="18">
        <v>13</v>
      </c>
      <c r="B16" s="16" t="s">
        <v>150</v>
      </c>
      <c r="C16" s="59" t="s">
        <v>17</v>
      </c>
      <c r="D16" s="59"/>
    </row>
    <row r="17" spans="1:4" ht="15.75" thickBot="1">
      <c r="A17" s="18">
        <v>14</v>
      </c>
      <c r="B17" s="16" t="s">
        <v>151</v>
      </c>
      <c r="C17" s="59"/>
      <c r="D17" s="59" t="s">
        <v>17</v>
      </c>
    </row>
    <row r="18" spans="1:4" ht="15.75" thickBot="1">
      <c r="A18" s="18">
        <v>15</v>
      </c>
      <c r="B18" s="16" t="s">
        <v>152</v>
      </c>
      <c r="C18" s="59"/>
      <c r="D18" s="59" t="s">
        <v>17</v>
      </c>
    </row>
    <row r="19" spans="1:4" ht="15.75" thickBot="1">
      <c r="A19" s="18">
        <v>16</v>
      </c>
      <c r="B19" s="16" t="s">
        <v>153</v>
      </c>
      <c r="C19" s="59"/>
      <c r="D19" s="59" t="s">
        <v>17</v>
      </c>
    </row>
    <row r="20" spans="1:4" ht="15.75" thickBot="1">
      <c r="A20" s="18">
        <v>17</v>
      </c>
      <c r="B20" s="16" t="s">
        <v>154</v>
      </c>
      <c r="C20" s="59"/>
      <c r="D20" s="59" t="s">
        <v>17</v>
      </c>
    </row>
    <row r="21" spans="1:4" ht="15.75" thickBot="1">
      <c r="A21" s="18">
        <v>18</v>
      </c>
      <c r="B21" s="16" t="s">
        <v>155</v>
      </c>
      <c r="C21" s="59"/>
      <c r="D21" s="59" t="s">
        <v>17</v>
      </c>
    </row>
    <row r="22" spans="1:4" ht="15.75" thickBot="1">
      <c r="A22" s="19">
        <v>19</v>
      </c>
      <c r="B22" s="16" t="s">
        <v>156</v>
      </c>
      <c r="C22" s="59"/>
      <c r="D22" s="59" t="s">
        <v>17</v>
      </c>
    </row>
    <row r="23" spans="1:4" ht="15" customHeight="1" thickBot="1">
      <c r="A23" s="202" t="s">
        <v>157</v>
      </c>
      <c r="B23" s="203"/>
      <c r="C23" s="57">
        <f>+COUNTA(C4:C22)</f>
        <v>5</v>
      </c>
      <c r="D23" s="57">
        <f>+COUNTA(D4:D22)</f>
        <v>14</v>
      </c>
    </row>
    <row r="24" spans="1:4">
      <c r="A24" s="198" t="s">
        <v>158</v>
      </c>
      <c r="B24" s="198"/>
      <c r="C24" s="199"/>
      <c r="D24" s="199"/>
    </row>
    <row r="25" spans="1:4">
      <c r="A25" s="200" t="s">
        <v>159</v>
      </c>
      <c r="B25" s="200"/>
      <c r="C25" s="200"/>
      <c r="D25" s="200"/>
    </row>
    <row r="26" spans="1:4" ht="15.75" thickBot="1">
      <c r="A26" s="201" t="s">
        <v>160</v>
      </c>
      <c r="B26" s="201"/>
      <c r="C26" s="201"/>
      <c r="D26" s="201"/>
    </row>
    <row r="27" spans="1:4" ht="15.75" thickBot="1">
      <c r="A27" s="185" t="s">
        <v>161</v>
      </c>
      <c r="B27" s="186"/>
      <c r="C27" s="187"/>
      <c r="D27" s="58" t="str">
        <f>+IF(C23&lt;=5,"X", " ")</f>
        <v>X</v>
      </c>
    </row>
    <row r="28" spans="1:4" ht="15.75" thickBot="1">
      <c r="A28" s="185" t="s">
        <v>162</v>
      </c>
      <c r="B28" s="186"/>
      <c r="C28" s="187"/>
      <c r="D28" s="58" t="str">
        <f>+IF(AND(C23&gt;5,C23&lt;12),"X"," ")</f>
        <v xml:space="preserve"> </v>
      </c>
    </row>
    <row r="29" spans="1:4" ht="15.75" thickBot="1">
      <c r="A29" s="188" t="s">
        <v>163</v>
      </c>
      <c r="B29" s="189"/>
      <c r="C29" s="190"/>
      <c r="D29" s="58"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A10873-0F67-4B12-AE3B-CC0C02EF358D}">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2.xml><?xml version="1.0" encoding="utf-8"?>
<ds:datastoreItem xmlns:ds="http://schemas.openxmlformats.org/officeDocument/2006/customXml" ds:itemID="{1E8D992B-B30A-438D-9AB9-53328F9F7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BAF5E-7A45-4F14-85E1-30B82DEA1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R1</vt:lpstr>
      <vt:lpstr>Datos</vt:lpstr>
      <vt:lpstr>ENCUESTA DE IMPACTO</vt:lpstr>
      <vt:lpstr>'R1'!Área_de_impresión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Willington Granados Herrera</cp:lastModifiedBy>
  <cp:revision/>
  <dcterms:created xsi:type="dcterms:W3CDTF">2020-01-16T20:08:19Z</dcterms:created>
  <dcterms:modified xsi:type="dcterms:W3CDTF">2023-01-30T21:27:09Z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