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F:\WGH IDIPRON\IDIPRON\WILLI\Herramientas de Gestión\Herramientas de Gestión\Admon Riesgos\2023\"/>
    </mc:Choice>
  </mc:AlternateContent>
  <xr:revisionPtr revIDLastSave="0" documentId="8_{EA6C6AFA-25FB-4EE7-A25F-94693889AA75}" xr6:coauthVersionLast="47" xr6:coauthVersionMax="47" xr10:uidLastSave="{00000000-0000-0000-0000-000000000000}"/>
  <bookViews>
    <workbookView xWindow="-120" yWindow="-120" windowWidth="29040" windowHeight="15840" xr2:uid="{38379919-64FC-4686-AAE6-94F33B0ED37E}"/>
  </bookViews>
  <sheets>
    <sheet name="R1" sheetId="1" r:id="rId1"/>
    <sheet name="Datos" sheetId="4" state="hidden" r:id="rId2"/>
    <sheet name="ENCUESTA DE IMPACTO - R1" sheetId="2" r:id="rId3"/>
    <sheet name="R2" sheetId="5" r:id="rId4"/>
    <sheet name="ENCUESTA DE IMPACTO - R2" sheetId="6" r:id="rId5"/>
    <sheet name="R3" sheetId="7" r:id="rId6"/>
    <sheet name="ENCUESTA DE IMPACTO - R3" sheetId="8" r:id="rId7"/>
    <sheet name="R4" sheetId="9" r:id="rId8"/>
    <sheet name="ENCUESTA DE IMPACTO - R4" sheetId="10" r:id="rId9"/>
    <sheet name="R5" sheetId="11" r:id="rId10"/>
    <sheet name="ENCUESTA DE IMPACTO - R5" sheetId="12" r:id="rId11"/>
  </sheets>
  <definedNames>
    <definedName name="_xlnm.Print_Area" localSheetId="0">'R1'!$A$1:$AG$22</definedName>
    <definedName name="_xlnm.Print_Area" localSheetId="3">'R2'!$A$1:$AG$22</definedName>
    <definedName name="_xlnm.Print_Area" localSheetId="5">'R3'!$A$1:$AG$22</definedName>
    <definedName name="_xlnm.Print_Area" localSheetId="7">'R4'!$A$1:$AG$22</definedName>
    <definedName name="_xlnm.Print_Area" localSheetId="9">'R5'!$A$1:$AG$22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2" l="1"/>
  <c r="C23" i="12"/>
  <c r="D29" i="12" s="1"/>
  <c r="L22" i="11"/>
  <c r="L21" i="11"/>
  <c r="L20" i="11"/>
  <c r="M16" i="11" s="1"/>
  <c r="M19" i="11" s="1"/>
  <c r="L19" i="11"/>
  <c r="L18" i="11"/>
  <c r="L17" i="11"/>
  <c r="L16" i="11"/>
  <c r="G16" i="11"/>
  <c r="H16" i="11" s="1"/>
  <c r="D23" i="10"/>
  <c r="C23" i="10"/>
  <c r="D29" i="10" s="1"/>
  <c r="L22" i="9"/>
  <c r="L21" i="9"/>
  <c r="L20" i="9"/>
  <c r="L19" i="9"/>
  <c r="L18" i="9"/>
  <c r="L17" i="9"/>
  <c r="M16" i="9"/>
  <c r="M19" i="9" s="1"/>
  <c r="L16" i="9"/>
  <c r="G16" i="9"/>
  <c r="H16" i="9" s="1"/>
  <c r="D23" i="8"/>
  <c r="C23" i="8"/>
  <c r="D27" i="8" s="1"/>
  <c r="L22" i="7"/>
  <c r="L21" i="7"/>
  <c r="L20" i="7"/>
  <c r="L19" i="7"/>
  <c r="L18" i="7"/>
  <c r="L17" i="7"/>
  <c r="L16" i="7"/>
  <c r="M16" i="7" s="1"/>
  <c r="M19" i="7" s="1"/>
  <c r="G16" i="7"/>
  <c r="H16" i="7" s="1"/>
  <c r="D23" i="6"/>
  <c r="C23" i="6"/>
  <c r="D29" i="6" s="1"/>
  <c r="L22" i="5"/>
  <c r="L21" i="5"/>
  <c r="L20" i="5"/>
  <c r="L19" i="5"/>
  <c r="L18" i="5"/>
  <c r="L17" i="5"/>
  <c r="L16" i="5"/>
  <c r="M16" i="5" s="1"/>
  <c r="M19" i="5" s="1"/>
  <c r="G16" i="5"/>
  <c r="H16" i="5" s="1"/>
  <c r="D28" i="12" l="1"/>
  <c r="O19" i="11"/>
  <c r="P16" i="11"/>
  <c r="D27" i="12"/>
  <c r="D28" i="10"/>
  <c r="O19" i="9"/>
  <c r="P16" i="9"/>
  <c r="D27" i="10"/>
  <c r="D28" i="8"/>
  <c r="D29" i="8"/>
  <c r="O19" i="7"/>
  <c r="P16" i="7"/>
  <c r="O19" i="5"/>
  <c r="P16" i="5"/>
  <c r="D27" i="6"/>
  <c r="D28" i="6"/>
  <c r="Q19" i="11" l="1"/>
  <c r="R16" i="11" s="1"/>
  <c r="S16" i="11" s="1"/>
  <c r="T16" i="11" s="1"/>
  <c r="O16" i="11"/>
  <c r="Q19" i="9"/>
  <c r="R16" i="9" s="1"/>
  <c r="S16" i="9" s="1"/>
  <c r="T16" i="9" s="1"/>
  <c r="O16" i="9"/>
  <c r="O16" i="7"/>
  <c r="Q19" i="7"/>
  <c r="R16" i="7" s="1"/>
  <c r="S16" i="7" s="1"/>
  <c r="T16" i="7" s="1"/>
  <c r="Q19" i="5"/>
  <c r="R16" i="5" s="1"/>
  <c r="S16" i="5" s="1"/>
  <c r="T16" i="5" s="1"/>
  <c r="O16" i="5"/>
  <c r="D23" i="2" l="1"/>
  <c r="C23" i="2"/>
  <c r="G16" i="1"/>
  <c r="H16" i="1" s="1"/>
  <c r="L22" i="1"/>
  <c r="L21" i="1"/>
  <c r="L20" i="1"/>
  <c r="L19" i="1"/>
  <c r="L18" i="1"/>
  <c r="L17" i="1"/>
  <c r="L16" i="1"/>
  <c r="D27" i="2" l="1"/>
  <c r="D29" i="2"/>
  <c r="D28" i="2"/>
  <c r="M16" i="1"/>
  <c r="M19" i="1" s="1"/>
  <c r="O19" i="1" s="1"/>
  <c r="Q19" i="1" s="1"/>
  <c r="R16" i="1" s="1"/>
  <c r="S16" i="1" s="1"/>
  <c r="T16" i="1" s="1"/>
  <c r="P16" i="1" l="1"/>
  <c r="O16" i="1"/>
</calcChain>
</file>

<file path=xl/sharedStrings.xml><?xml version="1.0" encoding="utf-8"?>
<sst xmlns="http://schemas.openxmlformats.org/spreadsheetml/2006/main" count="784" uniqueCount="198">
  <si>
    <t>CÓDIGO</t>
  </si>
  <si>
    <t>VERSIÓN</t>
  </si>
  <si>
    <t>MAPA DE RIESGOS DE CORRUPCIÓN</t>
  </si>
  <si>
    <t>PÁGINA</t>
  </si>
  <si>
    <t xml:space="preserve">1 de 1 </t>
  </si>
  <si>
    <t>VIGENTE DESDE</t>
  </si>
  <si>
    <t>PROCESO</t>
  </si>
  <si>
    <t>GESTION FINANCIERA</t>
  </si>
  <si>
    <t>FECHA DE ACTUALIZACIÓN</t>
  </si>
  <si>
    <t>OBJETIVO DEL PROCESO</t>
  </si>
  <si>
    <t>Planear, gestionar y controlar los recursos del IDIPRON mediante los diferentes lineamientos financieros, con el fin de dar cumplimiento a los objetivos institucionales de manera transparente, eficiente y ágil **</t>
  </si>
  <si>
    <t>FORMULACIÓN</t>
  </si>
  <si>
    <t>1 SEGUIMIENTO</t>
  </si>
  <si>
    <t>3 SEGUIMIENTO</t>
  </si>
  <si>
    <t>ALCANCE DEL PROCESO</t>
  </si>
  <si>
    <t>El proceso comienza con la programacion anual del anteproyecto de presupuesto; y una vez que ingresan al IDIPRON los recursos financieras a través de transferencias, convenios, donaciones y los demás conceptos, se realiza la causacion y pago conforme a lo presupuestado y aprobado con el fin de dar cumplimiento a todas las operaciones que el Instituto requiere para su funcionamiento, culminando con el respectivo cierre de las operaciones. **</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</si>
  <si>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</si>
  <si>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</si>
  <si>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</si>
  <si>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</si>
  <si>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</si>
  <si>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</si>
  <si>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</si>
  <si>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</si>
  <si>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</si>
  <si>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</si>
  <si>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</si>
  <si>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</si>
  <si>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</si>
  <si>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</si>
  <si>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</si>
  <si>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</si>
  <si>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</si>
  <si>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</si>
  <si>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</si>
  <si>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</si>
  <si>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</si>
  <si>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</si>
  <si>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</si>
  <si>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</si>
  <si>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</si>
  <si>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</si>
  <si>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</si>
  <si>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</si>
  <si>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</si>
  <si>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</si>
  <si>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</si>
  <si>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</si>
  <si>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</si>
  <si>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</si>
  <si>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</si>
  <si>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</si>
  <si>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</si>
  <si>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</si>
  <si>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</si>
  <si>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xml:space="preserve">
 - Herramienta de seguridad desactualizada
- Falta de control en la aprobación de usuarios y permiso de consulta de la aplicación contable SYSMAN </t>
  </si>
  <si>
    <t>Manipulación de la información del aplicativo contable SYSMAN por parte de los usuarios autorizados del proceso de Gestión Financiera para beneficio propio o de un tercero.</t>
  </si>
  <si>
    <t xml:space="preserve"> - Presentación de informes financieros no acorde a la realidad financiera del Instituto.
 - Sanciones y/o multas. </t>
  </si>
  <si>
    <t>MUY BAJA</t>
  </si>
  <si>
    <t>MAYOR</t>
  </si>
  <si>
    <t>Mensualmente  la responsable del área de Contabilidad realiza la revisión de los usuarios y perfiles que se encuentren creados en el aplicativo contable, revisando las funciones que realiza y que  los permisos otorgados correspondan a los establecidos por la responsable del área;  si en algun momento se presenta alguna inconsistencia con la aplicación contable se debe informar al área de sistemas mediante Aranda.</t>
  </si>
  <si>
    <t>¿Existe un responsable asignado a la ejecución del control?</t>
  </si>
  <si>
    <t>ASIGNADO</t>
  </si>
  <si>
    <t>FUERTE (Siempre se Ejecuta)</t>
  </si>
  <si>
    <t>DIRECTAMENTE</t>
  </si>
  <si>
    <t>REDUCIR EL RIESGO</t>
  </si>
  <si>
    <t xml:space="preserve"> - Identificar quien y la fecha de la impresión de auxiliar 
 - Identificar si el auxiliar es impreso por personas ajenas al área de contabilidad y si la información fue tomada en cuenta para alguna toma de decisiones significativa.
 - Informar al lider del proceso y dar la información financiera del caso.
- Identificar la posible solución como: Correr proceso, Anular documento, reversar, modificar las afectaciones</t>
  </si>
  <si>
    <t>Verificar los perfiles y permisos que tienen otorgados los usuarios del sistema contable fuera del área de contabilidad</t>
  </si>
  <si>
    <t>01/09/2022 al 31/12/2022</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</si>
  <si>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</si>
  <si>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</si>
  <si>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</si>
  <si>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</si>
  <si>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</si>
  <si>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</si>
  <si>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</si>
  <si>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</si>
  <si>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</si>
  <si>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</si>
  <si>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</si>
  <si>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</si>
  <si>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</si>
  <si>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</si>
  <si>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Listados de Asistencia</t>
  </si>
  <si>
    <t>¿Se deja evidencia o rastro de la ejecución del control que permita a cualquier tercero con la evidencia llegar a la misma conclusión?</t>
  </si>
  <si>
    <t>COMPLETA</t>
  </si>
  <si>
    <t>CONDICIONES RIESGO INHERENTE</t>
  </si>
  <si>
    <t>Asignado</t>
  </si>
  <si>
    <t>No Asignado</t>
  </si>
  <si>
    <t>MODERADO</t>
  </si>
  <si>
    <t>MUY BAJA - MODERADO</t>
  </si>
  <si>
    <t>Adecuado</t>
  </si>
  <si>
    <t>Inadecuado</t>
  </si>
  <si>
    <t>BAJA</t>
  </si>
  <si>
    <t>MUY BAJA - MAYOR</t>
  </si>
  <si>
    <t>ALTO</t>
  </si>
  <si>
    <t>Inoportuna</t>
  </si>
  <si>
    <t>MEDIA</t>
  </si>
  <si>
    <t>CATASTRÓFICO</t>
  </si>
  <si>
    <t>MUY BAJA - CATASTRÓFICO</t>
  </si>
  <si>
    <t>EXTREMO</t>
  </si>
  <si>
    <t>Prevenir</t>
  </si>
  <si>
    <t>Detectar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</si>
  <si>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</si>
  <si>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</si>
  <si>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</si>
  <si>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</si>
  <si>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</si>
  <si>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</si>
  <si>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</si>
  <si>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</si>
  <si>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</si>
  <si>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</si>
  <si>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</si>
  <si>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</si>
  <si>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</si>
  <si>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</si>
  <si>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</si>
  <si>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</si>
  <si>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</si>
  <si>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</si>
  <si>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</si>
  <si>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</si>
  <si>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</si>
  <si>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</si>
  <si>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</si>
  <si>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</si>
  <si>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</si>
  <si>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</si>
  <si>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</si>
  <si>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</si>
  <si>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</si>
  <si>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FORMATO PARA DETERMINAR EL IMPACTO</t>
  </si>
  <si>
    <t xml:space="preserve">Nº </t>
  </si>
  <si>
    <t xml:space="preserve">PREGUNTA </t>
  </si>
  <si>
    <t>RESPUESTA</t>
  </si>
  <si>
    <t>SI EL RIESGO DE CORRUPCIÓN SE MATERIALIZA PODRÍA...</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</si>
  <si>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</si>
  <si>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</si>
  <si>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</si>
  <si>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</si>
  <si>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</si>
  <si>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</si>
  <si>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</si>
  <si>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</si>
  <si>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</si>
  <si>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</si>
  <si>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</si>
  <si>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</si>
  <si>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</si>
  <si>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</si>
  <si>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</si>
  <si>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</si>
  <si>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</si>
  <si>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</si>
  <si>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</si>
  <si>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</si>
  <si>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</si>
  <si>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</si>
  <si>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</si>
  <si>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</si>
  <si>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</si>
  <si>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</si>
  <si>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 xml:space="preserve">Sistemas de información sin los controles debidos
Documentación no legible
Inadecuada verificación de la documentación </t>
  </si>
  <si>
    <t>Omisión intencional de los requisitos o actividades para la creación y/o modificación de datos de terceros, para beneficio economico propio o de un particular</t>
  </si>
  <si>
    <t xml:space="preserve"> - Pagos a terceros accidental o deliberadamente, o rechazo en el pago a contratistas.
- Mala ejecución del PAC de la entidad debido a rechazo en los pagos.
 - Generar el Certificado de Registro Presupuestal viciado. 
 </t>
  </si>
  <si>
    <r>
      <rPr>
        <sz val="14"/>
        <color rgb="FF000000"/>
        <rFont val="Times New Roman"/>
        <family val="1"/>
      </rPr>
      <t>Los funcionarios o contratistas responsables de presupuesto y de la creación de terceros</t>
    </r>
    <r>
      <rPr>
        <sz val="14"/>
        <color rgb="FFFF0000"/>
        <rFont val="Times New Roman"/>
        <family val="1"/>
      </rPr>
      <t xml:space="preserve"> </t>
    </r>
    <r>
      <rPr>
        <sz val="14"/>
        <color rgb="FF000000"/>
        <rFont val="Times New Roman"/>
        <family val="1"/>
      </rPr>
      <t xml:space="preserve"> revisan que la solicitud de creación o modificación se realice desde un correo electrónico institucional al correo terceros1@idipron.gov.co, con los documentos descritos en las condiciones generales del procedimiento  de Creación y/o modificación de terceros A-GFI-PR-018, los cuales deben ser legibles. Una vez creado el tercero, verificación de la información registrada en el aplicativo de Sysman, para proceder a la solicitud de creación y/o modificación de terceros a la Secretaria de Hacienda Distrital. En caso se que la solicitud no cumpla con los requisitos, se devuelve la solicitud.</t>
    </r>
  </si>
  <si>
    <t>Se solicitan las certificaciones bancarias de los terceros afectados para proceder con la verificación de la cuenta creada anteriormente y posteriormente se corrige la cuenta bancaria en el aplicativo Sysman de la entidad y en Predis de la SHD.
- En caso de presentar inconsistencia en datos como número de cedula o NIT, se verificará la información con documentos como el RIT y el RUT del tercero, para de esta manera evitar materialización del riesgo.</t>
  </si>
  <si>
    <t>Realizar capacitaciones al personal que confroma el equipo de presupuesto en cuanto a la importancia y responsabilidad en proceso de creación de terceros.
Socializar tips informativos con el tramite pertinente para solicitar la creación de terceros.</t>
  </si>
  <si>
    <t>01/02/2022 al 30/11/2022</t>
  </si>
  <si>
    <t>Listados de Asistencia
Correos electrónicos</t>
  </si>
  <si>
    <t xml:space="preserve">
1.Ausencia de controles y alarmas en el sistema
2. Abuso de poder y favorecimiento a propios o a terceros</t>
  </si>
  <si>
    <t>Posibilidad de omitir intensionalemente la verificación de requisitos para el pago a proveedores y contratistas para beneficio propio o de un tercero</t>
  </si>
  <si>
    <t xml:space="preserve">*Perdida de recursos financieros.
* Investigaciones por entes de control.
*Demanda por parte del tercero afectado. </t>
  </si>
  <si>
    <t>Antes de realizar el pago, el o la responsable de tesorería y la Gerencia Financera realizan la revisión de la Relación Pagos Ordenes de Servicio; Si la fuente son recursos administrados, verifican que el archivo plano cargado en el portal bancario coincida con el valor y la cantidad de pagos relacionados, si la fuente es recursos distrito revisan dentro del workflow del aplicativo BogData, el número del lote, descargan el PDF, revisan el valor a pagar y firman digitalmente.</t>
  </si>
  <si>
    <t>1. Se emite orden de no pago para el caso de cheque.
2. Comunicarse con el banco para detener la transacción.
3. Comunicarse con el tercero a fin de informarle que recibió un pago inadecuado. 
4. Informarle a la Gerencia Financiera sobre la situación presentada</t>
  </si>
  <si>
    <t>1. Solicitar al responsable de presupuesto que informe si existen contratistas con cesión de contrato que comprometan recursos administrados.
2. Validar que la información registrada en las Cuentas por pagar coincida con la información del comprobante de egresos.</t>
  </si>
  <si>
    <t>01/01/2022 AL 30/11/2022</t>
  </si>
  <si>
    <t>Correos electrónicos con el área de presupuesto sobre los contratistas con contratos cedidos.</t>
  </si>
  <si>
    <t xml:space="preserve">
1.Debilidad en los puntos de control establecidos en la oficina.
2. Suplantación de los jóvenes beneficiarios del estímulo de corresponsabilidad. </t>
  </si>
  <si>
    <t>Omision intencional de los requisitos o actividades por parte de los servidores o contratistas del proceso de Gestión Financiera   para la entrega de tarjetas débito prepago  y claves para beneficio propio o de jóvenes no beneficiarios del pago de estímulos de corresponsabilidad.</t>
  </si>
  <si>
    <t>1.Demora en el pago al joven titular beneficiario.
2.Perdida de Recursos financieros.
3. Inicio de investigaciones. (denuncios)</t>
  </si>
  <si>
    <t>El funcionario o contratista responsable de administrar las tarjetas debito prepago de los jóvenes vinculados al estimulo de corresponabilidad, al momento de entregar una tarjeta de reposicion, solicita el documento en físico del beneficiario y comprueba con la foto de la cédula de ciudadanía la identidad de la persona, se solicita que registre en el formato A-GFI-FT-007 Planilla Entrega de Tarjetas Prepagadas o SITP el numero de documento, y la firma tal como aparece en el documento de identidad; adicionalmente se solicita que indique fecha y lugar de nacimiento y edad y estos datos se confrontan contra el documento presentado. En caso de que el funcionario o contratista responsable de administrar las tarjetas debito prepago tenga dudas frente a la identidad de la persona, revisa la información del beneficiario en SIMI para corroborar la información, si persisten las dudas,  no realiza la entrega de la tarjeta y se  informa a la persona que debe solicitar una certificación emitida por la Gerencia de Estratégias de Corresponsabilidad para poder hacer la entrega del plástico.</t>
  </si>
  <si>
    <t>1.No entregar la Tarjeta.
2.Bloquearla en el portal Redeban.</t>
  </si>
  <si>
    <t>Realizar mesa de trabajo con la Gerencia de Estratégias de Corresponsabilidad para analizar la posibilidad de que esta área realice la entrega de las tarjetas por primera vez y tambien las tarjetas de reposicion</t>
  </si>
  <si>
    <t>01/09/2022
al 31/12/2022</t>
  </si>
  <si>
    <t>Actas de reunión</t>
  </si>
  <si>
    <t xml:space="preserve">
Vulnerabilidad de los sistemas electrónicos, para el manejo de los portales bancarios.</t>
  </si>
  <si>
    <t>Sustracción de claves y nombres de usuarios por parte de los servidores o contratistas del proceso de Gestión Financiera para beneficio propio o de un tercero</t>
  </si>
  <si>
    <t>1. Perdida de información y recursos financieros.
2. Investigaciones por entes de control.</t>
  </si>
  <si>
    <t>El responsable del área de tesorería,  todos los días realiza la custodia de los token del Instituto para lo cual usa las cajas fuertes dispuestas para guardarlas con seguridad.
Así mismo, la responsable del área de tesorería cuenta con el único computador habilitado para realizar los pagos  y es desde dicho equipo donde se realizan los pagos de la entidad.</t>
  </si>
  <si>
    <t>1. Comunicarse con la entidad bancaria para verificar la situación.
2. Informar al Subdirector Administrativo Financiero 
3.Solicitar al Área de Sistemas las verificaciones y actualizaciones respectivas.</t>
  </si>
  <si>
    <t>Realizar la revisión y ajuste de los documentos del proceso co el fin de crear o actualizar un protocolo de seguridad para el area</t>
  </si>
  <si>
    <t xml:space="preserve">
01/09/2022 al 31/12/2022</t>
  </si>
  <si>
    <t>*Correo electrónico enviado a los miembros del área de tesorería.
*Pantallazos que evidencian el cambio de contraseñas.</t>
  </si>
  <si>
    <t>DIRECCIONAMIENTO ESTRATÉGICO</t>
  </si>
  <si>
    <t>E-DES-FT-020</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</si>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</sst>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4"/>
      <color rgb="FF000000"/>
      <name val="Times New Roman"/>
      <family val="1"/>
    </font>
    <font>
      <sz val="11"/>
      <color rgb="FF000000"/>
      <name val="Times New Roman"/>
      <family val="1"/>
    </font>
    <font>
      <sz val="13"/>
      <color rgb="FF000000"/>
      <name val="Times New Roman"/>
      <family val="1"/>
    </font>
    <font>
      <sz val="14"/>
      <color rgb="FF000000"/>
      <name val="Times New Roman"/>
      <family val="1"/>
    </font>
    <font>
      <sz val="14"/>
      <color rgb="FFFF0000"/>
      <name val="Times New Roman"/>
      <family val="1"/>
    </font>
    <font>
      <sz val="14"/>
      <name val="Times New Roman"/>
      <family val="1"/>
    </font>
    <font>
      <sz val="10"/>
      <color theme="1"/>
      <name val="Times New Roman"/>
      <family val="1"/>
    </font>
    <font>
      <sz val="10"/>
      <color rgb="FF000000"/>
      <name val="Times New Roman"/>
      <family val="1"/>
    </font>
    <font>
      <sz val="10"/>
      <color rgb="FF000000"/>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s>
  <cellStyleXfs count="1">
    <xf numFmtId="0" fontId="0" fillId="0" borderId="0"/>
  </cellStyleXfs>
  <cellXfs count="251">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5"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20" fillId="0" borderId="0" xfId="0" applyFont="1" applyAlignment="1">
      <alignment vertical="center"/>
    </xf>
    <xf numFmtId="0" fontId="22" fillId="0" borderId="0" xfId="0" applyFont="1" applyAlignment="1">
      <alignment vertical="center"/>
    </xf>
    <xf numFmtId="0" fontId="20" fillId="0" borderId="0" xfId="0" applyFont="1" applyAlignment="1">
      <alignment vertical="center" wrapText="1"/>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17" fillId="0" borderId="27" xfId="0" applyFont="1" applyBorder="1" applyAlignment="1" applyProtection="1">
      <alignment horizontal="justify" vertical="center" wrapText="1"/>
      <protection locked="0"/>
    </xf>
    <xf numFmtId="0" fontId="17" fillId="0" borderId="47"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27"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3" borderId="1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0" fontId="18" fillId="0" borderId="45" xfId="0" applyFont="1" applyBorder="1" applyAlignment="1" applyProtection="1">
      <alignment horizontal="justify" vertical="center" wrapText="1"/>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16" fillId="0" borderId="2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7" fillId="0" borderId="8" xfId="0" applyFont="1" applyBorder="1" applyAlignment="1" applyProtection="1">
      <alignment horizontal="justify" vertical="center" wrapText="1"/>
      <protection locked="0"/>
    </xf>
    <xf numFmtId="0" fontId="17" fillId="0" borderId="10" xfId="0" applyFont="1" applyBorder="1" applyAlignment="1" applyProtection="1">
      <alignment horizontal="justify" vertical="center" wrapText="1"/>
      <protection locked="0"/>
    </xf>
    <xf numFmtId="0" fontId="17" fillId="0" borderId="49"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protection locked="0"/>
    </xf>
    <xf numFmtId="0" fontId="17" fillId="0" borderId="45" xfId="0" applyFont="1" applyBorder="1" applyAlignment="1" applyProtection="1">
      <alignment horizontal="justify" vertical="center"/>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28" fillId="0" borderId="21"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44" xfId="0" applyFont="1" applyBorder="1" applyAlignment="1" applyProtection="1">
      <alignment horizontal="center" vertical="center" wrapText="1"/>
      <protection locked="0"/>
    </xf>
    <xf numFmtId="0" fontId="27" fillId="0" borderId="27" xfId="0" applyFont="1" applyBorder="1" applyAlignment="1">
      <alignment vertical="center" wrapText="1"/>
    </xf>
    <xf numFmtId="0" fontId="27" fillId="0" borderId="47" xfId="0" applyFont="1" applyBorder="1" applyAlignment="1">
      <alignment vertical="center" wrapText="1"/>
    </xf>
    <xf numFmtId="0" fontId="27" fillId="0" borderId="63" xfId="0" applyFont="1" applyBorder="1" applyAlignment="1">
      <alignment vertical="center" wrapText="1"/>
    </xf>
    <xf numFmtId="14" fontId="14" fillId="2" borderId="4" xfId="0" applyNumberFormat="1" applyFont="1" applyFill="1" applyBorder="1" applyAlignment="1">
      <alignment horizontal="center" vertical="center"/>
    </xf>
    <xf numFmtId="0" fontId="14" fillId="2" borderId="5"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17" fillId="0" borderId="47"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14" fontId="17" fillId="0" borderId="21" xfId="0" applyNumberFormat="1"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8" fillId="2" borderId="31" xfId="0" applyFont="1" applyFill="1" applyBorder="1" applyAlignment="1">
      <alignment horizontal="left" vertical="center" wrapText="1"/>
    </xf>
    <xf numFmtId="0" fontId="19" fillId="2" borderId="32" xfId="0" applyFont="1" applyFill="1" applyBorder="1" applyAlignment="1">
      <alignment horizontal="left" vertical="center" wrapText="1"/>
    </xf>
    <xf numFmtId="0" fontId="19" fillId="2" borderId="33" xfId="0" applyFont="1" applyFill="1" applyBorder="1" applyAlignment="1">
      <alignment horizontal="left"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1" xfId="0" applyFont="1" applyFill="1" applyBorder="1" applyAlignment="1">
      <alignment horizontal="justify" vertical="top" wrapText="1"/>
    </xf>
    <xf numFmtId="0" fontId="12"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26"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14" fontId="21" fillId="0" borderId="24"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21" fillId="0" borderId="61" xfId="0" applyFont="1" applyBorder="1" applyAlignment="1">
      <alignment horizontal="center" vertical="center" wrapText="1"/>
    </xf>
    <xf numFmtId="0" fontId="23"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63" xfId="0" applyFont="1" applyBorder="1" applyAlignment="1">
      <alignment horizontal="center" vertical="center" wrapText="1"/>
    </xf>
    <xf numFmtId="0" fontId="25" fillId="0" borderId="1" xfId="0" applyFont="1" applyBorder="1" applyAlignment="1" applyProtection="1">
      <alignment horizontal="justify" vertical="center" wrapText="1"/>
      <protection locked="0"/>
    </xf>
    <xf numFmtId="0" fontId="23" fillId="0" borderId="21"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20" fillId="0" borderId="27" xfId="0" applyFont="1" applyBorder="1" applyAlignment="1">
      <alignment vertical="center" wrapText="1"/>
    </xf>
    <xf numFmtId="0" fontId="20" fillId="0" borderId="47" xfId="0" applyFont="1" applyBorder="1" applyAlignment="1">
      <alignment vertical="center" wrapText="1"/>
    </xf>
    <xf numFmtId="0" fontId="20" fillId="0" borderId="63" xfId="0" applyFont="1" applyBorder="1" applyAlignment="1">
      <alignment vertical="center" wrapText="1"/>
    </xf>
    <xf numFmtId="0" fontId="3" fillId="9" borderId="27" xfId="0" applyFont="1" applyFill="1" applyBorder="1" applyAlignment="1" applyProtection="1">
      <alignment horizontal="center"/>
      <protection locked="0"/>
    </xf>
    <xf numFmtId="0" fontId="3" fillId="9" borderId="53" xfId="0" applyFont="1" applyFill="1" applyBorder="1" applyAlignment="1" applyProtection="1">
      <alignment horizontal="center"/>
      <protection locked="0"/>
    </xf>
    <xf numFmtId="0" fontId="20" fillId="0" borderId="1"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22" fillId="0" borderId="27" xfId="0" applyFont="1" applyBorder="1" applyAlignment="1">
      <alignment vertical="top" wrapText="1"/>
    </xf>
    <xf numFmtId="0" fontId="22" fillId="0" borderId="47" xfId="0" applyFont="1" applyBorder="1" applyAlignment="1">
      <alignment vertical="top" wrapText="1"/>
    </xf>
    <xf numFmtId="0" fontId="22" fillId="0" borderId="63" xfId="0" applyFont="1" applyBorder="1" applyAlignment="1">
      <alignment vertical="top" wrapText="1"/>
    </xf>
    <xf numFmtId="14" fontId="22" fillId="0" borderId="21" xfId="0" applyNumberFormat="1"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44"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16" fontId="22" fillId="0" borderId="1" xfId="0" applyNumberFormat="1" applyFont="1" applyBorder="1" applyAlignment="1" applyProtection="1">
      <alignment horizontal="center" vertical="center" wrapText="1"/>
      <protection locked="0"/>
    </xf>
    <xf numFmtId="0" fontId="22" fillId="0" borderId="45"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14" fontId="20" fillId="0" borderId="21" xfId="0" applyNumberFormat="1" applyFont="1" applyBorder="1" applyAlignment="1" applyProtection="1">
      <alignment horizontal="center" vertical="center" wrapText="1"/>
      <protection locked="0"/>
    </xf>
  </cellXfs>
  <cellStyles count="1">
    <cellStyle name="Normal" xfId="0" builtinId="0"/>
  </cellStyles>
  <dxfs count="30">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30DF7E4-800F-48BA-9439-28495E92DC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3" name="Imagen 16">
          <a:extLst>
            <a:ext uri="{FF2B5EF4-FFF2-40B4-BE49-F238E27FC236}">
              <a16:creationId xmlns:a16="http://schemas.microsoft.com/office/drawing/2014/main" id="{4D61B3CA-5B9D-4996-97CA-3D826B11C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99B655DB-D439-4090-96F3-05EB3F8E8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3" name="Imagen 16">
          <a:extLst>
            <a:ext uri="{FF2B5EF4-FFF2-40B4-BE49-F238E27FC236}">
              <a16:creationId xmlns:a16="http://schemas.microsoft.com/office/drawing/2014/main" id="{662834CC-CA75-4E3C-B601-16624D326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12597006-44FC-4EF1-9DF6-9AF921D17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3" name="Imagen 16">
          <a:extLst>
            <a:ext uri="{FF2B5EF4-FFF2-40B4-BE49-F238E27FC236}">
              <a16:creationId xmlns:a16="http://schemas.microsoft.com/office/drawing/2014/main" id="{2345C7A0-DB33-4338-AE00-FC6A892C59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16FB866-BF1B-4315-9591-5938FEF1E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3" name="Imagen 16">
          <a:extLst>
            <a:ext uri="{FF2B5EF4-FFF2-40B4-BE49-F238E27FC236}">
              <a16:creationId xmlns:a16="http://schemas.microsoft.com/office/drawing/2014/main" id="{BCB4D5B2-469B-489C-AA63-97B6E9759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abSelected="1" zoomScale="60" zoomScaleNormal="60" zoomScaleSheetLayoutView="50" workbookViewId="0">
      <selection activeCell="AF16" sqref="AF16:AF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42.5703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2"/>
      <c r="B1" s="181" t="s">
        <v>195</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3"/>
      <c r="AD1" s="179" t="s">
        <v>0</v>
      </c>
      <c r="AE1" s="180"/>
      <c r="AF1" s="180"/>
      <c r="AG1" s="51" t="s">
        <v>196</v>
      </c>
      <c r="AH1" s="1"/>
      <c r="AI1" s="1"/>
      <c r="AJ1" s="1"/>
    </row>
    <row r="2" spans="1:36" ht="27" customHeight="1" thickBot="1" x14ac:dyDescent="0.3">
      <c r="A2" s="132"/>
      <c r="B2" s="184"/>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6"/>
      <c r="AD2" s="179" t="s">
        <v>1</v>
      </c>
      <c r="AE2" s="180"/>
      <c r="AF2" s="180"/>
      <c r="AG2" s="52" t="s">
        <v>197</v>
      </c>
      <c r="AH2" s="1"/>
      <c r="AI2" s="1"/>
      <c r="AJ2" s="1"/>
    </row>
    <row r="3" spans="1:36" ht="27" customHeight="1" x14ac:dyDescent="0.25">
      <c r="A3" s="132"/>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3"/>
      <c r="AD3" s="179" t="s">
        <v>3</v>
      </c>
      <c r="AE3" s="180"/>
      <c r="AF3" s="180"/>
      <c r="AG3" s="51" t="s">
        <v>4</v>
      </c>
      <c r="AH3" s="1"/>
      <c r="AI3" s="1"/>
      <c r="AJ3" s="1"/>
    </row>
    <row r="4" spans="1:36" ht="27" customHeight="1" thickBot="1" x14ac:dyDescent="0.3">
      <c r="A4" s="132"/>
      <c r="B4" s="184"/>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6"/>
      <c r="AD4" s="179" t="s">
        <v>5</v>
      </c>
      <c r="AE4" s="180"/>
      <c r="AF4" s="180"/>
      <c r="AG4" s="53">
        <v>44838</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x14ac:dyDescent="0.3">
      <c r="A6" s="54" t="s">
        <v>6</v>
      </c>
      <c r="B6" s="133" t="s">
        <v>7</v>
      </c>
      <c r="C6" s="134"/>
      <c r="D6" s="134"/>
      <c r="E6" s="134"/>
      <c r="F6" s="134"/>
      <c r="G6" s="134"/>
      <c r="H6" s="135"/>
      <c r="I6" s="22"/>
      <c r="J6" s="28"/>
      <c r="K6" s="31" t="s">
        <v>8</v>
      </c>
      <c r="L6" s="30"/>
      <c r="M6" s="159">
        <v>44956</v>
      </c>
      <c r="N6" s="160"/>
      <c r="O6" s="22"/>
      <c r="P6" s="22"/>
      <c r="Q6" s="22"/>
      <c r="R6" s="22"/>
      <c r="S6" s="22"/>
      <c r="T6" s="22"/>
      <c r="U6" s="22"/>
      <c r="V6" s="22"/>
      <c r="W6" s="22"/>
      <c r="X6" s="22"/>
      <c r="Y6" s="22"/>
      <c r="Z6" s="22"/>
      <c r="AA6" s="22"/>
      <c r="AB6" s="22"/>
      <c r="AC6" s="23"/>
      <c r="AD6" s="22"/>
      <c r="AE6" s="1"/>
      <c r="AF6" s="1"/>
      <c r="AG6" s="1"/>
      <c r="AH6" s="1"/>
      <c r="AI6" s="1"/>
      <c r="AJ6" s="1"/>
    </row>
    <row r="7" spans="1:36" ht="27" customHeight="1" thickBot="1" x14ac:dyDescent="0.3">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x14ac:dyDescent="0.3">
      <c r="A8" s="54" t="s">
        <v>9</v>
      </c>
      <c r="B8" s="176" t="s">
        <v>10</v>
      </c>
      <c r="C8" s="177"/>
      <c r="D8" s="177"/>
      <c r="E8" s="177"/>
      <c r="F8" s="177"/>
      <c r="G8" s="177"/>
      <c r="H8" s="177"/>
      <c r="I8" s="178"/>
      <c r="J8" s="22"/>
      <c r="K8" s="26" t="s">
        <v>11</v>
      </c>
      <c r="L8" s="26"/>
      <c r="M8" s="26" t="s">
        <v>12</v>
      </c>
      <c r="N8" s="26" t="s">
        <v>13</v>
      </c>
      <c r="O8" s="26" t="s">
        <v>13</v>
      </c>
      <c r="P8" s="22"/>
      <c r="Q8" s="22"/>
      <c r="R8" s="22"/>
      <c r="S8" s="22"/>
      <c r="T8" s="22"/>
      <c r="U8" s="22"/>
      <c r="V8" s="22"/>
      <c r="W8" s="22"/>
      <c r="X8" s="22"/>
      <c r="Y8" s="22"/>
      <c r="Z8" s="22"/>
      <c r="AA8" s="22"/>
      <c r="AB8" s="22"/>
      <c r="AC8" s="23"/>
      <c r="AD8" s="22"/>
      <c r="AE8" s="1"/>
      <c r="AF8" s="1"/>
      <c r="AG8" s="1"/>
      <c r="AH8" s="1"/>
      <c r="AI8" s="1"/>
      <c r="AJ8" s="1"/>
    </row>
    <row r="9" spans="1:36" ht="59.25" customHeight="1" thickBot="1" x14ac:dyDescent="0.3">
      <c r="A9" s="54" t="s">
        <v>14</v>
      </c>
      <c r="B9" s="176" t="s">
        <v>15</v>
      </c>
      <c r="C9" s="177"/>
      <c r="D9" s="177"/>
      <c r="E9" s="177"/>
      <c r="F9" s="177"/>
      <c r="G9" s="177"/>
      <c r="H9" s="177"/>
      <c r="I9" s="178"/>
      <c r="J9" s="22"/>
      <c r="K9" s="56" t="s">
        <v>16</v>
      </c>
      <c r="L9" s="27"/>
      <c r="M9" s="27"/>
      <c r="N9" s="27"/>
      <c r="O9" s="56"/>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36" t="s">
        <v>17</v>
      </c>
      <c r="B12" s="137"/>
      <c r="C12" s="137"/>
      <c r="D12" s="138"/>
      <c r="E12" s="139" t="s">
        <v>18</v>
      </c>
      <c r="F12" s="140"/>
      <c r="G12" s="140"/>
      <c r="H12" s="140"/>
      <c r="I12" s="140"/>
      <c r="J12" s="140"/>
      <c r="K12" s="140"/>
      <c r="L12" s="140"/>
      <c r="M12" s="140"/>
      <c r="N12" s="140"/>
      <c r="O12" s="140"/>
      <c r="P12" s="140"/>
      <c r="Q12" s="140"/>
      <c r="R12" s="140"/>
      <c r="S12" s="140"/>
      <c r="T12" s="140"/>
      <c r="U12" s="140"/>
      <c r="V12" s="140"/>
      <c r="W12" s="140"/>
      <c r="X12" s="141"/>
      <c r="Y12" s="39"/>
      <c r="Z12" s="80" t="s">
        <v>19</v>
      </c>
      <c r="AA12" s="81"/>
      <c r="AB12" s="81"/>
      <c r="AC12" s="81"/>
      <c r="AD12" s="82"/>
      <c r="AE12" s="1"/>
      <c r="AF12" s="80" t="s">
        <v>20</v>
      </c>
      <c r="AG12" s="82"/>
      <c r="AH12" s="1"/>
      <c r="AI12" s="1"/>
      <c r="AJ12" s="1"/>
    </row>
    <row r="13" spans="1:36" x14ac:dyDescent="0.25">
      <c r="A13" s="142" t="s">
        <v>21</v>
      </c>
      <c r="B13" s="100" t="s">
        <v>22</v>
      </c>
      <c r="C13" s="100" t="s">
        <v>23</v>
      </c>
      <c r="D13" s="102" t="s">
        <v>24</v>
      </c>
      <c r="E13" s="104" t="s">
        <v>25</v>
      </c>
      <c r="F13" s="105"/>
      <c r="G13" s="105"/>
      <c r="H13" s="105"/>
      <c r="I13" s="106" t="s">
        <v>26</v>
      </c>
      <c r="J13" s="107"/>
      <c r="K13" s="107"/>
      <c r="L13" s="107"/>
      <c r="M13" s="107"/>
      <c r="N13" s="107"/>
      <c r="O13" s="107"/>
      <c r="P13" s="107"/>
      <c r="Q13" s="107"/>
      <c r="R13" s="33"/>
      <c r="S13" s="33"/>
      <c r="T13" s="106" t="s">
        <v>27</v>
      </c>
      <c r="U13" s="107"/>
      <c r="V13" s="107"/>
      <c r="W13" s="107"/>
      <c r="X13" s="144"/>
      <c r="Y13" s="39"/>
      <c r="Z13" s="83"/>
      <c r="AA13" s="84"/>
      <c r="AB13" s="84"/>
      <c r="AC13" s="84"/>
      <c r="AD13" s="85"/>
      <c r="AE13" s="1"/>
      <c r="AF13" s="83"/>
      <c r="AG13" s="85"/>
      <c r="AH13" s="2"/>
      <c r="AI13" s="2"/>
      <c r="AJ13" s="2"/>
    </row>
    <row r="14" spans="1:36" ht="32.25" customHeight="1" thickBot="1" x14ac:dyDescent="0.3">
      <c r="A14" s="142"/>
      <c r="B14" s="100"/>
      <c r="C14" s="100"/>
      <c r="D14" s="102"/>
      <c r="E14" s="145" t="s">
        <v>28</v>
      </c>
      <c r="F14" s="146"/>
      <c r="G14" s="146"/>
      <c r="H14" s="146"/>
      <c r="I14" s="147" t="s">
        <v>29</v>
      </c>
      <c r="J14" s="149" t="s">
        <v>30</v>
      </c>
      <c r="K14" s="149" t="s">
        <v>31</v>
      </c>
      <c r="L14" s="150" t="s">
        <v>32</v>
      </c>
      <c r="M14" s="100" t="s">
        <v>33</v>
      </c>
      <c r="N14" s="152" t="s">
        <v>34</v>
      </c>
      <c r="O14" s="101" t="s">
        <v>35</v>
      </c>
      <c r="P14" s="100" t="s">
        <v>36</v>
      </c>
      <c r="Q14" s="101" t="s">
        <v>37</v>
      </c>
      <c r="R14" s="101" t="s">
        <v>38</v>
      </c>
      <c r="S14" s="36"/>
      <c r="T14" s="148" t="s">
        <v>39</v>
      </c>
      <c r="U14" s="100" t="s">
        <v>40</v>
      </c>
      <c r="V14" s="101" t="s">
        <v>41</v>
      </c>
      <c r="W14" s="100" t="s">
        <v>42</v>
      </c>
      <c r="X14" s="102"/>
      <c r="Y14" s="46"/>
      <c r="Z14" s="86"/>
      <c r="AA14" s="87"/>
      <c r="AB14" s="87"/>
      <c r="AC14" s="87"/>
      <c r="AD14" s="88"/>
      <c r="AE14" s="2"/>
      <c r="AF14" s="86"/>
      <c r="AG14" s="88"/>
      <c r="AH14" s="2"/>
      <c r="AI14" s="1"/>
      <c r="AJ14" s="2"/>
    </row>
    <row r="15" spans="1:36" ht="74.25" customHeight="1" x14ac:dyDescent="0.25">
      <c r="A15" s="143"/>
      <c r="B15" s="101"/>
      <c r="C15" s="101"/>
      <c r="D15" s="103"/>
      <c r="E15" s="40" t="s">
        <v>43</v>
      </c>
      <c r="F15" s="38" t="s">
        <v>44</v>
      </c>
      <c r="G15" s="3"/>
      <c r="H15" s="4" t="s">
        <v>45</v>
      </c>
      <c r="I15" s="148"/>
      <c r="J15" s="149"/>
      <c r="K15" s="149"/>
      <c r="L15" s="151"/>
      <c r="M15" s="100"/>
      <c r="N15" s="108"/>
      <c r="O15" s="108"/>
      <c r="P15" s="100"/>
      <c r="Q15" s="108"/>
      <c r="R15" s="108"/>
      <c r="S15" s="37"/>
      <c r="T15" s="169"/>
      <c r="U15" s="100"/>
      <c r="V15" s="108"/>
      <c r="W15" s="34" t="s">
        <v>46</v>
      </c>
      <c r="X15" s="41" t="s">
        <v>47</v>
      </c>
      <c r="Y15" s="46"/>
      <c r="Z15" s="49" t="s">
        <v>48</v>
      </c>
      <c r="AA15" s="35" t="s">
        <v>49</v>
      </c>
      <c r="AB15" s="35" t="s">
        <v>50</v>
      </c>
      <c r="AC15" s="35" t="s">
        <v>51</v>
      </c>
      <c r="AD15" s="50" t="s">
        <v>52</v>
      </c>
      <c r="AE15" s="2"/>
      <c r="AF15" s="49" t="s">
        <v>53</v>
      </c>
      <c r="AG15" s="50" t="s">
        <v>54</v>
      </c>
      <c r="AH15" s="2"/>
      <c r="AI15" s="1"/>
      <c r="AJ15" s="2"/>
    </row>
    <row r="16" spans="1:36" ht="120" customHeight="1" x14ac:dyDescent="0.25">
      <c r="A16" s="121">
        <v>1</v>
      </c>
      <c r="B16" s="123" t="s">
        <v>55</v>
      </c>
      <c r="C16" s="126" t="s">
        <v>56</v>
      </c>
      <c r="D16" s="126" t="s">
        <v>57</v>
      </c>
      <c r="E16" s="129" t="s">
        <v>58</v>
      </c>
      <c r="F16" s="109" t="s">
        <v>59</v>
      </c>
      <c r="G16" s="75" t="str">
        <f>+CONCATENATE(E16," - ",F16)</f>
        <v>MUY BAJA - MAYOR</v>
      </c>
      <c r="H16" s="69" t="str">
        <f>+VLOOKUP(G16,Datos!D3:E17,2,FALSE)</f>
        <v>ALTO</v>
      </c>
      <c r="I16" s="111" t="s">
        <v>60</v>
      </c>
      <c r="J16" s="5" t="s">
        <v>61</v>
      </c>
      <c r="K16" s="6" t="s">
        <v>62</v>
      </c>
      <c r="L16" s="7">
        <f>IF(K16="ASIGNADO",15,IF(K16="NO ASIGNADO",0,""))</f>
        <v>15</v>
      </c>
      <c r="M16" s="113">
        <f>SUM(L16:L22)</f>
        <v>100</v>
      </c>
      <c r="N16" s="115" t="s">
        <v>63</v>
      </c>
      <c r="O16" s="168">
        <f>IF(O19="DÉBIL",0,IF(O19="MODERADO",50,IF(O19="FUERTE",100,"")))</f>
        <v>100</v>
      </c>
      <c r="P16" s="165" t="str">
        <f>IF(AND(M19="FUERTE",N16="FUERTE (SIEMPRE SE EJECUTA)"),"NO","SÍ")</f>
        <v>NO</v>
      </c>
      <c r="Q16" s="68" t="s">
        <v>64</v>
      </c>
      <c r="R16" s="161"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MAYOR</v>
      </c>
      <c r="T16" s="69" t="str">
        <f>+VLOOKUP(S16,Datos!$D$3:$E$17,2,FALSE)</f>
        <v>ALTO</v>
      </c>
      <c r="U16" s="72" t="s">
        <v>65</v>
      </c>
      <c r="V16" s="89" t="s">
        <v>66</v>
      </c>
      <c r="W16" s="170" t="s">
        <v>67</v>
      </c>
      <c r="X16" s="96" t="s">
        <v>68</v>
      </c>
      <c r="Y16" s="47"/>
      <c r="Z16" s="173"/>
      <c r="AA16" s="93"/>
      <c r="AB16" s="93"/>
      <c r="AC16" s="93"/>
      <c r="AD16" s="98"/>
      <c r="AE16" s="1"/>
      <c r="AF16" s="153"/>
      <c r="AG16" s="156"/>
      <c r="AH16" s="1"/>
      <c r="AI16" s="1"/>
      <c r="AJ16" s="1"/>
    </row>
    <row r="17" spans="1:36" ht="120" customHeight="1" x14ac:dyDescent="0.25">
      <c r="A17" s="121"/>
      <c r="B17" s="124"/>
      <c r="C17" s="127"/>
      <c r="D17" s="127"/>
      <c r="E17" s="130"/>
      <c r="F17" s="109"/>
      <c r="G17" s="76"/>
      <c r="H17" s="70"/>
      <c r="I17" s="111"/>
      <c r="J17" s="8" t="s">
        <v>69</v>
      </c>
      <c r="K17" s="9" t="s">
        <v>70</v>
      </c>
      <c r="L17" s="10">
        <f>IF(K17="ADECUADO",15,IF(K17="INADECUADO",0,""))</f>
        <v>15</v>
      </c>
      <c r="M17" s="114"/>
      <c r="N17" s="116"/>
      <c r="O17" s="168"/>
      <c r="P17" s="166"/>
      <c r="Q17" s="68"/>
      <c r="R17" s="162"/>
      <c r="S17" s="76"/>
      <c r="T17" s="70"/>
      <c r="U17" s="73"/>
      <c r="V17" s="90"/>
      <c r="W17" s="171"/>
      <c r="X17" s="164"/>
      <c r="Y17" s="47"/>
      <c r="Z17" s="174"/>
      <c r="AA17" s="94"/>
      <c r="AB17" s="94"/>
      <c r="AC17" s="94"/>
      <c r="AD17" s="98"/>
      <c r="AE17" s="1"/>
      <c r="AF17" s="154"/>
      <c r="AG17" s="157"/>
      <c r="AH17" s="1"/>
      <c r="AI17" s="1"/>
      <c r="AJ17" s="1"/>
    </row>
    <row r="18" spans="1:36" ht="120" customHeight="1" x14ac:dyDescent="0.25">
      <c r="A18" s="121"/>
      <c r="B18" s="124"/>
      <c r="C18" s="127"/>
      <c r="D18" s="127"/>
      <c r="E18" s="130"/>
      <c r="F18" s="109"/>
      <c r="G18" s="76"/>
      <c r="H18" s="70"/>
      <c r="I18" s="111"/>
      <c r="J18" s="11" t="s">
        <v>71</v>
      </c>
      <c r="K18" s="9" t="s">
        <v>72</v>
      </c>
      <c r="L18" s="10">
        <f>IF(K18="OPORTUNA",15,IF(K18="INOPORTUNA",0,""))</f>
        <v>15</v>
      </c>
      <c r="M18" s="114"/>
      <c r="N18" s="116"/>
      <c r="O18" s="168"/>
      <c r="P18" s="166"/>
      <c r="Q18" s="12" t="s">
        <v>73</v>
      </c>
      <c r="R18" s="162"/>
      <c r="S18" s="76"/>
      <c r="T18" s="70"/>
      <c r="U18" s="73"/>
      <c r="V18" s="90"/>
      <c r="W18" s="171"/>
      <c r="X18" s="164"/>
      <c r="Y18" s="47"/>
      <c r="Z18" s="174"/>
      <c r="AA18" s="94"/>
      <c r="AB18" s="94"/>
      <c r="AC18" s="94"/>
      <c r="AD18" s="98"/>
      <c r="AE18" s="1"/>
      <c r="AF18" s="154"/>
      <c r="AG18" s="157"/>
      <c r="AH18" s="1"/>
      <c r="AI18" s="1"/>
      <c r="AJ18" s="1"/>
    </row>
    <row r="19" spans="1:36" ht="100.5" customHeight="1" x14ac:dyDescent="0.25">
      <c r="A19" s="121"/>
      <c r="B19" s="124"/>
      <c r="C19" s="127"/>
      <c r="D19" s="127"/>
      <c r="E19" s="130"/>
      <c r="F19" s="109"/>
      <c r="G19" s="76"/>
      <c r="H19" s="70"/>
      <c r="I19" s="111"/>
      <c r="J19" s="8" t="s">
        <v>74</v>
      </c>
      <c r="K19" s="9" t="s">
        <v>75</v>
      </c>
      <c r="L19" s="10">
        <f>IF(K19="PREVENIR",15,IF(K19="DETECTAR",10,IF(K19="NO ES UN CONTROL",0,"")))</f>
        <v>15</v>
      </c>
      <c r="M19" s="118" t="str">
        <f>IF(M16&lt;86,"DÉBIL",IF(M16&lt;96,"MODERADO",IF(M16&lt;101,"FUERTE","")))</f>
        <v>FUERTE</v>
      </c>
      <c r="N19" s="116"/>
      <c r="O19" s="63" t="str">
        <f>IF(AND(M19="FUERTE",N16="FUERTE (SIEMPRE SE EJECUTA)"),"FUERTE",IF(OR(M19="DÉBIL",N16="DÉBIL (NO SE EJECUTA)"),"DÉBIL",IF(OR(M19="MODERADO",N16="MODERADO (ALGUNAS VECES)"),"MODERADO")))</f>
        <v>FUERTE</v>
      </c>
      <c r="P19" s="166"/>
      <c r="Q19" s="65">
        <f>IF(AND($O$19="FUERTE",$Q$16="DIRECTAMENTE"),2,IF(AND($O$19="FUERTE",$Q$16="DIRECTAMENTE"),2,IF(AND($O$19="FUERTE",$Q$16="DIRECTAMENTE"),2,IF(AND($O$19="FUERTE",$Q$16="NO DISMINUYE"),0,IF(AND($O$19="MODERADO",$Q$16="DIRECTAMENTE"),1,IF(AND($O$19="MODERADO",$Q$16="DIRECTAMENTE"),1,IF(AND($O$19="MODERADO",$Q$16="DIRECTAMENTE"),1,IF(AND($O$19="MODERADO",$Q$16="NO DISMINUYE"),0,"N/A"))))))))</f>
        <v>2</v>
      </c>
      <c r="R19" s="162"/>
      <c r="S19" s="76"/>
      <c r="T19" s="70"/>
      <c r="U19" s="73"/>
      <c r="V19" s="78" t="s">
        <v>76</v>
      </c>
      <c r="W19" s="171"/>
      <c r="X19" s="78" t="s">
        <v>77</v>
      </c>
      <c r="Y19" s="48"/>
      <c r="Z19" s="174"/>
      <c r="AA19" s="94"/>
      <c r="AB19" s="94"/>
      <c r="AC19" s="94"/>
      <c r="AD19" s="98"/>
      <c r="AE19" s="1"/>
      <c r="AF19" s="154"/>
      <c r="AG19" s="157"/>
      <c r="AH19" s="1"/>
      <c r="AI19" s="1"/>
      <c r="AJ19" s="1"/>
    </row>
    <row r="20" spans="1:36" ht="100.5" customHeight="1" x14ac:dyDescent="0.25">
      <c r="A20" s="121"/>
      <c r="B20" s="124"/>
      <c r="C20" s="127"/>
      <c r="D20" s="127"/>
      <c r="E20" s="130"/>
      <c r="F20" s="109"/>
      <c r="G20" s="76"/>
      <c r="H20" s="70"/>
      <c r="I20" s="111"/>
      <c r="J20" s="8" t="s">
        <v>78</v>
      </c>
      <c r="K20" s="9" t="s">
        <v>79</v>
      </c>
      <c r="L20" s="10">
        <f>IF(K20="CONFIABLE",15,IF(K20="NO CONFIABLE",0,""))</f>
        <v>15</v>
      </c>
      <c r="M20" s="119"/>
      <c r="N20" s="116"/>
      <c r="O20" s="63"/>
      <c r="P20" s="166"/>
      <c r="Q20" s="66"/>
      <c r="R20" s="162"/>
      <c r="S20" s="76"/>
      <c r="T20" s="70"/>
      <c r="U20" s="73"/>
      <c r="V20" s="79"/>
      <c r="W20" s="171"/>
      <c r="X20" s="79"/>
      <c r="Y20" s="48"/>
      <c r="Z20" s="174"/>
      <c r="AA20" s="94"/>
      <c r="AB20" s="94"/>
      <c r="AC20" s="94"/>
      <c r="AD20" s="98"/>
      <c r="AE20" s="1"/>
      <c r="AF20" s="154"/>
      <c r="AG20" s="157"/>
      <c r="AH20" s="1"/>
      <c r="AI20" s="1"/>
      <c r="AJ20" s="1"/>
    </row>
    <row r="21" spans="1:36" ht="100.5" customHeight="1" x14ac:dyDescent="0.25">
      <c r="A21" s="121"/>
      <c r="B21" s="124"/>
      <c r="C21" s="127"/>
      <c r="D21" s="127"/>
      <c r="E21" s="130"/>
      <c r="F21" s="109"/>
      <c r="G21" s="76"/>
      <c r="H21" s="70"/>
      <c r="I21" s="111"/>
      <c r="J21" s="8" t="s">
        <v>80</v>
      </c>
      <c r="K21" s="9" t="s">
        <v>81</v>
      </c>
      <c r="L21" s="10">
        <f>IF(K21="SE INVESTIGAN Y SE RESUELVEN OPORTUNAMENTE",15,IF(K21="NO SE INVESTIGAN Y SE RESUELVEN OPORTUNAMENTE",0,""))</f>
        <v>15</v>
      </c>
      <c r="M21" s="119"/>
      <c r="N21" s="116"/>
      <c r="O21" s="63"/>
      <c r="P21" s="166"/>
      <c r="Q21" s="66"/>
      <c r="R21" s="162"/>
      <c r="S21" s="76"/>
      <c r="T21" s="70"/>
      <c r="U21" s="73"/>
      <c r="V21" s="91" t="s">
        <v>82</v>
      </c>
      <c r="W21" s="171"/>
      <c r="X21" s="96" t="s">
        <v>83</v>
      </c>
      <c r="Y21" s="47"/>
      <c r="Z21" s="174"/>
      <c r="AA21" s="94"/>
      <c r="AB21" s="94"/>
      <c r="AC21" s="94"/>
      <c r="AD21" s="98"/>
      <c r="AE21" s="1"/>
      <c r="AF21" s="154"/>
      <c r="AG21" s="157"/>
      <c r="AH21" s="1"/>
      <c r="AI21" s="1"/>
      <c r="AJ21" s="1"/>
    </row>
    <row r="22" spans="1:36" ht="100.5" customHeight="1" x14ac:dyDescent="0.25">
      <c r="A22" s="122"/>
      <c r="B22" s="125"/>
      <c r="C22" s="128"/>
      <c r="D22" s="128"/>
      <c r="E22" s="131"/>
      <c r="F22" s="110"/>
      <c r="G22" s="77"/>
      <c r="H22" s="71"/>
      <c r="I22" s="112"/>
      <c r="J22" s="42" t="s">
        <v>84</v>
      </c>
      <c r="K22" s="43" t="s">
        <v>85</v>
      </c>
      <c r="L22" s="44">
        <f>IF(K22="COMPLETA",10,IF(K22="INCOMPLETA",5,IF(K22="NO EXISTE",0,"")))</f>
        <v>10</v>
      </c>
      <c r="M22" s="120"/>
      <c r="N22" s="117"/>
      <c r="O22" s="64"/>
      <c r="P22" s="167"/>
      <c r="Q22" s="67"/>
      <c r="R22" s="163"/>
      <c r="S22" s="77"/>
      <c r="T22" s="71"/>
      <c r="U22" s="74"/>
      <c r="V22" s="92"/>
      <c r="W22" s="172"/>
      <c r="X22" s="97"/>
      <c r="Y22" s="47"/>
      <c r="Z22" s="175"/>
      <c r="AA22" s="95"/>
      <c r="AB22" s="95"/>
      <c r="AC22" s="95"/>
      <c r="AD22" s="99"/>
      <c r="AE22" s="1"/>
      <c r="AF22" s="155"/>
      <c r="AG22" s="158"/>
      <c r="AH22" s="1"/>
      <c r="AI22" s="1"/>
      <c r="AJ22" s="1"/>
    </row>
  </sheetData>
  <dataConsolidate/>
  <mergeCells count="72">
    <mergeCell ref="B8:I8"/>
    <mergeCell ref="B9:I9"/>
    <mergeCell ref="AD1:AF1"/>
    <mergeCell ref="AD2:AF2"/>
    <mergeCell ref="AD3:AF3"/>
    <mergeCell ref="AD4:AF4"/>
    <mergeCell ref="B1:AC2"/>
    <mergeCell ref="B3:AC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X19:X20"/>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29" priority="12" operator="containsText" text="EXTREMO">
      <formula>NOT(ISERROR(SEARCH("EXTREMO",H16)))</formula>
    </cfRule>
    <cfRule type="containsText" dxfId="28" priority="13" operator="containsText" text="ALTO">
      <formula>NOT(ISERROR(SEARCH("ALTO",H16)))</formula>
    </cfRule>
    <cfRule type="containsText" dxfId="27" priority="14" operator="containsText" text="MODERADO">
      <formula>NOT(ISERROR(SEARCH("MODERADO",H16)))</formula>
    </cfRule>
  </conditionalFormatting>
  <conditionalFormatting sqref="T16:T22">
    <cfRule type="containsText" dxfId="26" priority="1" operator="containsText" text="EXTREMO">
      <formula>NOT(ISERROR(SEARCH("EXTREMO",T16)))</formula>
    </cfRule>
    <cfRule type="containsText" dxfId="25" priority="2" operator="containsText" text="ALTO">
      <formula>NOT(ISERROR(SEARCH("ALTO",T16)))</formula>
    </cfRule>
    <cfRule type="containsText" dxfId="24"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A23D-597B-4DFE-9A63-7A9A00FFB5CB}">
  <dimension ref="A1:AJ22"/>
  <sheetViews>
    <sheetView showGridLines="0" topLeftCell="T1" zoomScale="60" zoomScaleNormal="60" zoomScaleSheetLayoutView="50" workbookViewId="0">
      <selection activeCell="Z16" sqref="Z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41.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2"/>
      <c r="B1" s="181" t="s">
        <v>195</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3"/>
      <c r="AD1" s="179" t="s">
        <v>0</v>
      </c>
      <c r="AE1" s="180"/>
      <c r="AF1" s="180"/>
      <c r="AG1" s="51" t="s">
        <v>196</v>
      </c>
      <c r="AH1" s="1"/>
      <c r="AI1" s="1"/>
      <c r="AJ1" s="1"/>
    </row>
    <row r="2" spans="1:36" ht="27" customHeight="1" thickBot="1" x14ac:dyDescent="0.3">
      <c r="A2" s="132"/>
      <c r="B2" s="184"/>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6"/>
      <c r="AD2" s="179" t="s">
        <v>1</v>
      </c>
      <c r="AE2" s="180"/>
      <c r="AF2" s="180"/>
      <c r="AG2" s="52" t="s">
        <v>197</v>
      </c>
      <c r="AH2" s="1"/>
      <c r="AI2" s="1"/>
      <c r="AJ2" s="1"/>
    </row>
    <row r="3" spans="1:36" ht="27" customHeight="1" x14ac:dyDescent="0.25">
      <c r="A3" s="132"/>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3"/>
      <c r="AD3" s="179" t="s">
        <v>3</v>
      </c>
      <c r="AE3" s="180"/>
      <c r="AF3" s="180"/>
      <c r="AG3" s="51" t="s">
        <v>4</v>
      </c>
      <c r="AH3" s="1"/>
      <c r="AI3" s="1"/>
      <c r="AJ3" s="1"/>
    </row>
    <row r="4" spans="1:36" ht="27" customHeight="1" thickBot="1" x14ac:dyDescent="0.3">
      <c r="A4" s="132"/>
      <c r="B4" s="184"/>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6"/>
      <c r="AD4" s="179" t="s">
        <v>5</v>
      </c>
      <c r="AE4" s="180"/>
      <c r="AF4" s="180"/>
      <c r="AG4" s="53">
        <v>44838</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x14ac:dyDescent="0.3">
      <c r="A6" s="54" t="s">
        <v>6</v>
      </c>
      <c r="B6" s="133" t="s">
        <v>7</v>
      </c>
      <c r="C6" s="134"/>
      <c r="D6" s="134"/>
      <c r="E6" s="134"/>
      <c r="F6" s="134"/>
      <c r="G6" s="134"/>
      <c r="H6" s="135"/>
      <c r="I6" s="22"/>
      <c r="J6" s="28"/>
      <c r="K6" s="31" t="s">
        <v>8</v>
      </c>
      <c r="L6" s="30"/>
      <c r="M6" s="159">
        <v>44956</v>
      </c>
      <c r="N6" s="160"/>
      <c r="O6" s="22"/>
      <c r="P6" s="22"/>
      <c r="Q6" s="22"/>
      <c r="R6" s="22"/>
      <c r="S6" s="22"/>
      <c r="T6" s="22"/>
      <c r="U6" s="22"/>
      <c r="V6" s="22"/>
      <c r="W6" s="22"/>
      <c r="X6" s="22"/>
      <c r="Y6" s="22"/>
      <c r="Z6" s="22"/>
      <c r="AA6" s="22"/>
      <c r="AB6" s="22"/>
      <c r="AC6" s="23"/>
      <c r="AD6" s="22"/>
      <c r="AE6" s="1"/>
      <c r="AF6" s="1"/>
      <c r="AG6" s="1"/>
      <c r="AH6" s="1"/>
      <c r="AI6" s="1"/>
      <c r="AJ6" s="1"/>
    </row>
    <row r="7" spans="1:36" ht="27" customHeight="1" thickBot="1" x14ac:dyDescent="0.3">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x14ac:dyDescent="0.3">
      <c r="A8" s="54" t="s">
        <v>9</v>
      </c>
      <c r="B8" s="176" t="s">
        <v>10</v>
      </c>
      <c r="C8" s="177"/>
      <c r="D8" s="177"/>
      <c r="E8" s="177"/>
      <c r="F8" s="177"/>
      <c r="G8" s="177"/>
      <c r="H8" s="177"/>
      <c r="I8" s="178"/>
      <c r="J8" s="22"/>
      <c r="K8" s="26" t="s">
        <v>11</v>
      </c>
      <c r="L8" s="26"/>
      <c r="M8" s="26" t="s">
        <v>12</v>
      </c>
      <c r="N8" s="26" t="s">
        <v>13</v>
      </c>
      <c r="O8" s="26" t="s">
        <v>13</v>
      </c>
      <c r="P8" s="22"/>
      <c r="Q8" s="22"/>
      <c r="R8" s="22"/>
      <c r="S8" s="22"/>
      <c r="T8" s="22"/>
      <c r="U8" s="22"/>
      <c r="V8" s="22"/>
      <c r="W8" s="22"/>
      <c r="X8" s="22"/>
      <c r="Y8" s="22"/>
      <c r="Z8" s="22"/>
      <c r="AA8" s="22"/>
      <c r="AB8" s="22"/>
      <c r="AC8" s="23"/>
      <c r="AD8" s="22"/>
      <c r="AE8" s="1"/>
      <c r="AF8" s="1"/>
      <c r="AG8" s="1"/>
      <c r="AH8" s="1"/>
      <c r="AI8" s="1"/>
      <c r="AJ8" s="1"/>
    </row>
    <row r="9" spans="1:36" ht="59.25" customHeight="1" thickBot="1" x14ac:dyDescent="0.3">
      <c r="A9" s="54" t="s">
        <v>14</v>
      </c>
      <c r="B9" s="176" t="s">
        <v>15</v>
      </c>
      <c r="C9" s="177"/>
      <c r="D9" s="177"/>
      <c r="E9" s="177"/>
      <c r="F9" s="177"/>
      <c r="G9" s="177"/>
      <c r="H9" s="177"/>
      <c r="I9" s="178"/>
      <c r="J9" s="22"/>
      <c r="K9" s="56" t="s">
        <v>16</v>
      </c>
      <c r="L9" s="27"/>
      <c r="M9" s="27"/>
      <c r="N9" s="27"/>
      <c r="O9" s="56"/>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36" t="s">
        <v>17</v>
      </c>
      <c r="B12" s="137"/>
      <c r="C12" s="137"/>
      <c r="D12" s="138"/>
      <c r="E12" s="139" t="s">
        <v>18</v>
      </c>
      <c r="F12" s="140"/>
      <c r="G12" s="140"/>
      <c r="H12" s="140"/>
      <c r="I12" s="140"/>
      <c r="J12" s="140"/>
      <c r="K12" s="140"/>
      <c r="L12" s="140"/>
      <c r="M12" s="140"/>
      <c r="N12" s="140"/>
      <c r="O12" s="140"/>
      <c r="P12" s="140"/>
      <c r="Q12" s="140"/>
      <c r="R12" s="140"/>
      <c r="S12" s="140"/>
      <c r="T12" s="140"/>
      <c r="U12" s="140"/>
      <c r="V12" s="140"/>
      <c r="W12" s="140"/>
      <c r="X12" s="141"/>
      <c r="Y12" s="39"/>
      <c r="Z12" s="80" t="s">
        <v>19</v>
      </c>
      <c r="AA12" s="81"/>
      <c r="AB12" s="81"/>
      <c r="AC12" s="81"/>
      <c r="AD12" s="82"/>
      <c r="AE12" s="1"/>
      <c r="AF12" s="80" t="s">
        <v>20</v>
      </c>
      <c r="AG12" s="82"/>
      <c r="AH12" s="1"/>
      <c r="AI12" s="1"/>
      <c r="AJ12" s="1"/>
    </row>
    <row r="13" spans="1:36" x14ac:dyDescent="0.25">
      <c r="A13" s="142" t="s">
        <v>21</v>
      </c>
      <c r="B13" s="100" t="s">
        <v>22</v>
      </c>
      <c r="C13" s="100" t="s">
        <v>23</v>
      </c>
      <c r="D13" s="102" t="s">
        <v>24</v>
      </c>
      <c r="E13" s="104" t="s">
        <v>25</v>
      </c>
      <c r="F13" s="105"/>
      <c r="G13" s="105"/>
      <c r="H13" s="105"/>
      <c r="I13" s="106" t="s">
        <v>26</v>
      </c>
      <c r="J13" s="107"/>
      <c r="K13" s="107"/>
      <c r="L13" s="107"/>
      <c r="M13" s="107"/>
      <c r="N13" s="107"/>
      <c r="O13" s="107"/>
      <c r="P13" s="107"/>
      <c r="Q13" s="107"/>
      <c r="R13" s="33"/>
      <c r="S13" s="33"/>
      <c r="T13" s="106" t="s">
        <v>27</v>
      </c>
      <c r="U13" s="107"/>
      <c r="V13" s="107"/>
      <c r="W13" s="107"/>
      <c r="X13" s="144"/>
      <c r="Y13" s="39"/>
      <c r="Z13" s="83"/>
      <c r="AA13" s="84"/>
      <c r="AB13" s="84"/>
      <c r="AC13" s="84"/>
      <c r="AD13" s="85"/>
      <c r="AE13" s="1"/>
      <c r="AF13" s="83"/>
      <c r="AG13" s="85"/>
      <c r="AH13" s="2"/>
      <c r="AI13" s="2"/>
      <c r="AJ13" s="2"/>
    </row>
    <row r="14" spans="1:36" ht="32.25" customHeight="1" thickBot="1" x14ac:dyDescent="0.3">
      <c r="A14" s="142"/>
      <c r="B14" s="100"/>
      <c r="C14" s="100"/>
      <c r="D14" s="102"/>
      <c r="E14" s="145" t="s">
        <v>28</v>
      </c>
      <c r="F14" s="146"/>
      <c r="G14" s="146"/>
      <c r="H14" s="146"/>
      <c r="I14" s="147" t="s">
        <v>29</v>
      </c>
      <c r="J14" s="149" t="s">
        <v>30</v>
      </c>
      <c r="K14" s="149" t="s">
        <v>31</v>
      </c>
      <c r="L14" s="150" t="s">
        <v>32</v>
      </c>
      <c r="M14" s="100" t="s">
        <v>33</v>
      </c>
      <c r="N14" s="152" t="s">
        <v>34</v>
      </c>
      <c r="O14" s="101" t="s">
        <v>35</v>
      </c>
      <c r="P14" s="100" t="s">
        <v>36</v>
      </c>
      <c r="Q14" s="101" t="s">
        <v>37</v>
      </c>
      <c r="R14" s="101" t="s">
        <v>38</v>
      </c>
      <c r="S14" s="36"/>
      <c r="T14" s="148" t="s">
        <v>39</v>
      </c>
      <c r="U14" s="100" t="s">
        <v>40</v>
      </c>
      <c r="V14" s="101" t="s">
        <v>41</v>
      </c>
      <c r="W14" s="100" t="s">
        <v>42</v>
      </c>
      <c r="X14" s="102"/>
      <c r="Y14" s="46"/>
      <c r="Z14" s="86"/>
      <c r="AA14" s="87"/>
      <c r="AB14" s="87"/>
      <c r="AC14" s="87"/>
      <c r="AD14" s="88"/>
      <c r="AE14" s="2"/>
      <c r="AF14" s="86"/>
      <c r="AG14" s="88"/>
      <c r="AH14" s="2"/>
      <c r="AI14" s="1"/>
      <c r="AJ14" s="2"/>
    </row>
    <row r="15" spans="1:36" ht="74.25" customHeight="1" x14ac:dyDescent="0.25">
      <c r="A15" s="143"/>
      <c r="B15" s="101"/>
      <c r="C15" s="101"/>
      <c r="D15" s="103"/>
      <c r="E15" s="40" t="s">
        <v>43</v>
      </c>
      <c r="F15" s="38" t="s">
        <v>44</v>
      </c>
      <c r="G15" s="3"/>
      <c r="H15" s="4" t="s">
        <v>45</v>
      </c>
      <c r="I15" s="148"/>
      <c r="J15" s="149"/>
      <c r="K15" s="149"/>
      <c r="L15" s="151"/>
      <c r="M15" s="100"/>
      <c r="N15" s="108"/>
      <c r="O15" s="108"/>
      <c r="P15" s="100"/>
      <c r="Q15" s="108"/>
      <c r="R15" s="108"/>
      <c r="S15" s="37"/>
      <c r="T15" s="169"/>
      <c r="U15" s="100"/>
      <c r="V15" s="108"/>
      <c r="W15" s="34" t="s">
        <v>46</v>
      </c>
      <c r="X15" s="41" t="s">
        <v>47</v>
      </c>
      <c r="Y15" s="46"/>
      <c r="Z15" s="49" t="s">
        <v>48</v>
      </c>
      <c r="AA15" s="35" t="s">
        <v>49</v>
      </c>
      <c r="AB15" s="35" t="s">
        <v>50</v>
      </c>
      <c r="AC15" s="35" t="s">
        <v>51</v>
      </c>
      <c r="AD15" s="50" t="s">
        <v>52</v>
      </c>
      <c r="AE15" s="2"/>
      <c r="AF15" s="49" t="s">
        <v>53</v>
      </c>
      <c r="AG15" s="50" t="s">
        <v>54</v>
      </c>
      <c r="AH15" s="2"/>
      <c r="AI15" s="1"/>
      <c r="AJ15" s="2"/>
    </row>
    <row r="16" spans="1:36" ht="114" customHeight="1" x14ac:dyDescent="0.25">
      <c r="A16" s="121">
        <v>5</v>
      </c>
      <c r="B16" s="123" t="s">
        <v>187</v>
      </c>
      <c r="C16" s="126" t="s">
        <v>188</v>
      </c>
      <c r="D16" s="126" t="s">
        <v>189</v>
      </c>
      <c r="E16" s="129" t="s">
        <v>58</v>
      </c>
      <c r="F16" s="109" t="s">
        <v>59</v>
      </c>
      <c r="G16" s="75" t="str">
        <f>+CONCATENATE(E16," - ",F16)</f>
        <v>MUY BAJA - MAYOR</v>
      </c>
      <c r="H16" s="69" t="str">
        <f>+VLOOKUP(G16,Datos!D3:E17,2,FALSE)</f>
        <v>ALTO</v>
      </c>
      <c r="I16" s="111" t="s">
        <v>190</v>
      </c>
      <c r="J16" s="5" t="s">
        <v>61</v>
      </c>
      <c r="K16" s="6" t="s">
        <v>62</v>
      </c>
      <c r="L16" s="7">
        <f>IF(K16="ASIGNADO",15,IF(K16="NO ASIGNADO",0,""))</f>
        <v>15</v>
      </c>
      <c r="M16" s="113">
        <f>SUM(L16:L22)</f>
        <v>100</v>
      </c>
      <c r="N16" s="115" t="s">
        <v>63</v>
      </c>
      <c r="O16" s="168">
        <f>IF(O19="DÉBIL",0,IF(O19="MODERADO",50,IF(O19="FUERTE",100,"")))</f>
        <v>100</v>
      </c>
      <c r="P16" s="165" t="str">
        <f>IF(AND(M19="FUERTE",N16="FUERTE (SIEMPRE SE EJECUTA)"),"NO","SÍ")</f>
        <v>NO</v>
      </c>
      <c r="Q16" s="68" t="s">
        <v>64</v>
      </c>
      <c r="R16" s="161"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MAYOR</v>
      </c>
      <c r="T16" s="69" t="str">
        <f>+VLOOKUP(S16,Datos!$D$3:$E$17,2,FALSE)</f>
        <v>ALTO</v>
      </c>
      <c r="U16" s="72" t="s">
        <v>65</v>
      </c>
      <c r="V16" s="89" t="s">
        <v>191</v>
      </c>
      <c r="W16" s="123" t="s">
        <v>192</v>
      </c>
      <c r="X16" s="96" t="s">
        <v>193</v>
      </c>
      <c r="Y16" s="47"/>
      <c r="Z16" s="250"/>
      <c r="AA16" s="231"/>
      <c r="AB16" s="231"/>
      <c r="AC16" s="231"/>
      <c r="AD16" s="233"/>
      <c r="AE16" s="62"/>
      <c r="AF16" s="223"/>
      <c r="AG16" s="226"/>
      <c r="AH16" s="1"/>
      <c r="AI16" s="1"/>
      <c r="AJ16" s="1"/>
    </row>
    <row r="17" spans="1:36" ht="114" customHeight="1" x14ac:dyDescent="0.25">
      <c r="A17" s="121"/>
      <c r="B17" s="124"/>
      <c r="C17" s="127"/>
      <c r="D17" s="127"/>
      <c r="E17" s="130"/>
      <c r="F17" s="109"/>
      <c r="G17" s="76"/>
      <c r="H17" s="70"/>
      <c r="I17" s="111"/>
      <c r="J17" s="8" t="s">
        <v>69</v>
      </c>
      <c r="K17" s="9" t="s">
        <v>70</v>
      </c>
      <c r="L17" s="10">
        <f>IF(K17="ADECUADO",15,IF(K17="INADECUADO",0,""))</f>
        <v>15</v>
      </c>
      <c r="M17" s="114"/>
      <c r="N17" s="116"/>
      <c r="O17" s="168"/>
      <c r="P17" s="166"/>
      <c r="Q17" s="68"/>
      <c r="R17" s="162"/>
      <c r="S17" s="76"/>
      <c r="T17" s="70"/>
      <c r="U17" s="73"/>
      <c r="V17" s="90"/>
      <c r="W17" s="124"/>
      <c r="X17" s="164"/>
      <c r="Y17" s="47"/>
      <c r="Z17" s="224"/>
      <c r="AA17" s="231"/>
      <c r="AB17" s="231"/>
      <c r="AC17" s="231"/>
      <c r="AD17" s="233"/>
      <c r="AE17" s="62"/>
      <c r="AF17" s="224"/>
      <c r="AG17" s="227"/>
      <c r="AH17" s="1"/>
      <c r="AI17" s="1"/>
      <c r="AJ17" s="1"/>
    </row>
    <row r="18" spans="1:36" ht="114" customHeight="1" x14ac:dyDescent="0.25">
      <c r="A18" s="121"/>
      <c r="B18" s="124"/>
      <c r="C18" s="127"/>
      <c r="D18" s="127"/>
      <c r="E18" s="130"/>
      <c r="F18" s="109"/>
      <c r="G18" s="76"/>
      <c r="H18" s="70"/>
      <c r="I18" s="111"/>
      <c r="J18" s="11" t="s">
        <v>71</v>
      </c>
      <c r="K18" s="9" t="s">
        <v>72</v>
      </c>
      <c r="L18" s="10">
        <f>IF(K18="OPORTUNA",15,IF(K18="INOPORTUNA",0,""))</f>
        <v>15</v>
      </c>
      <c r="M18" s="114"/>
      <c r="N18" s="116"/>
      <c r="O18" s="168"/>
      <c r="P18" s="166"/>
      <c r="Q18" s="12" t="s">
        <v>73</v>
      </c>
      <c r="R18" s="162"/>
      <c r="S18" s="76"/>
      <c r="T18" s="70"/>
      <c r="U18" s="73"/>
      <c r="V18" s="90"/>
      <c r="W18" s="124"/>
      <c r="X18" s="164"/>
      <c r="Y18" s="47"/>
      <c r="Z18" s="224"/>
      <c r="AA18" s="231"/>
      <c r="AB18" s="231"/>
      <c r="AC18" s="231"/>
      <c r="AD18" s="233"/>
      <c r="AE18" s="62"/>
      <c r="AF18" s="224"/>
      <c r="AG18" s="227"/>
      <c r="AH18" s="1"/>
      <c r="AI18" s="1"/>
      <c r="AJ18" s="1"/>
    </row>
    <row r="19" spans="1:36" ht="114" customHeight="1" x14ac:dyDescent="0.25">
      <c r="A19" s="121"/>
      <c r="B19" s="124"/>
      <c r="C19" s="127"/>
      <c r="D19" s="127"/>
      <c r="E19" s="130"/>
      <c r="F19" s="109"/>
      <c r="G19" s="76"/>
      <c r="H19" s="70"/>
      <c r="I19" s="111"/>
      <c r="J19" s="8" t="s">
        <v>74</v>
      </c>
      <c r="K19" s="9" t="s">
        <v>75</v>
      </c>
      <c r="L19" s="10">
        <f>IF(K19="PREVENIR",15,IF(K19="DETECTAR",10,IF(K19="NO ES UN CONTROL",0,"")))</f>
        <v>15</v>
      </c>
      <c r="M19" s="118" t="str">
        <f>IF(M16&lt;86,"DÉBIL",IF(M16&lt;96,"MODERADO",IF(M16&lt;101,"FUERTE","")))</f>
        <v>FUERTE</v>
      </c>
      <c r="N19" s="116"/>
      <c r="O19" s="63" t="str">
        <f>IF(AND(M19="FUERTE",N16="FUERTE (SIEMPRE SE EJECUTA)"),"FUERTE",IF(OR(M19="DÉBIL",N16="DÉBIL (NO SE EJECUTA)"),"DÉBIL",IF(OR(M19="MODERADO",N16="MODERADO (ALGUNAS VECES)"),"MODERADO")))</f>
        <v>FUERTE</v>
      </c>
      <c r="P19" s="166"/>
      <c r="Q19" s="65">
        <f>IF(AND($O$19="FUERTE",$Q$16="DIRECTAMENTE"),2,IF(AND($O$19="FUERTE",$Q$16="DIRECTAMENTE"),2,IF(AND($O$19="FUERTE",$Q$16="DIRECTAMENTE"),2,IF(AND($O$19="FUERTE",$Q$16="NO DISMINUYE"),0,IF(AND($O$19="MODERADO",$Q$16="DIRECTAMENTE"),1,IF(AND($O$19="MODERADO",$Q$16="DIRECTAMENTE"),1,IF(AND($O$19="MODERADO",$Q$16="DIRECTAMENTE"),1,IF(AND($O$19="MODERADO",$Q$16="NO DISMINUYE"),0,"N/A"))))))))</f>
        <v>2</v>
      </c>
      <c r="R19" s="162"/>
      <c r="S19" s="76"/>
      <c r="T19" s="70"/>
      <c r="U19" s="73"/>
      <c r="V19" s="78" t="s">
        <v>76</v>
      </c>
      <c r="W19" s="124"/>
      <c r="X19" s="78" t="s">
        <v>77</v>
      </c>
      <c r="Y19" s="48"/>
      <c r="Z19" s="224"/>
      <c r="AA19" s="231"/>
      <c r="AB19" s="231"/>
      <c r="AC19" s="231"/>
      <c r="AD19" s="233"/>
      <c r="AE19" s="62"/>
      <c r="AF19" s="224"/>
      <c r="AG19" s="227"/>
      <c r="AH19" s="1"/>
      <c r="AI19" s="1"/>
      <c r="AJ19" s="1"/>
    </row>
    <row r="20" spans="1:36" ht="114" customHeight="1" x14ac:dyDescent="0.25">
      <c r="A20" s="121"/>
      <c r="B20" s="124"/>
      <c r="C20" s="127"/>
      <c r="D20" s="127"/>
      <c r="E20" s="130"/>
      <c r="F20" s="109"/>
      <c r="G20" s="76"/>
      <c r="H20" s="70"/>
      <c r="I20" s="111"/>
      <c r="J20" s="8" t="s">
        <v>78</v>
      </c>
      <c r="K20" s="9" t="s">
        <v>79</v>
      </c>
      <c r="L20" s="10">
        <f>IF(K20="CONFIABLE",15,IF(K20="NO CONFIABLE",0,""))</f>
        <v>15</v>
      </c>
      <c r="M20" s="119"/>
      <c r="N20" s="116"/>
      <c r="O20" s="63"/>
      <c r="P20" s="166"/>
      <c r="Q20" s="66"/>
      <c r="R20" s="162"/>
      <c r="S20" s="76"/>
      <c r="T20" s="70"/>
      <c r="U20" s="73"/>
      <c r="V20" s="79"/>
      <c r="W20" s="124"/>
      <c r="X20" s="79"/>
      <c r="Y20" s="48"/>
      <c r="Z20" s="224"/>
      <c r="AA20" s="231"/>
      <c r="AB20" s="231"/>
      <c r="AC20" s="231"/>
      <c r="AD20" s="233"/>
      <c r="AE20" s="62"/>
      <c r="AF20" s="224"/>
      <c r="AG20" s="227"/>
      <c r="AH20" s="1"/>
      <c r="AI20" s="1"/>
      <c r="AJ20" s="1"/>
    </row>
    <row r="21" spans="1:36" ht="114" customHeight="1" x14ac:dyDescent="0.25">
      <c r="A21" s="121"/>
      <c r="B21" s="124"/>
      <c r="C21" s="127"/>
      <c r="D21" s="127"/>
      <c r="E21" s="130"/>
      <c r="F21" s="109"/>
      <c r="G21" s="76"/>
      <c r="H21" s="70"/>
      <c r="I21" s="111"/>
      <c r="J21" s="8" t="s">
        <v>80</v>
      </c>
      <c r="K21" s="9" t="s">
        <v>81</v>
      </c>
      <c r="L21" s="10">
        <f>IF(K21="SE INVESTIGAN Y SE RESUELVEN OPORTUNAMENTE",15,IF(K21="NO SE INVESTIGAN Y SE RESUELVEN OPORTUNAMENTE",0,""))</f>
        <v>15</v>
      </c>
      <c r="M21" s="119"/>
      <c r="N21" s="116"/>
      <c r="O21" s="63"/>
      <c r="P21" s="166"/>
      <c r="Q21" s="66"/>
      <c r="R21" s="162"/>
      <c r="S21" s="76"/>
      <c r="T21" s="70"/>
      <c r="U21" s="73"/>
      <c r="V21" s="91" t="s">
        <v>82</v>
      </c>
      <c r="W21" s="124"/>
      <c r="X21" s="96" t="s">
        <v>194</v>
      </c>
      <c r="Y21" s="47"/>
      <c r="Z21" s="224"/>
      <c r="AA21" s="231"/>
      <c r="AB21" s="231"/>
      <c r="AC21" s="231"/>
      <c r="AD21" s="233"/>
      <c r="AE21" s="62"/>
      <c r="AF21" s="224"/>
      <c r="AG21" s="227"/>
      <c r="AH21" s="1"/>
      <c r="AI21" s="1"/>
      <c r="AJ21" s="1"/>
    </row>
    <row r="22" spans="1:36" ht="114" customHeight="1" x14ac:dyDescent="0.25">
      <c r="A22" s="122"/>
      <c r="B22" s="125"/>
      <c r="C22" s="128"/>
      <c r="D22" s="128"/>
      <c r="E22" s="131"/>
      <c r="F22" s="110"/>
      <c r="G22" s="77"/>
      <c r="H22" s="71"/>
      <c r="I22" s="112"/>
      <c r="J22" s="42" t="s">
        <v>84</v>
      </c>
      <c r="K22" s="43" t="s">
        <v>85</v>
      </c>
      <c r="L22" s="44">
        <f>IF(K22="COMPLETA",10,IF(K22="INCOMPLETA",5,IF(K22="NO EXISTE",0,"")))</f>
        <v>10</v>
      </c>
      <c r="M22" s="120"/>
      <c r="N22" s="117"/>
      <c r="O22" s="64"/>
      <c r="P22" s="167"/>
      <c r="Q22" s="67"/>
      <c r="R22" s="163"/>
      <c r="S22" s="77"/>
      <c r="T22" s="71"/>
      <c r="U22" s="74"/>
      <c r="V22" s="92"/>
      <c r="W22" s="125"/>
      <c r="X22" s="97"/>
      <c r="Y22" s="47"/>
      <c r="Z22" s="225"/>
      <c r="AA22" s="232"/>
      <c r="AB22" s="232"/>
      <c r="AC22" s="232"/>
      <c r="AD22" s="234"/>
      <c r="AE22" s="62"/>
      <c r="AF22" s="225"/>
      <c r="AG22" s="228"/>
      <c r="AH22" s="1"/>
      <c r="AI22" s="1"/>
      <c r="AJ22" s="1"/>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F16:F22"/>
    <mergeCell ref="G16:G22"/>
    <mergeCell ref="H16:H22"/>
    <mergeCell ref="O14:O15"/>
    <mergeCell ref="P14:P15"/>
    <mergeCell ref="I16:I22"/>
    <mergeCell ref="M19:M22"/>
    <mergeCell ref="O19:O22"/>
    <mergeCell ref="N14:N15"/>
    <mergeCell ref="A16:A22"/>
    <mergeCell ref="B16:B22"/>
    <mergeCell ref="C16:C22"/>
    <mergeCell ref="D16:D22"/>
    <mergeCell ref="E16:E22"/>
    <mergeCell ref="Q19:Q22"/>
    <mergeCell ref="R16:R22"/>
    <mergeCell ref="M16:M18"/>
    <mergeCell ref="N16:N22"/>
    <mergeCell ref="O16:O18"/>
    <mergeCell ref="P16:P22"/>
    <mergeCell ref="Q16:Q17"/>
    <mergeCell ref="U16:U22"/>
    <mergeCell ref="V16:V18"/>
    <mergeCell ref="W16:W22"/>
    <mergeCell ref="T16:T22"/>
    <mergeCell ref="S16:S22"/>
    <mergeCell ref="V14:V15"/>
    <mergeCell ref="W14:X14"/>
    <mergeCell ref="Q14:Q15"/>
    <mergeCell ref="R14:R15"/>
    <mergeCell ref="T14:T15"/>
    <mergeCell ref="AF16:AF22"/>
    <mergeCell ref="AG16:AG22"/>
    <mergeCell ref="V19:V20"/>
    <mergeCell ref="X19:X20"/>
    <mergeCell ref="V21:V22"/>
    <mergeCell ref="X21:X22"/>
    <mergeCell ref="X16:X18"/>
    <mergeCell ref="Z16:Z22"/>
    <mergeCell ref="AA16:AA22"/>
    <mergeCell ref="AB16:AB22"/>
    <mergeCell ref="AC16:AC22"/>
    <mergeCell ref="AD16:AD22"/>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705A39C6-E9FC-410C-8430-98E56CDFE1F9}">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3E3C6DB-7549-4D5B-AC70-9AAEF4E0D135}">
          <x14:formula1>
            <xm:f>Datos!$J$5:$L$5</xm:f>
          </x14:formula1>
          <xm:sqref>K19</xm:sqref>
        </x14:dataValidation>
        <x14:dataValidation type="list" allowBlank="1" showInputMessage="1" showErrorMessage="1" xr:uid="{149992D4-A7B1-4705-BA04-7B668065F736}">
          <x14:formula1>
            <xm:f>Datos!$A$11:$A$13</xm:f>
          </x14:formula1>
          <xm:sqref>U16:U22</xm:sqref>
        </x14:dataValidation>
        <x14:dataValidation type="list" allowBlank="1" showInputMessage="1" showErrorMessage="1" xr:uid="{FEE2AA8F-3589-4CEB-A199-180160C12CBC}">
          <x14:formula1>
            <xm:f>Datos!$J$7:$K$7</xm:f>
          </x14:formula1>
          <xm:sqref>K21</xm:sqref>
        </x14:dataValidation>
        <x14:dataValidation type="list" allowBlank="1" showInputMessage="1" showErrorMessage="1" xr:uid="{3DAFD8F0-716E-420F-A027-E5A88727BB6D}">
          <x14:formula1>
            <xm:f>Datos!$J$6:$K$6</xm:f>
          </x14:formula1>
          <xm:sqref>K20</xm:sqref>
        </x14:dataValidation>
        <x14:dataValidation type="list" allowBlank="1" showInputMessage="1" showErrorMessage="1" xr:uid="{96FAF7DA-3A4A-4E3E-B83E-CF75E7A0C8E3}">
          <x14:formula1>
            <xm:f>Datos!$J$3:$K$3</xm:f>
          </x14:formula1>
          <xm:sqref>K17</xm:sqref>
        </x14:dataValidation>
        <x14:dataValidation type="list" allowBlank="1" showInputMessage="1" showErrorMessage="1" xr:uid="{C8BDCAC2-7A43-47C9-8FA1-74D1FB8AC22A}">
          <x14:formula1>
            <xm:f>Datos!$J$2:$K$2</xm:f>
          </x14:formula1>
          <xm:sqref>K16</xm:sqref>
        </x14:dataValidation>
        <x14:dataValidation type="list" allowBlank="1" showInputMessage="1" showErrorMessage="1" xr:uid="{8FE021E3-66D3-4F18-96BD-5F0B8711BFB9}">
          <x14:formula1>
            <xm:f>Datos!$J$8:$L$8</xm:f>
          </x14:formula1>
          <xm:sqref>K22</xm:sqref>
        </x14:dataValidation>
        <x14:dataValidation type="list" allowBlank="1" showInputMessage="1" showErrorMessage="1" xr:uid="{AFC6832D-192F-4A53-BB9C-04F1338842A3}">
          <x14:formula1>
            <xm:f>Datos!$B$3:$B$5</xm:f>
          </x14:formula1>
          <xm:sqref>F16:F22</xm:sqref>
        </x14:dataValidation>
        <x14:dataValidation type="list" allowBlank="1" showInputMessage="1" showErrorMessage="1" xr:uid="{45DC04E7-1564-4010-9126-4F0BED328AA7}">
          <x14:formula1>
            <xm:f>Datos!$A$3:$A$7</xm:f>
          </x14:formula1>
          <xm:sqref>E16</xm:sqref>
        </x14:dataValidation>
        <x14:dataValidation type="list" allowBlank="1" showInputMessage="1" showErrorMessage="1" xr:uid="{3F09C24A-9291-41D5-8C48-F743D7E96AB5}">
          <x14:formula1>
            <xm:f>Datos!$J$4:$K$4</xm:f>
          </x14:formula1>
          <xm:sqref>K18</xm:sqref>
        </x14:dataValidation>
        <x14:dataValidation type="list" allowBlank="1" showInputMessage="1" showErrorMessage="1" xr:uid="{88AF6E65-D16A-4556-8221-AD5B2F43D27D}">
          <x14:formula1>
            <xm:f>Datos!$A$17:$A$18</xm:f>
          </x14:formula1>
          <xm:sqref>V21:V22</xm:sqref>
        </x14:dataValidation>
        <x14:dataValidation type="list" allowBlank="1" showInputMessage="1" showErrorMessage="1" xr:uid="{F5185F26-7168-44D1-BB43-5A65451256C1}">
          <x14:formula1>
            <xm:f>Datos!$I$14:$I$16</xm:f>
          </x14:formula1>
          <xm:sqref>N16:N22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316BC-89C2-4B2C-9963-69AAB2CC3F1B}">
  <dimension ref="A1:D29"/>
  <sheetViews>
    <sheetView workbookViewId="0">
      <selection activeCell="D22" sqref="D22"/>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3" t="s">
        <v>132</v>
      </c>
      <c r="B1" s="194"/>
      <c r="C1" s="194"/>
      <c r="D1" s="195"/>
    </row>
    <row r="2" spans="1:4" ht="15.75" thickBot="1" x14ac:dyDescent="0.3">
      <c r="A2" s="196" t="s">
        <v>133</v>
      </c>
      <c r="B2" s="14" t="s">
        <v>134</v>
      </c>
      <c r="C2" s="198" t="s">
        <v>135</v>
      </c>
      <c r="D2" s="199"/>
    </row>
    <row r="3" spans="1:4" ht="15.75" thickBot="1" x14ac:dyDescent="0.3">
      <c r="A3" s="197"/>
      <c r="B3" s="15" t="s">
        <v>136</v>
      </c>
      <c r="C3" s="17" t="s">
        <v>130</v>
      </c>
      <c r="D3" s="17" t="s">
        <v>82</v>
      </c>
    </row>
    <row r="4" spans="1:4" ht="15.75" thickBot="1" x14ac:dyDescent="0.3">
      <c r="A4" s="18">
        <v>1</v>
      </c>
      <c r="B4" s="16" t="s">
        <v>137</v>
      </c>
      <c r="C4" s="59"/>
      <c r="D4" s="59" t="s">
        <v>16</v>
      </c>
    </row>
    <row r="5" spans="1:4" ht="15.75" thickBot="1" x14ac:dyDescent="0.3">
      <c r="A5" s="18">
        <v>2</v>
      </c>
      <c r="B5" s="16" t="s">
        <v>138</v>
      </c>
      <c r="C5" s="59" t="s">
        <v>16</v>
      </c>
      <c r="D5" s="59"/>
    </row>
    <row r="6" spans="1:4" ht="15.75" thickBot="1" x14ac:dyDescent="0.3">
      <c r="A6" s="18">
        <v>3</v>
      </c>
      <c r="B6" s="16" t="s">
        <v>139</v>
      </c>
      <c r="C6" s="59" t="s">
        <v>16</v>
      </c>
      <c r="D6" s="59"/>
    </row>
    <row r="7" spans="1:4" ht="15.75" thickBot="1" x14ac:dyDescent="0.3">
      <c r="A7" s="18">
        <v>4</v>
      </c>
      <c r="B7" s="16" t="s">
        <v>140</v>
      </c>
      <c r="C7" s="59"/>
      <c r="D7" s="59" t="s">
        <v>16</v>
      </c>
    </row>
    <row r="8" spans="1:4" ht="15.75" thickBot="1" x14ac:dyDescent="0.3">
      <c r="A8" s="18">
        <v>5</v>
      </c>
      <c r="B8" s="16" t="s">
        <v>141</v>
      </c>
      <c r="C8" s="59" t="s">
        <v>16</v>
      </c>
      <c r="D8" s="59"/>
    </row>
    <row r="9" spans="1:4" ht="15.75" thickBot="1" x14ac:dyDescent="0.3">
      <c r="A9" s="18">
        <v>6</v>
      </c>
      <c r="B9" s="16" t="s">
        <v>142</v>
      </c>
      <c r="C9" s="59" t="s">
        <v>16</v>
      </c>
      <c r="D9" s="59"/>
    </row>
    <row r="10" spans="1:4" ht="15.75" thickBot="1" x14ac:dyDescent="0.3">
      <c r="A10" s="18">
        <v>7</v>
      </c>
      <c r="B10" s="16" t="s">
        <v>143</v>
      </c>
      <c r="C10" s="59" t="s">
        <v>16</v>
      </c>
      <c r="D10" s="59"/>
    </row>
    <row r="11" spans="1:4" ht="15.75" thickBot="1" x14ac:dyDescent="0.3">
      <c r="A11" s="18">
        <v>8</v>
      </c>
      <c r="B11" s="16" t="s">
        <v>144</v>
      </c>
      <c r="C11" s="59" t="s">
        <v>16</v>
      </c>
      <c r="D11" s="59"/>
    </row>
    <row r="12" spans="1:4" ht="15.75" thickBot="1" x14ac:dyDescent="0.3">
      <c r="A12" s="18">
        <v>9</v>
      </c>
      <c r="B12" s="16" t="s">
        <v>145</v>
      </c>
      <c r="C12" s="59"/>
      <c r="D12" s="59" t="s">
        <v>16</v>
      </c>
    </row>
    <row r="13" spans="1:4" ht="15.75" thickBot="1" x14ac:dyDescent="0.3">
      <c r="A13" s="18">
        <v>10</v>
      </c>
      <c r="B13" s="16" t="s">
        <v>146</v>
      </c>
      <c r="C13" s="59" t="s">
        <v>16</v>
      </c>
      <c r="D13" s="59"/>
    </row>
    <row r="14" spans="1:4" ht="15.75" thickBot="1" x14ac:dyDescent="0.3">
      <c r="A14" s="18">
        <v>11</v>
      </c>
      <c r="B14" s="16" t="s">
        <v>147</v>
      </c>
      <c r="C14" s="59" t="s">
        <v>16</v>
      </c>
      <c r="D14" s="59"/>
    </row>
    <row r="15" spans="1:4" ht="15.75" thickBot="1" x14ac:dyDescent="0.3">
      <c r="A15" s="18">
        <v>12</v>
      </c>
      <c r="B15" s="16" t="s">
        <v>148</v>
      </c>
      <c r="C15" s="59" t="s">
        <v>16</v>
      </c>
      <c r="D15" s="59"/>
    </row>
    <row r="16" spans="1:4" ht="15.75" thickBot="1" x14ac:dyDescent="0.3">
      <c r="A16" s="18">
        <v>13</v>
      </c>
      <c r="B16" s="16" t="s">
        <v>149</v>
      </c>
      <c r="C16" s="59" t="s">
        <v>16</v>
      </c>
      <c r="D16" s="59"/>
    </row>
    <row r="17" spans="1:4" ht="15.75" thickBot="1" x14ac:dyDescent="0.3">
      <c r="A17" s="18">
        <v>14</v>
      </c>
      <c r="B17" s="16" t="s">
        <v>150</v>
      </c>
      <c r="C17" s="59" t="s">
        <v>16</v>
      </c>
      <c r="D17" s="59"/>
    </row>
    <row r="18" spans="1:4" ht="15.75" thickBot="1" x14ac:dyDescent="0.3">
      <c r="A18" s="18">
        <v>15</v>
      </c>
      <c r="B18" s="16" t="s">
        <v>151</v>
      </c>
      <c r="C18" s="59"/>
      <c r="D18" s="59" t="s">
        <v>16</v>
      </c>
    </row>
    <row r="19" spans="1:4" ht="15.75" thickBot="1" x14ac:dyDescent="0.3">
      <c r="A19" s="18">
        <v>16</v>
      </c>
      <c r="B19" s="16" t="s">
        <v>152</v>
      </c>
      <c r="C19" s="59"/>
      <c r="D19" s="59" t="s">
        <v>16</v>
      </c>
    </row>
    <row r="20" spans="1:4" ht="15.75" thickBot="1" x14ac:dyDescent="0.3">
      <c r="A20" s="18">
        <v>17</v>
      </c>
      <c r="B20" s="16" t="s">
        <v>153</v>
      </c>
      <c r="C20" s="59"/>
      <c r="D20" s="59" t="s">
        <v>16</v>
      </c>
    </row>
    <row r="21" spans="1:4" ht="15.75" thickBot="1" x14ac:dyDescent="0.3">
      <c r="A21" s="18">
        <v>18</v>
      </c>
      <c r="B21" s="16" t="s">
        <v>154</v>
      </c>
      <c r="C21" s="59"/>
      <c r="D21" s="59" t="s">
        <v>16</v>
      </c>
    </row>
    <row r="22" spans="1:4" ht="15.75" thickBot="1" x14ac:dyDescent="0.3">
      <c r="A22" s="19">
        <v>19</v>
      </c>
      <c r="B22" s="16" t="s">
        <v>155</v>
      </c>
      <c r="C22" s="59"/>
      <c r="D22" s="59" t="s">
        <v>16</v>
      </c>
    </row>
    <row r="23" spans="1:4" ht="15" customHeight="1" thickBot="1" x14ac:dyDescent="0.3">
      <c r="A23" s="204" t="s">
        <v>156</v>
      </c>
      <c r="B23" s="205"/>
      <c r="C23" s="57">
        <f>+COUNTA(C4:C22)</f>
        <v>11</v>
      </c>
      <c r="D23" s="57">
        <f>+COUNTA(D4:D22)</f>
        <v>8</v>
      </c>
    </row>
    <row r="24" spans="1:4" x14ac:dyDescent="0.25">
      <c r="A24" s="200" t="s">
        <v>157</v>
      </c>
      <c r="B24" s="200"/>
      <c r="C24" s="201"/>
      <c r="D24" s="201"/>
    </row>
    <row r="25" spans="1:4" x14ac:dyDescent="0.25">
      <c r="A25" s="202" t="s">
        <v>158</v>
      </c>
      <c r="B25" s="202"/>
      <c r="C25" s="202"/>
      <c r="D25" s="202"/>
    </row>
    <row r="26" spans="1:4" ht="15.75" thickBot="1" x14ac:dyDescent="0.3">
      <c r="A26" s="203" t="s">
        <v>159</v>
      </c>
      <c r="B26" s="203"/>
      <c r="C26" s="203"/>
      <c r="D26" s="203"/>
    </row>
    <row r="27" spans="1:4" ht="15.75" thickBot="1" x14ac:dyDescent="0.3">
      <c r="A27" s="187" t="s">
        <v>160</v>
      </c>
      <c r="B27" s="188"/>
      <c r="C27" s="189"/>
      <c r="D27" s="58" t="str">
        <f>+IF(C23&lt;=5,"X", " ")</f>
        <v xml:space="preserve"> </v>
      </c>
    </row>
    <row r="28" spans="1:4" ht="15.75" thickBot="1" x14ac:dyDescent="0.3">
      <c r="A28" s="187" t="s">
        <v>161</v>
      </c>
      <c r="B28" s="188"/>
      <c r="C28" s="189"/>
      <c r="D28" s="58" t="str">
        <f>+IF(AND(C23&gt;5,C23&lt;12),"X"," ")</f>
        <v>X</v>
      </c>
    </row>
    <row r="29" spans="1:4" ht="15.75" thickBot="1" x14ac:dyDescent="0.3">
      <c r="A29" s="190" t="s">
        <v>162</v>
      </c>
      <c r="B29" s="191"/>
      <c r="C29" s="192"/>
      <c r="D29" s="58"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43</v>
      </c>
      <c r="B2" t="s">
        <v>44</v>
      </c>
      <c r="D2" t="s">
        <v>86</v>
      </c>
      <c r="I2" s="5" t="s">
        <v>61</v>
      </c>
      <c r="J2" t="s">
        <v>87</v>
      </c>
      <c r="K2" t="s">
        <v>88</v>
      </c>
    </row>
    <row r="3" spans="1:12" ht="31.5" x14ac:dyDescent="0.25">
      <c r="A3" t="s">
        <v>58</v>
      </c>
      <c r="B3" t="s">
        <v>89</v>
      </c>
      <c r="D3" t="s">
        <v>90</v>
      </c>
      <c r="E3" t="s">
        <v>89</v>
      </c>
      <c r="I3" s="8" t="s">
        <v>69</v>
      </c>
      <c r="J3" t="s">
        <v>91</v>
      </c>
      <c r="K3" t="s">
        <v>92</v>
      </c>
    </row>
    <row r="4" spans="1:12" ht="31.5" x14ac:dyDescent="0.25">
      <c r="A4" t="s">
        <v>93</v>
      </c>
      <c r="B4" t="s">
        <v>59</v>
      </c>
      <c r="D4" t="s">
        <v>94</v>
      </c>
      <c r="E4" t="s">
        <v>95</v>
      </c>
      <c r="I4" s="11" t="s">
        <v>71</v>
      </c>
      <c r="J4" t="s">
        <v>72</v>
      </c>
      <c r="K4" t="s">
        <v>96</v>
      </c>
    </row>
    <row r="5" spans="1:12" ht="63" x14ac:dyDescent="0.25">
      <c r="A5" t="s">
        <v>97</v>
      </c>
      <c r="B5" t="s">
        <v>98</v>
      </c>
      <c r="D5" t="s">
        <v>99</v>
      </c>
      <c r="E5" t="s">
        <v>100</v>
      </c>
      <c r="I5" s="8" t="s">
        <v>74</v>
      </c>
      <c r="J5" t="s">
        <v>101</v>
      </c>
      <c r="K5" t="s">
        <v>102</v>
      </c>
      <c r="L5" t="s">
        <v>103</v>
      </c>
    </row>
    <row r="6" spans="1:12" ht="31.5" x14ac:dyDescent="0.25">
      <c r="A6" t="s">
        <v>104</v>
      </c>
      <c r="D6" t="s">
        <v>105</v>
      </c>
      <c r="E6" t="s">
        <v>89</v>
      </c>
      <c r="I6" s="8" t="s">
        <v>78</v>
      </c>
      <c r="J6" t="s">
        <v>106</v>
      </c>
      <c r="K6" t="s">
        <v>107</v>
      </c>
    </row>
    <row r="7" spans="1:12" ht="47.25" x14ac:dyDescent="0.25">
      <c r="A7" t="s">
        <v>108</v>
      </c>
      <c r="D7" t="s">
        <v>109</v>
      </c>
      <c r="E7" t="s">
        <v>95</v>
      </c>
      <c r="I7" s="8" t="s">
        <v>80</v>
      </c>
      <c r="J7" s="20" t="s">
        <v>110</v>
      </c>
      <c r="K7" s="20" t="s">
        <v>111</v>
      </c>
    </row>
    <row r="8" spans="1:12" ht="31.5" x14ac:dyDescent="0.25">
      <c r="D8" t="s">
        <v>112</v>
      </c>
      <c r="E8" t="s">
        <v>100</v>
      </c>
      <c r="I8" s="13" t="s">
        <v>84</v>
      </c>
      <c r="J8" t="s">
        <v>113</v>
      </c>
      <c r="K8" t="s">
        <v>114</v>
      </c>
      <c r="L8" t="s">
        <v>115</v>
      </c>
    </row>
    <row r="9" spans="1:12" x14ac:dyDescent="0.25">
      <c r="A9" t="s">
        <v>116</v>
      </c>
      <c r="D9" t="s">
        <v>117</v>
      </c>
      <c r="E9" t="s">
        <v>89</v>
      </c>
    </row>
    <row r="10" spans="1:12" x14ac:dyDescent="0.25">
      <c r="D10" t="s">
        <v>118</v>
      </c>
      <c r="E10" t="s">
        <v>95</v>
      </c>
    </row>
    <row r="11" spans="1:12" x14ac:dyDescent="0.25">
      <c r="A11" t="s">
        <v>65</v>
      </c>
      <c r="D11" t="s">
        <v>119</v>
      </c>
      <c r="E11" t="s">
        <v>100</v>
      </c>
    </row>
    <row r="12" spans="1:12" x14ac:dyDescent="0.25">
      <c r="A12" t="s">
        <v>120</v>
      </c>
      <c r="D12" t="s">
        <v>121</v>
      </c>
      <c r="E12" t="s">
        <v>95</v>
      </c>
    </row>
    <row r="13" spans="1:12" x14ac:dyDescent="0.25">
      <c r="D13" t="s">
        <v>122</v>
      </c>
      <c r="E13" t="s">
        <v>95</v>
      </c>
      <c r="I13" t="s">
        <v>123</v>
      </c>
    </row>
    <row r="14" spans="1:12" x14ac:dyDescent="0.25">
      <c r="D14" t="s">
        <v>124</v>
      </c>
      <c r="E14" t="s">
        <v>100</v>
      </c>
      <c r="I14" t="s">
        <v>125</v>
      </c>
    </row>
    <row r="15" spans="1:12" x14ac:dyDescent="0.25">
      <c r="D15" t="s">
        <v>126</v>
      </c>
      <c r="E15" t="s">
        <v>95</v>
      </c>
      <c r="I15" t="s">
        <v>127</v>
      </c>
    </row>
    <row r="16" spans="1:12" x14ac:dyDescent="0.25">
      <c r="A16" t="s">
        <v>76</v>
      </c>
      <c r="D16" t="s">
        <v>128</v>
      </c>
      <c r="E16" t="s">
        <v>95</v>
      </c>
      <c r="I16" t="s">
        <v>129</v>
      </c>
    </row>
    <row r="17" spans="1:5" x14ac:dyDescent="0.25">
      <c r="A17" t="s">
        <v>130</v>
      </c>
      <c r="D17" t="s">
        <v>131</v>
      </c>
      <c r="E17" t="s">
        <v>100</v>
      </c>
    </row>
    <row r="18" spans="1:5" x14ac:dyDescent="0.25">
      <c r="A1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C23" sqref="C23"/>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3" t="s">
        <v>132</v>
      </c>
      <c r="B1" s="194"/>
      <c r="C1" s="194"/>
      <c r="D1" s="195"/>
    </row>
    <row r="2" spans="1:4" ht="15.75" thickBot="1" x14ac:dyDescent="0.3">
      <c r="A2" s="196" t="s">
        <v>133</v>
      </c>
      <c r="B2" s="14" t="s">
        <v>134</v>
      </c>
      <c r="C2" s="198" t="s">
        <v>135</v>
      </c>
      <c r="D2" s="199"/>
    </row>
    <row r="3" spans="1:4" ht="15.75" thickBot="1" x14ac:dyDescent="0.3">
      <c r="A3" s="197"/>
      <c r="B3" s="15" t="s">
        <v>136</v>
      </c>
      <c r="C3" s="17" t="s">
        <v>130</v>
      </c>
      <c r="D3" s="17" t="s">
        <v>82</v>
      </c>
    </row>
    <row r="4" spans="1:4" ht="15.75" thickBot="1" x14ac:dyDescent="0.3">
      <c r="A4" s="18">
        <v>1</v>
      </c>
      <c r="B4" s="16" t="s">
        <v>137</v>
      </c>
      <c r="C4" s="59" t="s">
        <v>16</v>
      </c>
      <c r="D4" s="59"/>
    </row>
    <row r="5" spans="1:4" ht="15.75" thickBot="1" x14ac:dyDescent="0.3">
      <c r="A5" s="18">
        <v>2</v>
      </c>
      <c r="B5" s="16" t="s">
        <v>138</v>
      </c>
      <c r="C5" s="59" t="s">
        <v>16</v>
      </c>
      <c r="D5" s="59"/>
    </row>
    <row r="6" spans="1:4" ht="15.75" thickBot="1" x14ac:dyDescent="0.3">
      <c r="A6" s="18">
        <v>3</v>
      </c>
      <c r="B6" s="16" t="s">
        <v>139</v>
      </c>
      <c r="C6" s="59"/>
      <c r="D6" s="59" t="s">
        <v>16</v>
      </c>
    </row>
    <row r="7" spans="1:4" ht="15.75" thickBot="1" x14ac:dyDescent="0.3">
      <c r="A7" s="18">
        <v>4</v>
      </c>
      <c r="B7" s="16" t="s">
        <v>140</v>
      </c>
      <c r="C7" s="59"/>
      <c r="D7" s="59" t="s">
        <v>16</v>
      </c>
    </row>
    <row r="8" spans="1:4" ht="15.75" thickBot="1" x14ac:dyDescent="0.3">
      <c r="A8" s="18">
        <v>5</v>
      </c>
      <c r="B8" s="16" t="s">
        <v>141</v>
      </c>
      <c r="C8" s="59" t="s">
        <v>16</v>
      </c>
      <c r="D8" s="59"/>
    </row>
    <row r="9" spans="1:4" ht="15.75" thickBot="1" x14ac:dyDescent="0.3">
      <c r="A9" s="18">
        <v>6</v>
      </c>
      <c r="B9" s="16" t="s">
        <v>142</v>
      </c>
      <c r="C9" s="59"/>
      <c r="D9" s="59" t="s">
        <v>16</v>
      </c>
    </row>
    <row r="10" spans="1:4" ht="15.75" thickBot="1" x14ac:dyDescent="0.3">
      <c r="A10" s="18">
        <v>7</v>
      </c>
      <c r="B10" s="16" t="s">
        <v>143</v>
      </c>
      <c r="C10" s="59"/>
      <c r="D10" s="59" t="s">
        <v>16</v>
      </c>
    </row>
    <row r="11" spans="1:4" ht="15.75" thickBot="1" x14ac:dyDescent="0.3">
      <c r="A11" s="18">
        <v>8</v>
      </c>
      <c r="B11" s="16" t="s">
        <v>144</v>
      </c>
      <c r="C11" s="59"/>
      <c r="D11" s="59" t="s">
        <v>16</v>
      </c>
    </row>
    <row r="12" spans="1:4" ht="15.75" thickBot="1" x14ac:dyDescent="0.3">
      <c r="A12" s="18">
        <v>9</v>
      </c>
      <c r="B12" s="16" t="s">
        <v>145</v>
      </c>
      <c r="C12" s="59" t="s">
        <v>16</v>
      </c>
      <c r="D12" s="59"/>
    </row>
    <row r="13" spans="1:4" ht="15.75" thickBot="1" x14ac:dyDescent="0.3">
      <c r="A13" s="18">
        <v>10</v>
      </c>
      <c r="B13" s="16" t="s">
        <v>146</v>
      </c>
      <c r="C13" s="59" t="s">
        <v>16</v>
      </c>
      <c r="D13" s="59"/>
    </row>
    <row r="14" spans="1:4" ht="15.75" thickBot="1" x14ac:dyDescent="0.3">
      <c r="A14" s="18">
        <v>11</v>
      </c>
      <c r="B14" s="16" t="s">
        <v>147</v>
      </c>
      <c r="C14" s="59"/>
      <c r="D14" s="59" t="s">
        <v>16</v>
      </c>
    </row>
    <row r="15" spans="1:4" ht="15.75" thickBot="1" x14ac:dyDescent="0.3">
      <c r="A15" s="18">
        <v>12</v>
      </c>
      <c r="B15" s="16" t="s">
        <v>148</v>
      </c>
      <c r="C15" s="59" t="s">
        <v>16</v>
      </c>
      <c r="D15" s="59"/>
    </row>
    <row r="16" spans="1:4" ht="15.75" thickBot="1" x14ac:dyDescent="0.3">
      <c r="A16" s="18">
        <v>13</v>
      </c>
      <c r="B16" s="16" t="s">
        <v>149</v>
      </c>
      <c r="C16" s="59"/>
      <c r="D16" s="59" t="s">
        <v>16</v>
      </c>
    </row>
    <row r="17" spans="1:4" ht="15.75" thickBot="1" x14ac:dyDescent="0.3">
      <c r="A17" s="18">
        <v>14</v>
      </c>
      <c r="B17" s="16" t="s">
        <v>150</v>
      </c>
      <c r="C17" s="59"/>
      <c r="D17" s="59" t="s">
        <v>16</v>
      </c>
    </row>
    <row r="18" spans="1:4" ht="15.75" thickBot="1" x14ac:dyDescent="0.3">
      <c r="A18" s="18">
        <v>15</v>
      </c>
      <c r="B18" s="16" t="s">
        <v>151</v>
      </c>
      <c r="C18" s="59"/>
      <c r="D18" s="59" t="s">
        <v>16</v>
      </c>
    </row>
    <row r="19" spans="1:4" ht="15.75" thickBot="1" x14ac:dyDescent="0.3">
      <c r="A19" s="18">
        <v>16</v>
      </c>
      <c r="B19" s="16" t="s">
        <v>152</v>
      </c>
      <c r="C19" s="59"/>
      <c r="D19" s="59" t="s">
        <v>16</v>
      </c>
    </row>
    <row r="20" spans="1:4" ht="15.75" thickBot="1" x14ac:dyDescent="0.3">
      <c r="A20" s="18">
        <v>17</v>
      </c>
      <c r="B20" s="16" t="s">
        <v>153</v>
      </c>
      <c r="C20" s="59"/>
      <c r="D20" s="59" t="s">
        <v>16</v>
      </c>
    </row>
    <row r="21" spans="1:4" ht="15.75" thickBot="1" x14ac:dyDescent="0.3">
      <c r="A21" s="18">
        <v>18</v>
      </c>
      <c r="B21" s="16" t="s">
        <v>154</v>
      </c>
      <c r="C21" s="59"/>
      <c r="D21" s="59" t="s">
        <v>16</v>
      </c>
    </row>
    <row r="22" spans="1:4" ht="15.75" thickBot="1" x14ac:dyDescent="0.3">
      <c r="A22" s="19">
        <v>19</v>
      </c>
      <c r="B22" s="16" t="s">
        <v>155</v>
      </c>
      <c r="C22" s="59"/>
      <c r="D22" s="59" t="s">
        <v>16</v>
      </c>
    </row>
    <row r="23" spans="1:4" ht="15" customHeight="1" thickBot="1" x14ac:dyDescent="0.3">
      <c r="A23" s="204" t="s">
        <v>156</v>
      </c>
      <c r="B23" s="205"/>
      <c r="C23" s="57">
        <f>+COUNTA(C4:C22)</f>
        <v>6</v>
      </c>
      <c r="D23" s="57">
        <f>+COUNTA(D4:D22)</f>
        <v>13</v>
      </c>
    </row>
    <row r="24" spans="1:4" x14ac:dyDescent="0.25">
      <c r="A24" s="200" t="s">
        <v>157</v>
      </c>
      <c r="B24" s="200"/>
      <c r="C24" s="201"/>
      <c r="D24" s="201"/>
    </row>
    <row r="25" spans="1:4" x14ac:dyDescent="0.25">
      <c r="A25" s="202" t="s">
        <v>158</v>
      </c>
      <c r="B25" s="202"/>
      <c r="C25" s="202"/>
      <c r="D25" s="202"/>
    </row>
    <row r="26" spans="1:4" ht="15.75" thickBot="1" x14ac:dyDescent="0.3">
      <c r="A26" s="203" t="s">
        <v>159</v>
      </c>
      <c r="B26" s="203"/>
      <c r="C26" s="203"/>
      <c r="D26" s="203"/>
    </row>
    <row r="27" spans="1:4" ht="15.75" thickBot="1" x14ac:dyDescent="0.3">
      <c r="A27" s="187" t="s">
        <v>160</v>
      </c>
      <c r="B27" s="188"/>
      <c r="C27" s="189"/>
      <c r="D27" s="58" t="str">
        <f>+IF(C23&lt;=5,"X", " ")</f>
        <v xml:space="preserve"> </v>
      </c>
    </row>
    <row r="28" spans="1:4" ht="15.75" thickBot="1" x14ac:dyDescent="0.3">
      <c r="A28" s="187" t="s">
        <v>161</v>
      </c>
      <c r="B28" s="188"/>
      <c r="C28" s="189"/>
      <c r="D28" s="58" t="str">
        <f>+IF(AND(C23&gt;5,C23&lt;12),"X"," ")</f>
        <v>X</v>
      </c>
    </row>
    <row r="29" spans="1:4" ht="15.75" thickBot="1" x14ac:dyDescent="0.3">
      <c r="A29" s="190" t="s">
        <v>162</v>
      </c>
      <c r="B29" s="191"/>
      <c r="C29" s="192"/>
      <c r="D29" s="58"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C8C3-06DA-4FD3-8DED-C2FC6473CE0B}">
  <sheetPr>
    <tabColor rgb="FF92D050"/>
  </sheetPr>
  <dimension ref="A1:AJ22"/>
  <sheetViews>
    <sheetView showGridLines="0" view="pageBreakPreview" topLeftCell="J11" zoomScale="70" zoomScaleNormal="50" zoomScaleSheetLayoutView="70" workbookViewId="0">
      <selection activeCell="Z16" sqref="Z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41.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2"/>
      <c r="B1" s="181" t="s">
        <v>195</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3"/>
      <c r="AD1" s="179" t="s">
        <v>0</v>
      </c>
      <c r="AE1" s="180"/>
      <c r="AF1" s="180"/>
      <c r="AG1" s="51" t="s">
        <v>196</v>
      </c>
      <c r="AH1" s="1"/>
      <c r="AI1" s="1"/>
      <c r="AJ1" s="1"/>
    </row>
    <row r="2" spans="1:36" ht="27" customHeight="1" thickBot="1" x14ac:dyDescent="0.3">
      <c r="A2" s="132"/>
      <c r="B2" s="184"/>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6"/>
      <c r="AD2" s="179" t="s">
        <v>1</v>
      </c>
      <c r="AE2" s="180"/>
      <c r="AF2" s="180"/>
      <c r="AG2" s="52" t="s">
        <v>197</v>
      </c>
      <c r="AH2" s="1"/>
      <c r="AI2" s="1"/>
      <c r="AJ2" s="1"/>
    </row>
    <row r="3" spans="1:36" ht="27" customHeight="1" x14ac:dyDescent="0.25">
      <c r="A3" s="132"/>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3"/>
      <c r="AD3" s="179" t="s">
        <v>3</v>
      </c>
      <c r="AE3" s="180"/>
      <c r="AF3" s="180"/>
      <c r="AG3" s="51" t="s">
        <v>4</v>
      </c>
      <c r="AH3" s="1"/>
      <c r="AI3" s="1"/>
      <c r="AJ3" s="1"/>
    </row>
    <row r="4" spans="1:36" ht="27" customHeight="1" thickBot="1" x14ac:dyDescent="0.3">
      <c r="A4" s="132"/>
      <c r="B4" s="184"/>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6"/>
      <c r="AD4" s="179" t="s">
        <v>5</v>
      </c>
      <c r="AE4" s="180"/>
      <c r="AF4" s="180"/>
      <c r="AG4" s="53">
        <v>44838</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x14ac:dyDescent="0.3">
      <c r="A6" s="54" t="s">
        <v>6</v>
      </c>
      <c r="B6" s="133" t="s">
        <v>7</v>
      </c>
      <c r="C6" s="134"/>
      <c r="D6" s="134"/>
      <c r="E6" s="134"/>
      <c r="F6" s="134"/>
      <c r="G6" s="134"/>
      <c r="H6" s="135"/>
      <c r="I6" s="22"/>
      <c r="J6" s="28"/>
      <c r="K6" s="31" t="s">
        <v>8</v>
      </c>
      <c r="L6" s="30"/>
      <c r="M6" s="159">
        <v>44956</v>
      </c>
      <c r="N6" s="160"/>
      <c r="O6" s="22"/>
      <c r="P6" s="22"/>
      <c r="Q6" s="22"/>
      <c r="R6" s="22"/>
      <c r="S6" s="22"/>
      <c r="T6" s="22"/>
      <c r="U6" s="22"/>
      <c r="V6" s="22"/>
      <c r="W6" s="22"/>
      <c r="X6" s="22"/>
      <c r="Y6" s="22"/>
      <c r="Z6" s="22"/>
      <c r="AA6" s="22"/>
      <c r="AB6" s="22"/>
      <c r="AC6" s="23"/>
      <c r="AD6" s="22"/>
      <c r="AE6" s="1"/>
      <c r="AF6" s="1"/>
      <c r="AG6" s="1"/>
      <c r="AH6" s="1"/>
      <c r="AI6" s="1"/>
      <c r="AJ6" s="1"/>
    </row>
    <row r="7" spans="1:36" ht="27" customHeight="1" thickBot="1" x14ac:dyDescent="0.3">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x14ac:dyDescent="0.3">
      <c r="A8" s="54" t="s">
        <v>9</v>
      </c>
      <c r="B8" s="176" t="s">
        <v>10</v>
      </c>
      <c r="C8" s="177"/>
      <c r="D8" s="177"/>
      <c r="E8" s="177"/>
      <c r="F8" s="177"/>
      <c r="G8" s="177"/>
      <c r="H8" s="177"/>
      <c r="I8" s="178"/>
      <c r="J8" s="22"/>
      <c r="K8" s="26" t="s">
        <v>11</v>
      </c>
      <c r="L8" s="26"/>
      <c r="M8" s="26" t="s">
        <v>12</v>
      </c>
      <c r="N8" s="26" t="s">
        <v>13</v>
      </c>
      <c r="O8" s="26" t="s">
        <v>13</v>
      </c>
      <c r="P8" s="22"/>
      <c r="Q8" s="22"/>
      <c r="R8" s="22"/>
      <c r="S8" s="22"/>
      <c r="T8" s="22"/>
      <c r="U8" s="22"/>
      <c r="V8" s="22"/>
      <c r="W8" s="22"/>
      <c r="X8" s="22"/>
      <c r="Y8" s="22"/>
      <c r="Z8" s="22"/>
      <c r="AA8" s="22"/>
      <c r="AB8" s="22"/>
      <c r="AC8" s="23"/>
      <c r="AD8" s="22"/>
      <c r="AE8" s="1"/>
      <c r="AF8" s="1"/>
      <c r="AG8" s="1"/>
      <c r="AH8" s="1"/>
      <c r="AI8" s="1"/>
      <c r="AJ8" s="1"/>
    </row>
    <row r="9" spans="1:36" ht="59.25" customHeight="1" thickBot="1" x14ac:dyDescent="0.3">
      <c r="A9" s="54" t="s">
        <v>14</v>
      </c>
      <c r="B9" s="176" t="s">
        <v>15</v>
      </c>
      <c r="C9" s="177"/>
      <c r="D9" s="177"/>
      <c r="E9" s="177"/>
      <c r="F9" s="177"/>
      <c r="G9" s="177"/>
      <c r="H9" s="177"/>
      <c r="I9" s="178"/>
      <c r="J9" s="22"/>
      <c r="K9" s="56" t="s">
        <v>16</v>
      </c>
      <c r="L9" s="27"/>
      <c r="M9" s="27"/>
      <c r="N9" s="27"/>
      <c r="O9" s="56"/>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36" t="s">
        <v>17</v>
      </c>
      <c r="B12" s="137"/>
      <c r="C12" s="137"/>
      <c r="D12" s="138"/>
      <c r="E12" s="139" t="s">
        <v>18</v>
      </c>
      <c r="F12" s="140"/>
      <c r="G12" s="140"/>
      <c r="H12" s="140"/>
      <c r="I12" s="140"/>
      <c r="J12" s="140"/>
      <c r="K12" s="140"/>
      <c r="L12" s="140"/>
      <c r="M12" s="140"/>
      <c r="N12" s="140"/>
      <c r="O12" s="140"/>
      <c r="P12" s="140"/>
      <c r="Q12" s="140"/>
      <c r="R12" s="140"/>
      <c r="S12" s="140"/>
      <c r="T12" s="140"/>
      <c r="U12" s="140"/>
      <c r="V12" s="140"/>
      <c r="W12" s="140"/>
      <c r="X12" s="141"/>
      <c r="Y12" s="39"/>
      <c r="Z12" s="80" t="s">
        <v>19</v>
      </c>
      <c r="AA12" s="81"/>
      <c r="AB12" s="81"/>
      <c r="AC12" s="81"/>
      <c r="AD12" s="82"/>
      <c r="AE12" s="1"/>
      <c r="AF12" s="80" t="s">
        <v>20</v>
      </c>
      <c r="AG12" s="82"/>
      <c r="AH12" s="1"/>
      <c r="AI12" s="1"/>
      <c r="AJ12" s="1"/>
    </row>
    <row r="13" spans="1:36" x14ac:dyDescent="0.25">
      <c r="A13" s="142" t="s">
        <v>21</v>
      </c>
      <c r="B13" s="100" t="s">
        <v>22</v>
      </c>
      <c r="C13" s="100" t="s">
        <v>23</v>
      </c>
      <c r="D13" s="102" t="s">
        <v>24</v>
      </c>
      <c r="E13" s="104" t="s">
        <v>25</v>
      </c>
      <c r="F13" s="105"/>
      <c r="G13" s="105"/>
      <c r="H13" s="105"/>
      <c r="I13" s="106" t="s">
        <v>26</v>
      </c>
      <c r="J13" s="107"/>
      <c r="K13" s="107"/>
      <c r="L13" s="107"/>
      <c r="M13" s="107"/>
      <c r="N13" s="107"/>
      <c r="O13" s="107"/>
      <c r="P13" s="107"/>
      <c r="Q13" s="107"/>
      <c r="R13" s="33"/>
      <c r="S13" s="33"/>
      <c r="T13" s="106" t="s">
        <v>27</v>
      </c>
      <c r="U13" s="107"/>
      <c r="V13" s="107"/>
      <c r="W13" s="107"/>
      <c r="X13" s="144"/>
      <c r="Y13" s="39"/>
      <c r="Z13" s="83"/>
      <c r="AA13" s="84"/>
      <c r="AB13" s="84"/>
      <c r="AC13" s="84"/>
      <c r="AD13" s="85"/>
      <c r="AE13" s="1"/>
      <c r="AF13" s="83"/>
      <c r="AG13" s="85"/>
      <c r="AH13" s="2"/>
      <c r="AI13" s="2"/>
      <c r="AJ13" s="2"/>
    </row>
    <row r="14" spans="1:36" ht="32.25" customHeight="1" thickBot="1" x14ac:dyDescent="0.3">
      <c r="A14" s="142"/>
      <c r="B14" s="100"/>
      <c r="C14" s="100"/>
      <c r="D14" s="102"/>
      <c r="E14" s="145" t="s">
        <v>28</v>
      </c>
      <c r="F14" s="146"/>
      <c r="G14" s="146"/>
      <c r="H14" s="146"/>
      <c r="I14" s="147" t="s">
        <v>29</v>
      </c>
      <c r="J14" s="149" t="s">
        <v>30</v>
      </c>
      <c r="K14" s="149" t="s">
        <v>31</v>
      </c>
      <c r="L14" s="150" t="s">
        <v>32</v>
      </c>
      <c r="M14" s="100" t="s">
        <v>33</v>
      </c>
      <c r="N14" s="152" t="s">
        <v>34</v>
      </c>
      <c r="O14" s="101" t="s">
        <v>35</v>
      </c>
      <c r="P14" s="100" t="s">
        <v>36</v>
      </c>
      <c r="Q14" s="101" t="s">
        <v>37</v>
      </c>
      <c r="R14" s="101" t="s">
        <v>38</v>
      </c>
      <c r="S14" s="36"/>
      <c r="T14" s="148" t="s">
        <v>39</v>
      </c>
      <c r="U14" s="100" t="s">
        <v>40</v>
      </c>
      <c r="V14" s="101" t="s">
        <v>41</v>
      </c>
      <c r="W14" s="100" t="s">
        <v>42</v>
      </c>
      <c r="X14" s="102"/>
      <c r="Y14" s="46"/>
      <c r="Z14" s="86"/>
      <c r="AA14" s="87"/>
      <c r="AB14" s="87"/>
      <c r="AC14" s="87"/>
      <c r="AD14" s="88"/>
      <c r="AE14" s="2"/>
      <c r="AF14" s="86"/>
      <c r="AG14" s="88"/>
      <c r="AH14" s="2"/>
      <c r="AI14" s="1"/>
      <c r="AJ14" s="2"/>
    </row>
    <row r="15" spans="1:36" ht="74.25" customHeight="1" x14ac:dyDescent="0.25">
      <c r="A15" s="143"/>
      <c r="B15" s="101"/>
      <c r="C15" s="101"/>
      <c r="D15" s="103"/>
      <c r="E15" s="40" t="s">
        <v>43</v>
      </c>
      <c r="F15" s="38" t="s">
        <v>44</v>
      </c>
      <c r="G15" s="3"/>
      <c r="H15" s="4" t="s">
        <v>45</v>
      </c>
      <c r="I15" s="148"/>
      <c r="J15" s="149"/>
      <c r="K15" s="149"/>
      <c r="L15" s="151"/>
      <c r="M15" s="100"/>
      <c r="N15" s="108"/>
      <c r="O15" s="108"/>
      <c r="P15" s="100"/>
      <c r="Q15" s="108"/>
      <c r="R15" s="108"/>
      <c r="S15" s="37"/>
      <c r="T15" s="169"/>
      <c r="U15" s="100"/>
      <c r="V15" s="108"/>
      <c r="W15" s="34" t="s">
        <v>46</v>
      </c>
      <c r="X15" s="41" t="s">
        <v>47</v>
      </c>
      <c r="Y15" s="46"/>
      <c r="Z15" s="49" t="s">
        <v>48</v>
      </c>
      <c r="AA15" s="35" t="s">
        <v>49</v>
      </c>
      <c r="AB15" s="35" t="s">
        <v>50</v>
      </c>
      <c r="AC15" s="35" t="s">
        <v>51</v>
      </c>
      <c r="AD15" s="50" t="s">
        <v>52</v>
      </c>
      <c r="AE15" s="2"/>
      <c r="AF15" s="49" t="s">
        <v>53</v>
      </c>
      <c r="AG15" s="50" t="s">
        <v>54</v>
      </c>
      <c r="AH15" s="2"/>
      <c r="AI15" s="1"/>
      <c r="AJ15" s="2"/>
    </row>
    <row r="16" spans="1:36" ht="111" customHeight="1" x14ac:dyDescent="0.25">
      <c r="A16" s="121">
        <v>2</v>
      </c>
      <c r="B16" s="123" t="s">
        <v>163</v>
      </c>
      <c r="C16" s="126" t="s">
        <v>164</v>
      </c>
      <c r="D16" s="126" t="s">
        <v>165</v>
      </c>
      <c r="E16" s="129" t="s">
        <v>58</v>
      </c>
      <c r="F16" s="109" t="s">
        <v>59</v>
      </c>
      <c r="G16" s="75" t="str">
        <f>+CONCATENATE(E16," - ",F16)</f>
        <v>MUY BAJA - MAYOR</v>
      </c>
      <c r="H16" s="69" t="str">
        <f>+VLOOKUP(G16,Datos!D3:E17,2,FALSE)</f>
        <v>ALTO</v>
      </c>
      <c r="I16" s="222" t="s">
        <v>166</v>
      </c>
      <c r="J16" s="5" t="s">
        <v>61</v>
      </c>
      <c r="K16" s="6" t="s">
        <v>62</v>
      </c>
      <c r="L16" s="7">
        <f>IF(K16="ASIGNADO",15,IF(K16="NO ASIGNADO",0,""))</f>
        <v>15</v>
      </c>
      <c r="M16" s="113">
        <f>SUM(L16:L22)</f>
        <v>100</v>
      </c>
      <c r="N16" s="115" t="s">
        <v>63</v>
      </c>
      <c r="O16" s="168">
        <f>IF(O19="DÉBIL",0,IF(O19="MODERADO",50,IF(O19="FUERTE",100,"")))</f>
        <v>100</v>
      </c>
      <c r="P16" s="165" t="str">
        <f>IF(AND(M19="FUERTE",N16="FUERTE (SIEMPRE SE EJECUTA)"),"NO","SÍ")</f>
        <v>NO</v>
      </c>
      <c r="Q16" s="68" t="s">
        <v>64</v>
      </c>
      <c r="R16" s="161"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MAYOR</v>
      </c>
      <c r="T16" s="69" t="str">
        <f>+VLOOKUP(S16,Datos!$D$3:$E$17,2,FALSE)</f>
        <v>ALTO</v>
      </c>
      <c r="U16" s="72" t="s">
        <v>65</v>
      </c>
      <c r="V16" s="89" t="s">
        <v>167</v>
      </c>
      <c r="W16" s="123" t="s">
        <v>168</v>
      </c>
      <c r="X16" s="96" t="s">
        <v>169</v>
      </c>
      <c r="Y16" s="47"/>
      <c r="Z16" s="209"/>
      <c r="AA16" s="212"/>
      <c r="AB16" s="215"/>
      <c r="AC16" s="216"/>
      <c r="AD16" s="219"/>
      <c r="AE16" s="1"/>
      <c r="AF16" s="206"/>
      <c r="AG16" s="156"/>
      <c r="AH16" s="1"/>
      <c r="AI16" s="1"/>
      <c r="AJ16" s="1"/>
    </row>
    <row r="17" spans="1:36" ht="111" customHeight="1" x14ac:dyDescent="0.25">
      <c r="A17" s="121"/>
      <c r="B17" s="124"/>
      <c r="C17" s="127"/>
      <c r="D17" s="127"/>
      <c r="E17" s="130"/>
      <c r="F17" s="109"/>
      <c r="G17" s="76"/>
      <c r="H17" s="70"/>
      <c r="I17" s="111"/>
      <c r="J17" s="8" t="s">
        <v>69</v>
      </c>
      <c r="K17" s="9" t="s">
        <v>70</v>
      </c>
      <c r="L17" s="10">
        <f>IF(K17="ADECUADO",15,IF(K17="INADECUADO",0,""))</f>
        <v>15</v>
      </c>
      <c r="M17" s="114"/>
      <c r="N17" s="116"/>
      <c r="O17" s="168"/>
      <c r="P17" s="166"/>
      <c r="Q17" s="68"/>
      <c r="R17" s="162"/>
      <c r="S17" s="76"/>
      <c r="T17" s="70"/>
      <c r="U17" s="73"/>
      <c r="V17" s="90"/>
      <c r="W17" s="124"/>
      <c r="X17" s="164"/>
      <c r="Y17" s="47"/>
      <c r="Z17" s="210"/>
      <c r="AA17" s="213"/>
      <c r="AB17" s="213"/>
      <c r="AC17" s="217"/>
      <c r="AD17" s="220"/>
      <c r="AE17" s="1"/>
      <c r="AF17" s="207"/>
      <c r="AG17" s="157"/>
      <c r="AH17" s="1"/>
      <c r="AI17" s="1"/>
      <c r="AJ17" s="1"/>
    </row>
    <row r="18" spans="1:36" ht="111" customHeight="1" x14ac:dyDescent="0.25">
      <c r="A18" s="121"/>
      <c r="B18" s="124"/>
      <c r="C18" s="127"/>
      <c r="D18" s="127"/>
      <c r="E18" s="130"/>
      <c r="F18" s="109"/>
      <c r="G18" s="76"/>
      <c r="H18" s="70"/>
      <c r="I18" s="111"/>
      <c r="J18" s="11" t="s">
        <v>71</v>
      </c>
      <c r="K18" s="9" t="s">
        <v>72</v>
      </c>
      <c r="L18" s="10">
        <f>IF(K18="OPORTUNA",15,IF(K18="INOPORTUNA",0,""))</f>
        <v>15</v>
      </c>
      <c r="M18" s="114"/>
      <c r="N18" s="116"/>
      <c r="O18" s="168"/>
      <c r="P18" s="166"/>
      <c r="Q18" s="12" t="s">
        <v>73</v>
      </c>
      <c r="R18" s="162"/>
      <c r="S18" s="76"/>
      <c r="T18" s="70"/>
      <c r="U18" s="73"/>
      <c r="V18" s="90"/>
      <c r="W18" s="124"/>
      <c r="X18" s="164"/>
      <c r="Y18" s="47"/>
      <c r="Z18" s="210"/>
      <c r="AA18" s="213"/>
      <c r="AB18" s="213"/>
      <c r="AC18" s="217"/>
      <c r="AD18" s="220"/>
      <c r="AE18" s="1"/>
      <c r="AF18" s="207"/>
      <c r="AG18" s="157"/>
      <c r="AH18" s="1"/>
      <c r="AI18" s="1"/>
      <c r="AJ18" s="1"/>
    </row>
    <row r="19" spans="1:36" ht="111" customHeight="1" x14ac:dyDescent="0.25">
      <c r="A19" s="121"/>
      <c r="B19" s="124"/>
      <c r="C19" s="127"/>
      <c r="D19" s="127"/>
      <c r="E19" s="130"/>
      <c r="F19" s="109"/>
      <c r="G19" s="76"/>
      <c r="H19" s="70"/>
      <c r="I19" s="111"/>
      <c r="J19" s="8" t="s">
        <v>74</v>
      </c>
      <c r="K19" s="9" t="s">
        <v>75</v>
      </c>
      <c r="L19" s="10">
        <f>IF(K19="PREVENIR",15,IF(K19="DETECTAR",10,IF(K19="NO ES UN CONTROL",0,"")))</f>
        <v>15</v>
      </c>
      <c r="M19" s="118" t="str">
        <f>IF(M16&lt;86,"DÉBIL",IF(M16&lt;96,"MODERADO",IF(M16&lt;101,"FUERTE","")))</f>
        <v>FUERTE</v>
      </c>
      <c r="N19" s="116"/>
      <c r="O19" s="63" t="str">
        <f>IF(AND(M19="FUERTE",N16="FUERTE (SIEMPRE SE EJECUTA)"),"FUERTE",IF(OR(M19="DÉBIL",N16="DÉBIL (NO SE EJECUTA)"),"DÉBIL",IF(OR(M19="MODERADO",N16="MODERADO (ALGUNAS VECES)"),"MODERADO")))</f>
        <v>FUERTE</v>
      </c>
      <c r="P19" s="166"/>
      <c r="Q19" s="65">
        <f>IF(AND($O$19="FUERTE",$Q$16="DIRECTAMENTE"),2,IF(AND($O$19="FUERTE",$Q$16="DIRECTAMENTE"),2,IF(AND($O$19="FUERTE",$Q$16="DIRECTAMENTE"),2,IF(AND($O$19="FUERTE",$Q$16="NO DISMINUYE"),0,IF(AND($O$19="MODERADO",$Q$16="DIRECTAMENTE"),1,IF(AND($O$19="MODERADO",$Q$16="DIRECTAMENTE"),1,IF(AND($O$19="MODERADO",$Q$16="DIRECTAMENTE"),1,IF(AND($O$19="MODERADO",$Q$16="NO DISMINUYE"),0,"N/A"))))))))</f>
        <v>2</v>
      </c>
      <c r="R19" s="162"/>
      <c r="S19" s="76"/>
      <c r="T19" s="70"/>
      <c r="U19" s="73"/>
      <c r="V19" s="78" t="s">
        <v>76</v>
      </c>
      <c r="W19" s="124"/>
      <c r="X19" s="78" t="s">
        <v>77</v>
      </c>
      <c r="Y19" s="48"/>
      <c r="Z19" s="210"/>
      <c r="AA19" s="213"/>
      <c r="AB19" s="213"/>
      <c r="AC19" s="217"/>
      <c r="AD19" s="220"/>
      <c r="AE19" s="1"/>
      <c r="AF19" s="207"/>
      <c r="AG19" s="157"/>
      <c r="AH19" s="1"/>
      <c r="AI19" s="1"/>
      <c r="AJ19" s="1"/>
    </row>
    <row r="20" spans="1:36" ht="111" customHeight="1" x14ac:dyDescent="0.25">
      <c r="A20" s="121"/>
      <c r="B20" s="124"/>
      <c r="C20" s="127"/>
      <c r="D20" s="127"/>
      <c r="E20" s="130"/>
      <c r="F20" s="109"/>
      <c r="G20" s="76"/>
      <c r="H20" s="70"/>
      <c r="I20" s="111"/>
      <c r="J20" s="8" t="s">
        <v>78</v>
      </c>
      <c r="K20" s="9" t="s">
        <v>79</v>
      </c>
      <c r="L20" s="10">
        <f>IF(K20="CONFIABLE",15,IF(K20="NO CONFIABLE",0,""))</f>
        <v>15</v>
      </c>
      <c r="M20" s="119"/>
      <c r="N20" s="116"/>
      <c r="O20" s="63"/>
      <c r="P20" s="166"/>
      <c r="Q20" s="66"/>
      <c r="R20" s="162"/>
      <c r="S20" s="76"/>
      <c r="T20" s="70"/>
      <c r="U20" s="73"/>
      <c r="V20" s="79"/>
      <c r="W20" s="124"/>
      <c r="X20" s="79"/>
      <c r="Y20" s="48"/>
      <c r="Z20" s="210"/>
      <c r="AA20" s="213"/>
      <c r="AB20" s="213"/>
      <c r="AC20" s="217"/>
      <c r="AD20" s="220"/>
      <c r="AE20" s="1"/>
      <c r="AF20" s="207"/>
      <c r="AG20" s="157"/>
      <c r="AH20" s="1"/>
      <c r="AI20" s="1"/>
      <c r="AJ20" s="1"/>
    </row>
    <row r="21" spans="1:36" ht="111" customHeight="1" x14ac:dyDescent="0.25">
      <c r="A21" s="121"/>
      <c r="B21" s="124"/>
      <c r="C21" s="127"/>
      <c r="D21" s="127"/>
      <c r="E21" s="130"/>
      <c r="F21" s="109"/>
      <c r="G21" s="76"/>
      <c r="H21" s="70"/>
      <c r="I21" s="111"/>
      <c r="J21" s="8" t="s">
        <v>80</v>
      </c>
      <c r="K21" s="9" t="s">
        <v>81</v>
      </c>
      <c r="L21" s="10">
        <f>IF(K21="SE INVESTIGAN Y SE RESUELVEN OPORTUNAMENTE",15,IF(K21="NO SE INVESTIGAN Y SE RESUELVEN OPORTUNAMENTE",0,""))</f>
        <v>15</v>
      </c>
      <c r="M21" s="119"/>
      <c r="N21" s="116"/>
      <c r="O21" s="63"/>
      <c r="P21" s="166"/>
      <c r="Q21" s="66"/>
      <c r="R21" s="162"/>
      <c r="S21" s="76"/>
      <c r="T21" s="70"/>
      <c r="U21" s="73"/>
      <c r="V21" s="91" t="s">
        <v>82</v>
      </c>
      <c r="W21" s="124"/>
      <c r="X21" s="96" t="s">
        <v>170</v>
      </c>
      <c r="Y21" s="47"/>
      <c r="Z21" s="210"/>
      <c r="AA21" s="213"/>
      <c r="AB21" s="213"/>
      <c r="AC21" s="217"/>
      <c r="AD21" s="220"/>
      <c r="AE21" s="1"/>
      <c r="AF21" s="207"/>
      <c r="AG21" s="157"/>
      <c r="AH21" s="1"/>
      <c r="AI21" s="1"/>
      <c r="AJ21" s="1"/>
    </row>
    <row r="22" spans="1:36" ht="111" customHeight="1" x14ac:dyDescent="0.25">
      <c r="A22" s="122"/>
      <c r="B22" s="125"/>
      <c r="C22" s="128"/>
      <c r="D22" s="128"/>
      <c r="E22" s="131"/>
      <c r="F22" s="110"/>
      <c r="G22" s="77"/>
      <c r="H22" s="71"/>
      <c r="I22" s="112"/>
      <c r="J22" s="42" t="s">
        <v>84</v>
      </c>
      <c r="K22" s="43" t="s">
        <v>85</v>
      </c>
      <c r="L22" s="44">
        <f>IF(K22="COMPLETA",10,IF(K22="INCOMPLETA",5,IF(K22="NO EXISTE",0,"")))</f>
        <v>10</v>
      </c>
      <c r="M22" s="120"/>
      <c r="N22" s="117"/>
      <c r="O22" s="64"/>
      <c r="P22" s="167"/>
      <c r="Q22" s="67"/>
      <c r="R22" s="163"/>
      <c r="S22" s="77"/>
      <c r="T22" s="71"/>
      <c r="U22" s="74"/>
      <c r="V22" s="92"/>
      <c r="W22" s="125"/>
      <c r="X22" s="97"/>
      <c r="Y22" s="47"/>
      <c r="Z22" s="211"/>
      <c r="AA22" s="214"/>
      <c r="AB22" s="214"/>
      <c r="AC22" s="218"/>
      <c r="AD22" s="221"/>
      <c r="AE22" s="1"/>
      <c r="AF22" s="208"/>
      <c r="AG22" s="158"/>
      <c r="AH22" s="1"/>
      <c r="AI22" s="1"/>
      <c r="AJ22" s="1"/>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F16:F22"/>
    <mergeCell ref="G16:G22"/>
    <mergeCell ref="H16:H22"/>
    <mergeCell ref="O14:O15"/>
    <mergeCell ref="P14:P15"/>
    <mergeCell ref="I16:I22"/>
    <mergeCell ref="M19:M22"/>
    <mergeCell ref="O19:O22"/>
    <mergeCell ref="N14:N15"/>
    <mergeCell ref="A16:A22"/>
    <mergeCell ref="B16:B22"/>
    <mergeCell ref="C16:C22"/>
    <mergeCell ref="D16:D22"/>
    <mergeCell ref="E16:E22"/>
    <mergeCell ref="Q19:Q22"/>
    <mergeCell ref="R16:R22"/>
    <mergeCell ref="M16:M18"/>
    <mergeCell ref="N16:N22"/>
    <mergeCell ref="O16:O18"/>
    <mergeCell ref="P16:P22"/>
    <mergeCell ref="Q16:Q17"/>
    <mergeCell ref="U16:U22"/>
    <mergeCell ref="V16:V18"/>
    <mergeCell ref="W16:W22"/>
    <mergeCell ref="T16:T22"/>
    <mergeCell ref="S16:S22"/>
    <mergeCell ref="V14:V15"/>
    <mergeCell ref="W14:X14"/>
    <mergeCell ref="Q14:Q15"/>
    <mergeCell ref="R14:R15"/>
    <mergeCell ref="T14:T15"/>
    <mergeCell ref="AF16:AF22"/>
    <mergeCell ref="AG16:AG22"/>
    <mergeCell ref="V19:V20"/>
    <mergeCell ref="X19:X20"/>
    <mergeCell ref="V21:V22"/>
    <mergeCell ref="X21:X22"/>
    <mergeCell ref="X16:X18"/>
    <mergeCell ref="Z16:Z22"/>
    <mergeCell ref="AA16:AA22"/>
    <mergeCell ref="AB16:AB22"/>
    <mergeCell ref="AC16:AC22"/>
    <mergeCell ref="AD16:AD22"/>
  </mergeCells>
  <conditionalFormatting sqref="H16:H22">
    <cfRule type="containsText" dxfId="23" priority="4" operator="containsText" text="EXTREMO">
      <formula>NOT(ISERROR(SEARCH("EXTREMO",H16)))</formula>
    </cfRule>
    <cfRule type="containsText" dxfId="22" priority="5" operator="containsText" text="ALTO">
      <formula>NOT(ISERROR(SEARCH("ALTO",H16)))</formula>
    </cfRule>
    <cfRule type="containsText" dxfId="21" priority="6" operator="containsText" text="MODERADO">
      <formula>NOT(ISERROR(SEARCH("MODERADO",H16)))</formula>
    </cfRule>
  </conditionalFormatting>
  <conditionalFormatting sqref="T16:T22">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1">
    <dataValidation type="list" allowBlank="1" showInputMessage="1" showErrorMessage="1" sqref="Q16:Q17" xr:uid="{75461258-9FAA-421A-ADA3-A6FF280A39A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C6F9EAE-3AB9-4F92-98D8-0D774212970F}">
          <x14:formula1>
            <xm:f>Datos!$I$14:$I$16</xm:f>
          </x14:formula1>
          <xm:sqref>N16:N22</xm:sqref>
        </x14:dataValidation>
        <x14:dataValidation type="list" allowBlank="1" showInputMessage="1" showErrorMessage="1" xr:uid="{4E60DDA8-4E06-4BCF-BCBF-9F02A07220D9}">
          <x14:formula1>
            <xm:f>Datos!$A$17:$A$18</xm:f>
          </x14:formula1>
          <xm:sqref>V21:V22</xm:sqref>
        </x14:dataValidation>
        <x14:dataValidation type="list" allowBlank="1" showInputMessage="1" showErrorMessage="1" xr:uid="{AAEE04C3-5329-438B-B7A1-9DF01E52E6CF}">
          <x14:formula1>
            <xm:f>Datos!$J$4:$K$4</xm:f>
          </x14:formula1>
          <xm:sqref>K18</xm:sqref>
        </x14:dataValidation>
        <x14:dataValidation type="list" allowBlank="1" showInputMessage="1" showErrorMessage="1" xr:uid="{63FDF51A-1AB8-4326-B955-FAEFDD28B72E}">
          <x14:formula1>
            <xm:f>Datos!$A$3:$A$7</xm:f>
          </x14:formula1>
          <xm:sqref>E16</xm:sqref>
        </x14:dataValidation>
        <x14:dataValidation type="list" allowBlank="1" showInputMessage="1" showErrorMessage="1" xr:uid="{A0773080-3CD3-4E81-890D-D5E5AA01C642}">
          <x14:formula1>
            <xm:f>Datos!$B$3:$B$5</xm:f>
          </x14:formula1>
          <xm:sqref>F16:F22</xm:sqref>
        </x14:dataValidation>
        <x14:dataValidation type="list" allowBlank="1" showInputMessage="1" showErrorMessage="1" xr:uid="{27B2A4FA-07EB-41FF-9442-1DF4213A3539}">
          <x14:formula1>
            <xm:f>Datos!$J$8:$L$8</xm:f>
          </x14:formula1>
          <xm:sqref>K22</xm:sqref>
        </x14:dataValidation>
        <x14:dataValidation type="list" allowBlank="1" showInputMessage="1" showErrorMessage="1" xr:uid="{75268C20-C7C9-4E4A-B3E1-1BAC9F8AC33E}">
          <x14:formula1>
            <xm:f>Datos!$J$2:$K$2</xm:f>
          </x14:formula1>
          <xm:sqref>K16</xm:sqref>
        </x14:dataValidation>
        <x14:dataValidation type="list" allowBlank="1" showInputMessage="1" showErrorMessage="1" xr:uid="{A79784A7-7916-473A-B128-9424A8D2C789}">
          <x14:formula1>
            <xm:f>Datos!$J$3:$K$3</xm:f>
          </x14:formula1>
          <xm:sqref>K17</xm:sqref>
        </x14:dataValidation>
        <x14:dataValidation type="list" allowBlank="1" showInputMessage="1" showErrorMessage="1" xr:uid="{B0898B6C-7501-4A1E-BE71-4CF02A9685C8}">
          <x14:formula1>
            <xm:f>Datos!$J$6:$K$6</xm:f>
          </x14:formula1>
          <xm:sqref>K20</xm:sqref>
        </x14:dataValidation>
        <x14:dataValidation type="list" allowBlank="1" showInputMessage="1" showErrorMessage="1" xr:uid="{92015E37-9067-434E-9080-0B73F68BABDF}">
          <x14:formula1>
            <xm:f>Datos!$J$7:$K$7</xm:f>
          </x14:formula1>
          <xm:sqref>K21</xm:sqref>
        </x14:dataValidation>
        <x14:dataValidation type="list" allowBlank="1" showInputMessage="1" showErrorMessage="1" xr:uid="{A3CB4450-A9D8-4859-856A-20BE71DE8C54}">
          <x14:formula1>
            <xm:f>Datos!$A$11:$A$13</xm:f>
          </x14:formula1>
          <xm:sqref>U16:U22</xm:sqref>
        </x14:dataValidation>
        <x14:dataValidation type="list" allowBlank="1" showInputMessage="1" showErrorMessage="1" xr:uid="{1D11FEFF-F708-45CC-9E78-1895CB50E934}">
          <x14:formula1>
            <xm:f>Datos!$J$5:$L$5</xm:f>
          </x14:formula1>
          <xm:sqref>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53829-04C9-4371-9227-1E08919C2AB8}">
  <dimension ref="A1:D29"/>
  <sheetViews>
    <sheetView workbookViewId="0">
      <selection activeCell="Z16" sqref="Z16:Z22"/>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3" t="s">
        <v>132</v>
      </c>
      <c r="B1" s="194"/>
      <c r="C1" s="194"/>
      <c r="D1" s="195"/>
    </row>
    <row r="2" spans="1:4" ht="15.75" thickBot="1" x14ac:dyDescent="0.3">
      <c r="A2" s="196" t="s">
        <v>133</v>
      </c>
      <c r="B2" s="14" t="s">
        <v>134</v>
      </c>
      <c r="C2" s="198" t="s">
        <v>135</v>
      </c>
      <c r="D2" s="199"/>
    </row>
    <row r="3" spans="1:4" ht="15.75" thickBot="1" x14ac:dyDescent="0.3">
      <c r="A3" s="197"/>
      <c r="B3" s="15" t="s">
        <v>136</v>
      </c>
      <c r="C3" s="17" t="s">
        <v>130</v>
      </c>
      <c r="D3" s="17" t="s">
        <v>82</v>
      </c>
    </row>
    <row r="4" spans="1:4" ht="15.75" thickBot="1" x14ac:dyDescent="0.3">
      <c r="A4" s="18">
        <v>1</v>
      </c>
      <c r="B4" s="16" t="s">
        <v>137</v>
      </c>
      <c r="C4" s="59" t="s">
        <v>16</v>
      </c>
      <c r="D4" s="59"/>
    </row>
    <row r="5" spans="1:4" ht="15.75" thickBot="1" x14ac:dyDescent="0.3">
      <c r="A5" s="18">
        <v>2</v>
      </c>
      <c r="B5" s="16" t="s">
        <v>138</v>
      </c>
      <c r="C5" s="59"/>
      <c r="D5" s="59" t="s">
        <v>16</v>
      </c>
    </row>
    <row r="6" spans="1:4" ht="15.75" thickBot="1" x14ac:dyDescent="0.3">
      <c r="A6" s="18">
        <v>3</v>
      </c>
      <c r="B6" s="16" t="s">
        <v>139</v>
      </c>
      <c r="C6" s="59"/>
      <c r="D6" s="59" t="s">
        <v>16</v>
      </c>
    </row>
    <row r="7" spans="1:4" ht="15.75" thickBot="1" x14ac:dyDescent="0.3">
      <c r="A7" s="18">
        <v>4</v>
      </c>
      <c r="B7" s="16" t="s">
        <v>140</v>
      </c>
      <c r="C7" s="59"/>
      <c r="D7" s="59" t="s">
        <v>16</v>
      </c>
    </row>
    <row r="8" spans="1:4" ht="15.75" thickBot="1" x14ac:dyDescent="0.3">
      <c r="A8" s="18">
        <v>5</v>
      </c>
      <c r="B8" s="16" t="s">
        <v>141</v>
      </c>
      <c r="C8" s="59" t="s">
        <v>16</v>
      </c>
      <c r="D8" s="59"/>
    </row>
    <row r="9" spans="1:4" ht="15.75" thickBot="1" x14ac:dyDescent="0.3">
      <c r="A9" s="18">
        <v>6</v>
      </c>
      <c r="B9" s="16" t="s">
        <v>142</v>
      </c>
      <c r="C9" s="59" t="s">
        <v>16</v>
      </c>
      <c r="D9" s="59"/>
    </row>
    <row r="10" spans="1:4" ht="15.75" thickBot="1" x14ac:dyDescent="0.3">
      <c r="A10" s="18">
        <v>7</v>
      </c>
      <c r="B10" s="16" t="s">
        <v>143</v>
      </c>
      <c r="C10" s="59"/>
      <c r="D10" s="59" t="s">
        <v>16</v>
      </c>
    </row>
    <row r="11" spans="1:4" ht="15.75" thickBot="1" x14ac:dyDescent="0.3">
      <c r="A11" s="18">
        <v>8</v>
      </c>
      <c r="B11" s="16" t="s">
        <v>144</v>
      </c>
      <c r="C11" s="59"/>
      <c r="D11" s="59" t="s">
        <v>16</v>
      </c>
    </row>
    <row r="12" spans="1:4" ht="15.75" thickBot="1" x14ac:dyDescent="0.3">
      <c r="A12" s="18">
        <v>9</v>
      </c>
      <c r="B12" s="16" t="s">
        <v>145</v>
      </c>
      <c r="C12" s="59"/>
      <c r="D12" s="59" t="s">
        <v>16</v>
      </c>
    </row>
    <row r="13" spans="1:4" ht="15.75" thickBot="1" x14ac:dyDescent="0.3">
      <c r="A13" s="18">
        <v>10</v>
      </c>
      <c r="B13" s="16" t="s">
        <v>146</v>
      </c>
      <c r="C13" s="59" t="s">
        <v>16</v>
      </c>
      <c r="D13" s="59"/>
    </row>
    <row r="14" spans="1:4" ht="15.75" thickBot="1" x14ac:dyDescent="0.3">
      <c r="A14" s="18">
        <v>11</v>
      </c>
      <c r="B14" s="16" t="s">
        <v>147</v>
      </c>
      <c r="C14" s="59" t="s">
        <v>16</v>
      </c>
      <c r="D14" s="59"/>
    </row>
    <row r="15" spans="1:4" ht="15.75" thickBot="1" x14ac:dyDescent="0.3">
      <c r="A15" s="18">
        <v>12</v>
      </c>
      <c r="B15" s="16" t="s">
        <v>148</v>
      </c>
      <c r="C15" s="59" t="s">
        <v>16</v>
      </c>
      <c r="D15" s="59"/>
    </row>
    <row r="16" spans="1:4" ht="15.75" thickBot="1" x14ac:dyDescent="0.3">
      <c r="A16" s="18">
        <v>13</v>
      </c>
      <c r="B16" s="16" t="s">
        <v>149</v>
      </c>
      <c r="C16" s="59" t="s">
        <v>16</v>
      </c>
      <c r="D16" s="59"/>
    </row>
    <row r="17" spans="1:4" ht="15.75" thickBot="1" x14ac:dyDescent="0.3">
      <c r="A17" s="18">
        <v>14</v>
      </c>
      <c r="B17" s="16" t="s">
        <v>150</v>
      </c>
      <c r="C17" s="59" t="s">
        <v>16</v>
      </c>
      <c r="D17" s="59"/>
    </row>
    <row r="18" spans="1:4" ht="15.75" thickBot="1" x14ac:dyDescent="0.3">
      <c r="A18" s="18">
        <v>15</v>
      </c>
      <c r="B18" s="16" t="s">
        <v>151</v>
      </c>
      <c r="C18" s="59"/>
      <c r="D18" s="59" t="s">
        <v>16</v>
      </c>
    </row>
    <row r="19" spans="1:4" ht="15.75" thickBot="1" x14ac:dyDescent="0.3">
      <c r="A19" s="18">
        <v>16</v>
      </c>
      <c r="B19" s="16" t="s">
        <v>152</v>
      </c>
      <c r="C19" s="59"/>
      <c r="D19" s="59" t="s">
        <v>16</v>
      </c>
    </row>
    <row r="20" spans="1:4" ht="15.75" thickBot="1" x14ac:dyDescent="0.3">
      <c r="A20" s="18">
        <v>17</v>
      </c>
      <c r="B20" s="16" t="s">
        <v>153</v>
      </c>
      <c r="C20" s="59"/>
      <c r="D20" s="59" t="s">
        <v>16</v>
      </c>
    </row>
    <row r="21" spans="1:4" ht="15.75" thickBot="1" x14ac:dyDescent="0.3">
      <c r="A21" s="18">
        <v>18</v>
      </c>
      <c r="B21" s="16" t="s">
        <v>154</v>
      </c>
      <c r="C21" s="59"/>
      <c r="D21" s="59" t="s">
        <v>16</v>
      </c>
    </row>
    <row r="22" spans="1:4" ht="15.75" thickBot="1" x14ac:dyDescent="0.3">
      <c r="A22" s="19">
        <v>19</v>
      </c>
      <c r="B22" s="16" t="s">
        <v>155</v>
      </c>
      <c r="C22" s="59"/>
      <c r="D22" s="59" t="s">
        <v>16</v>
      </c>
    </row>
    <row r="23" spans="1:4" ht="15" customHeight="1" thickBot="1" x14ac:dyDescent="0.3">
      <c r="A23" s="204" t="s">
        <v>156</v>
      </c>
      <c r="B23" s="205"/>
      <c r="C23" s="57">
        <f>+COUNTA(C4:C22)</f>
        <v>8</v>
      </c>
      <c r="D23" s="57">
        <f>+COUNTA(D4:D22)</f>
        <v>11</v>
      </c>
    </row>
    <row r="24" spans="1:4" x14ac:dyDescent="0.25">
      <c r="A24" s="200" t="s">
        <v>157</v>
      </c>
      <c r="B24" s="200"/>
      <c r="C24" s="201"/>
      <c r="D24" s="201"/>
    </row>
    <row r="25" spans="1:4" x14ac:dyDescent="0.25">
      <c r="A25" s="202" t="s">
        <v>158</v>
      </c>
      <c r="B25" s="202"/>
      <c r="C25" s="202"/>
      <c r="D25" s="202"/>
    </row>
    <row r="26" spans="1:4" ht="15.75" thickBot="1" x14ac:dyDescent="0.3">
      <c r="A26" s="203" t="s">
        <v>159</v>
      </c>
      <c r="B26" s="203"/>
      <c r="C26" s="203"/>
      <c r="D26" s="203"/>
    </row>
    <row r="27" spans="1:4" ht="15.75" thickBot="1" x14ac:dyDescent="0.3">
      <c r="A27" s="187" t="s">
        <v>160</v>
      </c>
      <c r="B27" s="188"/>
      <c r="C27" s="189"/>
      <c r="D27" s="58" t="str">
        <f>+IF(C23&lt;=5,"X", " ")</f>
        <v xml:space="preserve"> </v>
      </c>
    </row>
    <row r="28" spans="1:4" ht="15.75" thickBot="1" x14ac:dyDescent="0.3">
      <c r="A28" s="187" t="s">
        <v>161</v>
      </c>
      <c r="B28" s="188"/>
      <c r="C28" s="189"/>
      <c r="D28" s="58" t="str">
        <f>+IF(AND(C23&gt;5,C23&lt;12),"X"," ")</f>
        <v>X</v>
      </c>
    </row>
    <row r="29" spans="1:4" ht="15.75" thickBot="1" x14ac:dyDescent="0.3">
      <c r="A29" s="190" t="s">
        <v>162</v>
      </c>
      <c r="B29" s="191"/>
      <c r="C29" s="192"/>
      <c r="D29" s="58"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7F94-86BF-489E-B469-4383F87E51C2}">
  <sheetPr>
    <tabColor rgb="FF92D050"/>
  </sheetPr>
  <dimension ref="A1:AJ22"/>
  <sheetViews>
    <sheetView showGridLines="0" view="pageBreakPreview" topLeftCell="X6" zoomScale="70" zoomScaleNormal="50" zoomScaleSheetLayoutView="70" workbookViewId="0">
      <selection activeCell="Z16" sqref="Z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41.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2"/>
      <c r="B1" s="181" t="s">
        <v>195</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3"/>
      <c r="AD1" s="179" t="s">
        <v>0</v>
      </c>
      <c r="AE1" s="180"/>
      <c r="AF1" s="180"/>
      <c r="AG1" s="51" t="s">
        <v>196</v>
      </c>
      <c r="AH1" s="1"/>
      <c r="AI1" s="1"/>
      <c r="AJ1" s="1"/>
    </row>
    <row r="2" spans="1:36" ht="27" customHeight="1" thickBot="1" x14ac:dyDescent="0.3">
      <c r="A2" s="132"/>
      <c r="B2" s="184"/>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6"/>
      <c r="AD2" s="179" t="s">
        <v>1</v>
      </c>
      <c r="AE2" s="180"/>
      <c r="AF2" s="180"/>
      <c r="AG2" s="52" t="s">
        <v>197</v>
      </c>
      <c r="AH2" s="1"/>
      <c r="AI2" s="1"/>
      <c r="AJ2" s="1"/>
    </row>
    <row r="3" spans="1:36" ht="27" customHeight="1" x14ac:dyDescent="0.25">
      <c r="A3" s="132"/>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3"/>
      <c r="AD3" s="179" t="s">
        <v>3</v>
      </c>
      <c r="AE3" s="180"/>
      <c r="AF3" s="180"/>
      <c r="AG3" s="51" t="s">
        <v>4</v>
      </c>
      <c r="AH3" s="1"/>
      <c r="AI3" s="1"/>
      <c r="AJ3" s="1"/>
    </row>
    <row r="4" spans="1:36" ht="27" customHeight="1" thickBot="1" x14ac:dyDescent="0.3">
      <c r="A4" s="132"/>
      <c r="B4" s="184"/>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6"/>
      <c r="AD4" s="179" t="s">
        <v>5</v>
      </c>
      <c r="AE4" s="180"/>
      <c r="AF4" s="180"/>
      <c r="AG4" s="53">
        <v>44838</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x14ac:dyDescent="0.3">
      <c r="A6" s="54" t="s">
        <v>6</v>
      </c>
      <c r="B6" s="133" t="s">
        <v>7</v>
      </c>
      <c r="C6" s="134"/>
      <c r="D6" s="134"/>
      <c r="E6" s="134"/>
      <c r="F6" s="134"/>
      <c r="G6" s="134"/>
      <c r="H6" s="135"/>
      <c r="I6" s="22"/>
      <c r="J6" s="28"/>
      <c r="K6" s="31" t="s">
        <v>8</v>
      </c>
      <c r="L6" s="30"/>
      <c r="M6" s="159">
        <v>44956</v>
      </c>
      <c r="N6" s="160"/>
      <c r="O6" s="22"/>
      <c r="P6" s="22"/>
      <c r="Q6" s="22"/>
      <c r="R6" s="22"/>
      <c r="S6" s="22"/>
      <c r="T6" s="22"/>
      <c r="U6" s="22"/>
      <c r="V6" s="22"/>
      <c r="W6" s="22"/>
      <c r="X6" s="22"/>
      <c r="Y6" s="22"/>
      <c r="Z6" s="22"/>
      <c r="AA6" s="22"/>
      <c r="AB6" s="22"/>
      <c r="AC6" s="23"/>
      <c r="AD6" s="22"/>
      <c r="AE6" s="1"/>
      <c r="AF6" s="1"/>
      <c r="AG6" s="1"/>
      <c r="AH6" s="1"/>
      <c r="AI6" s="1"/>
      <c r="AJ6" s="1"/>
    </row>
    <row r="7" spans="1:36" ht="27" customHeight="1" thickBot="1" x14ac:dyDescent="0.3">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x14ac:dyDescent="0.3">
      <c r="A8" s="54" t="s">
        <v>9</v>
      </c>
      <c r="B8" s="176" t="s">
        <v>10</v>
      </c>
      <c r="C8" s="177"/>
      <c r="D8" s="177"/>
      <c r="E8" s="177"/>
      <c r="F8" s="177"/>
      <c r="G8" s="177"/>
      <c r="H8" s="177"/>
      <c r="I8" s="178"/>
      <c r="J8" s="22"/>
      <c r="K8" s="26" t="s">
        <v>11</v>
      </c>
      <c r="L8" s="26"/>
      <c r="M8" s="26" t="s">
        <v>12</v>
      </c>
      <c r="N8" s="26" t="s">
        <v>13</v>
      </c>
      <c r="O8" s="26" t="s">
        <v>13</v>
      </c>
      <c r="P8" s="22"/>
      <c r="Q8" s="22"/>
      <c r="R8" s="22"/>
      <c r="S8" s="22"/>
      <c r="T8" s="22"/>
      <c r="U8" s="22"/>
      <c r="V8" s="22"/>
      <c r="W8" s="22"/>
      <c r="X8" s="22"/>
      <c r="Y8" s="22"/>
      <c r="Z8" s="22"/>
      <c r="AA8" s="22"/>
      <c r="AB8" s="22"/>
      <c r="AC8" s="23"/>
      <c r="AD8" s="22"/>
      <c r="AE8" s="1"/>
      <c r="AF8" s="1"/>
      <c r="AG8" s="1"/>
      <c r="AH8" s="1"/>
      <c r="AI8" s="1"/>
      <c r="AJ8" s="1"/>
    </row>
    <row r="9" spans="1:36" ht="59.25" customHeight="1" thickBot="1" x14ac:dyDescent="0.3">
      <c r="A9" s="54" t="s">
        <v>14</v>
      </c>
      <c r="B9" s="176" t="s">
        <v>15</v>
      </c>
      <c r="C9" s="177"/>
      <c r="D9" s="177"/>
      <c r="E9" s="177"/>
      <c r="F9" s="177"/>
      <c r="G9" s="177"/>
      <c r="H9" s="177"/>
      <c r="I9" s="178"/>
      <c r="J9" s="22"/>
      <c r="K9" s="56" t="s">
        <v>16</v>
      </c>
      <c r="L9" s="27"/>
      <c r="M9" s="27"/>
      <c r="N9" s="27"/>
      <c r="O9" s="56"/>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36" t="s">
        <v>17</v>
      </c>
      <c r="B12" s="137"/>
      <c r="C12" s="137"/>
      <c r="D12" s="138"/>
      <c r="E12" s="139" t="s">
        <v>18</v>
      </c>
      <c r="F12" s="140"/>
      <c r="G12" s="140"/>
      <c r="H12" s="140"/>
      <c r="I12" s="140"/>
      <c r="J12" s="140"/>
      <c r="K12" s="140"/>
      <c r="L12" s="140"/>
      <c r="M12" s="140"/>
      <c r="N12" s="140"/>
      <c r="O12" s="140"/>
      <c r="P12" s="140"/>
      <c r="Q12" s="140"/>
      <c r="R12" s="140"/>
      <c r="S12" s="140"/>
      <c r="T12" s="140"/>
      <c r="U12" s="140"/>
      <c r="V12" s="140"/>
      <c r="W12" s="140"/>
      <c r="X12" s="141"/>
      <c r="Y12" s="39"/>
      <c r="Z12" s="80" t="s">
        <v>19</v>
      </c>
      <c r="AA12" s="81"/>
      <c r="AB12" s="81"/>
      <c r="AC12" s="81"/>
      <c r="AD12" s="82"/>
      <c r="AE12" s="1"/>
      <c r="AF12" s="80" t="s">
        <v>20</v>
      </c>
      <c r="AG12" s="82"/>
      <c r="AH12" s="1"/>
      <c r="AI12" s="1"/>
      <c r="AJ12" s="1"/>
    </row>
    <row r="13" spans="1:36" x14ac:dyDescent="0.25">
      <c r="A13" s="142" t="s">
        <v>21</v>
      </c>
      <c r="B13" s="100" t="s">
        <v>22</v>
      </c>
      <c r="C13" s="100" t="s">
        <v>23</v>
      </c>
      <c r="D13" s="102" t="s">
        <v>24</v>
      </c>
      <c r="E13" s="104" t="s">
        <v>25</v>
      </c>
      <c r="F13" s="105"/>
      <c r="G13" s="105"/>
      <c r="H13" s="105"/>
      <c r="I13" s="106" t="s">
        <v>26</v>
      </c>
      <c r="J13" s="107"/>
      <c r="K13" s="107"/>
      <c r="L13" s="107"/>
      <c r="M13" s="107"/>
      <c r="N13" s="107"/>
      <c r="O13" s="107"/>
      <c r="P13" s="107"/>
      <c r="Q13" s="107"/>
      <c r="R13" s="33"/>
      <c r="S13" s="33"/>
      <c r="T13" s="106" t="s">
        <v>27</v>
      </c>
      <c r="U13" s="107"/>
      <c r="V13" s="107"/>
      <c r="W13" s="107"/>
      <c r="X13" s="144"/>
      <c r="Y13" s="39"/>
      <c r="Z13" s="83"/>
      <c r="AA13" s="84"/>
      <c r="AB13" s="84"/>
      <c r="AC13" s="84"/>
      <c r="AD13" s="85"/>
      <c r="AE13" s="1"/>
      <c r="AF13" s="83"/>
      <c r="AG13" s="85"/>
      <c r="AH13" s="2"/>
      <c r="AI13" s="2"/>
      <c r="AJ13" s="2"/>
    </row>
    <row r="14" spans="1:36" ht="32.25" customHeight="1" thickBot="1" x14ac:dyDescent="0.3">
      <c r="A14" s="142"/>
      <c r="B14" s="100"/>
      <c r="C14" s="100"/>
      <c r="D14" s="102"/>
      <c r="E14" s="145" t="s">
        <v>28</v>
      </c>
      <c r="F14" s="146"/>
      <c r="G14" s="146"/>
      <c r="H14" s="146"/>
      <c r="I14" s="147" t="s">
        <v>29</v>
      </c>
      <c r="J14" s="149" t="s">
        <v>30</v>
      </c>
      <c r="K14" s="149" t="s">
        <v>31</v>
      </c>
      <c r="L14" s="150" t="s">
        <v>32</v>
      </c>
      <c r="M14" s="100" t="s">
        <v>33</v>
      </c>
      <c r="N14" s="152" t="s">
        <v>34</v>
      </c>
      <c r="O14" s="101" t="s">
        <v>35</v>
      </c>
      <c r="P14" s="100" t="s">
        <v>36</v>
      </c>
      <c r="Q14" s="101" t="s">
        <v>37</v>
      </c>
      <c r="R14" s="101" t="s">
        <v>38</v>
      </c>
      <c r="S14" s="36"/>
      <c r="T14" s="148" t="s">
        <v>39</v>
      </c>
      <c r="U14" s="100" t="s">
        <v>40</v>
      </c>
      <c r="V14" s="101" t="s">
        <v>41</v>
      </c>
      <c r="W14" s="100" t="s">
        <v>42</v>
      </c>
      <c r="X14" s="102"/>
      <c r="Y14" s="46"/>
      <c r="Z14" s="86"/>
      <c r="AA14" s="87"/>
      <c r="AB14" s="87"/>
      <c r="AC14" s="87"/>
      <c r="AD14" s="88"/>
      <c r="AE14" s="2"/>
      <c r="AF14" s="86"/>
      <c r="AG14" s="88"/>
      <c r="AH14" s="2"/>
      <c r="AI14" s="1"/>
      <c r="AJ14" s="2"/>
    </row>
    <row r="15" spans="1:36" ht="74.25" customHeight="1" x14ac:dyDescent="0.25">
      <c r="A15" s="143"/>
      <c r="B15" s="101"/>
      <c r="C15" s="101"/>
      <c r="D15" s="103"/>
      <c r="E15" s="40" t="s">
        <v>43</v>
      </c>
      <c r="F15" s="38" t="s">
        <v>44</v>
      </c>
      <c r="G15" s="3"/>
      <c r="H15" s="4" t="s">
        <v>45</v>
      </c>
      <c r="I15" s="148"/>
      <c r="J15" s="149"/>
      <c r="K15" s="149"/>
      <c r="L15" s="151"/>
      <c r="M15" s="100"/>
      <c r="N15" s="108"/>
      <c r="O15" s="108"/>
      <c r="P15" s="100"/>
      <c r="Q15" s="108"/>
      <c r="R15" s="108"/>
      <c r="S15" s="37"/>
      <c r="T15" s="169"/>
      <c r="U15" s="100"/>
      <c r="V15" s="108"/>
      <c r="W15" s="34" t="s">
        <v>46</v>
      </c>
      <c r="X15" s="41" t="s">
        <v>47</v>
      </c>
      <c r="Y15" s="46"/>
      <c r="Z15" s="49" t="s">
        <v>48</v>
      </c>
      <c r="AA15" s="35" t="s">
        <v>49</v>
      </c>
      <c r="AB15" s="35" t="s">
        <v>50</v>
      </c>
      <c r="AC15" s="35" t="s">
        <v>51</v>
      </c>
      <c r="AD15" s="50" t="s">
        <v>52</v>
      </c>
      <c r="AE15" s="2"/>
      <c r="AF15" s="49" t="s">
        <v>53</v>
      </c>
      <c r="AG15" s="50" t="s">
        <v>54</v>
      </c>
      <c r="AH15" s="2"/>
      <c r="AI15" s="1"/>
      <c r="AJ15" s="2"/>
    </row>
    <row r="16" spans="1:36" ht="124.5" customHeight="1" x14ac:dyDescent="0.25">
      <c r="A16" s="121">
        <v>3</v>
      </c>
      <c r="B16" s="123" t="s">
        <v>171</v>
      </c>
      <c r="C16" s="126" t="s">
        <v>172</v>
      </c>
      <c r="D16" s="126" t="s">
        <v>173</v>
      </c>
      <c r="E16" s="129" t="s">
        <v>58</v>
      </c>
      <c r="F16" s="109" t="s">
        <v>59</v>
      </c>
      <c r="G16" s="75" t="str">
        <f>+CONCATENATE(E16," - ",F16)</f>
        <v>MUY BAJA - MAYOR</v>
      </c>
      <c r="H16" s="69" t="str">
        <f>+VLOOKUP(G16,Datos!D3:E17,2,FALSE)</f>
        <v>ALTO</v>
      </c>
      <c r="I16" s="111" t="s">
        <v>174</v>
      </c>
      <c r="J16" s="5" t="s">
        <v>61</v>
      </c>
      <c r="K16" s="6" t="s">
        <v>62</v>
      </c>
      <c r="L16" s="7">
        <f>IF(K16="ASIGNADO",15,IF(K16="NO ASIGNADO",0,""))</f>
        <v>15</v>
      </c>
      <c r="M16" s="113">
        <f>SUM(L16:L22)</f>
        <v>100</v>
      </c>
      <c r="N16" s="115" t="s">
        <v>63</v>
      </c>
      <c r="O16" s="168">
        <f>IF(O19="DÉBIL",0,IF(O19="MODERADO",50,IF(O19="FUERTE",100,"")))</f>
        <v>100</v>
      </c>
      <c r="P16" s="165" t="str">
        <f>IF(AND(M19="FUERTE",N16="FUERTE (SIEMPRE SE EJECUTA)"),"NO","SÍ")</f>
        <v>NO</v>
      </c>
      <c r="Q16" s="68" t="s">
        <v>64</v>
      </c>
      <c r="R16" s="161"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MAYOR</v>
      </c>
      <c r="T16" s="69" t="str">
        <f>+VLOOKUP(S16,Datos!$D$3:$E$17,2,FALSE)</f>
        <v>ALTO</v>
      </c>
      <c r="U16" s="72" t="s">
        <v>65</v>
      </c>
      <c r="V16" s="89" t="s">
        <v>175</v>
      </c>
      <c r="W16" s="123" t="s">
        <v>176</v>
      </c>
      <c r="X16" s="96" t="s">
        <v>177</v>
      </c>
      <c r="Y16" s="47"/>
      <c r="Z16" s="173"/>
      <c r="AA16" s="93"/>
      <c r="AB16" s="93"/>
      <c r="AC16" s="231"/>
      <c r="AD16" s="233"/>
      <c r="AE16" s="60"/>
      <c r="AF16" s="223"/>
      <c r="AG16" s="226"/>
      <c r="AH16" s="1"/>
      <c r="AI16" s="1"/>
      <c r="AJ16" s="1"/>
    </row>
    <row r="17" spans="1:36" ht="105" customHeight="1" x14ac:dyDescent="0.25">
      <c r="A17" s="121"/>
      <c r="B17" s="124"/>
      <c r="C17" s="127"/>
      <c r="D17" s="127"/>
      <c r="E17" s="130"/>
      <c r="F17" s="109"/>
      <c r="G17" s="76"/>
      <c r="H17" s="70"/>
      <c r="I17" s="111"/>
      <c r="J17" s="8" t="s">
        <v>69</v>
      </c>
      <c r="K17" s="9" t="s">
        <v>70</v>
      </c>
      <c r="L17" s="10">
        <f>IF(K17="ADECUADO",15,IF(K17="INADECUADO",0,""))</f>
        <v>15</v>
      </c>
      <c r="M17" s="114"/>
      <c r="N17" s="116"/>
      <c r="O17" s="168"/>
      <c r="P17" s="166"/>
      <c r="Q17" s="68"/>
      <c r="R17" s="162"/>
      <c r="S17" s="76"/>
      <c r="T17" s="70"/>
      <c r="U17" s="73"/>
      <c r="V17" s="90"/>
      <c r="W17" s="124"/>
      <c r="X17" s="164"/>
      <c r="Y17" s="47"/>
      <c r="Z17" s="174"/>
      <c r="AA17" s="94"/>
      <c r="AB17" s="94"/>
      <c r="AC17" s="231"/>
      <c r="AD17" s="233"/>
      <c r="AE17" s="60"/>
      <c r="AF17" s="224"/>
      <c r="AG17" s="227"/>
      <c r="AH17" s="1"/>
      <c r="AI17" s="1"/>
      <c r="AJ17" s="1"/>
    </row>
    <row r="18" spans="1:36" ht="105" customHeight="1" x14ac:dyDescent="0.25">
      <c r="A18" s="121"/>
      <c r="B18" s="124"/>
      <c r="C18" s="127"/>
      <c r="D18" s="127"/>
      <c r="E18" s="130"/>
      <c r="F18" s="109"/>
      <c r="G18" s="76"/>
      <c r="H18" s="70"/>
      <c r="I18" s="111"/>
      <c r="J18" s="11" t="s">
        <v>71</v>
      </c>
      <c r="K18" s="9" t="s">
        <v>72</v>
      </c>
      <c r="L18" s="10">
        <f>IF(K18="OPORTUNA",15,IF(K18="INOPORTUNA",0,""))</f>
        <v>15</v>
      </c>
      <c r="M18" s="114"/>
      <c r="N18" s="116"/>
      <c r="O18" s="168"/>
      <c r="P18" s="166"/>
      <c r="Q18" s="12" t="s">
        <v>73</v>
      </c>
      <c r="R18" s="162"/>
      <c r="S18" s="76"/>
      <c r="T18" s="70"/>
      <c r="U18" s="73"/>
      <c r="V18" s="90"/>
      <c r="W18" s="124"/>
      <c r="X18" s="164"/>
      <c r="Y18" s="47"/>
      <c r="Z18" s="174"/>
      <c r="AA18" s="94"/>
      <c r="AB18" s="94"/>
      <c r="AC18" s="231"/>
      <c r="AD18" s="233"/>
      <c r="AE18" s="60"/>
      <c r="AF18" s="224"/>
      <c r="AG18" s="227"/>
      <c r="AH18" s="1"/>
      <c r="AI18" s="1"/>
      <c r="AJ18" s="1"/>
    </row>
    <row r="19" spans="1:36" ht="105" customHeight="1" x14ac:dyDescent="0.25">
      <c r="A19" s="121"/>
      <c r="B19" s="124"/>
      <c r="C19" s="127"/>
      <c r="D19" s="127"/>
      <c r="E19" s="130"/>
      <c r="F19" s="109"/>
      <c r="G19" s="76"/>
      <c r="H19" s="70"/>
      <c r="I19" s="111"/>
      <c r="J19" s="8" t="s">
        <v>74</v>
      </c>
      <c r="K19" s="9" t="s">
        <v>75</v>
      </c>
      <c r="L19" s="10">
        <f>IF(K19="PREVENIR",15,IF(K19="DETECTAR",10,IF(K19="NO ES UN CONTROL",0,"")))</f>
        <v>15</v>
      </c>
      <c r="M19" s="118" t="str">
        <f>IF(M16&lt;86,"DÉBIL",IF(M16&lt;96,"MODERADO",IF(M16&lt;101,"FUERTE","")))</f>
        <v>FUERTE</v>
      </c>
      <c r="N19" s="116"/>
      <c r="O19" s="63" t="str">
        <f>IF(AND(M19="FUERTE",N16="FUERTE (SIEMPRE SE EJECUTA)"),"FUERTE",IF(OR(M19="DÉBIL",N16="DÉBIL (NO SE EJECUTA)"),"DÉBIL",IF(OR(M19="MODERADO",N16="MODERADO (ALGUNAS VECES)"),"MODERADO")))</f>
        <v>FUERTE</v>
      </c>
      <c r="P19" s="166"/>
      <c r="Q19" s="65">
        <f>IF(AND($O$19="FUERTE",$Q$16="DIRECTAMENTE"),2,IF(AND($O$19="FUERTE",$Q$16="DIRECTAMENTE"),2,IF(AND($O$19="FUERTE",$Q$16="DIRECTAMENTE"),2,IF(AND($O$19="FUERTE",$Q$16="NO DISMINUYE"),0,IF(AND($O$19="MODERADO",$Q$16="DIRECTAMENTE"),1,IF(AND($O$19="MODERADO",$Q$16="DIRECTAMENTE"),1,IF(AND($O$19="MODERADO",$Q$16="DIRECTAMENTE"),1,IF(AND($O$19="MODERADO",$Q$16="NO DISMINUYE"),0,"N/A"))))))))</f>
        <v>2</v>
      </c>
      <c r="R19" s="162"/>
      <c r="S19" s="76"/>
      <c r="T19" s="70"/>
      <c r="U19" s="73"/>
      <c r="V19" s="78" t="s">
        <v>76</v>
      </c>
      <c r="W19" s="124"/>
      <c r="X19" s="78" t="s">
        <v>77</v>
      </c>
      <c r="Y19" s="48"/>
      <c r="Z19" s="174"/>
      <c r="AA19" s="94"/>
      <c r="AB19" s="94"/>
      <c r="AC19" s="231"/>
      <c r="AD19" s="233"/>
      <c r="AE19" s="60"/>
      <c r="AF19" s="224"/>
      <c r="AG19" s="227"/>
      <c r="AH19" s="1"/>
      <c r="AI19" s="1"/>
      <c r="AJ19" s="1"/>
    </row>
    <row r="20" spans="1:36" ht="105" customHeight="1" x14ac:dyDescent="0.25">
      <c r="A20" s="121"/>
      <c r="B20" s="124"/>
      <c r="C20" s="127"/>
      <c r="D20" s="127"/>
      <c r="E20" s="130"/>
      <c r="F20" s="109"/>
      <c r="G20" s="76"/>
      <c r="H20" s="70"/>
      <c r="I20" s="111"/>
      <c r="J20" s="8" t="s">
        <v>78</v>
      </c>
      <c r="K20" s="9" t="s">
        <v>79</v>
      </c>
      <c r="L20" s="10">
        <f>IF(K20="CONFIABLE",15,IF(K20="NO CONFIABLE",0,""))</f>
        <v>15</v>
      </c>
      <c r="M20" s="119"/>
      <c r="N20" s="116"/>
      <c r="O20" s="63"/>
      <c r="P20" s="166"/>
      <c r="Q20" s="66"/>
      <c r="R20" s="162"/>
      <c r="S20" s="76"/>
      <c r="T20" s="70"/>
      <c r="U20" s="73"/>
      <c r="V20" s="79"/>
      <c r="W20" s="124"/>
      <c r="X20" s="79"/>
      <c r="Y20" s="48"/>
      <c r="Z20" s="174"/>
      <c r="AA20" s="94"/>
      <c r="AB20" s="94"/>
      <c r="AC20" s="231"/>
      <c r="AD20" s="233"/>
      <c r="AE20" s="60"/>
      <c r="AF20" s="224"/>
      <c r="AG20" s="227"/>
      <c r="AH20" s="1"/>
      <c r="AI20" s="1"/>
      <c r="AJ20" s="1"/>
    </row>
    <row r="21" spans="1:36" ht="105" customHeight="1" x14ac:dyDescent="0.25">
      <c r="A21" s="121"/>
      <c r="B21" s="124"/>
      <c r="C21" s="127"/>
      <c r="D21" s="127"/>
      <c r="E21" s="130"/>
      <c r="F21" s="109"/>
      <c r="G21" s="76"/>
      <c r="H21" s="70"/>
      <c r="I21" s="111"/>
      <c r="J21" s="8" t="s">
        <v>80</v>
      </c>
      <c r="K21" s="9" t="s">
        <v>81</v>
      </c>
      <c r="L21" s="10">
        <f>IF(K21="SE INVESTIGAN Y SE RESUELVEN OPORTUNAMENTE",15,IF(K21="NO SE INVESTIGAN Y SE RESUELVEN OPORTUNAMENTE",0,""))</f>
        <v>15</v>
      </c>
      <c r="M21" s="119"/>
      <c r="N21" s="116"/>
      <c r="O21" s="63"/>
      <c r="P21" s="166"/>
      <c r="Q21" s="66"/>
      <c r="R21" s="162"/>
      <c r="S21" s="76"/>
      <c r="T21" s="70"/>
      <c r="U21" s="73"/>
      <c r="V21" s="229" t="s">
        <v>82</v>
      </c>
      <c r="W21" s="124"/>
      <c r="X21" s="96" t="s">
        <v>178</v>
      </c>
      <c r="Y21" s="47"/>
      <c r="Z21" s="174"/>
      <c r="AA21" s="94"/>
      <c r="AB21" s="94"/>
      <c r="AC21" s="231"/>
      <c r="AD21" s="233"/>
      <c r="AE21" s="60"/>
      <c r="AF21" s="224"/>
      <c r="AG21" s="227"/>
      <c r="AH21" s="1"/>
      <c r="AI21" s="1"/>
      <c r="AJ21" s="1"/>
    </row>
    <row r="22" spans="1:36" ht="105" customHeight="1" x14ac:dyDescent="0.25">
      <c r="A22" s="122"/>
      <c r="B22" s="125"/>
      <c r="C22" s="128"/>
      <c r="D22" s="128"/>
      <c r="E22" s="131"/>
      <c r="F22" s="110"/>
      <c r="G22" s="77"/>
      <c r="H22" s="71"/>
      <c r="I22" s="112"/>
      <c r="J22" s="42" t="s">
        <v>84</v>
      </c>
      <c r="K22" s="43" t="s">
        <v>85</v>
      </c>
      <c r="L22" s="44">
        <f>IF(K22="COMPLETA",10,IF(K22="INCOMPLETA",5,IF(K22="NO EXISTE",0,"")))</f>
        <v>10</v>
      </c>
      <c r="M22" s="120"/>
      <c r="N22" s="117"/>
      <c r="O22" s="64"/>
      <c r="P22" s="167"/>
      <c r="Q22" s="67"/>
      <c r="R22" s="163"/>
      <c r="S22" s="77"/>
      <c r="T22" s="71"/>
      <c r="U22" s="74"/>
      <c r="V22" s="230"/>
      <c r="W22" s="125"/>
      <c r="X22" s="97"/>
      <c r="Y22" s="47"/>
      <c r="Z22" s="175"/>
      <c r="AA22" s="95"/>
      <c r="AB22" s="95"/>
      <c r="AC22" s="232"/>
      <c r="AD22" s="234"/>
      <c r="AE22" s="60"/>
      <c r="AF22" s="225"/>
      <c r="AG22" s="228"/>
      <c r="AH22" s="1"/>
      <c r="AI22" s="1"/>
      <c r="AJ22" s="1"/>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F16:F22"/>
    <mergeCell ref="G16:G22"/>
    <mergeCell ref="H16:H22"/>
    <mergeCell ref="O14:O15"/>
    <mergeCell ref="P14:P15"/>
    <mergeCell ref="I16:I22"/>
    <mergeCell ref="M19:M22"/>
    <mergeCell ref="O19:O22"/>
    <mergeCell ref="N14:N15"/>
    <mergeCell ref="A16:A22"/>
    <mergeCell ref="B16:B22"/>
    <mergeCell ref="C16:C22"/>
    <mergeCell ref="D16:D22"/>
    <mergeCell ref="E16:E22"/>
    <mergeCell ref="Q19:Q22"/>
    <mergeCell ref="R16:R22"/>
    <mergeCell ref="M16:M18"/>
    <mergeCell ref="N16:N22"/>
    <mergeCell ref="O16:O18"/>
    <mergeCell ref="P16:P22"/>
    <mergeCell ref="Q16:Q17"/>
    <mergeCell ref="U16:U22"/>
    <mergeCell ref="V16:V18"/>
    <mergeCell ref="W16:W22"/>
    <mergeCell ref="T16:T22"/>
    <mergeCell ref="S16:S22"/>
    <mergeCell ref="V14:V15"/>
    <mergeCell ref="W14:X14"/>
    <mergeCell ref="Q14:Q15"/>
    <mergeCell ref="R14:R15"/>
    <mergeCell ref="T14:T15"/>
    <mergeCell ref="AF16:AF22"/>
    <mergeCell ref="AG16:AG22"/>
    <mergeCell ref="V19:V20"/>
    <mergeCell ref="X19:X20"/>
    <mergeCell ref="V21:V22"/>
    <mergeCell ref="X21:X22"/>
    <mergeCell ref="X16:X18"/>
    <mergeCell ref="Z16:Z22"/>
    <mergeCell ref="AA16:AA22"/>
    <mergeCell ref="AB16:AB22"/>
    <mergeCell ref="AC16:AC22"/>
    <mergeCell ref="AD16:AD22"/>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1">
    <dataValidation type="list" allowBlank="1" showInputMessage="1" showErrorMessage="1" sqref="Q16:Q17" xr:uid="{C6A882A3-6AED-4818-897F-5E272BA16026}">
      <formula1>$AE$19:$AE$21</formula1>
    </dataValidation>
  </dataValidations>
  <pageMargins left="0.70866141732283472" right="0.70866141732283472" top="0.74803149606299213" bottom="0.74803149606299213" header="0.31496062992125984" footer="0.31496062992125984"/>
  <pageSetup scale="13"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8C0F1191-78E3-42E1-9014-E15AAFDFF0B8}">
          <x14:formula1>
            <xm:f>Datos!$J$5:$L$5</xm:f>
          </x14:formula1>
          <xm:sqref>K19</xm:sqref>
        </x14:dataValidation>
        <x14:dataValidation type="list" allowBlank="1" showInputMessage="1" showErrorMessage="1" xr:uid="{7C93D9DA-6A43-4CA6-A314-3A46A0868C72}">
          <x14:formula1>
            <xm:f>Datos!$A$11:$A$13</xm:f>
          </x14:formula1>
          <xm:sqref>U16:U22</xm:sqref>
        </x14:dataValidation>
        <x14:dataValidation type="list" allowBlank="1" showInputMessage="1" showErrorMessage="1" xr:uid="{41AF04FE-6A52-4F46-A023-C31D72E96BB9}">
          <x14:formula1>
            <xm:f>Datos!$J$7:$K$7</xm:f>
          </x14:formula1>
          <xm:sqref>K21</xm:sqref>
        </x14:dataValidation>
        <x14:dataValidation type="list" allowBlank="1" showInputMessage="1" showErrorMessage="1" xr:uid="{4F7BB40C-0E98-4C00-8BF4-01EBB6C3E34F}">
          <x14:formula1>
            <xm:f>Datos!$J$6:$K$6</xm:f>
          </x14:formula1>
          <xm:sqref>K20</xm:sqref>
        </x14:dataValidation>
        <x14:dataValidation type="list" allowBlank="1" showInputMessage="1" showErrorMessage="1" xr:uid="{57F6D6DE-5F91-4FAC-AB21-6F985D8E94FF}">
          <x14:formula1>
            <xm:f>Datos!$J$3:$K$3</xm:f>
          </x14:formula1>
          <xm:sqref>K17</xm:sqref>
        </x14:dataValidation>
        <x14:dataValidation type="list" allowBlank="1" showInputMessage="1" showErrorMessage="1" xr:uid="{A1E46C07-5048-4C3E-BF05-51675E4D4E30}">
          <x14:formula1>
            <xm:f>Datos!$J$2:$K$2</xm:f>
          </x14:formula1>
          <xm:sqref>K16</xm:sqref>
        </x14:dataValidation>
        <x14:dataValidation type="list" allowBlank="1" showInputMessage="1" showErrorMessage="1" xr:uid="{A6219B8D-8538-42E1-9962-E3DCF37C9848}">
          <x14:formula1>
            <xm:f>Datos!$J$8:$L$8</xm:f>
          </x14:formula1>
          <xm:sqref>K22</xm:sqref>
        </x14:dataValidation>
        <x14:dataValidation type="list" allowBlank="1" showInputMessage="1" showErrorMessage="1" xr:uid="{EE41C994-0995-4CA7-91B6-F42645C7F0A2}">
          <x14:formula1>
            <xm:f>Datos!$B$3:$B$5</xm:f>
          </x14:formula1>
          <xm:sqref>F16:F22</xm:sqref>
        </x14:dataValidation>
        <x14:dataValidation type="list" allowBlank="1" showInputMessage="1" showErrorMessage="1" xr:uid="{9A6D4BC6-F8A2-4F40-9869-9CE245F8E2D4}">
          <x14:formula1>
            <xm:f>Datos!$A$3:$A$7</xm:f>
          </x14:formula1>
          <xm:sqref>E16</xm:sqref>
        </x14:dataValidation>
        <x14:dataValidation type="list" allowBlank="1" showInputMessage="1" showErrorMessage="1" xr:uid="{5B6FC16F-EC91-4C75-B7A8-C9053EE92236}">
          <x14:formula1>
            <xm:f>Datos!$J$4:$K$4</xm:f>
          </x14:formula1>
          <xm:sqref>K18</xm:sqref>
        </x14:dataValidation>
        <x14:dataValidation type="list" allowBlank="1" showInputMessage="1" showErrorMessage="1" xr:uid="{E68D64DE-A18D-4EA4-B15F-94A83D929AD7}">
          <x14:formula1>
            <xm:f>Datos!$A$17:$A$18</xm:f>
          </x14:formula1>
          <xm:sqref>V21:V22</xm:sqref>
        </x14:dataValidation>
        <x14:dataValidation type="list" allowBlank="1" showInputMessage="1" showErrorMessage="1" xr:uid="{758C1DEA-4B24-4337-B659-FC50F210033E}">
          <x14:formula1>
            <xm:f>Datos!$I$14:$I$16</xm:f>
          </x14:formula1>
          <xm:sqref>N16:N22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B471F-AFC3-4F64-98C8-470D3F6F23DD}">
  <dimension ref="A1:D29"/>
  <sheetViews>
    <sheetView workbookViewId="0">
      <selection activeCell="AA16" sqref="AA16:AA22"/>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3" t="s">
        <v>132</v>
      </c>
      <c r="B1" s="194"/>
      <c r="C1" s="194"/>
      <c r="D1" s="195"/>
    </row>
    <row r="2" spans="1:4" ht="15.75" thickBot="1" x14ac:dyDescent="0.3">
      <c r="A2" s="196" t="s">
        <v>133</v>
      </c>
      <c r="B2" s="14" t="s">
        <v>134</v>
      </c>
      <c r="C2" s="198" t="s">
        <v>135</v>
      </c>
      <c r="D2" s="199"/>
    </row>
    <row r="3" spans="1:4" ht="15.75" thickBot="1" x14ac:dyDescent="0.3">
      <c r="A3" s="197"/>
      <c r="B3" s="15" t="s">
        <v>136</v>
      </c>
      <c r="C3" s="17" t="s">
        <v>130</v>
      </c>
      <c r="D3" s="17" t="s">
        <v>82</v>
      </c>
    </row>
    <row r="4" spans="1:4" ht="15.75" thickBot="1" x14ac:dyDescent="0.3">
      <c r="A4" s="18">
        <v>1</v>
      </c>
      <c r="B4" s="16" t="s">
        <v>137</v>
      </c>
      <c r="C4" s="59"/>
      <c r="D4" s="59" t="s">
        <v>16</v>
      </c>
    </row>
    <row r="5" spans="1:4" ht="15.75" thickBot="1" x14ac:dyDescent="0.3">
      <c r="A5" s="18">
        <v>2</v>
      </c>
      <c r="B5" s="16" t="s">
        <v>138</v>
      </c>
      <c r="C5" s="59"/>
      <c r="D5" s="59" t="s">
        <v>16</v>
      </c>
    </row>
    <row r="6" spans="1:4" ht="15.75" thickBot="1" x14ac:dyDescent="0.3">
      <c r="A6" s="18">
        <v>3</v>
      </c>
      <c r="B6" s="16" t="s">
        <v>139</v>
      </c>
      <c r="C6" s="59"/>
      <c r="D6" s="59" t="s">
        <v>16</v>
      </c>
    </row>
    <row r="7" spans="1:4" ht="15.75" thickBot="1" x14ac:dyDescent="0.3">
      <c r="A7" s="18">
        <v>4</v>
      </c>
      <c r="B7" s="16" t="s">
        <v>140</v>
      </c>
      <c r="C7" s="59"/>
      <c r="D7" s="59" t="s">
        <v>16</v>
      </c>
    </row>
    <row r="8" spans="1:4" ht="15.75" thickBot="1" x14ac:dyDescent="0.3">
      <c r="A8" s="18">
        <v>5</v>
      </c>
      <c r="B8" s="16" t="s">
        <v>141</v>
      </c>
      <c r="C8" s="59"/>
      <c r="D8" s="59" t="s">
        <v>16</v>
      </c>
    </row>
    <row r="9" spans="1:4" ht="15.75" thickBot="1" x14ac:dyDescent="0.3">
      <c r="A9" s="18">
        <v>6</v>
      </c>
      <c r="B9" s="16" t="s">
        <v>142</v>
      </c>
      <c r="C9" s="59" t="s">
        <v>16</v>
      </c>
      <c r="D9" s="59"/>
    </row>
    <row r="10" spans="1:4" ht="15.75" thickBot="1" x14ac:dyDescent="0.3">
      <c r="A10" s="18">
        <v>7</v>
      </c>
      <c r="B10" s="16" t="s">
        <v>143</v>
      </c>
      <c r="C10" s="59"/>
      <c r="D10" s="59" t="s">
        <v>16</v>
      </c>
    </row>
    <row r="11" spans="1:4" ht="15.75" thickBot="1" x14ac:dyDescent="0.3">
      <c r="A11" s="18">
        <v>8</v>
      </c>
      <c r="B11" s="16" t="s">
        <v>144</v>
      </c>
      <c r="C11" s="59"/>
      <c r="D11" s="59" t="s">
        <v>16</v>
      </c>
    </row>
    <row r="12" spans="1:4" ht="15.75" thickBot="1" x14ac:dyDescent="0.3">
      <c r="A12" s="18">
        <v>9</v>
      </c>
      <c r="B12" s="16" t="s">
        <v>145</v>
      </c>
      <c r="C12" s="59"/>
      <c r="D12" s="59" t="s">
        <v>16</v>
      </c>
    </row>
    <row r="13" spans="1:4" ht="15.75" thickBot="1" x14ac:dyDescent="0.3">
      <c r="A13" s="18">
        <v>10</v>
      </c>
      <c r="B13" s="16" t="s">
        <v>146</v>
      </c>
      <c r="C13" s="59" t="s">
        <v>16</v>
      </c>
      <c r="D13" s="59"/>
    </row>
    <row r="14" spans="1:4" ht="15.75" thickBot="1" x14ac:dyDescent="0.3">
      <c r="A14" s="18">
        <v>11</v>
      </c>
      <c r="B14" s="16" t="s">
        <v>147</v>
      </c>
      <c r="C14" s="59"/>
      <c r="D14" s="59" t="s">
        <v>16</v>
      </c>
    </row>
    <row r="15" spans="1:4" ht="15.75" thickBot="1" x14ac:dyDescent="0.3">
      <c r="A15" s="18">
        <v>12</v>
      </c>
      <c r="B15" s="16" t="s">
        <v>148</v>
      </c>
      <c r="C15" s="59" t="s">
        <v>16</v>
      </c>
      <c r="D15" s="59"/>
    </row>
    <row r="16" spans="1:4" ht="15.75" thickBot="1" x14ac:dyDescent="0.3">
      <c r="A16" s="18">
        <v>13</v>
      </c>
      <c r="B16" s="16" t="s">
        <v>149</v>
      </c>
      <c r="C16" s="59" t="s">
        <v>16</v>
      </c>
      <c r="D16" s="59"/>
    </row>
    <row r="17" spans="1:4" ht="15.75" thickBot="1" x14ac:dyDescent="0.3">
      <c r="A17" s="18">
        <v>14</v>
      </c>
      <c r="B17" s="16" t="s">
        <v>150</v>
      </c>
      <c r="C17" s="59" t="s">
        <v>16</v>
      </c>
      <c r="D17" s="59"/>
    </row>
    <row r="18" spans="1:4" ht="15.75" thickBot="1" x14ac:dyDescent="0.3">
      <c r="A18" s="18">
        <v>15</v>
      </c>
      <c r="B18" s="16" t="s">
        <v>151</v>
      </c>
      <c r="C18" s="59"/>
      <c r="D18" s="59" t="s">
        <v>16</v>
      </c>
    </row>
    <row r="19" spans="1:4" ht="15.75" thickBot="1" x14ac:dyDescent="0.3">
      <c r="A19" s="18">
        <v>16</v>
      </c>
      <c r="B19" s="16" t="s">
        <v>152</v>
      </c>
      <c r="C19" s="59"/>
      <c r="D19" s="59" t="s">
        <v>16</v>
      </c>
    </row>
    <row r="20" spans="1:4" ht="15.75" thickBot="1" x14ac:dyDescent="0.3">
      <c r="A20" s="18">
        <v>17</v>
      </c>
      <c r="B20" s="16" t="s">
        <v>153</v>
      </c>
      <c r="C20" s="59"/>
      <c r="D20" s="59" t="s">
        <v>16</v>
      </c>
    </row>
    <row r="21" spans="1:4" ht="15.75" thickBot="1" x14ac:dyDescent="0.3">
      <c r="A21" s="18">
        <v>18</v>
      </c>
      <c r="B21" s="16" t="s">
        <v>154</v>
      </c>
      <c r="C21" s="59"/>
      <c r="D21" s="59" t="s">
        <v>16</v>
      </c>
    </row>
    <row r="22" spans="1:4" ht="15.75" thickBot="1" x14ac:dyDescent="0.3">
      <c r="A22" s="19">
        <v>19</v>
      </c>
      <c r="B22" s="16" t="s">
        <v>155</v>
      </c>
      <c r="C22" s="59"/>
      <c r="D22" s="59" t="s">
        <v>16</v>
      </c>
    </row>
    <row r="23" spans="1:4" ht="15" customHeight="1" thickBot="1" x14ac:dyDescent="0.3">
      <c r="A23" s="204" t="s">
        <v>156</v>
      </c>
      <c r="B23" s="205"/>
      <c r="C23" s="57">
        <f>+COUNTA(C4:C22)</f>
        <v>5</v>
      </c>
      <c r="D23" s="57">
        <f>+COUNTA(D4:D22)</f>
        <v>14</v>
      </c>
    </row>
    <row r="24" spans="1:4" x14ac:dyDescent="0.25">
      <c r="A24" s="200" t="s">
        <v>157</v>
      </c>
      <c r="B24" s="200"/>
      <c r="C24" s="201"/>
      <c r="D24" s="201"/>
    </row>
    <row r="25" spans="1:4" x14ac:dyDescent="0.25">
      <c r="A25" s="202" t="s">
        <v>158</v>
      </c>
      <c r="B25" s="202"/>
      <c r="C25" s="202"/>
      <c r="D25" s="202"/>
    </row>
    <row r="26" spans="1:4" ht="15.75" thickBot="1" x14ac:dyDescent="0.3">
      <c r="A26" s="203" t="s">
        <v>159</v>
      </c>
      <c r="B26" s="203"/>
      <c r="C26" s="203"/>
      <c r="D26" s="203"/>
    </row>
    <row r="27" spans="1:4" ht="15.75" thickBot="1" x14ac:dyDescent="0.3">
      <c r="A27" s="187" t="s">
        <v>160</v>
      </c>
      <c r="B27" s="188"/>
      <c r="C27" s="189"/>
      <c r="D27" s="58" t="str">
        <f>+IF(C23&lt;=5,"X", " ")</f>
        <v>X</v>
      </c>
    </row>
    <row r="28" spans="1:4" ht="15.75" thickBot="1" x14ac:dyDescent="0.3">
      <c r="A28" s="187" t="s">
        <v>161</v>
      </c>
      <c r="B28" s="188"/>
      <c r="C28" s="189"/>
      <c r="D28" s="58" t="str">
        <f>+IF(AND(C23&gt;5,C23&lt;12),"X"," ")</f>
        <v xml:space="preserve"> </v>
      </c>
    </row>
    <row r="29" spans="1:4" ht="15.75" thickBot="1" x14ac:dyDescent="0.3">
      <c r="A29" s="190" t="s">
        <v>162</v>
      </c>
      <c r="B29" s="191"/>
      <c r="C29" s="192"/>
      <c r="D29" s="58"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BC2E-DAAC-4788-AEDE-0CB3F730D4E4}">
  <sheetPr>
    <tabColor rgb="FF92D050"/>
  </sheetPr>
  <dimension ref="A1:AJ22"/>
  <sheetViews>
    <sheetView showGridLines="0" topLeftCell="X8" zoomScale="70" zoomScaleNormal="70" zoomScaleSheetLayoutView="50" workbookViewId="0">
      <selection activeCell="Z16" sqref="Z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41.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2"/>
      <c r="B1" s="181" t="s">
        <v>195</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3"/>
      <c r="AD1" s="179" t="s">
        <v>0</v>
      </c>
      <c r="AE1" s="180"/>
      <c r="AF1" s="180"/>
      <c r="AG1" s="51" t="s">
        <v>196</v>
      </c>
      <c r="AH1" s="1"/>
      <c r="AI1" s="1"/>
      <c r="AJ1" s="1"/>
    </row>
    <row r="2" spans="1:36" ht="27" customHeight="1" thickBot="1" x14ac:dyDescent="0.3">
      <c r="A2" s="132"/>
      <c r="B2" s="184"/>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6"/>
      <c r="AD2" s="179" t="s">
        <v>1</v>
      </c>
      <c r="AE2" s="180"/>
      <c r="AF2" s="180"/>
      <c r="AG2" s="52" t="s">
        <v>197</v>
      </c>
      <c r="AH2" s="1"/>
      <c r="AI2" s="1"/>
      <c r="AJ2" s="1"/>
    </row>
    <row r="3" spans="1:36" ht="27" customHeight="1" x14ac:dyDescent="0.25">
      <c r="A3" s="132"/>
      <c r="B3" s="181" t="s">
        <v>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3"/>
      <c r="AD3" s="179" t="s">
        <v>3</v>
      </c>
      <c r="AE3" s="180"/>
      <c r="AF3" s="180"/>
      <c r="AG3" s="51" t="s">
        <v>4</v>
      </c>
      <c r="AH3" s="1"/>
      <c r="AI3" s="1"/>
      <c r="AJ3" s="1"/>
    </row>
    <row r="4" spans="1:36" ht="27" customHeight="1" thickBot="1" x14ac:dyDescent="0.3">
      <c r="A4" s="132"/>
      <c r="B4" s="184"/>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6"/>
      <c r="AD4" s="179" t="s">
        <v>5</v>
      </c>
      <c r="AE4" s="180"/>
      <c r="AF4" s="180"/>
      <c r="AG4" s="53">
        <v>44838</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x14ac:dyDescent="0.3">
      <c r="A6" s="54" t="s">
        <v>6</v>
      </c>
      <c r="B6" s="133" t="s">
        <v>7</v>
      </c>
      <c r="C6" s="134"/>
      <c r="D6" s="134"/>
      <c r="E6" s="134"/>
      <c r="F6" s="134"/>
      <c r="G6" s="134"/>
      <c r="H6" s="135"/>
      <c r="I6" s="22"/>
      <c r="J6" s="28"/>
      <c r="K6" s="31" t="s">
        <v>8</v>
      </c>
      <c r="L6" s="30"/>
      <c r="M6" s="159">
        <v>44956</v>
      </c>
      <c r="N6" s="160"/>
      <c r="O6" s="22"/>
      <c r="P6" s="22"/>
      <c r="Q6" s="22"/>
      <c r="R6" s="22"/>
      <c r="S6" s="22"/>
      <c r="T6" s="22"/>
      <c r="U6" s="22"/>
      <c r="V6" s="22"/>
      <c r="W6" s="22"/>
      <c r="X6" s="22"/>
      <c r="Y6" s="22"/>
      <c r="Z6" s="22"/>
      <c r="AA6" s="22"/>
      <c r="AB6" s="22"/>
      <c r="AC6" s="23"/>
      <c r="AD6" s="22"/>
      <c r="AE6" s="1"/>
      <c r="AF6" s="1"/>
      <c r="AG6" s="1"/>
      <c r="AH6" s="1"/>
      <c r="AI6" s="1"/>
      <c r="AJ6" s="1"/>
    </row>
    <row r="7" spans="1:36" ht="27" customHeight="1" thickBot="1" x14ac:dyDescent="0.3">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x14ac:dyDescent="0.3">
      <c r="A8" s="54" t="s">
        <v>9</v>
      </c>
      <c r="B8" s="176" t="s">
        <v>10</v>
      </c>
      <c r="C8" s="177"/>
      <c r="D8" s="177"/>
      <c r="E8" s="177"/>
      <c r="F8" s="177"/>
      <c r="G8" s="177"/>
      <c r="H8" s="177"/>
      <c r="I8" s="178"/>
      <c r="J8" s="22"/>
      <c r="K8" s="26" t="s">
        <v>11</v>
      </c>
      <c r="L8" s="26"/>
      <c r="M8" s="26" t="s">
        <v>12</v>
      </c>
      <c r="N8" s="26" t="s">
        <v>13</v>
      </c>
      <c r="O8" s="26" t="s">
        <v>13</v>
      </c>
      <c r="P8" s="22"/>
      <c r="Q8" s="22"/>
      <c r="R8" s="22"/>
      <c r="S8" s="22"/>
      <c r="T8" s="22"/>
      <c r="U8" s="22"/>
      <c r="V8" s="22"/>
      <c r="W8" s="22"/>
      <c r="X8" s="22"/>
      <c r="Y8" s="22"/>
      <c r="Z8" s="22"/>
      <c r="AA8" s="22"/>
      <c r="AB8" s="22"/>
      <c r="AC8" s="23"/>
      <c r="AD8" s="22"/>
      <c r="AE8" s="1"/>
      <c r="AF8" s="1"/>
      <c r="AG8" s="1"/>
      <c r="AH8" s="1"/>
      <c r="AI8" s="1"/>
      <c r="AJ8" s="1"/>
    </row>
    <row r="9" spans="1:36" ht="59.25" customHeight="1" thickBot="1" x14ac:dyDescent="0.3">
      <c r="A9" s="54" t="s">
        <v>14</v>
      </c>
      <c r="B9" s="176" t="s">
        <v>15</v>
      </c>
      <c r="C9" s="177"/>
      <c r="D9" s="177"/>
      <c r="E9" s="177"/>
      <c r="F9" s="177"/>
      <c r="G9" s="177"/>
      <c r="H9" s="177"/>
      <c r="I9" s="178"/>
      <c r="J9" s="22"/>
      <c r="K9" s="56" t="s">
        <v>16</v>
      </c>
      <c r="L9" s="27"/>
      <c r="M9" s="27"/>
      <c r="N9" s="27"/>
      <c r="O9" s="56"/>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36" t="s">
        <v>17</v>
      </c>
      <c r="B12" s="137"/>
      <c r="C12" s="137"/>
      <c r="D12" s="138"/>
      <c r="E12" s="139" t="s">
        <v>18</v>
      </c>
      <c r="F12" s="140"/>
      <c r="G12" s="140"/>
      <c r="H12" s="140"/>
      <c r="I12" s="140"/>
      <c r="J12" s="140"/>
      <c r="K12" s="140"/>
      <c r="L12" s="140"/>
      <c r="M12" s="140"/>
      <c r="N12" s="140"/>
      <c r="O12" s="140"/>
      <c r="P12" s="140"/>
      <c r="Q12" s="140"/>
      <c r="R12" s="140"/>
      <c r="S12" s="140"/>
      <c r="T12" s="140"/>
      <c r="U12" s="140"/>
      <c r="V12" s="140"/>
      <c r="W12" s="140"/>
      <c r="X12" s="141"/>
      <c r="Y12" s="39"/>
      <c r="Z12" s="80" t="s">
        <v>19</v>
      </c>
      <c r="AA12" s="81"/>
      <c r="AB12" s="81"/>
      <c r="AC12" s="81"/>
      <c r="AD12" s="82"/>
      <c r="AE12" s="1"/>
      <c r="AF12" s="80" t="s">
        <v>20</v>
      </c>
      <c r="AG12" s="82"/>
      <c r="AH12" s="1"/>
      <c r="AI12" s="1"/>
      <c r="AJ12" s="1"/>
    </row>
    <row r="13" spans="1:36" x14ac:dyDescent="0.25">
      <c r="A13" s="142" t="s">
        <v>21</v>
      </c>
      <c r="B13" s="100" t="s">
        <v>22</v>
      </c>
      <c r="C13" s="100" t="s">
        <v>23</v>
      </c>
      <c r="D13" s="102" t="s">
        <v>24</v>
      </c>
      <c r="E13" s="104" t="s">
        <v>25</v>
      </c>
      <c r="F13" s="105"/>
      <c r="G13" s="105"/>
      <c r="H13" s="105"/>
      <c r="I13" s="106" t="s">
        <v>26</v>
      </c>
      <c r="J13" s="107"/>
      <c r="K13" s="107"/>
      <c r="L13" s="107"/>
      <c r="M13" s="107"/>
      <c r="N13" s="107"/>
      <c r="O13" s="107"/>
      <c r="P13" s="107"/>
      <c r="Q13" s="107"/>
      <c r="R13" s="33"/>
      <c r="S13" s="33"/>
      <c r="T13" s="106" t="s">
        <v>27</v>
      </c>
      <c r="U13" s="107"/>
      <c r="V13" s="107"/>
      <c r="W13" s="107"/>
      <c r="X13" s="144"/>
      <c r="Y13" s="39"/>
      <c r="Z13" s="83"/>
      <c r="AA13" s="84"/>
      <c r="AB13" s="84"/>
      <c r="AC13" s="84"/>
      <c r="AD13" s="85"/>
      <c r="AE13" s="1"/>
      <c r="AF13" s="83"/>
      <c r="AG13" s="85"/>
      <c r="AH13" s="2"/>
      <c r="AI13" s="2"/>
      <c r="AJ13" s="2"/>
    </row>
    <row r="14" spans="1:36" ht="32.25" customHeight="1" thickBot="1" x14ac:dyDescent="0.3">
      <c r="A14" s="142"/>
      <c r="B14" s="100"/>
      <c r="C14" s="100"/>
      <c r="D14" s="102"/>
      <c r="E14" s="145" t="s">
        <v>28</v>
      </c>
      <c r="F14" s="146"/>
      <c r="G14" s="146"/>
      <c r="H14" s="146"/>
      <c r="I14" s="147" t="s">
        <v>29</v>
      </c>
      <c r="J14" s="149" t="s">
        <v>30</v>
      </c>
      <c r="K14" s="149" t="s">
        <v>31</v>
      </c>
      <c r="L14" s="150" t="s">
        <v>32</v>
      </c>
      <c r="M14" s="100" t="s">
        <v>33</v>
      </c>
      <c r="N14" s="152" t="s">
        <v>34</v>
      </c>
      <c r="O14" s="101" t="s">
        <v>35</v>
      </c>
      <c r="P14" s="100" t="s">
        <v>36</v>
      </c>
      <c r="Q14" s="101" t="s">
        <v>37</v>
      </c>
      <c r="R14" s="101" t="s">
        <v>38</v>
      </c>
      <c r="S14" s="36"/>
      <c r="T14" s="148" t="s">
        <v>39</v>
      </c>
      <c r="U14" s="100" t="s">
        <v>40</v>
      </c>
      <c r="V14" s="101" t="s">
        <v>41</v>
      </c>
      <c r="W14" s="100" t="s">
        <v>42</v>
      </c>
      <c r="X14" s="102"/>
      <c r="Y14" s="46"/>
      <c r="Z14" s="86"/>
      <c r="AA14" s="87"/>
      <c r="AB14" s="87"/>
      <c r="AC14" s="87"/>
      <c r="AD14" s="88"/>
      <c r="AE14" s="2"/>
      <c r="AF14" s="86"/>
      <c r="AG14" s="88"/>
      <c r="AH14" s="2"/>
      <c r="AI14" s="1"/>
      <c r="AJ14" s="2"/>
    </row>
    <row r="15" spans="1:36" ht="74.25" customHeight="1" x14ac:dyDescent="0.25">
      <c r="A15" s="143"/>
      <c r="B15" s="101"/>
      <c r="C15" s="101"/>
      <c r="D15" s="103"/>
      <c r="E15" s="40" t="s">
        <v>43</v>
      </c>
      <c r="F15" s="38" t="s">
        <v>44</v>
      </c>
      <c r="G15" s="3"/>
      <c r="H15" s="4" t="s">
        <v>45</v>
      </c>
      <c r="I15" s="148"/>
      <c r="J15" s="149"/>
      <c r="K15" s="149"/>
      <c r="L15" s="151"/>
      <c r="M15" s="100"/>
      <c r="N15" s="108"/>
      <c r="O15" s="108"/>
      <c r="P15" s="100"/>
      <c r="Q15" s="108"/>
      <c r="R15" s="108"/>
      <c r="S15" s="37"/>
      <c r="T15" s="169"/>
      <c r="U15" s="100"/>
      <c r="V15" s="108"/>
      <c r="W15" s="34" t="s">
        <v>46</v>
      </c>
      <c r="X15" s="41" t="s">
        <v>47</v>
      </c>
      <c r="Y15" s="46"/>
      <c r="Z15" s="49" t="s">
        <v>48</v>
      </c>
      <c r="AA15" s="35" t="s">
        <v>49</v>
      </c>
      <c r="AB15" s="35" t="s">
        <v>50</v>
      </c>
      <c r="AC15" s="35" t="s">
        <v>51</v>
      </c>
      <c r="AD15" s="50" t="s">
        <v>52</v>
      </c>
      <c r="AE15" s="2"/>
      <c r="AF15" s="49" t="s">
        <v>53</v>
      </c>
      <c r="AG15" s="50" t="s">
        <v>54</v>
      </c>
      <c r="AH15" s="2"/>
      <c r="AI15" s="1"/>
      <c r="AJ15" s="2"/>
    </row>
    <row r="16" spans="1:36" ht="139.5" customHeight="1" x14ac:dyDescent="0.25">
      <c r="A16" s="121">
        <v>4</v>
      </c>
      <c r="B16" s="123" t="s">
        <v>179</v>
      </c>
      <c r="C16" s="126" t="s">
        <v>180</v>
      </c>
      <c r="D16" s="126" t="s">
        <v>181</v>
      </c>
      <c r="E16" s="129" t="s">
        <v>58</v>
      </c>
      <c r="F16" s="109" t="s">
        <v>89</v>
      </c>
      <c r="G16" s="75" t="str">
        <f>+CONCATENATE(E16," - ",F16)</f>
        <v>MUY BAJA - MODERADO</v>
      </c>
      <c r="H16" s="69" t="str">
        <f>+VLOOKUP(G16,Datos!D3:E17,2,FALSE)</f>
        <v>MODERADO</v>
      </c>
      <c r="I16" s="111" t="s">
        <v>182</v>
      </c>
      <c r="J16" s="5" t="s">
        <v>61</v>
      </c>
      <c r="K16" s="6" t="s">
        <v>62</v>
      </c>
      <c r="L16" s="7">
        <f>IF(K16="ASIGNADO",15,IF(K16="NO ASIGNADO",0,""))</f>
        <v>15</v>
      </c>
      <c r="M16" s="113">
        <f>SUM(L16:L22)</f>
        <v>100</v>
      </c>
      <c r="N16" s="115" t="s">
        <v>63</v>
      </c>
      <c r="O16" s="168">
        <f>IF(O19="DÉBIL",0,IF(O19="MODERADO",50,IF(O19="FUERTE",100,"")))</f>
        <v>100</v>
      </c>
      <c r="P16" s="165" t="str">
        <f>IF(AND(M19="FUERTE",N16="FUERTE (SIEMPRE SE EJECUTA)"),"NO","SÍ")</f>
        <v>NO</v>
      </c>
      <c r="Q16" s="68" t="s">
        <v>64</v>
      </c>
      <c r="R16" s="161"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MODERADO</v>
      </c>
      <c r="T16" s="69" t="str">
        <f>+VLOOKUP(S16,Datos!$D$3:$E$17,2,FALSE)</f>
        <v>MODERADO</v>
      </c>
      <c r="U16" s="72" t="s">
        <v>65</v>
      </c>
      <c r="V16" s="89" t="s">
        <v>183</v>
      </c>
      <c r="W16" s="123" t="s">
        <v>184</v>
      </c>
      <c r="X16" s="96" t="s">
        <v>185</v>
      </c>
      <c r="Y16" s="47"/>
      <c r="Z16" s="240"/>
      <c r="AA16" s="243"/>
      <c r="AB16" s="246"/>
      <c r="AC16" s="243"/>
      <c r="AD16" s="248"/>
      <c r="AE16" s="61"/>
      <c r="AF16" s="235"/>
      <c r="AG16" s="237"/>
      <c r="AH16" s="1"/>
      <c r="AI16" s="1"/>
      <c r="AJ16" s="1"/>
    </row>
    <row r="17" spans="1:36" ht="102" customHeight="1" x14ac:dyDescent="0.25">
      <c r="A17" s="121"/>
      <c r="B17" s="124"/>
      <c r="C17" s="127"/>
      <c r="D17" s="127"/>
      <c r="E17" s="130"/>
      <c r="F17" s="109"/>
      <c r="G17" s="76"/>
      <c r="H17" s="70"/>
      <c r="I17" s="111"/>
      <c r="J17" s="8" t="s">
        <v>69</v>
      </c>
      <c r="K17" s="9" t="s">
        <v>70</v>
      </c>
      <c r="L17" s="10">
        <f>IF(K17="ADECUADO",15,IF(K17="INADECUADO",0,""))</f>
        <v>15</v>
      </c>
      <c r="M17" s="114"/>
      <c r="N17" s="116"/>
      <c r="O17" s="168"/>
      <c r="P17" s="166"/>
      <c r="Q17" s="68"/>
      <c r="R17" s="162"/>
      <c r="S17" s="76"/>
      <c r="T17" s="70"/>
      <c r="U17" s="73"/>
      <c r="V17" s="90"/>
      <c r="W17" s="124"/>
      <c r="X17" s="164"/>
      <c r="Y17" s="47"/>
      <c r="Z17" s="241"/>
      <c r="AA17" s="244"/>
      <c r="AB17" s="243"/>
      <c r="AC17" s="243"/>
      <c r="AD17" s="248"/>
      <c r="AE17" s="61"/>
      <c r="AF17" s="235"/>
      <c r="AG17" s="238"/>
      <c r="AH17" s="1"/>
      <c r="AI17" s="1"/>
      <c r="AJ17" s="1"/>
    </row>
    <row r="18" spans="1:36" ht="102" customHeight="1" x14ac:dyDescent="0.25">
      <c r="A18" s="121"/>
      <c r="B18" s="124"/>
      <c r="C18" s="127"/>
      <c r="D18" s="127"/>
      <c r="E18" s="130"/>
      <c r="F18" s="109"/>
      <c r="G18" s="76"/>
      <c r="H18" s="70"/>
      <c r="I18" s="111"/>
      <c r="J18" s="11" t="s">
        <v>71</v>
      </c>
      <c r="K18" s="9" t="s">
        <v>72</v>
      </c>
      <c r="L18" s="10">
        <f>IF(K18="OPORTUNA",15,IF(K18="INOPORTUNA",0,""))</f>
        <v>15</v>
      </c>
      <c r="M18" s="114"/>
      <c r="N18" s="116"/>
      <c r="O18" s="168"/>
      <c r="P18" s="166"/>
      <c r="Q18" s="12" t="s">
        <v>73</v>
      </c>
      <c r="R18" s="162"/>
      <c r="S18" s="76"/>
      <c r="T18" s="70"/>
      <c r="U18" s="73"/>
      <c r="V18" s="90"/>
      <c r="W18" s="124"/>
      <c r="X18" s="164"/>
      <c r="Y18" s="47"/>
      <c r="Z18" s="241"/>
      <c r="AA18" s="244"/>
      <c r="AB18" s="243"/>
      <c r="AC18" s="243"/>
      <c r="AD18" s="248"/>
      <c r="AE18" s="61"/>
      <c r="AF18" s="235"/>
      <c r="AG18" s="238"/>
      <c r="AH18" s="1"/>
      <c r="AI18" s="1"/>
      <c r="AJ18" s="1"/>
    </row>
    <row r="19" spans="1:36" ht="102" customHeight="1" x14ac:dyDescent="0.25">
      <c r="A19" s="121"/>
      <c r="B19" s="124"/>
      <c r="C19" s="127"/>
      <c r="D19" s="127"/>
      <c r="E19" s="130"/>
      <c r="F19" s="109"/>
      <c r="G19" s="76"/>
      <c r="H19" s="70"/>
      <c r="I19" s="111"/>
      <c r="J19" s="8" t="s">
        <v>74</v>
      </c>
      <c r="K19" s="9" t="s">
        <v>75</v>
      </c>
      <c r="L19" s="10">
        <f>IF(K19="PREVENIR",15,IF(K19="DETECTAR",10,IF(K19="NO ES UN CONTROL",0,"")))</f>
        <v>15</v>
      </c>
      <c r="M19" s="118" t="str">
        <f>IF(M16&lt;86,"DÉBIL",IF(M16&lt;96,"MODERADO",IF(M16&lt;101,"FUERTE","")))</f>
        <v>FUERTE</v>
      </c>
      <c r="N19" s="116"/>
      <c r="O19" s="63" t="str">
        <f>IF(AND(M19="FUERTE",N16="FUERTE (SIEMPRE SE EJECUTA)"),"FUERTE",IF(OR(M19="DÉBIL",N16="DÉBIL (NO SE EJECUTA)"),"DÉBIL",IF(OR(M19="MODERADO",N16="MODERADO (ALGUNAS VECES)"),"MODERADO")))</f>
        <v>FUERTE</v>
      </c>
      <c r="P19" s="166"/>
      <c r="Q19" s="65">
        <f>IF(AND($O$19="FUERTE",$Q$16="DIRECTAMENTE"),2,IF(AND($O$19="FUERTE",$Q$16="DIRECTAMENTE"),2,IF(AND($O$19="FUERTE",$Q$16="DIRECTAMENTE"),2,IF(AND($O$19="FUERTE",$Q$16="NO DISMINUYE"),0,IF(AND($O$19="MODERADO",$Q$16="DIRECTAMENTE"),1,IF(AND($O$19="MODERADO",$Q$16="DIRECTAMENTE"),1,IF(AND($O$19="MODERADO",$Q$16="DIRECTAMENTE"),1,IF(AND($O$19="MODERADO",$Q$16="NO DISMINUYE"),0,"N/A"))))))))</f>
        <v>2</v>
      </c>
      <c r="R19" s="162"/>
      <c r="S19" s="76"/>
      <c r="T19" s="70"/>
      <c r="U19" s="73"/>
      <c r="V19" s="78" t="s">
        <v>76</v>
      </c>
      <c r="W19" s="124"/>
      <c r="X19" s="78" t="s">
        <v>77</v>
      </c>
      <c r="Y19" s="48"/>
      <c r="Z19" s="241"/>
      <c r="AA19" s="244"/>
      <c r="AB19" s="243"/>
      <c r="AC19" s="243"/>
      <c r="AD19" s="248"/>
      <c r="AE19" s="61"/>
      <c r="AF19" s="235"/>
      <c r="AG19" s="238"/>
      <c r="AH19" s="1"/>
      <c r="AI19" s="1"/>
      <c r="AJ19" s="1"/>
    </row>
    <row r="20" spans="1:36" ht="102" customHeight="1" x14ac:dyDescent="0.25">
      <c r="A20" s="121"/>
      <c r="B20" s="124"/>
      <c r="C20" s="127"/>
      <c r="D20" s="127"/>
      <c r="E20" s="130"/>
      <c r="F20" s="109"/>
      <c r="G20" s="76"/>
      <c r="H20" s="70"/>
      <c r="I20" s="111"/>
      <c r="J20" s="8" t="s">
        <v>78</v>
      </c>
      <c r="K20" s="9" t="s">
        <v>79</v>
      </c>
      <c r="L20" s="10">
        <f>IF(K20="CONFIABLE",15,IF(K20="NO CONFIABLE",0,""))</f>
        <v>15</v>
      </c>
      <c r="M20" s="119"/>
      <c r="N20" s="116"/>
      <c r="O20" s="63"/>
      <c r="P20" s="166"/>
      <c r="Q20" s="66"/>
      <c r="R20" s="162"/>
      <c r="S20" s="76"/>
      <c r="T20" s="70"/>
      <c r="U20" s="73"/>
      <c r="V20" s="79"/>
      <c r="W20" s="124"/>
      <c r="X20" s="79"/>
      <c r="Y20" s="48"/>
      <c r="Z20" s="241"/>
      <c r="AA20" s="244"/>
      <c r="AB20" s="243"/>
      <c r="AC20" s="243"/>
      <c r="AD20" s="248"/>
      <c r="AE20" s="61"/>
      <c r="AF20" s="235"/>
      <c r="AG20" s="238"/>
      <c r="AH20" s="1"/>
      <c r="AI20" s="1"/>
      <c r="AJ20" s="1"/>
    </row>
    <row r="21" spans="1:36" ht="102" customHeight="1" x14ac:dyDescent="0.25">
      <c r="A21" s="121"/>
      <c r="B21" s="124"/>
      <c r="C21" s="127"/>
      <c r="D21" s="127"/>
      <c r="E21" s="130"/>
      <c r="F21" s="109"/>
      <c r="G21" s="76"/>
      <c r="H21" s="70"/>
      <c r="I21" s="111"/>
      <c r="J21" s="8" t="s">
        <v>80</v>
      </c>
      <c r="K21" s="9" t="s">
        <v>81</v>
      </c>
      <c r="L21" s="10">
        <f>IF(K21="SE INVESTIGAN Y SE RESUELVEN OPORTUNAMENTE",15,IF(K21="NO SE INVESTIGAN Y SE RESUELVEN OPORTUNAMENTE",0,""))</f>
        <v>15</v>
      </c>
      <c r="M21" s="119"/>
      <c r="N21" s="116"/>
      <c r="O21" s="63"/>
      <c r="P21" s="166"/>
      <c r="Q21" s="66"/>
      <c r="R21" s="162"/>
      <c r="S21" s="76"/>
      <c r="T21" s="70"/>
      <c r="U21" s="73"/>
      <c r="V21" s="91" t="s">
        <v>82</v>
      </c>
      <c r="W21" s="124"/>
      <c r="X21" s="96" t="s">
        <v>186</v>
      </c>
      <c r="Y21" s="47"/>
      <c r="Z21" s="241"/>
      <c r="AA21" s="244"/>
      <c r="AB21" s="243"/>
      <c r="AC21" s="243"/>
      <c r="AD21" s="248"/>
      <c r="AE21" s="61"/>
      <c r="AF21" s="235"/>
      <c r="AG21" s="238"/>
      <c r="AH21" s="1"/>
      <c r="AI21" s="1"/>
      <c r="AJ21" s="1"/>
    </row>
    <row r="22" spans="1:36" ht="102" customHeight="1" x14ac:dyDescent="0.25">
      <c r="A22" s="122"/>
      <c r="B22" s="125"/>
      <c r="C22" s="128"/>
      <c r="D22" s="128"/>
      <c r="E22" s="131"/>
      <c r="F22" s="110"/>
      <c r="G22" s="77"/>
      <c r="H22" s="71"/>
      <c r="I22" s="112"/>
      <c r="J22" s="42" t="s">
        <v>84</v>
      </c>
      <c r="K22" s="43" t="s">
        <v>85</v>
      </c>
      <c r="L22" s="44">
        <f>IF(K22="COMPLETA",10,IF(K22="INCOMPLETA",5,IF(K22="NO EXISTE",0,"")))</f>
        <v>10</v>
      </c>
      <c r="M22" s="120"/>
      <c r="N22" s="117"/>
      <c r="O22" s="64"/>
      <c r="P22" s="167"/>
      <c r="Q22" s="67"/>
      <c r="R22" s="163"/>
      <c r="S22" s="77"/>
      <c r="T22" s="71"/>
      <c r="U22" s="74"/>
      <c r="V22" s="92"/>
      <c r="W22" s="125"/>
      <c r="X22" s="97"/>
      <c r="Y22" s="47"/>
      <c r="Z22" s="242"/>
      <c r="AA22" s="245"/>
      <c r="AB22" s="247"/>
      <c r="AC22" s="247"/>
      <c r="AD22" s="249"/>
      <c r="AE22" s="61"/>
      <c r="AF22" s="236"/>
      <c r="AG22" s="239"/>
      <c r="AH22" s="1"/>
      <c r="AI22" s="1"/>
      <c r="AJ22" s="1"/>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F16:F22"/>
    <mergeCell ref="G16:G22"/>
    <mergeCell ref="H16:H22"/>
    <mergeCell ref="O14:O15"/>
    <mergeCell ref="P14:P15"/>
    <mergeCell ref="I16:I22"/>
    <mergeCell ref="M19:M22"/>
    <mergeCell ref="O19:O22"/>
    <mergeCell ref="N14:N15"/>
    <mergeCell ref="A16:A22"/>
    <mergeCell ref="B16:B22"/>
    <mergeCell ref="C16:C22"/>
    <mergeCell ref="D16:D22"/>
    <mergeCell ref="E16:E22"/>
    <mergeCell ref="Q19:Q22"/>
    <mergeCell ref="R16:R22"/>
    <mergeCell ref="M16:M18"/>
    <mergeCell ref="N16:N22"/>
    <mergeCell ref="O16:O18"/>
    <mergeCell ref="P16:P22"/>
    <mergeCell ref="Q16:Q17"/>
    <mergeCell ref="U16:U22"/>
    <mergeCell ref="V16:V18"/>
    <mergeCell ref="W16:W22"/>
    <mergeCell ref="T16:T22"/>
    <mergeCell ref="S16:S22"/>
    <mergeCell ref="V14:V15"/>
    <mergeCell ref="W14:X14"/>
    <mergeCell ref="Q14:Q15"/>
    <mergeCell ref="R14:R15"/>
    <mergeCell ref="T14:T15"/>
    <mergeCell ref="AF16:AF22"/>
    <mergeCell ref="AG16:AG22"/>
    <mergeCell ref="V19:V20"/>
    <mergeCell ref="X19:X20"/>
    <mergeCell ref="V21:V22"/>
    <mergeCell ref="X21:X22"/>
    <mergeCell ref="X16:X18"/>
    <mergeCell ref="Z16:Z22"/>
    <mergeCell ref="AA16:AA22"/>
    <mergeCell ref="AB16:AB22"/>
    <mergeCell ref="AC16:AC22"/>
    <mergeCell ref="AD16:AD22"/>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490DC0B8-6A48-4703-A6C9-6D1524A8FBD2}">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6204A5E-FD7B-4A92-9FCB-0D6FEC629063}">
          <x14:formula1>
            <xm:f>Datos!$I$14:$I$16</xm:f>
          </x14:formula1>
          <xm:sqref>N16:N22</xm:sqref>
        </x14:dataValidation>
        <x14:dataValidation type="list" allowBlank="1" showInputMessage="1" showErrorMessage="1" xr:uid="{E0031B14-F840-4201-AE27-BFAC277ECF29}">
          <x14:formula1>
            <xm:f>Datos!$A$17:$A$18</xm:f>
          </x14:formula1>
          <xm:sqref>V21:V22</xm:sqref>
        </x14:dataValidation>
        <x14:dataValidation type="list" allowBlank="1" showInputMessage="1" showErrorMessage="1" xr:uid="{58FFBE41-1DF6-45E2-966B-8F8E8C233644}">
          <x14:formula1>
            <xm:f>Datos!$J$4:$K$4</xm:f>
          </x14:formula1>
          <xm:sqref>K18</xm:sqref>
        </x14:dataValidation>
        <x14:dataValidation type="list" allowBlank="1" showInputMessage="1" showErrorMessage="1" xr:uid="{4B8409C7-4987-4D61-9B1F-34AD3BFA2721}">
          <x14:formula1>
            <xm:f>Datos!$A$3:$A$7</xm:f>
          </x14:formula1>
          <xm:sqref>E16</xm:sqref>
        </x14:dataValidation>
        <x14:dataValidation type="list" allowBlank="1" showInputMessage="1" showErrorMessage="1" xr:uid="{CFC45193-B5EC-408C-BA9D-7D535402D52A}">
          <x14:formula1>
            <xm:f>Datos!$B$3:$B$5</xm:f>
          </x14:formula1>
          <xm:sqref>F16:F22</xm:sqref>
        </x14:dataValidation>
        <x14:dataValidation type="list" allowBlank="1" showInputMessage="1" showErrorMessage="1" xr:uid="{243DAA3A-0870-4CE7-982F-B83DBBCA4269}">
          <x14:formula1>
            <xm:f>Datos!$J$8:$L$8</xm:f>
          </x14:formula1>
          <xm:sqref>K22</xm:sqref>
        </x14:dataValidation>
        <x14:dataValidation type="list" allowBlank="1" showInputMessage="1" showErrorMessage="1" xr:uid="{45B3E021-D92E-4DCF-90B2-4F883B058F49}">
          <x14:formula1>
            <xm:f>Datos!$J$2:$K$2</xm:f>
          </x14:formula1>
          <xm:sqref>K16</xm:sqref>
        </x14:dataValidation>
        <x14:dataValidation type="list" allowBlank="1" showInputMessage="1" showErrorMessage="1" xr:uid="{25AFA50B-CEDC-450D-B8A4-BA19BF61B491}">
          <x14:formula1>
            <xm:f>Datos!$J$3:$K$3</xm:f>
          </x14:formula1>
          <xm:sqref>K17</xm:sqref>
        </x14:dataValidation>
        <x14:dataValidation type="list" allowBlank="1" showInputMessage="1" showErrorMessage="1" xr:uid="{91936782-4292-409A-8317-84074E742122}">
          <x14:formula1>
            <xm:f>Datos!$J$6:$K$6</xm:f>
          </x14:formula1>
          <xm:sqref>K20</xm:sqref>
        </x14:dataValidation>
        <x14:dataValidation type="list" allowBlank="1" showInputMessage="1" showErrorMessage="1" xr:uid="{D07DBD3F-6842-4C7B-9268-3DDAC0762BAE}">
          <x14:formula1>
            <xm:f>Datos!$J$7:$K$7</xm:f>
          </x14:formula1>
          <xm:sqref>K21</xm:sqref>
        </x14:dataValidation>
        <x14:dataValidation type="list" allowBlank="1" showInputMessage="1" showErrorMessage="1" xr:uid="{EAAB963F-0CF5-469B-B7DB-B14A9F07719D}">
          <x14:formula1>
            <xm:f>Datos!$A$11:$A$13</xm:f>
          </x14:formula1>
          <xm:sqref>U16:U22</xm:sqref>
        </x14:dataValidation>
        <x14:dataValidation type="list" allowBlank="1" showInputMessage="1" showErrorMessage="1" xr:uid="{614C0D72-05D9-4920-A3BE-64BB1CA2B35A}">
          <x14:formula1>
            <xm:f>Datos!$J$5:$L$5</xm:f>
          </x14:formula1>
          <xm:sqref>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D971-522E-4F3F-84D3-FF51A5FCE34D}">
  <dimension ref="A1:D29"/>
  <sheetViews>
    <sheetView workbookViewId="0">
      <selection activeCell="Z16" sqref="Z16:Z22"/>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3" t="s">
        <v>132</v>
      </c>
      <c r="B1" s="194"/>
      <c r="C1" s="194"/>
      <c r="D1" s="195"/>
    </row>
    <row r="2" spans="1:4" ht="15.75" thickBot="1" x14ac:dyDescent="0.3">
      <c r="A2" s="196" t="s">
        <v>133</v>
      </c>
      <c r="B2" s="14" t="s">
        <v>134</v>
      </c>
      <c r="C2" s="198" t="s">
        <v>135</v>
      </c>
      <c r="D2" s="199"/>
    </row>
    <row r="3" spans="1:4" ht="15.75" thickBot="1" x14ac:dyDescent="0.3">
      <c r="A3" s="197"/>
      <c r="B3" s="15" t="s">
        <v>136</v>
      </c>
      <c r="C3" s="17" t="s">
        <v>130</v>
      </c>
      <c r="D3" s="17" t="s">
        <v>82</v>
      </c>
    </row>
    <row r="4" spans="1:4" ht="15.75" thickBot="1" x14ac:dyDescent="0.3">
      <c r="A4" s="18">
        <v>1</v>
      </c>
      <c r="B4" s="16" t="s">
        <v>137</v>
      </c>
      <c r="C4" s="59"/>
      <c r="D4" s="59" t="s">
        <v>16</v>
      </c>
    </row>
    <row r="5" spans="1:4" ht="15.75" thickBot="1" x14ac:dyDescent="0.3">
      <c r="A5" s="18">
        <v>2</v>
      </c>
      <c r="B5" s="16" t="s">
        <v>138</v>
      </c>
      <c r="C5" s="59"/>
      <c r="D5" s="59" t="s">
        <v>16</v>
      </c>
    </row>
    <row r="6" spans="1:4" ht="15.75" thickBot="1" x14ac:dyDescent="0.3">
      <c r="A6" s="18">
        <v>3</v>
      </c>
      <c r="B6" s="16" t="s">
        <v>139</v>
      </c>
      <c r="C6" s="59"/>
      <c r="D6" s="59" t="s">
        <v>16</v>
      </c>
    </row>
    <row r="7" spans="1:4" ht="15.75" thickBot="1" x14ac:dyDescent="0.3">
      <c r="A7" s="18">
        <v>4</v>
      </c>
      <c r="B7" s="16" t="s">
        <v>140</v>
      </c>
      <c r="C7" s="59"/>
      <c r="D7" s="59" t="s">
        <v>16</v>
      </c>
    </row>
    <row r="8" spans="1:4" ht="15.75" thickBot="1" x14ac:dyDescent="0.3">
      <c r="A8" s="18">
        <v>5</v>
      </c>
      <c r="B8" s="16" t="s">
        <v>141</v>
      </c>
      <c r="C8" s="59"/>
      <c r="D8" s="59" t="s">
        <v>16</v>
      </c>
    </row>
    <row r="9" spans="1:4" ht="15.75" thickBot="1" x14ac:dyDescent="0.3">
      <c r="A9" s="18">
        <v>6</v>
      </c>
      <c r="B9" s="16" t="s">
        <v>142</v>
      </c>
      <c r="C9" s="59" t="s">
        <v>16</v>
      </c>
      <c r="D9" s="59"/>
    </row>
    <row r="10" spans="1:4" ht="15.75" thickBot="1" x14ac:dyDescent="0.3">
      <c r="A10" s="18">
        <v>7</v>
      </c>
      <c r="B10" s="16" t="s">
        <v>143</v>
      </c>
      <c r="C10" s="59"/>
      <c r="D10" s="59" t="s">
        <v>16</v>
      </c>
    </row>
    <row r="11" spans="1:4" ht="15.75" thickBot="1" x14ac:dyDescent="0.3">
      <c r="A11" s="18">
        <v>8</v>
      </c>
      <c r="B11" s="16" t="s">
        <v>144</v>
      </c>
      <c r="C11" s="59"/>
      <c r="D11" s="59" t="s">
        <v>16</v>
      </c>
    </row>
    <row r="12" spans="1:4" ht="15.75" thickBot="1" x14ac:dyDescent="0.3">
      <c r="A12" s="18">
        <v>9</v>
      </c>
      <c r="B12" s="16" t="s">
        <v>145</v>
      </c>
      <c r="C12" s="59"/>
      <c r="D12" s="59" t="s">
        <v>16</v>
      </c>
    </row>
    <row r="13" spans="1:4" ht="15.75" thickBot="1" x14ac:dyDescent="0.3">
      <c r="A13" s="18">
        <v>10</v>
      </c>
      <c r="B13" s="16" t="s">
        <v>146</v>
      </c>
      <c r="C13" s="59" t="s">
        <v>16</v>
      </c>
      <c r="D13" s="59"/>
    </row>
    <row r="14" spans="1:4" ht="15.75" thickBot="1" x14ac:dyDescent="0.3">
      <c r="A14" s="18">
        <v>11</v>
      </c>
      <c r="B14" s="16" t="s">
        <v>147</v>
      </c>
      <c r="C14" s="59"/>
      <c r="D14" s="59" t="s">
        <v>16</v>
      </c>
    </row>
    <row r="15" spans="1:4" ht="15.75" thickBot="1" x14ac:dyDescent="0.3">
      <c r="A15" s="18">
        <v>12</v>
      </c>
      <c r="B15" s="16" t="s">
        <v>148</v>
      </c>
      <c r="C15" s="59" t="s">
        <v>16</v>
      </c>
      <c r="D15" s="59"/>
    </row>
    <row r="16" spans="1:4" ht="15.75" thickBot="1" x14ac:dyDescent="0.3">
      <c r="A16" s="18">
        <v>13</v>
      </c>
      <c r="B16" s="16" t="s">
        <v>149</v>
      </c>
      <c r="C16" s="59" t="s">
        <v>16</v>
      </c>
      <c r="D16" s="59"/>
    </row>
    <row r="17" spans="1:4" ht="15.75" thickBot="1" x14ac:dyDescent="0.3">
      <c r="A17" s="18">
        <v>14</v>
      </c>
      <c r="B17" s="16" t="s">
        <v>150</v>
      </c>
      <c r="C17" s="59" t="s">
        <v>16</v>
      </c>
      <c r="D17" s="59"/>
    </row>
    <row r="18" spans="1:4" ht="15.75" thickBot="1" x14ac:dyDescent="0.3">
      <c r="A18" s="18">
        <v>15</v>
      </c>
      <c r="B18" s="16" t="s">
        <v>151</v>
      </c>
      <c r="C18" s="59"/>
      <c r="D18" s="59" t="s">
        <v>16</v>
      </c>
    </row>
    <row r="19" spans="1:4" ht="15.75" thickBot="1" x14ac:dyDescent="0.3">
      <c r="A19" s="18">
        <v>16</v>
      </c>
      <c r="B19" s="16" t="s">
        <v>152</v>
      </c>
      <c r="C19" s="59"/>
      <c r="D19" s="59" t="s">
        <v>16</v>
      </c>
    </row>
    <row r="20" spans="1:4" ht="15.75" thickBot="1" x14ac:dyDescent="0.3">
      <c r="A20" s="18">
        <v>17</v>
      </c>
      <c r="B20" s="16" t="s">
        <v>153</v>
      </c>
      <c r="C20" s="59"/>
      <c r="D20" s="59" t="s">
        <v>16</v>
      </c>
    </row>
    <row r="21" spans="1:4" ht="15.75" thickBot="1" x14ac:dyDescent="0.3">
      <c r="A21" s="18">
        <v>18</v>
      </c>
      <c r="B21" s="16" t="s">
        <v>154</v>
      </c>
      <c r="C21" s="59"/>
      <c r="D21" s="59" t="s">
        <v>16</v>
      </c>
    </row>
    <row r="22" spans="1:4" ht="15.75" thickBot="1" x14ac:dyDescent="0.3">
      <c r="A22" s="19">
        <v>19</v>
      </c>
      <c r="B22" s="16" t="s">
        <v>155</v>
      </c>
      <c r="C22" s="59"/>
      <c r="D22" s="59" t="s">
        <v>16</v>
      </c>
    </row>
    <row r="23" spans="1:4" ht="15" customHeight="1" thickBot="1" x14ac:dyDescent="0.3">
      <c r="A23" s="204" t="s">
        <v>156</v>
      </c>
      <c r="B23" s="205"/>
      <c r="C23" s="57">
        <f>+COUNTA(C4:C22)</f>
        <v>5</v>
      </c>
      <c r="D23" s="57">
        <f>+COUNTA(D4:D22)</f>
        <v>14</v>
      </c>
    </row>
    <row r="24" spans="1:4" x14ac:dyDescent="0.25">
      <c r="A24" s="200" t="s">
        <v>157</v>
      </c>
      <c r="B24" s="200"/>
      <c r="C24" s="201"/>
      <c r="D24" s="201"/>
    </row>
    <row r="25" spans="1:4" x14ac:dyDescent="0.25">
      <c r="A25" s="202" t="s">
        <v>158</v>
      </c>
      <c r="B25" s="202"/>
      <c r="C25" s="202"/>
      <c r="D25" s="202"/>
    </row>
    <row r="26" spans="1:4" ht="15.75" thickBot="1" x14ac:dyDescent="0.3">
      <c r="A26" s="203" t="s">
        <v>159</v>
      </c>
      <c r="B26" s="203"/>
      <c r="C26" s="203"/>
      <c r="D26" s="203"/>
    </row>
    <row r="27" spans="1:4" ht="15.75" thickBot="1" x14ac:dyDescent="0.3">
      <c r="A27" s="187" t="s">
        <v>160</v>
      </c>
      <c r="B27" s="188"/>
      <c r="C27" s="189"/>
      <c r="D27" s="58" t="str">
        <f>+IF(C23&lt;=5,"X", " ")</f>
        <v>X</v>
      </c>
    </row>
    <row r="28" spans="1:4" ht="15.75" thickBot="1" x14ac:dyDescent="0.3">
      <c r="A28" s="187" t="s">
        <v>161</v>
      </c>
      <c r="B28" s="188"/>
      <c r="C28" s="189"/>
      <c r="D28" s="58" t="str">
        <f>+IF(AND(C23&gt;5,C23&lt;12),"X"," ")</f>
        <v xml:space="preserve"> </v>
      </c>
    </row>
    <row r="29" spans="1:4" ht="15.75" thickBot="1" x14ac:dyDescent="0.3">
      <c r="A29" s="190" t="s">
        <v>162</v>
      </c>
      <c r="B29" s="191"/>
      <c r="C29" s="192"/>
      <c r="D29" s="58"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5D8F5D-BEDE-4C8B-9787-A65E5B33ABFB}">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2.xml><?xml version="1.0" encoding="utf-8"?>
<ds:datastoreItem xmlns:ds="http://schemas.openxmlformats.org/officeDocument/2006/customXml" ds:itemID="{F6E3CFFB-361E-4817-A4E3-CCA4D0C674D6}">
  <ds:schemaRefs>
    <ds:schemaRef ds:uri="http://schemas.microsoft.com/sharepoint/v3/contenttype/forms"/>
  </ds:schemaRefs>
</ds:datastoreItem>
</file>

<file path=customXml/itemProps3.xml><?xml version="1.0" encoding="utf-8"?>
<ds:datastoreItem xmlns:ds="http://schemas.openxmlformats.org/officeDocument/2006/customXml" ds:itemID="{905F1587-F18B-4E95-99CF-4002AFE5C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R1</vt:lpstr>
      <vt:lpstr>Datos</vt:lpstr>
      <vt:lpstr>ENCUESTA DE IMPACTO - R1</vt:lpstr>
      <vt:lpstr>R2</vt:lpstr>
      <vt:lpstr>ENCUESTA DE IMPACTO - R2</vt:lpstr>
      <vt:lpstr>R3</vt:lpstr>
      <vt:lpstr>ENCUESTA DE IMPACTO - R3</vt:lpstr>
      <vt:lpstr>R4</vt:lpstr>
      <vt:lpstr>ENCUESTA DE IMPACTO - R4</vt:lpstr>
      <vt:lpstr>R5</vt:lpstr>
      <vt:lpstr>ENCUESTA DE IMPACTO - R5</vt:lpstr>
      <vt:lpstr>'R1'!Área_de_impresión</vt:lpstr>
      <vt:lpstr>'R2'!Área_de_impresión</vt:lpstr>
      <vt:lpstr>'R3'!Área_de_impresión</vt:lpstr>
      <vt:lpstr>'R4'!Área_de_impresión</vt:lpstr>
      <vt:lpstr>'R5'!Área_de_impresión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Willington Granados Herrera</cp:lastModifiedBy>
  <cp:revision/>
  <dcterms:created xsi:type="dcterms:W3CDTF">2020-01-16T20:08:19Z</dcterms:created>
  <dcterms:modified xsi:type="dcterms:W3CDTF">2023-01-30T22:32:43Z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