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F:\WGH IDIPRON\IDIPRON\WILLI\Herramientas de Gestión\Herramientas de Gestión\Admon Riesgos\2023\"/>
    </mc:Choice>
  </mc:AlternateContent>
  <xr:revisionPtr revIDLastSave="0" documentId="8_{4CE015C0-7EDD-42A1-86AF-5E88984210BD}" xr6:coauthVersionLast="47" xr6:coauthVersionMax="47" xr10:uidLastSave="{00000000-0000-0000-0000-000000000000}"/>
  <bookViews>
    <workbookView xWindow="-120" yWindow="-120" windowWidth="29040" windowHeight="15840" activeTab="3" xr2:uid="{38379919-64FC-4686-AAE6-94F33B0ED37E}"/>
  </bookViews>
  <sheets>
    <sheet name="R1" sheetId="1" r:id="rId1"/>
    <sheet name="Datos" sheetId="4" state="hidden" r:id="rId2"/>
    <sheet name="ENCUESTA DE IMPACTO - R1" sheetId="2" r:id="rId3"/>
    <sheet name="R2" sheetId="5" r:id="rId4"/>
    <sheet name="ENCUESTA DE IMPACTO - R2" sheetId="6" r:id="rId5"/>
  </sheets>
  <definedNames>
    <definedName name="_xlnm.Print_Area" localSheetId="0">'R1'!$A$1:$AG$22</definedName>
    <definedName name="_xlnm.Print_Area" localSheetId="3">'R2'!$A$1:$AG$22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6" l="1"/>
  <c r="C23" i="6"/>
  <c r="D29" i="6" s="1"/>
  <c r="L22" i="5"/>
  <c r="L21" i="5"/>
  <c r="L20" i="5"/>
  <c r="L19" i="5"/>
  <c r="L18" i="5"/>
  <c r="L17" i="5"/>
  <c r="L16" i="5"/>
  <c r="M16" i="5" s="1"/>
  <c r="M19" i="5" s="1"/>
  <c r="G16" i="5"/>
  <c r="H16" i="5" s="1"/>
  <c r="D23" i="2"/>
  <c r="C23" i="2"/>
  <c r="G16" i="1"/>
  <c r="H16" i="1" s="1"/>
  <c r="L22" i="1"/>
  <c r="L21" i="1"/>
  <c r="L20" i="1"/>
  <c r="L19" i="1"/>
  <c r="L18" i="1"/>
  <c r="L17" i="1"/>
  <c r="L16" i="1"/>
  <c r="D27" i="6" l="1"/>
  <c r="D28" i="6"/>
  <c r="O19" i="5"/>
  <c r="P16" i="5"/>
  <c r="D27" i="2"/>
  <c r="D29" i="2"/>
  <c r="D28" i="2"/>
  <c r="M16" i="1"/>
  <c r="M19" i="1" s="1"/>
  <c r="O19" i="1" s="1"/>
  <c r="Q19" i="1" s="1"/>
  <c r="R16" i="1" s="1"/>
  <c r="S16" i="1" s="1"/>
  <c r="T16" i="1" s="1"/>
  <c r="Q19" i="5" l="1"/>
  <c r="R16" i="5" s="1"/>
  <c r="S16" i="5" s="1"/>
  <c r="T16" i="5" s="1"/>
  <c r="O16" i="5"/>
  <c r="P16" i="1"/>
  <c r="O16" i="1"/>
</calcChain>
</file>

<file path=xl/sharedStrings.xml><?xml version="1.0" encoding="utf-8"?>
<sst xmlns="http://schemas.openxmlformats.org/spreadsheetml/2006/main" count="362" uniqueCount="182">
  <si>
    <t>PLANEACIÓN</t>
  </si>
  <si>
    <t>CÓDIGO</t>
  </si>
  <si>
    <t>E-PLA-FT 020</t>
  </si>
  <si>
    <t>VERSIÓN</t>
  </si>
  <si>
    <t xml:space="preserve">  05</t>
  </si>
  <si>
    <t>MAPA DE RIESGOS DE CORRUPCIÓN</t>
  </si>
  <si>
    <t>PÁGINA</t>
  </si>
  <si>
    <t xml:space="preserve">1 de 1 </t>
  </si>
  <si>
    <t>VIGENTE DESDE</t>
  </si>
  <si>
    <t>PROCESO</t>
  </si>
  <si>
    <t>GESTIÓN DE INVENTARIOS, ALMACEN Y ECONOMATO</t>
  </si>
  <si>
    <t>FECHA DE ACTUALIZACIÓN</t>
  </si>
  <si>
    <t>OBJETIVO DEL PROCESO</t>
  </si>
  <si>
    <t>Administrar los bienes adquiridos y/o recibidos por el Instituto hasta su entrega a los distintos requirentes, de manera que se puedan cubrir las necesidades para el normal desarrollo de las actividades misionales y administrativas de la entidad</t>
  </si>
  <si>
    <t>FORMULACIÓN</t>
  </si>
  <si>
    <t>1 SEGUIMIENTO</t>
  </si>
  <si>
    <t>3 SEGUIMIENTO</t>
  </si>
  <si>
    <t>ALCANCE DEL PROCESO</t>
  </si>
  <si>
    <t>El proceso inicia desde la recepción de los documentos para el ingreso de los bienes, los cuales son administrados, custodiados, controlados, distribuidos y puestos a disposición de los diferentes procesos del IDIPRON y finaliza con la actualización del inventario y la entrega de la cuenta mensual.</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</si>
  <si>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</si>
  <si>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</si>
  <si>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</si>
  <si>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</si>
  <si>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</si>
  <si>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</si>
  <si>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</si>
  <si>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</si>
  <si>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</si>
  <si>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</si>
  <si>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</si>
  <si>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</si>
  <si>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</si>
  <si>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</si>
  <si>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</si>
  <si>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</si>
  <si>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</si>
  <si>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</si>
  <si>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</si>
  <si>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</si>
  <si>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</si>
  <si>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</si>
  <si>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</si>
  <si>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</si>
  <si>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</si>
  <si>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</si>
  <si>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</si>
  <si>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</si>
  <si>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</si>
  <si>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</si>
  <si>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</si>
  <si>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</si>
  <si>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</si>
  <si>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</si>
  <si>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</si>
  <si>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</si>
  <si>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</si>
  <si>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</si>
  <si>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</si>
  <si>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 xml:space="preserve">1. Consentimiento de recibir bienes o elementos que no cumplen las especificaciones técnicas requeridas.
2. Efectuar modificaciones a las fichas técnicas o condiciones contractuales sin el debido procedimiento. </t>
  </si>
  <si>
    <t>Posibilidad de que por omisión intencional de las actividades del procedimiento de ingreso por parte del encargado de las sub bodegas y/o supervisor del contrato, se reciban bienes y/o elementos que no cumplan con las especificaciones técnicas para beneficio própio o de un tercero.</t>
  </si>
  <si>
    <t>Hallazgos de los entes de control.
Fallas en la prestación del servicio.
Perdida de la imagen institucional del Instituto.
Responsabilidades Disciplinarias
Que la misionalidad del IDIPRON se vea comprometida debido a la recepción de elementos que no corresponden a la ficha técnica de los bienes adquiridos.
Ingreso de elementos diferentes en cantidad y calidad a los adquiridos por la entidad.</t>
  </si>
  <si>
    <t>MUY BAJA</t>
  </si>
  <si>
    <t>MODERADO</t>
  </si>
  <si>
    <t>El Técnico(a) Administrativo(a) o el Auxiliar Administrativo(a) delegado(a) por parte del proceso Gestión de Inventarios, Almacén y Economato,  cada vez que se programe una recepción de contrato de bienes y /o elementos  realiza la revisión física (características, cantidades, estado y demás) contra lo pactado en el contrato, fichas técnicas y el documento de entrega (remisión o acta de entrega), si los bienes  NO corresponden con lo requerido por la entidad, no se reciben   y se realiza la devolución de los bienes y / o elmentos así: 
•  Si es Contrato de compraventa se devuelve la totalidad de los bienes.
•  Si es Contrato de Suministro devolver únicamente los bienes que no cumplen con lo estipulado. 
Diligencia  en original y copias  el formato Nota de Devolución Recibo de Elementos y/o Bienes A-GIAE-FT-007 la A-GLO-FT-012 con sus observaciones correspondientes.
En caso que el Supervisor(a) del Contrato o su apoyo de su consentimiento de recibir elementos que NO cumplen con las especificaciones técnicas o se hagan modificaciones a las fichas técnicas o condiciones del contrato sin el debido procedimiento (otrosí Modificatorio) debidamente legalizado, El Técnico(a) o Auxiliar Administrativo(a) delegado(a) debe enviar el correspondiente informe al jefe inmediato para que a su vez se remita este informe al Director, el Gerente de Proyecto, a la Oficina Jurídica y a la Oficina de Control Interno, acompañado del Acta suscrita entre Supervisor(a) y el (la)contratista donde se asume la responsabilidad del hecho.</t>
  </si>
  <si>
    <t>¿Existe un responsable asignado a la ejecución del control?</t>
  </si>
  <si>
    <t>ASIGNADO</t>
  </si>
  <si>
    <t>FUERTE (Siempre se Ejecuta)</t>
  </si>
  <si>
    <t>DIRECTAMENTE</t>
  </si>
  <si>
    <t>REDUCIR EL RIESGO</t>
  </si>
  <si>
    <t xml:space="preserve">1. Poner en conocimiento del Director, el Gerente de Proyecto, a la Oficina Jurídica y a la Oficina de Control Interno, acompañado de los documentos que soportan la acción u omisión para que se tomen las acciones pertinentes y se ponga en conocimiento de las autoridades competentes
2.  Realizar mesa de trabajo con el supervisor del contrato y se determinen los ajustes necesarios para subsanar la situación </t>
  </si>
  <si>
    <t>Realizar 4 conversatorios durante el año, relacionados con el proceso operativo y administrativo de Gestión de Inventarios, Almacén y Economato dirigidos a supervisores de contratos de adquisición de bienes y responsables de inventario</t>
  </si>
  <si>
    <t>01/01/2022 al 31/12/2022</t>
  </si>
  <si>
    <t>Durante el Tercer Monitoreo: Se programaron doscientas veintiocho (228) recepciones de bienes de consumo, consumo controlado y/o devolutivo de veintidós (22) contratos y/o órdenes de compra de la vigencia 2021 y 2022, incluidas las recepciones de las Operaciones a través de la BMC (Bolsa Mercantil de Colombia), para la Compra de Alimentos (Abarrotes, fruver, meriendas y dulcería).
De estas recepciones se realizaron ciento noventa y dos (192) Notas de Devolución de bienes o elementos que NO cumplieron lo estipulado en las fichas técnicas de producto o no fueron entregados y estaban incluidos en la correspondiente remisión de entrega, de estas ciento setenta y ocho (178) corresponden con las Operaciones para la Compra de Alimentos (Abarrotes, fruver y meriendas) las demás a los otros contratos.
De lo anterior se puede evidenciar que, en el 75% de las recepciones de bienes o elementos programadas por el área de Almacén e Inventarios en el periodo, se presentaron devoluciones de producto no conforme o que fue remisionado y no entregado por el contratista (proveedor).</t>
  </si>
  <si>
    <t>Se realizaron tres conversatorios los cuales se aprovecharon durante la Toma Fisica Anual a las siguientes dependencias: Control Interno, Area de Sistemas y Subdirección Financiera, durante el tercer seguimiento, relacionados con el proceso operativo y administrativo de Gestión logística.</t>
  </si>
  <si>
    <t>Control No. 1 Se evidencia la aplicación del control por parte del proceso con la verificación fisica de los bienes recibidos en el almacen y el diligenciamiento de las notas de devolución cuando los bienes no cumplen con lo estipulado.
Acciones de Fortalecimiento: El proceso reporta que se realizaron conversatorios con los procesos para lo cual aporta actas de reunión, sin embargo en las actas no se evidencia que se haya realizado conversatorios y mas bien se tocaron temas relacionados con la verificacion física de bienes.</t>
  </si>
  <si>
    <t>Control No. 1 Se observa la aplicación del control, toda vez que el  proceso suministro las evidencias que permiten constatar la verificación física de los bienes que se recepcionan en el almacén, en donde se presentaron las Notas de Devolución durante el periodo de septiembre y diciembre de 2022 para bienes que no cumplen con lo requerido por el instituto. 
Acciones de Fortalecimiento: El proceso reporta  tres (3) actas de toma física de bienes devolutivos y/o consumo controlado en servicio  y socialización de documentos del proceso, sin embargo no se cumple con la acción de fortalecimiento que indica que "se realizaran cuatro (4) conversatorios durante el año, relacionados con el proceso operativo y administrativo de Gestión de Inventarios, Almacén y Economato dirigidos a supervisores de contratos de adquisición de bienes y responsables", En las actas no se evidencia la realización de conversatorios. 
Se recomienda que se reporten las evidencias de los conversatorios realizados, y que se tenga en cuenta que estos son debates presentados sobre una temática común acorde a los propósitos del proceso diferente a las actas que soportan las tomas físicas de bienes devolutivos.</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</si>
  <si>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</si>
  <si>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</si>
  <si>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</si>
  <si>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</si>
  <si>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</si>
  <si>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</si>
  <si>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</si>
  <si>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</si>
  <si>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</si>
  <si>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</si>
  <si>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</si>
  <si>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</si>
  <si>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</si>
  <si>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</si>
  <si>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Listado de asistencia</t>
  </si>
  <si>
    <t>¿Se deja evidencia o rastro de la ejecución del control que permita a cualquier tercero con la evidencia llegar a la misma conclusión?</t>
  </si>
  <si>
    <t>COMPLETA</t>
  </si>
  <si>
    <t>CONDICIONES RIESGO INHERENTE</t>
  </si>
  <si>
    <t>Asignado</t>
  </si>
  <si>
    <t>No Asignado</t>
  </si>
  <si>
    <t>MUY BAJA - MODERADO</t>
  </si>
  <si>
    <t>Adecuado</t>
  </si>
  <si>
    <t>Inadecuado</t>
  </si>
  <si>
    <t>BAJA</t>
  </si>
  <si>
    <t>MAYOR</t>
  </si>
  <si>
    <t>MUY BAJA - MAYOR</t>
  </si>
  <si>
    <t>ALTO</t>
  </si>
  <si>
    <t>Inoportuna</t>
  </si>
  <si>
    <t>MEDIA</t>
  </si>
  <si>
    <t>CATASTRÓFICO</t>
  </si>
  <si>
    <t>MUY BAJA - CATASTRÓFICO</t>
  </si>
  <si>
    <t>EXTREMO</t>
  </si>
  <si>
    <t>Prevenir</t>
  </si>
  <si>
    <t>Detectar</t>
  </si>
  <si>
    <t>No es un control</t>
  </si>
  <si>
    <t>ALTA</t>
  </si>
  <si>
    <t>BAJA - MODERADO</t>
  </si>
  <si>
    <t>Confiable</t>
  </si>
  <si>
    <t>No Confiable</t>
  </si>
  <si>
    <t>MUY ALTA</t>
  </si>
  <si>
    <t>BAJA - MAYOR</t>
  </si>
  <si>
    <t>Se investigan y resuelven oportunamente</t>
  </si>
  <si>
    <t>No se investigan, ni resuelven oportunamente</t>
  </si>
  <si>
    <t>BAJA - CATASTRÓFICO</t>
  </si>
  <si>
    <t>Completa</t>
  </si>
  <si>
    <t>Incopleta</t>
  </si>
  <si>
    <t>No existe</t>
  </si>
  <si>
    <t>Opciones de Manejo</t>
  </si>
  <si>
    <t>MEDIA - MODERADO</t>
  </si>
  <si>
    <t>MEDIA - MAYOR</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</si>
  <si>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</si>
  <si>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</si>
  <si>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</si>
  <si>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</si>
  <si>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</si>
  <si>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</si>
  <si>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</si>
  <si>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</si>
  <si>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</si>
  <si>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</si>
  <si>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</si>
  <si>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</si>
  <si>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</si>
  <si>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FORMATO PARA DETERMINAR EL IMPACTO</t>
  </si>
  <si>
    <t xml:space="preserve">Nº </t>
  </si>
  <si>
    <t xml:space="preserve">PREGUNTA </t>
  </si>
  <si>
    <t>RESPUESTA</t>
  </si>
  <si>
    <t>SI EL RIESGO DE CORRUPCIÓN SE MATERIALIZA PODRÍA...</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</si>
  <si>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</si>
  <si>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</si>
  <si>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</si>
  <si>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</si>
  <si>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</si>
  <si>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</si>
  <si>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</si>
  <si>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</si>
  <si>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</si>
  <si>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</si>
  <si>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</si>
  <si>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</si>
  <si>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</si>
  <si>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</si>
  <si>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</si>
  <si>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</si>
  <si>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</si>
  <si>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</si>
  <si>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</si>
  <si>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</si>
  <si>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</si>
  <si>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</si>
  <si>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</si>
  <si>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</si>
  <si>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</si>
  <si>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</si>
  <si>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2 SEGUIMIENTO</t>
  </si>
  <si>
    <t>OBSERVACIONES OFICINA DE          CONTROL INTERNO</t>
  </si>
  <si>
    <t xml:space="preserve">El responsable del inventario de bienes devolutivos o de consumo controlado en servicio dé su consentimiento de salida o traslado de bienes Devolutivos sin el lleno de los requisitos debido procedimiento. 
Que dentro de cada Sede, Área, Dependencia o sitio donde se encuentren bienes devolutivos o de consumo controlado en servicio, no se realicen controles periódicos por parte de los responsable de inventarios. </t>
  </si>
  <si>
    <t>Sustracción de bienes devolutivos y/o elementos de consumo controlado en servicio o en bodega y/o elementos de consumo en bodega de propiedad o bajo custodia del IDIPRON por parte de los funcionarios y/o contratistas del Instituto para benefico propio o de un tercero.</t>
  </si>
  <si>
    <t>Hallazgos de los entes de control.
Fallas en la prestación del servicio.
Perdida de la imagen institucional del Instituto.
Responsabilidades Disciplinarias y/o Fiscales
Que la misionalidad del IDIPRON se vea comprometida debido a la recepción de bienes que no corresponden  con lo requerido en la ficha técnica o minuta del contrato</t>
  </si>
  <si>
    <t xml:space="preserve">Los funcionarios del proceso Gestión de Inventarios, Almacén y Economato, realizan anualmente  tomas físicas de inventarios integral, aleatoria o selectiva según corresponda,  registrando  en el formato Inventario físico por dependenca y verificando físicamente  los elementos encontrados contra los registros del sistema con el fin de determinar su existencia y la actualización de los datos del sistema 
En caso de que, producto de la toma física de inventario, se detecte la pérdida de un bien devolutivo y el responsable no pueda justificar el traslado o cambio de ubicación, se procede a ejecutar el procedimiento A-GFI-PR-017 Responsabilidad y trámite ante siniestro 
</t>
  </si>
  <si>
    <t xml:space="preserve">1. Poner en conocimiento del Director, el Gerente de Proyecto, a la Oficina Asesora Jurídica y a la Oficina de Control Interno, acompañado de los documentos que soportan la acción u omisión para que se tomen las acciones pertinentes y se ponga en conocimiento de las autoridades competentes
2.  Realizar mesa de trabajo con el supervisor del contrato y se determinen los ajustes necesarios para subsanar la situación </t>
  </si>
  <si>
    <t>Realizar 4 conversatorios durante el año, relacionados con el proceso operativo y administrativo del proceso  Gestión de Inventarios, Almacen y Economato dirigidos a supervisores de contratos de adquisición de bienes y responsables de inventario</t>
  </si>
  <si>
    <t>DIRECCIONAMIENTO ESTRATÉGICO</t>
  </si>
  <si>
    <t>E-DES-FT-020</t>
  </si>
  <si>
    <t>02</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</si>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</sst>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4"/>
      <color rgb="FFFF0000"/>
      <name val="Times New Roman"/>
      <family val="1"/>
    </font>
    <font>
      <sz val="12"/>
      <color rgb="FFFF0000"/>
      <name val="Times New Roman"/>
      <family val="1"/>
    </font>
    <font>
      <sz val="14"/>
      <color rgb="FF000000"/>
      <name val="Times New Roman"/>
      <family val="1"/>
    </font>
    <font>
      <sz val="12"/>
      <color rgb="FF000000"/>
      <name val="Times New Roman"/>
      <family val="1"/>
    </font>
    <font>
      <b/>
      <sz val="16"/>
      <color theme="1"/>
      <name val="Calibri"/>
      <family val="2"/>
      <scheme val="minor"/>
    </font>
    <font>
      <sz val="10"/>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rgb="FF000000"/>
      </bottom>
      <diagonal/>
    </border>
    <border>
      <left style="medium">
        <color indexed="64"/>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right/>
      <top/>
      <bottom style="medium">
        <color rgb="FF000000"/>
      </bottom>
      <diagonal/>
    </border>
    <border>
      <left style="medium">
        <color indexed="64"/>
      </left>
      <right style="thin">
        <color indexed="64"/>
      </right>
      <top style="thin">
        <color indexed="64"/>
      </top>
      <bottom style="medium">
        <color rgb="FF000000"/>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s>
  <cellStyleXfs count="1">
    <xf numFmtId="0" fontId="0" fillId="0" borderId="0"/>
  </cellStyleXfs>
  <cellXfs count="216">
    <xf numFmtId="0" fontId="0" fillId="0" borderId="0" xfId="0"/>
    <xf numFmtId="0" fontId="3" fillId="0" borderId="0" xfId="0" applyFont="1"/>
    <xf numFmtId="0" fontId="2" fillId="0" borderId="0" xfId="0" applyFont="1"/>
    <xf numFmtId="0" fontId="6"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8"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8"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0" xfId="0" applyFont="1" applyAlignment="1">
      <alignment horizontal="center"/>
    </xf>
    <xf numFmtId="0" fontId="6"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50" xfId="0" applyFont="1" applyBorder="1" applyAlignment="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8" borderId="43" xfId="0" applyFont="1" applyFill="1" applyBorder="1" applyAlignment="1">
      <alignment horizontal="left" vertical="center"/>
    </xf>
    <xf numFmtId="0" fontId="2" fillId="2" borderId="41" xfId="0" applyFont="1" applyFill="1" applyBorder="1" applyAlignment="1">
      <alignment horizontal="center" vertical="center"/>
    </xf>
    <xf numFmtId="0" fontId="16" fillId="0" borderId="1" xfId="0" applyFont="1" applyBorder="1" applyAlignment="1">
      <alignment horizontal="center" vertical="center"/>
    </xf>
    <xf numFmtId="0" fontId="4" fillId="7" borderId="43" xfId="0" applyFont="1" applyFill="1" applyBorder="1" applyAlignment="1">
      <alignment horizontal="center" vertical="center" wrapText="1"/>
    </xf>
    <xf numFmtId="0" fontId="1" fillId="6" borderId="43" xfId="0" applyFont="1" applyFill="1" applyBorder="1" applyAlignment="1">
      <alignment horizontal="center"/>
    </xf>
    <xf numFmtId="0" fontId="4" fillId="0" borderId="35" xfId="0" applyFont="1" applyBorder="1" applyAlignment="1">
      <alignment horizontal="center" vertical="center" wrapText="1"/>
    </xf>
    <xf numFmtId="0" fontId="24" fillId="0" borderId="1" xfId="0" applyFont="1" applyBorder="1" applyAlignment="1">
      <alignment horizontal="center" vertical="center"/>
    </xf>
    <xf numFmtId="0" fontId="3" fillId="0" borderId="65" xfId="0" applyFont="1" applyBorder="1"/>
    <xf numFmtId="0" fontId="8" fillId="4" borderId="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9"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0" xfId="0" applyFont="1" applyFill="1" applyAlignment="1">
      <alignment horizontal="center" vertical="center"/>
    </xf>
    <xf numFmtId="0" fontId="2" fillId="3" borderId="36"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0" fontId="18" fillId="0" borderId="27" xfId="0" applyFont="1" applyBorder="1" applyAlignment="1" applyProtection="1">
      <alignment horizontal="justify" vertical="center" wrapText="1"/>
      <protection locked="0"/>
    </xf>
    <xf numFmtId="0" fontId="18" fillId="0" borderId="47" xfId="0" applyFont="1" applyBorder="1" applyAlignment="1" applyProtection="1">
      <alignment horizontal="justify" vertical="center"/>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2" fillId="0" borderId="1"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22" fillId="0" borderId="8" xfId="0" applyFont="1" applyBorder="1" applyAlignment="1">
      <alignment wrapText="1"/>
    </xf>
    <xf numFmtId="0" fontId="22" fillId="0" borderId="10" xfId="0" applyFont="1" applyBorder="1" applyAlignment="1">
      <alignment wrapText="1"/>
    </xf>
    <xf numFmtId="0" fontId="22" fillId="0" borderId="61" xfId="0" applyFont="1" applyBorder="1" applyAlignment="1">
      <alignment wrapText="1"/>
    </xf>
    <xf numFmtId="0" fontId="22" fillId="0" borderId="8" xfId="0" applyFont="1" applyBorder="1" applyAlignment="1">
      <alignment vertical="center" wrapText="1"/>
    </xf>
    <xf numFmtId="0" fontId="22" fillId="0" borderId="10" xfId="0" applyFont="1" applyBorder="1" applyAlignment="1">
      <alignment vertical="center" wrapText="1"/>
    </xf>
    <xf numFmtId="0" fontId="22" fillId="0" borderId="61" xfId="0" applyFont="1" applyBorder="1" applyAlignment="1">
      <alignment vertical="center" wrapText="1"/>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3" borderId="1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19" fillId="0" borderId="1" xfId="0" applyFont="1" applyBorder="1" applyAlignment="1" applyProtection="1">
      <alignment horizontal="justify" vertical="center" wrapText="1"/>
      <protection locked="0"/>
    </xf>
    <xf numFmtId="0" fontId="19" fillId="0" borderId="45" xfId="0" applyFont="1" applyBorder="1" applyAlignment="1" applyProtection="1">
      <alignment horizontal="justify" vertical="center" wrapText="1"/>
      <protection locked="0"/>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2" xfId="0" applyFont="1" applyBorder="1" applyAlignment="1">
      <alignment horizontal="center" vertical="center" wrapText="1"/>
    </xf>
    <xf numFmtId="0" fontId="17" fillId="0" borderId="21"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18" fillId="0" borderId="8"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18" fillId="0" borderId="49"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protection locked="0"/>
    </xf>
    <xf numFmtId="0" fontId="18" fillId="0" borderId="45" xfId="0" applyFont="1" applyBorder="1" applyAlignment="1" applyProtection="1">
      <alignment horizontal="justify" vertical="center"/>
      <protection locked="0"/>
    </xf>
    <xf numFmtId="0" fontId="18" fillId="0" borderId="47"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2" fillId="2" borderId="4"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56"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wrapText="1"/>
    </xf>
    <xf numFmtId="0" fontId="3" fillId="0" borderId="21"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14" fontId="15" fillId="2" borderId="4" xfId="0" applyNumberFormat="1" applyFont="1" applyFill="1" applyBorder="1" applyAlignment="1">
      <alignment horizontal="center" vertical="center"/>
    </xf>
    <xf numFmtId="0" fontId="15" fillId="2" borderId="5"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9" xfId="0" applyFont="1" applyBorder="1" applyAlignment="1">
      <alignment horizontal="center" vertical="center" wrapText="1"/>
    </xf>
    <xf numFmtId="0" fontId="10" fillId="4" borderId="1" xfId="0" applyFont="1" applyFill="1" applyBorder="1" applyAlignment="1">
      <alignment horizontal="center" vertical="center"/>
    </xf>
    <xf numFmtId="0" fontId="6" fillId="3" borderId="1" xfId="0" applyFont="1" applyFill="1" applyBorder="1" applyAlignment="1">
      <alignment horizontal="center" vertical="center" wrapText="1"/>
    </xf>
    <xf numFmtId="14" fontId="23" fillId="0" borderId="24" xfId="0" applyNumberFormat="1" applyFont="1" applyBorder="1" applyAlignment="1">
      <alignment horizontal="center" vertical="center"/>
    </xf>
    <xf numFmtId="0" fontId="23" fillId="0" borderId="23" xfId="0" applyFont="1" applyBorder="1" applyAlignment="1">
      <alignment horizontal="center" vertical="center"/>
    </xf>
    <xf numFmtId="0" fontId="23" fillId="0" borderId="62" xfId="0" applyFont="1" applyBorder="1" applyAlignment="1">
      <alignment horizontal="center" vertical="center"/>
    </xf>
    <xf numFmtId="0" fontId="20" fillId="2" borderId="31" xfId="0" applyFont="1" applyFill="1" applyBorder="1" applyAlignment="1">
      <alignment horizontal="left" vertical="center" wrapText="1"/>
    </xf>
    <xf numFmtId="0" fontId="21" fillId="2" borderId="32" xfId="0" applyFont="1" applyFill="1" applyBorder="1" applyAlignment="1">
      <alignment horizontal="left" vertical="center" wrapText="1"/>
    </xf>
    <xf numFmtId="0" fontId="21" fillId="2" borderId="33" xfId="0" applyFont="1" applyFill="1" applyBorder="1" applyAlignment="1">
      <alignment horizontal="left" vertical="center" wrapText="1"/>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5" xfId="0" applyFont="1" applyFill="1" applyBorder="1" applyAlignment="1">
      <alignment horizontal="center" vertical="center"/>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13" fillId="7" borderId="1"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1" xfId="0" applyFont="1" applyFill="1" applyBorder="1" applyAlignment="1">
      <alignment horizontal="justify" vertical="top" wrapText="1"/>
    </xf>
    <xf numFmtId="0" fontId="13" fillId="7" borderId="8" xfId="0" applyFont="1" applyFill="1" applyBorder="1" applyAlignment="1">
      <alignment horizontal="justify" vertical="top"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18" fillId="0" borderId="47" xfId="0" applyFont="1" applyBorder="1" applyAlignment="1" applyProtection="1">
      <alignment horizontal="justify" vertical="center" wrapText="1"/>
      <protection locked="0"/>
    </xf>
    <xf numFmtId="0" fontId="18" fillId="0" borderId="53" xfId="0" applyFont="1" applyBorder="1" applyAlignment="1" applyProtection="1">
      <alignment horizontal="justify" vertical="center" wrapText="1"/>
      <protection locked="0"/>
    </xf>
    <xf numFmtId="0" fontId="3" fillId="0" borderId="66" xfId="0" applyFont="1" applyBorder="1" applyAlignment="1" applyProtection="1">
      <alignment horizontal="center" vertical="center" wrapText="1"/>
      <protection locked="0"/>
    </xf>
    <xf numFmtId="0" fontId="23" fillId="0" borderId="67" xfId="0" applyFont="1" applyBorder="1" applyAlignment="1">
      <alignment horizontal="center" vertical="center"/>
    </xf>
    <xf numFmtId="0" fontId="22" fillId="0" borderId="8" xfId="0" applyFont="1" applyBorder="1" applyAlignment="1">
      <alignment horizontal="left" vertical="center" wrapText="1"/>
    </xf>
    <xf numFmtId="0" fontId="22" fillId="0" borderId="10" xfId="0" applyFont="1" applyBorder="1" applyAlignment="1">
      <alignment horizontal="left" vertical="center" wrapText="1"/>
    </xf>
    <xf numFmtId="0" fontId="22" fillId="0" borderId="68" xfId="0" applyFont="1" applyBorder="1" applyAlignment="1">
      <alignment horizontal="left" vertical="center" wrapText="1"/>
    </xf>
    <xf numFmtId="0" fontId="12" fillId="0" borderId="63" xfId="0" applyFont="1" applyBorder="1" applyAlignment="1" applyProtection="1">
      <alignment horizontal="center" vertical="center" wrapText="1"/>
      <protection locked="0"/>
    </xf>
    <xf numFmtId="0" fontId="3" fillId="0" borderId="64" xfId="0" applyFont="1" applyBorder="1" applyAlignment="1" applyProtection="1">
      <alignment horizontal="center" vertical="center" wrapText="1"/>
      <protection locked="0"/>
    </xf>
    <xf numFmtId="0" fontId="18"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33" xfId="0" applyFont="1" applyFill="1" applyBorder="1" applyAlignment="1">
      <alignment horizontal="left" vertical="center" wrapText="1"/>
    </xf>
  </cellXfs>
  <cellStyles count="1">
    <cellStyle name="Normal" xfId="0" builtinId="0"/>
  </cellStyles>
  <dxfs count="12">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341F8740-E83E-4614-8C78-3E2D1003A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opLeftCell="B15" zoomScale="50" zoomScaleNormal="50" zoomScaleSheetLayoutView="50" workbookViewId="0">
      <selection activeCell="C16" sqref="C16:C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42.5703125" customWidth="1"/>
    <col min="24" max="24" width="25.42578125" customWidth="1"/>
    <col min="25" max="25" width="1.7109375" customWidth="1"/>
    <col min="26" max="26" width="33.42578125" customWidth="1"/>
    <col min="27" max="27" width="50.5703125" customWidth="1"/>
    <col min="28"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7"/>
      <c r="B1" s="179" t="s">
        <v>0</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1"/>
      <c r="AD1" s="177" t="s">
        <v>1</v>
      </c>
      <c r="AE1" s="178"/>
      <c r="AF1" s="178"/>
      <c r="AG1" s="51" t="s">
        <v>2</v>
      </c>
      <c r="AH1" s="1"/>
      <c r="AI1" s="1"/>
      <c r="AJ1" s="1"/>
    </row>
    <row r="2" spans="1:36" ht="27" customHeight="1" thickBot="1" x14ac:dyDescent="0.3">
      <c r="A2" s="137"/>
      <c r="B2" s="182"/>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4"/>
      <c r="AD2" s="177" t="s">
        <v>3</v>
      </c>
      <c r="AE2" s="178"/>
      <c r="AF2" s="178"/>
      <c r="AG2" s="52" t="s">
        <v>4</v>
      </c>
      <c r="AH2" s="1"/>
      <c r="AI2" s="1"/>
      <c r="AJ2" s="1"/>
    </row>
    <row r="3" spans="1:36" ht="27" customHeight="1" x14ac:dyDescent="0.25">
      <c r="A3" s="137"/>
      <c r="B3" s="179" t="s">
        <v>5</v>
      </c>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1"/>
      <c r="AD3" s="177" t="s">
        <v>6</v>
      </c>
      <c r="AE3" s="178"/>
      <c r="AF3" s="178"/>
      <c r="AG3" s="51" t="s">
        <v>7</v>
      </c>
      <c r="AH3" s="1"/>
      <c r="AI3" s="1"/>
      <c r="AJ3" s="1"/>
    </row>
    <row r="4" spans="1:36" ht="27" customHeight="1" thickBot="1" x14ac:dyDescent="0.3">
      <c r="A4" s="137"/>
      <c r="B4" s="182"/>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4"/>
      <c r="AD4" s="177" t="s">
        <v>8</v>
      </c>
      <c r="AE4" s="178"/>
      <c r="AF4" s="178"/>
      <c r="AG4" s="53">
        <v>43846</v>
      </c>
      <c r="AH4" s="1"/>
      <c r="AI4" s="1"/>
      <c r="AJ4" s="1"/>
    </row>
    <row r="5" spans="1:36" ht="27" customHeight="1" thickBot="1" x14ac:dyDescent="0.3">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59.25" customHeight="1" thickBot="1" x14ac:dyDescent="0.3">
      <c r="A6" s="54" t="s">
        <v>9</v>
      </c>
      <c r="B6" s="138" t="s">
        <v>10</v>
      </c>
      <c r="C6" s="139"/>
      <c r="D6" s="139"/>
      <c r="E6" s="139"/>
      <c r="F6" s="139"/>
      <c r="G6" s="139"/>
      <c r="H6" s="140"/>
      <c r="I6" s="22"/>
      <c r="J6" s="28"/>
      <c r="K6" s="31" t="s">
        <v>11</v>
      </c>
      <c r="L6" s="30"/>
      <c r="M6" s="161">
        <v>44592</v>
      </c>
      <c r="N6" s="162"/>
      <c r="O6" s="22"/>
      <c r="P6" s="22"/>
      <c r="Q6" s="22"/>
      <c r="R6" s="22"/>
      <c r="S6" s="22"/>
      <c r="T6" s="22"/>
      <c r="U6" s="22"/>
      <c r="V6" s="22"/>
      <c r="W6" s="22"/>
      <c r="X6" s="22"/>
      <c r="Y6" s="22"/>
      <c r="Z6" s="22"/>
      <c r="AA6" s="22"/>
      <c r="AB6" s="22"/>
      <c r="AC6" s="23"/>
      <c r="AD6" s="22"/>
      <c r="AE6" s="1"/>
      <c r="AF6" s="1"/>
      <c r="AG6" s="1"/>
      <c r="AH6" s="1"/>
      <c r="AI6" s="1"/>
      <c r="AJ6" s="1"/>
    </row>
    <row r="7" spans="1:36" ht="27" customHeight="1" thickBot="1" x14ac:dyDescent="0.3">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59.25" customHeight="1" thickBot="1" x14ac:dyDescent="0.3">
      <c r="A8" s="54" t="s">
        <v>12</v>
      </c>
      <c r="B8" s="174" t="s">
        <v>13</v>
      </c>
      <c r="C8" s="175"/>
      <c r="D8" s="175"/>
      <c r="E8" s="175"/>
      <c r="F8" s="175"/>
      <c r="G8" s="175"/>
      <c r="H8" s="175"/>
      <c r="I8" s="176"/>
      <c r="J8" s="22"/>
      <c r="K8" s="26" t="s">
        <v>14</v>
      </c>
      <c r="L8" s="26"/>
      <c r="M8" s="26" t="s">
        <v>15</v>
      </c>
      <c r="N8" s="26" t="s">
        <v>16</v>
      </c>
      <c r="O8" s="26" t="s">
        <v>16</v>
      </c>
      <c r="P8" s="22"/>
      <c r="Q8" s="22"/>
      <c r="R8" s="22"/>
      <c r="S8" s="22"/>
      <c r="T8" s="22"/>
      <c r="U8" s="22"/>
      <c r="V8" s="22"/>
      <c r="W8" s="22"/>
      <c r="X8" s="22"/>
      <c r="Y8" s="22"/>
      <c r="Z8" s="22"/>
      <c r="AA8" s="22"/>
      <c r="AB8" s="22"/>
      <c r="AC8" s="23"/>
      <c r="AD8" s="22"/>
      <c r="AE8" s="1"/>
      <c r="AF8" s="1"/>
      <c r="AG8" s="1"/>
      <c r="AH8" s="1"/>
      <c r="AI8" s="1"/>
      <c r="AJ8" s="1"/>
    </row>
    <row r="9" spans="1:36" ht="59.25" customHeight="1" thickBot="1" x14ac:dyDescent="0.3">
      <c r="A9" s="54" t="s">
        <v>17</v>
      </c>
      <c r="B9" s="174" t="s">
        <v>18</v>
      </c>
      <c r="C9" s="175"/>
      <c r="D9" s="175"/>
      <c r="E9" s="175"/>
      <c r="F9" s="175"/>
      <c r="G9" s="175"/>
      <c r="H9" s="175"/>
      <c r="I9" s="176"/>
      <c r="J9" s="22"/>
      <c r="K9" s="56" t="s">
        <v>19</v>
      </c>
      <c r="L9" s="27"/>
      <c r="M9" s="27"/>
      <c r="N9" s="27"/>
      <c r="O9" s="27"/>
      <c r="P9" s="22"/>
      <c r="Q9" s="22"/>
      <c r="R9" s="22"/>
      <c r="S9" s="22"/>
      <c r="T9" s="22"/>
      <c r="U9" s="22"/>
      <c r="V9" s="22"/>
      <c r="W9" s="22"/>
      <c r="X9" s="22"/>
      <c r="Y9" s="22"/>
      <c r="Z9" s="22"/>
      <c r="AA9" s="22"/>
      <c r="AB9" s="22"/>
      <c r="AC9" s="23"/>
      <c r="AD9" s="22"/>
      <c r="AE9" s="1"/>
      <c r="AF9" s="1"/>
      <c r="AG9" s="1"/>
      <c r="AH9" s="1"/>
      <c r="AI9" s="1"/>
      <c r="AJ9" s="1"/>
    </row>
    <row r="10" spans="1:36" ht="15.7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customHeight="1" thickBot="1" x14ac:dyDescent="0.3">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x14ac:dyDescent="0.25">
      <c r="A12" s="141" t="s">
        <v>20</v>
      </c>
      <c r="B12" s="142"/>
      <c r="C12" s="142"/>
      <c r="D12" s="143"/>
      <c r="E12" s="144" t="s">
        <v>21</v>
      </c>
      <c r="F12" s="145"/>
      <c r="G12" s="145"/>
      <c r="H12" s="145"/>
      <c r="I12" s="145"/>
      <c r="J12" s="145"/>
      <c r="K12" s="145"/>
      <c r="L12" s="145"/>
      <c r="M12" s="145"/>
      <c r="N12" s="145"/>
      <c r="O12" s="145"/>
      <c r="P12" s="145"/>
      <c r="Q12" s="145"/>
      <c r="R12" s="145"/>
      <c r="S12" s="145"/>
      <c r="T12" s="145"/>
      <c r="U12" s="145"/>
      <c r="V12" s="145"/>
      <c r="W12" s="145"/>
      <c r="X12" s="146"/>
      <c r="Y12" s="39"/>
      <c r="Z12" s="79" t="s">
        <v>22</v>
      </c>
      <c r="AA12" s="80"/>
      <c r="AB12" s="80"/>
      <c r="AC12" s="80"/>
      <c r="AD12" s="81"/>
      <c r="AE12" s="1"/>
      <c r="AF12" s="79" t="s">
        <v>23</v>
      </c>
      <c r="AG12" s="81"/>
      <c r="AH12" s="1"/>
      <c r="AI12" s="1"/>
      <c r="AJ12" s="1"/>
    </row>
    <row r="13" spans="1:36" x14ac:dyDescent="0.25">
      <c r="A13" s="147" t="s">
        <v>24</v>
      </c>
      <c r="B13" s="104" t="s">
        <v>25</v>
      </c>
      <c r="C13" s="104" t="s">
        <v>26</v>
      </c>
      <c r="D13" s="106" t="s">
        <v>27</v>
      </c>
      <c r="E13" s="108" t="s">
        <v>28</v>
      </c>
      <c r="F13" s="109"/>
      <c r="G13" s="109"/>
      <c r="H13" s="109"/>
      <c r="I13" s="110" t="s">
        <v>29</v>
      </c>
      <c r="J13" s="111"/>
      <c r="K13" s="111"/>
      <c r="L13" s="111"/>
      <c r="M13" s="111"/>
      <c r="N13" s="111"/>
      <c r="O13" s="111"/>
      <c r="P13" s="111"/>
      <c r="Q13" s="111"/>
      <c r="R13" s="33"/>
      <c r="S13" s="33"/>
      <c r="T13" s="110" t="s">
        <v>30</v>
      </c>
      <c r="U13" s="111"/>
      <c r="V13" s="111"/>
      <c r="W13" s="111"/>
      <c r="X13" s="149"/>
      <c r="Y13" s="39"/>
      <c r="Z13" s="82"/>
      <c r="AA13" s="83"/>
      <c r="AB13" s="83"/>
      <c r="AC13" s="83"/>
      <c r="AD13" s="84"/>
      <c r="AE13" s="1"/>
      <c r="AF13" s="82"/>
      <c r="AG13" s="84"/>
      <c r="AH13" s="2"/>
      <c r="AI13" s="2"/>
      <c r="AJ13" s="2"/>
    </row>
    <row r="14" spans="1:36" ht="32.25" customHeight="1" thickBot="1" x14ac:dyDescent="0.3">
      <c r="A14" s="147"/>
      <c r="B14" s="104"/>
      <c r="C14" s="104"/>
      <c r="D14" s="106"/>
      <c r="E14" s="150" t="s">
        <v>31</v>
      </c>
      <c r="F14" s="151"/>
      <c r="G14" s="151"/>
      <c r="H14" s="151"/>
      <c r="I14" s="152" t="s">
        <v>32</v>
      </c>
      <c r="J14" s="154" t="s">
        <v>33</v>
      </c>
      <c r="K14" s="154" t="s">
        <v>34</v>
      </c>
      <c r="L14" s="155" t="s">
        <v>35</v>
      </c>
      <c r="M14" s="104" t="s">
        <v>36</v>
      </c>
      <c r="N14" s="157" t="s">
        <v>37</v>
      </c>
      <c r="O14" s="105" t="s">
        <v>38</v>
      </c>
      <c r="P14" s="104" t="s">
        <v>39</v>
      </c>
      <c r="Q14" s="105" t="s">
        <v>40</v>
      </c>
      <c r="R14" s="105" t="s">
        <v>41</v>
      </c>
      <c r="S14" s="36"/>
      <c r="T14" s="153" t="s">
        <v>42</v>
      </c>
      <c r="U14" s="104" t="s">
        <v>43</v>
      </c>
      <c r="V14" s="105" t="s">
        <v>44</v>
      </c>
      <c r="W14" s="104" t="s">
        <v>45</v>
      </c>
      <c r="X14" s="106"/>
      <c r="Y14" s="46"/>
      <c r="Z14" s="85"/>
      <c r="AA14" s="86"/>
      <c r="AB14" s="86"/>
      <c r="AC14" s="86"/>
      <c r="AD14" s="87"/>
      <c r="AE14" s="2"/>
      <c r="AF14" s="85"/>
      <c r="AG14" s="87"/>
      <c r="AH14" s="2"/>
      <c r="AI14" s="1"/>
      <c r="AJ14" s="2"/>
    </row>
    <row r="15" spans="1:36" ht="74.25" customHeight="1" x14ac:dyDescent="0.25">
      <c r="A15" s="148"/>
      <c r="B15" s="105"/>
      <c r="C15" s="105"/>
      <c r="D15" s="107"/>
      <c r="E15" s="40" t="s">
        <v>46</v>
      </c>
      <c r="F15" s="38" t="s">
        <v>47</v>
      </c>
      <c r="G15" s="3"/>
      <c r="H15" s="4" t="s">
        <v>48</v>
      </c>
      <c r="I15" s="153"/>
      <c r="J15" s="154"/>
      <c r="K15" s="154"/>
      <c r="L15" s="156"/>
      <c r="M15" s="104"/>
      <c r="N15" s="112"/>
      <c r="O15" s="112"/>
      <c r="P15" s="104"/>
      <c r="Q15" s="112"/>
      <c r="R15" s="112"/>
      <c r="S15" s="37"/>
      <c r="T15" s="170"/>
      <c r="U15" s="104"/>
      <c r="V15" s="112"/>
      <c r="W15" s="34" t="s">
        <v>49</v>
      </c>
      <c r="X15" s="41" t="s">
        <v>50</v>
      </c>
      <c r="Y15" s="46"/>
      <c r="Z15" s="49" t="s">
        <v>51</v>
      </c>
      <c r="AA15" s="35" t="s">
        <v>52</v>
      </c>
      <c r="AB15" s="35" t="s">
        <v>53</v>
      </c>
      <c r="AC15" s="35" t="s">
        <v>54</v>
      </c>
      <c r="AD15" s="50" t="s">
        <v>55</v>
      </c>
      <c r="AE15" s="2"/>
      <c r="AF15" s="49" t="s">
        <v>56</v>
      </c>
      <c r="AG15" s="50" t="s">
        <v>57</v>
      </c>
      <c r="AH15" s="2"/>
      <c r="AI15" s="1"/>
      <c r="AJ15" s="2"/>
    </row>
    <row r="16" spans="1:36" ht="124.5" customHeight="1" x14ac:dyDescent="0.25">
      <c r="A16" s="125">
        <v>1</v>
      </c>
      <c r="B16" s="127" t="s">
        <v>58</v>
      </c>
      <c r="C16" s="130" t="s">
        <v>59</v>
      </c>
      <c r="D16" s="94" t="s">
        <v>60</v>
      </c>
      <c r="E16" s="134" t="s">
        <v>61</v>
      </c>
      <c r="F16" s="113" t="s">
        <v>62</v>
      </c>
      <c r="G16" s="74" t="str">
        <f>+CONCATENATE(E16," - ",F16)</f>
        <v>MUY BAJA - MODERADO</v>
      </c>
      <c r="H16" s="68" t="str">
        <f>+VLOOKUP(G16,Datos!D3:E17,2,FALSE)</f>
        <v>MODERADO</v>
      </c>
      <c r="I16" s="115" t="s">
        <v>63</v>
      </c>
      <c r="J16" s="5" t="s">
        <v>64</v>
      </c>
      <c r="K16" s="6" t="s">
        <v>65</v>
      </c>
      <c r="L16" s="7">
        <f>IF(K16="ASIGNADO",15,IF(K16="NO ASIGNADO",0,""))</f>
        <v>15</v>
      </c>
      <c r="M16" s="117">
        <f>SUM(L16:L22)</f>
        <v>100</v>
      </c>
      <c r="N16" s="119" t="s">
        <v>66</v>
      </c>
      <c r="O16" s="169">
        <f>IF(O19="DÉBIL",0,IF(O19="MODERADO",50,IF(O19="FUERTE",100,"")))</f>
        <v>100</v>
      </c>
      <c r="P16" s="166" t="str">
        <f>IF(AND(M19="FUERTE",N16="FUERTE (SIEMPRE SE EJECUTA)"),"NO","SÍ")</f>
        <v>NO</v>
      </c>
      <c r="Q16" s="67" t="s">
        <v>67</v>
      </c>
      <c r="R16" s="163" t="str">
        <f>IF(AND(E16="MUY BAJA",Q19=2),"MUY BAJA",IF(AND(E16="BAJA",Q19=2),"MUY BAJA",IF(AND(E16="MEDIA",Q19=2),"MUY BAJA",IF(AND(E16="ALTA",Q19=2),"BAJA",IF(AND(E16="MUY ALTA",Q19=2),"MEDIA",IF(AND(E16="MUY BAJA",Q19=1),"MUY BAJA",IF(AND(E16="BAJA",Q19=1),"MUY BAJA",IF(AND(E16="MEDIA",Q19=1),"BAJA",IF(AND(E16="ALTA",Q19=1),"MEDIA",IF(AND(E16="MUY ALTA",Q19=1),"ALTA",E16))))))))))</f>
        <v>MUY BAJA</v>
      </c>
      <c r="S16" s="74" t="str">
        <f>+CONCATENATE(R16," - ",F16)</f>
        <v>MUY BAJA - MODERADO</v>
      </c>
      <c r="T16" s="68" t="str">
        <f>+VLOOKUP(S16,Datos!$D$3:$E$17,2,FALSE)</f>
        <v>MODERADO</v>
      </c>
      <c r="U16" s="71" t="s">
        <v>68</v>
      </c>
      <c r="V16" s="88" t="s">
        <v>69</v>
      </c>
      <c r="W16" s="127" t="s">
        <v>70</v>
      </c>
      <c r="X16" s="94" t="s">
        <v>71</v>
      </c>
      <c r="Y16" s="47"/>
      <c r="Z16" s="171">
        <v>44925</v>
      </c>
      <c r="AA16" s="96" t="s">
        <v>72</v>
      </c>
      <c r="AB16" s="99" t="s">
        <v>73</v>
      </c>
      <c r="AC16" s="92"/>
      <c r="AD16" s="102"/>
      <c r="AE16" s="1"/>
      <c r="AF16" s="158" t="s">
        <v>74</v>
      </c>
      <c r="AG16" s="160" t="s">
        <v>75</v>
      </c>
      <c r="AH16" s="1"/>
      <c r="AI16" s="1"/>
      <c r="AJ16" s="1"/>
    </row>
    <row r="17" spans="1:36" ht="124.5" customHeight="1" x14ac:dyDescent="0.25">
      <c r="A17" s="125"/>
      <c r="B17" s="128"/>
      <c r="C17" s="131"/>
      <c r="D17" s="133"/>
      <c r="E17" s="135"/>
      <c r="F17" s="113"/>
      <c r="G17" s="75"/>
      <c r="H17" s="69"/>
      <c r="I17" s="115"/>
      <c r="J17" s="8" t="s">
        <v>76</v>
      </c>
      <c r="K17" s="9" t="s">
        <v>77</v>
      </c>
      <c r="L17" s="10">
        <f>IF(K17="ADECUADO",15,IF(K17="INADECUADO",0,""))</f>
        <v>15</v>
      </c>
      <c r="M17" s="118"/>
      <c r="N17" s="120"/>
      <c r="O17" s="169"/>
      <c r="P17" s="167"/>
      <c r="Q17" s="67"/>
      <c r="R17" s="164"/>
      <c r="S17" s="75"/>
      <c r="T17" s="69"/>
      <c r="U17" s="72"/>
      <c r="V17" s="89"/>
      <c r="W17" s="128"/>
      <c r="X17" s="133"/>
      <c r="Y17" s="47"/>
      <c r="Z17" s="172"/>
      <c r="AA17" s="97"/>
      <c r="AB17" s="100"/>
      <c r="AC17" s="92"/>
      <c r="AD17" s="102"/>
      <c r="AE17" s="1"/>
      <c r="AF17" s="158"/>
      <c r="AG17" s="158"/>
      <c r="AH17" s="1"/>
      <c r="AI17" s="1"/>
      <c r="AJ17" s="1"/>
    </row>
    <row r="18" spans="1:36" ht="124.5" customHeight="1" x14ac:dyDescent="0.25">
      <c r="A18" s="125"/>
      <c r="B18" s="128"/>
      <c r="C18" s="131"/>
      <c r="D18" s="133"/>
      <c r="E18" s="135"/>
      <c r="F18" s="113"/>
      <c r="G18" s="75"/>
      <c r="H18" s="69"/>
      <c r="I18" s="115"/>
      <c r="J18" s="11" t="s">
        <v>78</v>
      </c>
      <c r="K18" s="9" t="s">
        <v>79</v>
      </c>
      <c r="L18" s="10">
        <f>IF(K18="OPORTUNA",15,IF(K18="INOPORTUNA",0,""))</f>
        <v>15</v>
      </c>
      <c r="M18" s="118"/>
      <c r="N18" s="120"/>
      <c r="O18" s="169"/>
      <c r="P18" s="167"/>
      <c r="Q18" s="12" t="s">
        <v>80</v>
      </c>
      <c r="R18" s="164"/>
      <c r="S18" s="75"/>
      <c r="T18" s="69"/>
      <c r="U18" s="72"/>
      <c r="V18" s="89"/>
      <c r="W18" s="128"/>
      <c r="X18" s="133"/>
      <c r="Y18" s="47"/>
      <c r="Z18" s="172"/>
      <c r="AA18" s="97"/>
      <c r="AB18" s="100"/>
      <c r="AC18" s="92"/>
      <c r="AD18" s="102"/>
      <c r="AE18" s="1"/>
      <c r="AF18" s="158"/>
      <c r="AG18" s="158"/>
      <c r="AH18" s="1"/>
      <c r="AI18" s="1"/>
      <c r="AJ18" s="1"/>
    </row>
    <row r="19" spans="1:36" ht="124.5" customHeight="1" x14ac:dyDescent="0.25">
      <c r="A19" s="125"/>
      <c r="B19" s="128"/>
      <c r="C19" s="131"/>
      <c r="D19" s="133"/>
      <c r="E19" s="135"/>
      <c r="F19" s="113"/>
      <c r="G19" s="75"/>
      <c r="H19" s="69"/>
      <c r="I19" s="115"/>
      <c r="J19" s="8" t="s">
        <v>81</v>
      </c>
      <c r="K19" s="9" t="s">
        <v>82</v>
      </c>
      <c r="L19" s="10">
        <f>IF(K19="PREVENIR",15,IF(K19="DETECTAR",10,IF(K19="NO ES UN CONTROL",0,"")))</f>
        <v>15</v>
      </c>
      <c r="M19" s="122" t="str">
        <f>IF(M16&lt;86,"DÉBIL",IF(M16&lt;96,"MODERADO",IF(M16&lt;101,"FUERTE","")))</f>
        <v>FUERTE</v>
      </c>
      <c r="N19" s="120"/>
      <c r="O19" s="62" t="str">
        <f>IF(AND(M19="FUERTE",N16="FUERTE (SIEMPRE SE EJECUTA)"),"FUERTE",IF(OR(M19="DÉBIL",N16="DÉBIL (NO SE EJECUTA)"),"DÉBIL",IF(OR(M19="MODERADO",N16="MODERADO (ALGUNAS VECES)"),"MODERADO")))</f>
        <v>FUERTE</v>
      </c>
      <c r="P19" s="167"/>
      <c r="Q19" s="64">
        <f>IF(AND($O$19="FUERTE",$Q$16="DIRECTAMENTE"),2,IF(AND($O$19="FUERTE",$Q$16="DIRECTAMENTE"),2,IF(AND($O$19="FUERTE",$Q$16="DIRECTAMENTE"),2,IF(AND($O$19="FUERTE",$Q$16="NO DISMINUYE"),0,IF(AND($O$19="MODERADO",$Q$16="DIRECTAMENTE"),1,IF(AND($O$19="MODERADO",$Q$16="DIRECTAMENTE"),1,IF(AND($O$19="MODERADO",$Q$16="DIRECTAMENTE"),1,IF(AND($O$19="MODERADO",$Q$16="NO DISMINUYE"),0,"N/A"))))))))</f>
        <v>2</v>
      </c>
      <c r="R19" s="164"/>
      <c r="S19" s="75"/>
      <c r="T19" s="69"/>
      <c r="U19" s="72"/>
      <c r="V19" s="77" t="s">
        <v>83</v>
      </c>
      <c r="W19" s="128"/>
      <c r="X19" s="77" t="s">
        <v>84</v>
      </c>
      <c r="Y19" s="48"/>
      <c r="Z19" s="172"/>
      <c r="AA19" s="97"/>
      <c r="AB19" s="100"/>
      <c r="AC19" s="92"/>
      <c r="AD19" s="102"/>
      <c r="AE19" s="1"/>
      <c r="AF19" s="158"/>
      <c r="AG19" s="158"/>
      <c r="AH19" s="1"/>
      <c r="AI19" s="1"/>
      <c r="AJ19" s="1"/>
    </row>
    <row r="20" spans="1:36" ht="124.5" customHeight="1" x14ac:dyDescent="0.25">
      <c r="A20" s="125"/>
      <c r="B20" s="128"/>
      <c r="C20" s="131"/>
      <c r="D20" s="133"/>
      <c r="E20" s="135"/>
      <c r="F20" s="113"/>
      <c r="G20" s="75"/>
      <c r="H20" s="69"/>
      <c r="I20" s="115"/>
      <c r="J20" s="8" t="s">
        <v>85</v>
      </c>
      <c r="K20" s="9" t="s">
        <v>86</v>
      </c>
      <c r="L20" s="10">
        <f>IF(K20="CONFIABLE",15,IF(K20="NO CONFIABLE",0,""))</f>
        <v>15</v>
      </c>
      <c r="M20" s="123"/>
      <c r="N20" s="120"/>
      <c r="O20" s="62"/>
      <c r="P20" s="167"/>
      <c r="Q20" s="65"/>
      <c r="R20" s="164"/>
      <c r="S20" s="75"/>
      <c r="T20" s="69"/>
      <c r="U20" s="72"/>
      <c r="V20" s="78"/>
      <c r="W20" s="128"/>
      <c r="X20" s="78"/>
      <c r="Y20" s="48"/>
      <c r="Z20" s="172"/>
      <c r="AA20" s="97"/>
      <c r="AB20" s="100"/>
      <c r="AC20" s="92"/>
      <c r="AD20" s="102"/>
      <c r="AE20" s="1"/>
      <c r="AF20" s="158"/>
      <c r="AG20" s="158"/>
      <c r="AH20" s="1"/>
      <c r="AI20" s="1"/>
      <c r="AJ20" s="1"/>
    </row>
    <row r="21" spans="1:36" ht="124.5" customHeight="1" x14ac:dyDescent="0.25">
      <c r="A21" s="125"/>
      <c r="B21" s="128"/>
      <c r="C21" s="131"/>
      <c r="D21" s="133"/>
      <c r="E21" s="135"/>
      <c r="F21" s="113"/>
      <c r="G21" s="75"/>
      <c r="H21" s="69"/>
      <c r="I21" s="115"/>
      <c r="J21" s="8" t="s">
        <v>87</v>
      </c>
      <c r="K21" s="9" t="s">
        <v>88</v>
      </c>
      <c r="L21" s="10">
        <f>IF(K21="SE INVESTIGAN Y SE RESUELVEN OPORTUNAMENTE",15,IF(K21="NO SE INVESTIGAN Y SE RESUELVEN OPORTUNAMENTE",0,""))</f>
        <v>15</v>
      </c>
      <c r="M21" s="123"/>
      <c r="N21" s="120"/>
      <c r="O21" s="62"/>
      <c r="P21" s="167"/>
      <c r="Q21" s="65"/>
      <c r="R21" s="164"/>
      <c r="S21" s="75"/>
      <c r="T21" s="69"/>
      <c r="U21" s="72"/>
      <c r="V21" s="90" t="s">
        <v>89</v>
      </c>
      <c r="W21" s="128"/>
      <c r="X21" s="94" t="s">
        <v>90</v>
      </c>
      <c r="Y21" s="47"/>
      <c r="Z21" s="172"/>
      <c r="AA21" s="97"/>
      <c r="AB21" s="100"/>
      <c r="AC21" s="92"/>
      <c r="AD21" s="102"/>
      <c r="AE21" s="1"/>
      <c r="AF21" s="158"/>
      <c r="AG21" s="158"/>
      <c r="AH21" s="1"/>
      <c r="AI21" s="1"/>
      <c r="AJ21" s="1"/>
    </row>
    <row r="22" spans="1:36" ht="146.25" customHeight="1" x14ac:dyDescent="0.25">
      <c r="A22" s="126"/>
      <c r="B22" s="129"/>
      <c r="C22" s="132"/>
      <c r="D22" s="95"/>
      <c r="E22" s="136"/>
      <c r="F22" s="114"/>
      <c r="G22" s="76"/>
      <c r="H22" s="70"/>
      <c r="I22" s="116"/>
      <c r="J22" s="42" t="s">
        <v>91</v>
      </c>
      <c r="K22" s="43" t="s">
        <v>92</v>
      </c>
      <c r="L22" s="44">
        <f>IF(K22="COMPLETA",10,IF(K22="INCOMPLETA",5,IF(K22="NO EXISTE",0,"")))</f>
        <v>10</v>
      </c>
      <c r="M22" s="124"/>
      <c r="N22" s="121"/>
      <c r="O22" s="63"/>
      <c r="P22" s="168"/>
      <c r="Q22" s="66"/>
      <c r="R22" s="165"/>
      <c r="S22" s="76"/>
      <c r="T22" s="70"/>
      <c r="U22" s="73"/>
      <c r="V22" s="91"/>
      <c r="W22" s="129"/>
      <c r="X22" s="95"/>
      <c r="Y22" s="47"/>
      <c r="Z22" s="173"/>
      <c r="AA22" s="98"/>
      <c r="AB22" s="101"/>
      <c r="AC22" s="93"/>
      <c r="AD22" s="103"/>
      <c r="AE22" s="1"/>
      <c r="AF22" s="159"/>
      <c r="AG22" s="159"/>
      <c r="AH22" s="1"/>
      <c r="AI22" s="1"/>
      <c r="AJ22" s="1"/>
    </row>
  </sheetData>
  <dataConsolidate/>
  <mergeCells count="72">
    <mergeCell ref="B8:I8"/>
    <mergeCell ref="B9:I9"/>
    <mergeCell ref="AD1:AF1"/>
    <mergeCell ref="AD2:AF2"/>
    <mergeCell ref="AD3:AF3"/>
    <mergeCell ref="AD4:AF4"/>
    <mergeCell ref="B1:AC2"/>
    <mergeCell ref="B3:AC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16:A22"/>
    <mergeCell ref="B16:B22"/>
    <mergeCell ref="C16:C22"/>
    <mergeCell ref="D16:D22"/>
    <mergeCell ref="E16:E22"/>
    <mergeCell ref="F16:F22"/>
    <mergeCell ref="H16:H22"/>
    <mergeCell ref="I16:I22"/>
    <mergeCell ref="M16:M18"/>
    <mergeCell ref="N16:N22"/>
    <mergeCell ref="M19:M22"/>
    <mergeCell ref="C13:C15"/>
    <mergeCell ref="D13:D15"/>
    <mergeCell ref="E13:H13"/>
    <mergeCell ref="I13:Q13"/>
    <mergeCell ref="R14:R15"/>
    <mergeCell ref="X19:X20"/>
    <mergeCell ref="Z12:AD14"/>
    <mergeCell ref="V16:V18"/>
    <mergeCell ref="V19:V20"/>
    <mergeCell ref="V21:V22"/>
    <mergeCell ref="AC16:AC22"/>
    <mergeCell ref="X21:X22"/>
    <mergeCell ref="AA16:AA22"/>
    <mergeCell ref="AB16:AB22"/>
    <mergeCell ref="AD16:AD22"/>
    <mergeCell ref="O19:O22"/>
    <mergeCell ref="Q19:Q22"/>
    <mergeCell ref="Q16:Q17"/>
    <mergeCell ref="T16:T22"/>
    <mergeCell ref="U16:U22"/>
    <mergeCell ref="S16:S22"/>
  </mergeCells>
  <conditionalFormatting sqref="H16:H22">
    <cfRule type="containsText" dxfId="11" priority="12" operator="containsText" text="EXTREMO">
      <formula>NOT(ISERROR(SEARCH("EXTREMO",H16)))</formula>
    </cfRule>
    <cfRule type="containsText" dxfId="10" priority="13" operator="containsText" text="ALTO">
      <formula>NOT(ISERROR(SEARCH("ALTO",H16)))</formula>
    </cfRule>
    <cfRule type="containsText" dxfId="9" priority="14"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60F1D263-5BD7-415E-B019-3044214B7188}">
          <x14:formula1>
            <xm:f>Datos!$I$14:$I$16</xm:f>
          </x14:formula1>
          <xm:sqref>N16:N22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I17" sqref="I17"/>
    </sheetView>
  </sheetViews>
  <sheetFormatPr baseColWidth="10" defaultColWidth="11.42578125"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46</v>
      </c>
      <c r="B2" t="s">
        <v>47</v>
      </c>
      <c r="D2" t="s">
        <v>93</v>
      </c>
      <c r="I2" s="5" t="s">
        <v>64</v>
      </c>
      <c r="J2" t="s">
        <v>94</v>
      </c>
      <c r="K2" t="s">
        <v>95</v>
      </c>
    </row>
    <row r="3" spans="1:12" ht="31.5" x14ac:dyDescent="0.25">
      <c r="A3" t="s">
        <v>61</v>
      </c>
      <c r="B3" t="s">
        <v>62</v>
      </c>
      <c r="D3" t="s">
        <v>96</v>
      </c>
      <c r="E3" t="s">
        <v>62</v>
      </c>
      <c r="I3" s="8" t="s">
        <v>76</v>
      </c>
      <c r="J3" t="s">
        <v>97</v>
      </c>
      <c r="K3" t="s">
        <v>98</v>
      </c>
    </row>
    <row r="4" spans="1:12" ht="31.5" x14ac:dyDescent="0.25">
      <c r="A4" t="s">
        <v>99</v>
      </c>
      <c r="B4" t="s">
        <v>100</v>
      </c>
      <c r="D4" t="s">
        <v>101</v>
      </c>
      <c r="E4" t="s">
        <v>102</v>
      </c>
      <c r="I4" s="11" t="s">
        <v>78</v>
      </c>
      <c r="J4" t="s">
        <v>79</v>
      </c>
      <c r="K4" t="s">
        <v>103</v>
      </c>
    </row>
    <row r="5" spans="1:12" ht="63" x14ac:dyDescent="0.25">
      <c r="A5" t="s">
        <v>104</v>
      </c>
      <c r="B5" t="s">
        <v>105</v>
      </c>
      <c r="D5" t="s">
        <v>106</v>
      </c>
      <c r="E5" t="s">
        <v>107</v>
      </c>
      <c r="I5" s="8" t="s">
        <v>81</v>
      </c>
      <c r="J5" t="s">
        <v>108</v>
      </c>
      <c r="K5" t="s">
        <v>109</v>
      </c>
      <c r="L5" t="s">
        <v>110</v>
      </c>
    </row>
    <row r="6" spans="1:12" ht="31.5" x14ac:dyDescent="0.25">
      <c r="A6" t="s">
        <v>111</v>
      </c>
      <c r="D6" t="s">
        <v>112</v>
      </c>
      <c r="E6" t="s">
        <v>62</v>
      </c>
      <c r="I6" s="8" t="s">
        <v>85</v>
      </c>
      <c r="J6" t="s">
        <v>113</v>
      </c>
      <c r="K6" t="s">
        <v>114</v>
      </c>
    </row>
    <row r="7" spans="1:12" ht="47.25" x14ac:dyDescent="0.25">
      <c r="A7" t="s">
        <v>115</v>
      </c>
      <c r="D7" t="s">
        <v>116</v>
      </c>
      <c r="E7" t="s">
        <v>102</v>
      </c>
      <c r="I7" s="8" t="s">
        <v>87</v>
      </c>
      <c r="J7" s="20" t="s">
        <v>117</v>
      </c>
      <c r="K7" s="20" t="s">
        <v>118</v>
      </c>
    </row>
    <row r="8" spans="1:12" ht="31.5" x14ac:dyDescent="0.25">
      <c r="D8" t="s">
        <v>119</v>
      </c>
      <c r="E8" t="s">
        <v>107</v>
      </c>
      <c r="I8" s="13" t="s">
        <v>91</v>
      </c>
      <c r="J8" t="s">
        <v>120</v>
      </c>
      <c r="K8" t="s">
        <v>121</v>
      </c>
      <c r="L8" t="s">
        <v>122</v>
      </c>
    </row>
    <row r="9" spans="1:12" x14ac:dyDescent="0.25">
      <c r="A9" t="s">
        <v>123</v>
      </c>
      <c r="D9" t="s">
        <v>124</v>
      </c>
      <c r="E9" t="s">
        <v>62</v>
      </c>
    </row>
    <row r="10" spans="1:12" x14ac:dyDescent="0.25">
      <c r="D10" t="s">
        <v>125</v>
      </c>
      <c r="E10" t="s">
        <v>102</v>
      </c>
    </row>
    <row r="11" spans="1:12" x14ac:dyDescent="0.25">
      <c r="A11" t="s">
        <v>68</v>
      </c>
      <c r="D11" t="s">
        <v>126</v>
      </c>
      <c r="E11" t="s">
        <v>107</v>
      </c>
    </row>
    <row r="12" spans="1:12" x14ac:dyDescent="0.25">
      <c r="A12" t="s">
        <v>127</v>
      </c>
      <c r="D12" t="s">
        <v>128</v>
      </c>
      <c r="E12" t="s">
        <v>102</v>
      </c>
    </row>
    <row r="13" spans="1:12" x14ac:dyDescent="0.25">
      <c r="D13" t="s">
        <v>129</v>
      </c>
      <c r="E13" t="s">
        <v>102</v>
      </c>
      <c r="I13" t="s">
        <v>130</v>
      </c>
    </row>
    <row r="14" spans="1:12" x14ac:dyDescent="0.25">
      <c r="D14" t="s">
        <v>131</v>
      </c>
      <c r="E14" t="s">
        <v>107</v>
      </c>
      <c r="I14" t="s">
        <v>132</v>
      </c>
    </row>
    <row r="15" spans="1:12" x14ac:dyDescent="0.25">
      <c r="D15" t="s">
        <v>133</v>
      </c>
      <c r="E15" t="s">
        <v>102</v>
      </c>
      <c r="I15" t="s">
        <v>134</v>
      </c>
    </row>
    <row r="16" spans="1:12" x14ac:dyDescent="0.25">
      <c r="A16" t="s">
        <v>83</v>
      </c>
      <c r="D16" t="s">
        <v>135</v>
      </c>
      <c r="E16" t="s">
        <v>102</v>
      </c>
      <c r="I16" t="s">
        <v>136</v>
      </c>
    </row>
    <row r="17" spans="1:5" x14ac:dyDescent="0.25">
      <c r="A17" t="s">
        <v>137</v>
      </c>
      <c r="D17" t="s">
        <v>138</v>
      </c>
      <c r="E17" t="s">
        <v>107</v>
      </c>
    </row>
    <row r="18" spans="1:5" x14ac:dyDescent="0.25">
      <c r="A18"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workbookViewId="0">
      <selection activeCell="B36" sqref="B36"/>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191" t="s">
        <v>139</v>
      </c>
      <c r="B1" s="192"/>
      <c r="C1" s="192"/>
      <c r="D1" s="193"/>
    </row>
    <row r="2" spans="1:4" ht="15.75" thickBot="1" x14ac:dyDescent="0.3">
      <c r="A2" s="194" t="s">
        <v>140</v>
      </c>
      <c r="B2" s="14" t="s">
        <v>141</v>
      </c>
      <c r="C2" s="196" t="s">
        <v>142</v>
      </c>
      <c r="D2" s="197"/>
    </row>
    <row r="3" spans="1:4" ht="15.75" thickBot="1" x14ac:dyDescent="0.3">
      <c r="A3" s="195"/>
      <c r="B3" s="15" t="s">
        <v>143</v>
      </c>
      <c r="C3" s="17" t="s">
        <v>137</v>
      </c>
      <c r="D3" s="17" t="s">
        <v>89</v>
      </c>
    </row>
    <row r="4" spans="1:4" ht="15.75" thickBot="1" x14ac:dyDescent="0.3">
      <c r="A4" s="18">
        <v>1</v>
      </c>
      <c r="B4" s="16" t="s">
        <v>144</v>
      </c>
      <c r="C4" s="59" t="s">
        <v>19</v>
      </c>
      <c r="D4" s="59"/>
    </row>
    <row r="5" spans="1:4" ht="15.75" thickBot="1" x14ac:dyDescent="0.3">
      <c r="A5" s="18">
        <v>2</v>
      </c>
      <c r="B5" s="16" t="s">
        <v>145</v>
      </c>
      <c r="C5" s="59" t="s">
        <v>19</v>
      </c>
      <c r="D5" s="59"/>
    </row>
    <row r="6" spans="1:4" ht="15.75" thickBot="1" x14ac:dyDescent="0.3">
      <c r="A6" s="18">
        <v>3</v>
      </c>
      <c r="B6" s="16" t="s">
        <v>146</v>
      </c>
      <c r="C6" s="59"/>
      <c r="D6" s="59" t="s">
        <v>19</v>
      </c>
    </row>
    <row r="7" spans="1:4" ht="15.75" thickBot="1" x14ac:dyDescent="0.3">
      <c r="A7" s="18">
        <v>4</v>
      </c>
      <c r="B7" s="16" t="s">
        <v>147</v>
      </c>
      <c r="C7" s="59"/>
      <c r="D7" s="59" t="s">
        <v>19</v>
      </c>
    </row>
    <row r="8" spans="1:4" ht="15.75" thickBot="1" x14ac:dyDescent="0.3">
      <c r="A8" s="18">
        <v>5</v>
      </c>
      <c r="B8" s="16" t="s">
        <v>148</v>
      </c>
      <c r="C8" s="59"/>
      <c r="D8" s="59" t="s">
        <v>19</v>
      </c>
    </row>
    <row r="9" spans="1:4" ht="15.75" thickBot="1" x14ac:dyDescent="0.3">
      <c r="A9" s="18">
        <v>6</v>
      </c>
      <c r="B9" s="16" t="s">
        <v>149</v>
      </c>
      <c r="C9" s="59" t="s">
        <v>19</v>
      </c>
      <c r="D9" s="59"/>
    </row>
    <row r="10" spans="1:4" ht="15.75" thickBot="1" x14ac:dyDescent="0.3">
      <c r="A10" s="18">
        <v>7</v>
      </c>
      <c r="B10" s="16" t="s">
        <v>150</v>
      </c>
      <c r="C10" s="59"/>
      <c r="D10" s="59" t="s">
        <v>19</v>
      </c>
    </row>
    <row r="11" spans="1:4" ht="15.75" thickBot="1" x14ac:dyDescent="0.3">
      <c r="A11" s="18">
        <v>8</v>
      </c>
      <c r="B11" s="16" t="s">
        <v>151</v>
      </c>
      <c r="C11" s="59"/>
      <c r="D11" s="59" t="s">
        <v>19</v>
      </c>
    </row>
    <row r="12" spans="1:4" ht="15.75" thickBot="1" x14ac:dyDescent="0.3">
      <c r="A12" s="18">
        <v>9</v>
      </c>
      <c r="B12" s="16" t="s">
        <v>152</v>
      </c>
      <c r="C12" s="59"/>
      <c r="D12" s="59" t="s">
        <v>19</v>
      </c>
    </row>
    <row r="13" spans="1:4" ht="15.75" thickBot="1" x14ac:dyDescent="0.3">
      <c r="A13" s="18">
        <v>10</v>
      </c>
      <c r="B13" s="16" t="s">
        <v>153</v>
      </c>
      <c r="C13" s="59"/>
      <c r="D13" s="59" t="s">
        <v>19</v>
      </c>
    </row>
    <row r="14" spans="1:4" ht="15.75" thickBot="1" x14ac:dyDescent="0.3">
      <c r="A14" s="18">
        <v>11</v>
      </c>
      <c r="B14" s="16" t="s">
        <v>154</v>
      </c>
      <c r="C14" s="59"/>
      <c r="D14" s="59" t="s">
        <v>19</v>
      </c>
    </row>
    <row r="15" spans="1:4" ht="15.75" thickBot="1" x14ac:dyDescent="0.3">
      <c r="A15" s="18">
        <v>12</v>
      </c>
      <c r="B15" s="16" t="s">
        <v>155</v>
      </c>
      <c r="C15" s="59" t="s">
        <v>19</v>
      </c>
      <c r="D15" s="59"/>
    </row>
    <row r="16" spans="1:4" ht="15.75" thickBot="1" x14ac:dyDescent="0.3">
      <c r="A16" s="18">
        <v>13</v>
      </c>
      <c r="B16" s="16" t="s">
        <v>156</v>
      </c>
      <c r="C16" s="59"/>
      <c r="D16" s="59" t="s">
        <v>19</v>
      </c>
    </row>
    <row r="17" spans="1:4" ht="15.75" thickBot="1" x14ac:dyDescent="0.3">
      <c r="A17" s="18">
        <v>14</v>
      </c>
      <c r="B17" s="16" t="s">
        <v>157</v>
      </c>
      <c r="C17" s="59"/>
      <c r="D17" s="59" t="s">
        <v>19</v>
      </c>
    </row>
    <row r="18" spans="1:4" ht="15.75" thickBot="1" x14ac:dyDescent="0.3">
      <c r="A18" s="18">
        <v>15</v>
      </c>
      <c r="B18" s="16" t="s">
        <v>158</v>
      </c>
      <c r="C18" s="59"/>
      <c r="D18" s="59" t="s">
        <v>19</v>
      </c>
    </row>
    <row r="19" spans="1:4" ht="15.75" thickBot="1" x14ac:dyDescent="0.3">
      <c r="A19" s="18">
        <v>16</v>
      </c>
      <c r="B19" s="16" t="s">
        <v>159</v>
      </c>
      <c r="C19" s="59"/>
      <c r="D19" s="59" t="s">
        <v>19</v>
      </c>
    </row>
    <row r="20" spans="1:4" ht="15.75" thickBot="1" x14ac:dyDescent="0.3">
      <c r="A20" s="18">
        <v>17</v>
      </c>
      <c r="B20" s="16" t="s">
        <v>160</v>
      </c>
      <c r="C20" s="59"/>
      <c r="D20" s="59" t="s">
        <v>19</v>
      </c>
    </row>
    <row r="21" spans="1:4" ht="15.75" thickBot="1" x14ac:dyDescent="0.3">
      <c r="A21" s="18">
        <v>18</v>
      </c>
      <c r="B21" s="16" t="s">
        <v>161</v>
      </c>
      <c r="C21" s="59"/>
      <c r="D21" s="59" t="s">
        <v>19</v>
      </c>
    </row>
    <row r="22" spans="1:4" ht="15.75" thickBot="1" x14ac:dyDescent="0.3">
      <c r="A22" s="19">
        <v>19</v>
      </c>
      <c r="B22" s="16" t="s">
        <v>162</v>
      </c>
      <c r="C22" s="59"/>
      <c r="D22" s="59" t="s">
        <v>19</v>
      </c>
    </row>
    <row r="23" spans="1:4" ht="15" customHeight="1" thickBot="1" x14ac:dyDescent="0.3">
      <c r="A23" s="202" t="s">
        <v>163</v>
      </c>
      <c r="B23" s="203"/>
      <c r="C23" s="57">
        <f>+COUNTA(C4:C22)</f>
        <v>4</v>
      </c>
      <c r="D23" s="57">
        <f>+COUNTA(D4:D22)</f>
        <v>15</v>
      </c>
    </row>
    <row r="24" spans="1:4" x14ac:dyDescent="0.25">
      <c r="A24" s="198" t="s">
        <v>164</v>
      </c>
      <c r="B24" s="198"/>
      <c r="C24" s="199"/>
      <c r="D24" s="199"/>
    </row>
    <row r="25" spans="1:4" x14ac:dyDescent="0.25">
      <c r="A25" s="200" t="s">
        <v>165</v>
      </c>
      <c r="B25" s="200"/>
      <c r="C25" s="200"/>
      <c r="D25" s="200"/>
    </row>
    <row r="26" spans="1:4" ht="15.75" thickBot="1" x14ac:dyDescent="0.3">
      <c r="A26" s="201" t="s">
        <v>166</v>
      </c>
      <c r="B26" s="201"/>
      <c r="C26" s="201"/>
      <c r="D26" s="201"/>
    </row>
    <row r="27" spans="1:4" ht="15.75" thickBot="1" x14ac:dyDescent="0.3">
      <c r="A27" s="185" t="s">
        <v>167</v>
      </c>
      <c r="B27" s="186"/>
      <c r="C27" s="187"/>
      <c r="D27" s="58" t="str">
        <f>+IF(C23&lt;=5,"X", " ")</f>
        <v>X</v>
      </c>
    </row>
    <row r="28" spans="1:4" ht="15.75" thickBot="1" x14ac:dyDescent="0.3">
      <c r="A28" s="185" t="s">
        <v>168</v>
      </c>
      <c r="B28" s="186"/>
      <c r="C28" s="187"/>
      <c r="D28" s="58" t="str">
        <f>+IF(AND(C23&gt;5,C23&lt;12),"X"," ")</f>
        <v xml:space="preserve"> </v>
      </c>
    </row>
    <row r="29" spans="1:4" ht="15.75" thickBot="1" x14ac:dyDescent="0.3">
      <c r="A29" s="188" t="s">
        <v>169</v>
      </c>
      <c r="B29" s="189"/>
      <c r="C29" s="190"/>
      <c r="D29" s="58"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7290-A095-4318-83A6-2213882BE5BE}">
  <dimension ref="A1:AJ22"/>
  <sheetViews>
    <sheetView showGridLines="0" tabSelected="1" zoomScale="50" zoomScaleNormal="50" zoomScaleSheetLayoutView="50" workbookViewId="0">
      <selection activeCell="Z16" sqref="Z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41.7109375" customWidth="1"/>
    <col min="23" max="23" width="42.5703125" customWidth="1"/>
    <col min="24" max="24" width="25.42578125" customWidth="1"/>
    <col min="25" max="25" width="1.7109375" customWidth="1"/>
    <col min="26" max="26" width="33.42578125" customWidth="1"/>
    <col min="27" max="27" width="64.5703125" customWidth="1"/>
    <col min="28"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7"/>
      <c r="B1" s="179" t="s">
        <v>178</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1"/>
      <c r="AD1" s="177" t="s">
        <v>1</v>
      </c>
      <c r="AE1" s="178"/>
      <c r="AF1" s="178"/>
      <c r="AG1" s="51" t="s">
        <v>179</v>
      </c>
      <c r="AH1" s="1"/>
      <c r="AI1" s="1"/>
      <c r="AJ1" s="1"/>
    </row>
    <row r="2" spans="1:36" ht="27" customHeight="1" thickBot="1" x14ac:dyDescent="0.3">
      <c r="A2" s="137"/>
      <c r="B2" s="182"/>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4"/>
      <c r="AD2" s="177" t="s">
        <v>3</v>
      </c>
      <c r="AE2" s="178"/>
      <c r="AF2" s="178"/>
      <c r="AG2" s="52" t="s">
        <v>180</v>
      </c>
      <c r="AH2" s="1"/>
      <c r="AI2" s="1"/>
      <c r="AJ2" s="1"/>
    </row>
    <row r="3" spans="1:36" ht="27" customHeight="1" x14ac:dyDescent="0.25">
      <c r="A3" s="137"/>
      <c r="B3" s="179" t="s">
        <v>5</v>
      </c>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1"/>
      <c r="AD3" s="177" t="s">
        <v>6</v>
      </c>
      <c r="AE3" s="178"/>
      <c r="AF3" s="178"/>
      <c r="AG3" s="51" t="s">
        <v>7</v>
      </c>
      <c r="AH3" s="1"/>
      <c r="AI3" s="1"/>
      <c r="AJ3" s="1"/>
    </row>
    <row r="4" spans="1:36" ht="27" customHeight="1" thickBot="1" x14ac:dyDescent="0.3">
      <c r="A4" s="137"/>
      <c r="B4" s="182"/>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4"/>
      <c r="AD4" s="177" t="s">
        <v>8</v>
      </c>
      <c r="AE4" s="178"/>
      <c r="AF4" s="178"/>
      <c r="AG4" s="53">
        <v>44838</v>
      </c>
      <c r="AH4" s="1"/>
      <c r="AI4" s="1"/>
      <c r="AJ4" s="1"/>
    </row>
    <row r="5" spans="1:36" ht="27" customHeight="1" x14ac:dyDescent="0.25">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59.25" customHeight="1" x14ac:dyDescent="0.25">
      <c r="A6" s="54" t="s">
        <v>9</v>
      </c>
      <c r="B6" s="138" t="s">
        <v>10</v>
      </c>
      <c r="C6" s="139"/>
      <c r="D6" s="139"/>
      <c r="E6" s="139"/>
      <c r="F6" s="139"/>
      <c r="G6" s="139"/>
      <c r="H6" s="140"/>
      <c r="I6" s="22"/>
      <c r="J6" s="28"/>
      <c r="K6" s="31" t="s">
        <v>11</v>
      </c>
      <c r="L6" s="30"/>
      <c r="M6" s="161">
        <v>44956</v>
      </c>
      <c r="N6" s="162"/>
      <c r="O6" s="22"/>
      <c r="P6" s="22"/>
      <c r="Q6" s="22"/>
      <c r="R6" s="22"/>
      <c r="S6" s="22"/>
      <c r="T6" s="22"/>
      <c r="U6" s="22"/>
      <c r="V6" s="22"/>
      <c r="W6" s="22"/>
      <c r="X6" s="22"/>
      <c r="Y6" s="22"/>
      <c r="Z6" s="22"/>
      <c r="AA6" s="22"/>
      <c r="AB6" s="22"/>
      <c r="AC6" s="23"/>
      <c r="AD6" s="22"/>
      <c r="AE6" s="1"/>
      <c r="AF6" s="1"/>
      <c r="AG6" s="1"/>
      <c r="AH6" s="1"/>
      <c r="AI6" s="1"/>
      <c r="AJ6" s="1"/>
    </row>
    <row r="7" spans="1:36" ht="27" customHeight="1" x14ac:dyDescent="0.25">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59.25" customHeight="1" thickBot="1" x14ac:dyDescent="0.3">
      <c r="A8" s="54" t="s">
        <v>12</v>
      </c>
      <c r="B8" s="213" t="s">
        <v>13</v>
      </c>
      <c r="C8" s="214"/>
      <c r="D8" s="214"/>
      <c r="E8" s="214"/>
      <c r="F8" s="214"/>
      <c r="G8" s="214"/>
      <c r="H8" s="214"/>
      <c r="I8" s="215"/>
      <c r="J8" s="22"/>
      <c r="K8" s="26" t="s">
        <v>14</v>
      </c>
      <c r="L8" s="26"/>
      <c r="M8" s="26" t="s">
        <v>15</v>
      </c>
      <c r="N8" s="26" t="s">
        <v>170</v>
      </c>
      <c r="O8" s="26" t="s">
        <v>16</v>
      </c>
      <c r="P8" s="22"/>
      <c r="Q8" s="22"/>
      <c r="R8" s="22"/>
      <c r="S8" s="22"/>
      <c r="T8" s="22"/>
      <c r="U8" s="22"/>
      <c r="V8" s="22"/>
      <c r="W8" s="22"/>
      <c r="X8" s="22"/>
      <c r="Y8" s="22"/>
      <c r="Z8" s="22"/>
      <c r="AA8" s="22"/>
      <c r="AB8" s="22"/>
      <c r="AC8" s="23"/>
      <c r="AD8" s="22"/>
      <c r="AE8" s="1"/>
      <c r="AF8" s="1"/>
      <c r="AG8" s="1"/>
      <c r="AH8" s="1"/>
      <c r="AI8" s="1"/>
      <c r="AJ8" s="1"/>
    </row>
    <row r="9" spans="1:36" ht="59.25" customHeight="1" thickBot="1" x14ac:dyDescent="0.3">
      <c r="A9" s="54" t="s">
        <v>17</v>
      </c>
      <c r="B9" s="213" t="s">
        <v>18</v>
      </c>
      <c r="C9" s="214"/>
      <c r="D9" s="214"/>
      <c r="E9" s="214"/>
      <c r="F9" s="214"/>
      <c r="G9" s="214"/>
      <c r="H9" s="214"/>
      <c r="I9" s="215"/>
      <c r="J9" s="22"/>
      <c r="K9" s="56" t="s">
        <v>181</v>
      </c>
      <c r="L9" s="27"/>
      <c r="M9" s="27"/>
      <c r="N9" s="60"/>
      <c r="O9" s="60"/>
      <c r="P9" s="22"/>
      <c r="Q9" s="22"/>
      <c r="R9" s="22"/>
      <c r="S9" s="22"/>
      <c r="T9" s="22"/>
      <c r="U9" s="22"/>
      <c r="V9" s="22"/>
      <c r="W9" s="22"/>
      <c r="X9" s="22"/>
      <c r="Y9" s="22"/>
      <c r="Z9" s="22"/>
      <c r="AA9" s="22"/>
      <c r="AB9" s="22"/>
      <c r="AC9" s="23"/>
      <c r="AD9" s="22"/>
      <c r="AE9" s="1"/>
      <c r="AF9" s="1"/>
      <c r="AG9" s="1"/>
      <c r="AH9" s="1"/>
      <c r="AI9" s="1"/>
      <c r="AJ9" s="1"/>
    </row>
    <row r="10" spans="1:36" ht="15.7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customHeight="1" thickBot="1" x14ac:dyDescent="0.3">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x14ac:dyDescent="0.25">
      <c r="A12" s="141" t="s">
        <v>20</v>
      </c>
      <c r="B12" s="142"/>
      <c r="C12" s="142"/>
      <c r="D12" s="143"/>
      <c r="E12" s="144" t="s">
        <v>21</v>
      </c>
      <c r="F12" s="145"/>
      <c r="G12" s="145"/>
      <c r="H12" s="145"/>
      <c r="I12" s="145"/>
      <c r="J12" s="145"/>
      <c r="K12" s="145"/>
      <c r="L12" s="145"/>
      <c r="M12" s="145"/>
      <c r="N12" s="145"/>
      <c r="O12" s="145"/>
      <c r="P12" s="145"/>
      <c r="Q12" s="145"/>
      <c r="R12" s="145"/>
      <c r="S12" s="145"/>
      <c r="T12" s="145"/>
      <c r="U12" s="145"/>
      <c r="V12" s="145"/>
      <c r="W12" s="145"/>
      <c r="X12" s="146"/>
      <c r="Y12" s="39"/>
      <c r="Z12" s="79" t="s">
        <v>22</v>
      </c>
      <c r="AA12" s="80"/>
      <c r="AB12" s="80"/>
      <c r="AC12" s="80"/>
      <c r="AD12" s="81"/>
      <c r="AE12" s="1"/>
      <c r="AF12" s="79" t="s">
        <v>23</v>
      </c>
      <c r="AG12" s="81"/>
      <c r="AH12" s="1"/>
      <c r="AI12" s="1"/>
      <c r="AJ12" s="1"/>
    </row>
    <row r="13" spans="1:36" x14ac:dyDescent="0.25">
      <c r="A13" s="147" t="s">
        <v>24</v>
      </c>
      <c r="B13" s="104" t="s">
        <v>25</v>
      </c>
      <c r="C13" s="104" t="s">
        <v>26</v>
      </c>
      <c r="D13" s="106" t="s">
        <v>27</v>
      </c>
      <c r="E13" s="108" t="s">
        <v>28</v>
      </c>
      <c r="F13" s="109"/>
      <c r="G13" s="109"/>
      <c r="H13" s="109"/>
      <c r="I13" s="110" t="s">
        <v>29</v>
      </c>
      <c r="J13" s="111"/>
      <c r="K13" s="111"/>
      <c r="L13" s="111"/>
      <c r="M13" s="111"/>
      <c r="N13" s="111"/>
      <c r="O13" s="111"/>
      <c r="P13" s="111"/>
      <c r="Q13" s="111"/>
      <c r="R13" s="33"/>
      <c r="S13" s="33"/>
      <c r="T13" s="110" t="s">
        <v>30</v>
      </c>
      <c r="U13" s="111"/>
      <c r="V13" s="111"/>
      <c r="W13" s="111"/>
      <c r="X13" s="149"/>
      <c r="Y13" s="39"/>
      <c r="Z13" s="82"/>
      <c r="AA13" s="83"/>
      <c r="AB13" s="83"/>
      <c r="AC13" s="83"/>
      <c r="AD13" s="84"/>
      <c r="AE13" s="1"/>
      <c r="AF13" s="82"/>
      <c r="AG13" s="84"/>
      <c r="AH13" s="2"/>
      <c r="AI13" s="2"/>
      <c r="AJ13" s="2"/>
    </row>
    <row r="14" spans="1:36" ht="32.25" customHeight="1" thickBot="1" x14ac:dyDescent="0.3">
      <c r="A14" s="147"/>
      <c r="B14" s="104"/>
      <c r="C14" s="104"/>
      <c r="D14" s="106"/>
      <c r="E14" s="150" t="s">
        <v>31</v>
      </c>
      <c r="F14" s="151"/>
      <c r="G14" s="151"/>
      <c r="H14" s="151"/>
      <c r="I14" s="152" t="s">
        <v>32</v>
      </c>
      <c r="J14" s="154" t="s">
        <v>33</v>
      </c>
      <c r="K14" s="154" t="s">
        <v>34</v>
      </c>
      <c r="L14" s="155" t="s">
        <v>35</v>
      </c>
      <c r="M14" s="104" t="s">
        <v>36</v>
      </c>
      <c r="N14" s="157" t="s">
        <v>37</v>
      </c>
      <c r="O14" s="105" t="s">
        <v>38</v>
      </c>
      <c r="P14" s="104" t="s">
        <v>39</v>
      </c>
      <c r="Q14" s="105" t="s">
        <v>40</v>
      </c>
      <c r="R14" s="105" t="s">
        <v>41</v>
      </c>
      <c r="S14" s="36"/>
      <c r="T14" s="153" t="s">
        <v>42</v>
      </c>
      <c r="U14" s="104" t="s">
        <v>43</v>
      </c>
      <c r="V14" s="105" t="s">
        <v>44</v>
      </c>
      <c r="W14" s="104" t="s">
        <v>45</v>
      </c>
      <c r="X14" s="106"/>
      <c r="Y14" s="46"/>
      <c r="Z14" s="85"/>
      <c r="AA14" s="86"/>
      <c r="AB14" s="86"/>
      <c r="AC14" s="86"/>
      <c r="AD14" s="87"/>
      <c r="AE14" s="2"/>
      <c r="AF14" s="85"/>
      <c r="AG14" s="87"/>
      <c r="AH14" s="2"/>
      <c r="AI14" s="1"/>
      <c r="AJ14" s="2"/>
    </row>
    <row r="15" spans="1:36" ht="74.25" customHeight="1" x14ac:dyDescent="0.25">
      <c r="A15" s="148"/>
      <c r="B15" s="105"/>
      <c r="C15" s="105"/>
      <c r="D15" s="107"/>
      <c r="E15" s="40" t="s">
        <v>46</v>
      </c>
      <c r="F15" s="38" t="s">
        <v>47</v>
      </c>
      <c r="G15" s="3"/>
      <c r="H15" s="4" t="s">
        <v>48</v>
      </c>
      <c r="I15" s="153"/>
      <c r="J15" s="154"/>
      <c r="K15" s="154"/>
      <c r="L15" s="156"/>
      <c r="M15" s="104"/>
      <c r="N15" s="112"/>
      <c r="O15" s="112"/>
      <c r="P15" s="104"/>
      <c r="Q15" s="112"/>
      <c r="R15" s="112"/>
      <c r="S15" s="37"/>
      <c r="T15" s="170"/>
      <c r="U15" s="104"/>
      <c r="V15" s="112"/>
      <c r="W15" s="34" t="s">
        <v>49</v>
      </c>
      <c r="X15" s="41" t="s">
        <v>50</v>
      </c>
      <c r="Y15" s="46"/>
      <c r="Z15" s="49" t="s">
        <v>51</v>
      </c>
      <c r="AA15" s="35" t="s">
        <v>52</v>
      </c>
      <c r="AB15" s="35" t="s">
        <v>53</v>
      </c>
      <c r="AC15" s="35" t="s">
        <v>54</v>
      </c>
      <c r="AD15" s="50" t="s">
        <v>55</v>
      </c>
      <c r="AE15" s="2"/>
      <c r="AF15" s="49" t="s">
        <v>56</v>
      </c>
      <c r="AG15" s="50" t="s">
        <v>171</v>
      </c>
      <c r="AH15" s="2"/>
      <c r="AI15" s="1"/>
      <c r="AJ15" s="2"/>
    </row>
    <row r="16" spans="1:36" ht="124.5" customHeight="1" x14ac:dyDescent="0.25">
      <c r="A16" s="125">
        <v>2</v>
      </c>
      <c r="B16" s="127" t="s">
        <v>172</v>
      </c>
      <c r="C16" s="130" t="s">
        <v>173</v>
      </c>
      <c r="D16" s="88" t="s">
        <v>174</v>
      </c>
      <c r="E16" s="134" t="s">
        <v>61</v>
      </c>
      <c r="F16" s="113" t="s">
        <v>100</v>
      </c>
      <c r="G16" s="74" t="str">
        <f>+CONCATENATE(E16," - ",F16)</f>
        <v>MUY BAJA - MAYOR</v>
      </c>
      <c r="H16" s="68" t="str">
        <f>+VLOOKUP(G16,Datos!D3:E17,2,FALSE)</f>
        <v>ALTO</v>
      </c>
      <c r="I16" s="115" t="s">
        <v>175</v>
      </c>
      <c r="J16" s="5" t="s">
        <v>64</v>
      </c>
      <c r="K16" s="6" t="s">
        <v>65</v>
      </c>
      <c r="L16" s="7">
        <f>IF(K16="ASIGNADO",15,IF(K16="NO ASIGNADO",0,""))</f>
        <v>15</v>
      </c>
      <c r="M16" s="117">
        <f>SUM(L16:L22)</f>
        <v>100</v>
      </c>
      <c r="N16" s="119" t="s">
        <v>66</v>
      </c>
      <c r="O16" s="169">
        <f>IF(O19="DÉBIL",0,IF(O19="MODERADO",50,IF(O19="FUERTE",100,"")))</f>
        <v>100</v>
      </c>
      <c r="P16" s="166" t="str">
        <f>IF(AND(M19="FUERTE",N16="FUERTE (SIEMPRE SE EJECUTA)"),"NO","SÍ")</f>
        <v>NO</v>
      </c>
      <c r="Q16" s="67" t="s">
        <v>67</v>
      </c>
      <c r="R16" s="163" t="str">
        <f>IF(AND(E16="MUY BAJA",Q19=2),"MUY BAJA",IF(AND(E16="BAJA",Q19=2),"MUY BAJA",IF(AND(E16="MEDIA",Q19=2),"MUY BAJA",IF(AND(E16="ALTA",Q19=2),"BAJA",IF(AND(E16="MUY ALTA",Q19=2),"MEDIA",IF(AND(E16="MUY BAJA",Q19=1),"MUY BAJA",IF(AND(E16="BAJA",Q19=1),"MUY BAJA",IF(AND(E16="MEDIA",Q19=1),"BAJA",IF(AND(E16="ALTA",Q19=1),"MEDIA",IF(AND(E16="MUY ALTA",Q19=1),"ALTA",E16))))))))))</f>
        <v>MUY BAJA</v>
      </c>
      <c r="S16" s="74" t="str">
        <f>+CONCATENATE(R16," - ",F16)</f>
        <v>MUY BAJA - MAYOR</v>
      </c>
      <c r="T16" s="68" t="str">
        <f>+VLOOKUP(S16,Datos!$D$3:$E$17,2,FALSE)</f>
        <v>ALTO</v>
      </c>
      <c r="U16" s="71" t="s">
        <v>68</v>
      </c>
      <c r="V16" s="88" t="s">
        <v>176</v>
      </c>
      <c r="W16" s="127" t="s">
        <v>177</v>
      </c>
      <c r="X16" s="94" t="s">
        <v>71</v>
      </c>
      <c r="Y16" s="47"/>
      <c r="Z16" s="171"/>
      <c r="AA16" s="208"/>
      <c r="AB16" s="208"/>
      <c r="AC16" s="92"/>
      <c r="AD16" s="102"/>
      <c r="AE16" s="1"/>
      <c r="AF16" s="158"/>
      <c r="AG16" s="160"/>
      <c r="AH16" s="1"/>
      <c r="AI16" s="1"/>
      <c r="AJ16" s="1"/>
    </row>
    <row r="17" spans="1:36" ht="124.5" customHeight="1" x14ac:dyDescent="0.25">
      <c r="A17" s="125"/>
      <c r="B17" s="128"/>
      <c r="C17" s="131"/>
      <c r="D17" s="204"/>
      <c r="E17" s="135"/>
      <c r="F17" s="113"/>
      <c r="G17" s="75"/>
      <c r="H17" s="69"/>
      <c r="I17" s="115"/>
      <c r="J17" s="8" t="s">
        <v>76</v>
      </c>
      <c r="K17" s="9" t="s">
        <v>77</v>
      </c>
      <c r="L17" s="10">
        <f>IF(K17="ADECUADO",15,IF(K17="INADECUADO",0,""))</f>
        <v>15</v>
      </c>
      <c r="M17" s="118"/>
      <c r="N17" s="120"/>
      <c r="O17" s="169"/>
      <c r="P17" s="167"/>
      <c r="Q17" s="67"/>
      <c r="R17" s="164"/>
      <c r="S17" s="75"/>
      <c r="T17" s="69"/>
      <c r="U17" s="72"/>
      <c r="V17" s="89"/>
      <c r="W17" s="128"/>
      <c r="X17" s="133"/>
      <c r="Y17" s="47"/>
      <c r="Z17" s="172"/>
      <c r="AA17" s="209"/>
      <c r="AB17" s="209"/>
      <c r="AC17" s="92"/>
      <c r="AD17" s="102"/>
      <c r="AE17" s="1"/>
      <c r="AF17" s="158"/>
      <c r="AG17" s="158"/>
      <c r="AH17" s="1"/>
      <c r="AI17" s="1"/>
      <c r="AJ17" s="1"/>
    </row>
    <row r="18" spans="1:36" ht="124.5" customHeight="1" x14ac:dyDescent="0.25">
      <c r="A18" s="125"/>
      <c r="B18" s="128"/>
      <c r="C18" s="131"/>
      <c r="D18" s="204"/>
      <c r="E18" s="135"/>
      <c r="F18" s="113"/>
      <c r="G18" s="75"/>
      <c r="H18" s="69"/>
      <c r="I18" s="115"/>
      <c r="J18" s="11" t="s">
        <v>78</v>
      </c>
      <c r="K18" s="9" t="s">
        <v>79</v>
      </c>
      <c r="L18" s="10">
        <f>IF(K18="OPORTUNA",15,IF(K18="INOPORTUNA",0,""))</f>
        <v>15</v>
      </c>
      <c r="M18" s="118"/>
      <c r="N18" s="120"/>
      <c r="O18" s="169"/>
      <c r="P18" s="167"/>
      <c r="Q18" s="12" t="s">
        <v>80</v>
      </c>
      <c r="R18" s="164"/>
      <c r="S18" s="75"/>
      <c r="T18" s="69"/>
      <c r="U18" s="72"/>
      <c r="V18" s="89"/>
      <c r="W18" s="128"/>
      <c r="X18" s="133"/>
      <c r="Y18" s="47"/>
      <c r="Z18" s="172"/>
      <c r="AA18" s="209"/>
      <c r="AB18" s="209"/>
      <c r="AC18" s="92"/>
      <c r="AD18" s="102"/>
      <c r="AE18" s="1"/>
      <c r="AF18" s="158"/>
      <c r="AG18" s="158"/>
      <c r="AH18" s="1"/>
      <c r="AI18" s="1"/>
      <c r="AJ18" s="1"/>
    </row>
    <row r="19" spans="1:36" ht="124.5" customHeight="1" x14ac:dyDescent="0.25">
      <c r="A19" s="125"/>
      <c r="B19" s="128"/>
      <c r="C19" s="131"/>
      <c r="D19" s="204"/>
      <c r="E19" s="135"/>
      <c r="F19" s="113"/>
      <c r="G19" s="75"/>
      <c r="H19" s="69"/>
      <c r="I19" s="115"/>
      <c r="J19" s="8" t="s">
        <v>81</v>
      </c>
      <c r="K19" s="9" t="s">
        <v>82</v>
      </c>
      <c r="L19" s="10">
        <f>IF(K19="PREVENIR",15,IF(K19="DETECTAR",10,IF(K19="NO ES UN CONTROL",0,"")))</f>
        <v>15</v>
      </c>
      <c r="M19" s="122" t="str">
        <f>IF(M16&lt;86,"DÉBIL",IF(M16&lt;96,"MODERADO",IF(M16&lt;101,"FUERTE","")))</f>
        <v>FUERTE</v>
      </c>
      <c r="N19" s="120"/>
      <c r="O19" s="62" t="str">
        <f>IF(AND(M19="FUERTE",N16="FUERTE (SIEMPRE SE EJECUTA)"),"FUERTE",IF(OR(M19="DÉBIL",N16="DÉBIL (NO SE EJECUTA)"),"DÉBIL",IF(OR(M19="MODERADO",N16="MODERADO (ALGUNAS VECES)"),"MODERADO")))</f>
        <v>FUERTE</v>
      </c>
      <c r="P19" s="167"/>
      <c r="Q19" s="64">
        <f>IF(AND($O$19="FUERTE",$Q$16="DIRECTAMENTE"),2,IF(AND($O$19="FUERTE",$Q$16="DIRECTAMENTE"),2,IF(AND($O$19="FUERTE",$Q$16="DIRECTAMENTE"),2,IF(AND($O$19="FUERTE",$Q$16="NO DISMINUYE"),0,IF(AND($O$19="MODERADO",$Q$16="DIRECTAMENTE"),1,IF(AND($O$19="MODERADO",$Q$16="DIRECTAMENTE"),1,IF(AND($O$19="MODERADO",$Q$16="DIRECTAMENTE"),1,IF(AND($O$19="MODERADO",$Q$16="NO DISMINUYE"),0,"N/A"))))))))</f>
        <v>2</v>
      </c>
      <c r="R19" s="164"/>
      <c r="S19" s="75"/>
      <c r="T19" s="69"/>
      <c r="U19" s="72"/>
      <c r="V19" s="77" t="s">
        <v>83</v>
      </c>
      <c r="W19" s="128"/>
      <c r="X19" s="77" t="s">
        <v>84</v>
      </c>
      <c r="Y19" s="48"/>
      <c r="Z19" s="172"/>
      <c r="AA19" s="209"/>
      <c r="AB19" s="209"/>
      <c r="AC19" s="92"/>
      <c r="AD19" s="102"/>
      <c r="AE19" s="1"/>
      <c r="AF19" s="158"/>
      <c r="AG19" s="158"/>
      <c r="AH19" s="1"/>
      <c r="AI19" s="1"/>
      <c r="AJ19" s="1"/>
    </row>
    <row r="20" spans="1:36" ht="124.5" customHeight="1" x14ac:dyDescent="0.25">
      <c r="A20" s="125"/>
      <c r="B20" s="128"/>
      <c r="C20" s="131"/>
      <c r="D20" s="204"/>
      <c r="E20" s="135"/>
      <c r="F20" s="113"/>
      <c r="G20" s="75"/>
      <c r="H20" s="69"/>
      <c r="I20" s="115"/>
      <c r="J20" s="8" t="s">
        <v>85</v>
      </c>
      <c r="K20" s="9" t="s">
        <v>86</v>
      </c>
      <c r="L20" s="10">
        <f>IF(K20="CONFIABLE",15,IF(K20="NO CONFIABLE",0,""))</f>
        <v>15</v>
      </c>
      <c r="M20" s="123"/>
      <c r="N20" s="120"/>
      <c r="O20" s="62"/>
      <c r="P20" s="167"/>
      <c r="Q20" s="65"/>
      <c r="R20" s="164"/>
      <c r="S20" s="75"/>
      <c r="T20" s="69"/>
      <c r="U20" s="72"/>
      <c r="V20" s="78"/>
      <c r="W20" s="128"/>
      <c r="X20" s="78"/>
      <c r="Y20" s="48"/>
      <c r="Z20" s="172"/>
      <c r="AA20" s="209"/>
      <c r="AB20" s="209"/>
      <c r="AC20" s="92"/>
      <c r="AD20" s="102"/>
      <c r="AE20" s="1"/>
      <c r="AF20" s="158"/>
      <c r="AG20" s="158"/>
      <c r="AH20" s="1"/>
      <c r="AI20" s="1"/>
      <c r="AJ20" s="1"/>
    </row>
    <row r="21" spans="1:36" ht="225.75" customHeight="1" x14ac:dyDescent="0.25">
      <c r="A21" s="125"/>
      <c r="B21" s="128"/>
      <c r="C21" s="131"/>
      <c r="D21" s="204"/>
      <c r="E21" s="135"/>
      <c r="F21" s="113"/>
      <c r="G21" s="75"/>
      <c r="H21" s="69"/>
      <c r="I21" s="115"/>
      <c r="J21" s="8" t="s">
        <v>87</v>
      </c>
      <c r="K21" s="9" t="s">
        <v>88</v>
      </c>
      <c r="L21" s="10">
        <f>IF(K21="SE INVESTIGAN Y SE RESUELVEN OPORTUNAMENTE",15,IF(K21="NO SE INVESTIGAN Y SE RESUELVEN OPORTUNAMENTE",0,""))</f>
        <v>15</v>
      </c>
      <c r="M21" s="123"/>
      <c r="N21" s="120"/>
      <c r="O21" s="62"/>
      <c r="P21" s="167"/>
      <c r="Q21" s="65"/>
      <c r="R21" s="164"/>
      <c r="S21" s="75"/>
      <c r="T21" s="69"/>
      <c r="U21" s="72"/>
      <c r="V21" s="90" t="s">
        <v>89</v>
      </c>
      <c r="W21" s="128"/>
      <c r="X21" s="94" t="s">
        <v>90</v>
      </c>
      <c r="Y21" s="47"/>
      <c r="Z21" s="172"/>
      <c r="AA21" s="209"/>
      <c r="AB21" s="209"/>
      <c r="AC21" s="92"/>
      <c r="AD21" s="102"/>
      <c r="AE21" s="1"/>
      <c r="AF21" s="158"/>
      <c r="AG21" s="158"/>
      <c r="AH21" s="1"/>
      <c r="AI21" s="1"/>
      <c r="AJ21" s="1"/>
    </row>
    <row r="22" spans="1:36" ht="124.5" customHeight="1" x14ac:dyDescent="0.25">
      <c r="A22" s="126"/>
      <c r="B22" s="129"/>
      <c r="C22" s="132"/>
      <c r="D22" s="205"/>
      <c r="E22" s="136"/>
      <c r="F22" s="114"/>
      <c r="G22" s="76"/>
      <c r="H22" s="70"/>
      <c r="I22" s="116"/>
      <c r="J22" s="42" t="s">
        <v>91</v>
      </c>
      <c r="K22" s="43" t="s">
        <v>92</v>
      </c>
      <c r="L22" s="44">
        <f>IF(K22="COMPLETA",10,IF(K22="INCOMPLETA",5,IF(K22="NO EXISTE",0,"")))</f>
        <v>10</v>
      </c>
      <c r="M22" s="124"/>
      <c r="N22" s="121"/>
      <c r="O22" s="63"/>
      <c r="P22" s="168"/>
      <c r="Q22" s="66"/>
      <c r="R22" s="165"/>
      <c r="S22" s="76"/>
      <c r="T22" s="70"/>
      <c r="U22" s="73"/>
      <c r="V22" s="91"/>
      <c r="W22" s="129"/>
      <c r="X22" s="95"/>
      <c r="Y22" s="47"/>
      <c r="Z22" s="207"/>
      <c r="AA22" s="210"/>
      <c r="AB22" s="210"/>
      <c r="AC22" s="211"/>
      <c r="AD22" s="212"/>
      <c r="AE22" s="61"/>
      <c r="AF22" s="206"/>
      <c r="AG22" s="206"/>
      <c r="AH22" s="1"/>
      <c r="AI22" s="1"/>
      <c r="AJ22" s="1"/>
    </row>
  </sheetData>
  <dataConsolidate/>
  <mergeCells count="72">
    <mergeCell ref="AF16:AF22"/>
    <mergeCell ref="AG16:AG22"/>
    <mergeCell ref="V19:V20"/>
    <mergeCell ref="X19:X20"/>
    <mergeCell ref="V21:V22"/>
    <mergeCell ref="X21:X22"/>
    <mergeCell ref="X16:X18"/>
    <mergeCell ref="Z16:Z22"/>
    <mergeCell ref="AA16:AA22"/>
    <mergeCell ref="AB16:AB22"/>
    <mergeCell ref="AC16:AC22"/>
    <mergeCell ref="AD16:AD22"/>
    <mergeCell ref="V14:V15"/>
    <mergeCell ref="W14:X14"/>
    <mergeCell ref="Q14:Q15"/>
    <mergeCell ref="R14:R15"/>
    <mergeCell ref="T14:T15"/>
    <mergeCell ref="U16:U22"/>
    <mergeCell ref="V16:V18"/>
    <mergeCell ref="W16:W22"/>
    <mergeCell ref="T16:T22"/>
    <mergeCell ref="S16:S22"/>
    <mergeCell ref="Q19:Q22"/>
    <mergeCell ref="R16:R22"/>
    <mergeCell ref="M16:M18"/>
    <mergeCell ref="N16:N22"/>
    <mergeCell ref="O16:O18"/>
    <mergeCell ref="P16:P22"/>
    <mergeCell ref="Q16:Q17"/>
    <mergeCell ref="A16:A22"/>
    <mergeCell ref="B16:B22"/>
    <mergeCell ref="C16:C22"/>
    <mergeCell ref="D16:D22"/>
    <mergeCell ref="E16:E22"/>
    <mergeCell ref="F16:F22"/>
    <mergeCell ref="G16:G22"/>
    <mergeCell ref="H16:H22"/>
    <mergeCell ref="O14:O15"/>
    <mergeCell ref="P14:P15"/>
    <mergeCell ref="I16:I22"/>
    <mergeCell ref="M19:M22"/>
    <mergeCell ref="O19:O22"/>
    <mergeCell ref="N14:N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528597CF-92BB-45C0-BE6F-4F69EF3B095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3B60E487-AB07-4B55-8748-E268C23ACEC6}">
          <x14:formula1>
            <xm:f>Datos!$I$14:$I$16</xm:f>
          </x14:formula1>
          <xm:sqref>N16:N22</xm:sqref>
        </x14:dataValidation>
        <x14:dataValidation type="list" allowBlank="1" showInputMessage="1" showErrorMessage="1" xr:uid="{BE184F05-7984-40C5-B47E-4895F81868A6}">
          <x14:formula1>
            <xm:f>Datos!$A$17:$A$18</xm:f>
          </x14:formula1>
          <xm:sqref>V21:V22</xm:sqref>
        </x14:dataValidation>
        <x14:dataValidation type="list" allowBlank="1" showInputMessage="1" showErrorMessage="1" xr:uid="{B1AE777B-77DE-4C97-8025-7E2673CCBCF4}">
          <x14:formula1>
            <xm:f>Datos!$J$4:$K$4</xm:f>
          </x14:formula1>
          <xm:sqref>K18</xm:sqref>
        </x14:dataValidation>
        <x14:dataValidation type="list" allowBlank="1" showInputMessage="1" showErrorMessage="1" xr:uid="{5ECC25FF-C8F6-488F-B2AC-DBEA8B32364A}">
          <x14:formula1>
            <xm:f>Datos!$A$3:$A$7</xm:f>
          </x14:formula1>
          <xm:sqref>E16</xm:sqref>
        </x14:dataValidation>
        <x14:dataValidation type="list" allowBlank="1" showInputMessage="1" showErrorMessage="1" xr:uid="{610978AF-5286-4AB9-A6C9-CFD09A8FD705}">
          <x14:formula1>
            <xm:f>Datos!$B$3:$B$5</xm:f>
          </x14:formula1>
          <xm:sqref>F16:F22</xm:sqref>
        </x14:dataValidation>
        <x14:dataValidation type="list" allowBlank="1" showInputMessage="1" showErrorMessage="1" xr:uid="{F2C3CCF2-1C5B-4AB8-ACF3-DE588E9252AD}">
          <x14:formula1>
            <xm:f>Datos!$J$8:$L$8</xm:f>
          </x14:formula1>
          <xm:sqref>K22</xm:sqref>
        </x14:dataValidation>
        <x14:dataValidation type="list" allowBlank="1" showInputMessage="1" showErrorMessage="1" xr:uid="{E794672E-7933-46F3-B96F-E613E10D725F}">
          <x14:formula1>
            <xm:f>Datos!$J$2:$K$2</xm:f>
          </x14:formula1>
          <xm:sqref>K16</xm:sqref>
        </x14:dataValidation>
        <x14:dataValidation type="list" allowBlank="1" showInputMessage="1" showErrorMessage="1" xr:uid="{0D8440CF-7168-41A3-8114-BE0AA6BAF4FC}">
          <x14:formula1>
            <xm:f>Datos!$J$3:$K$3</xm:f>
          </x14:formula1>
          <xm:sqref>K17</xm:sqref>
        </x14:dataValidation>
        <x14:dataValidation type="list" allowBlank="1" showInputMessage="1" showErrorMessage="1" xr:uid="{894B0E7A-89C2-4898-9A33-D15C1B6088AA}">
          <x14:formula1>
            <xm:f>Datos!$J$6:$K$6</xm:f>
          </x14:formula1>
          <xm:sqref>K20</xm:sqref>
        </x14:dataValidation>
        <x14:dataValidation type="list" allowBlank="1" showInputMessage="1" showErrorMessage="1" xr:uid="{ED161ECA-10B1-41C0-834A-40DFF4D98BC8}">
          <x14:formula1>
            <xm:f>Datos!$J$7:$K$7</xm:f>
          </x14:formula1>
          <xm:sqref>K21</xm:sqref>
        </x14:dataValidation>
        <x14:dataValidation type="list" allowBlank="1" showInputMessage="1" showErrorMessage="1" xr:uid="{3233AAF1-C2D1-45A8-90CC-FB2D44BF1DFC}">
          <x14:formula1>
            <xm:f>Datos!$A$11:$A$13</xm:f>
          </x14:formula1>
          <xm:sqref>U16:U22</xm:sqref>
        </x14:dataValidation>
        <x14:dataValidation type="list" allowBlank="1" showInputMessage="1" showErrorMessage="1" xr:uid="{97E37961-9978-438F-86DE-48B902EAFA8E}">
          <x14:formula1>
            <xm:f>Datos!$J$5:$L$5</xm:f>
          </x14:formula1>
          <xm:sqref>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AEAF-B0BB-4003-8E67-D8C4D6AB7715}">
  <dimension ref="A1:D29"/>
  <sheetViews>
    <sheetView workbookViewId="0">
      <selection activeCell="D22" sqref="D22"/>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191" t="s">
        <v>139</v>
      </c>
      <c r="B1" s="192"/>
      <c r="C1" s="192"/>
      <c r="D1" s="193"/>
    </row>
    <row r="2" spans="1:4" ht="15.75" thickBot="1" x14ac:dyDescent="0.3">
      <c r="A2" s="194" t="s">
        <v>140</v>
      </c>
      <c r="B2" s="14" t="s">
        <v>141</v>
      </c>
      <c r="C2" s="196" t="s">
        <v>142</v>
      </c>
      <c r="D2" s="197"/>
    </row>
    <row r="3" spans="1:4" ht="15.75" thickBot="1" x14ac:dyDescent="0.3">
      <c r="A3" s="195"/>
      <c r="B3" s="15" t="s">
        <v>143</v>
      </c>
      <c r="C3" s="17" t="s">
        <v>137</v>
      </c>
      <c r="D3" s="17" t="s">
        <v>89</v>
      </c>
    </row>
    <row r="4" spans="1:4" ht="15.75" thickBot="1" x14ac:dyDescent="0.3">
      <c r="A4" s="18">
        <v>1</v>
      </c>
      <c r="B4" s="16" t="s">
        <v>144</v>
      </c>
      <c r="C4" s="59"/>
      <c r="D4" s="59" t="s">
        <v>19</v>
      </c>
    </row>
    <row r="5" spans="1:4" ht="15.75" thickBot="1" x14ac:dyDescent="0.3">
      <c r="A5" s="18">
        <v>2</v>
      </c>
      <c r="B5" s="16" t="s">
        <v>145</v>
      </c>
      <c r="C5" s="59"/>
      <c r="D5" s="59" t="s">
        <v>19</v>
      </c>
    </row>
    <row r="6" spans="1:4" ht="15.75" thickBot="1" x14ac:dyDescent="0.3">
      <c r="A6" s="18">
        <v>3</v>
      </c>
      <c r="B6" s="16" t="s">
        <v>146</v>
      </c>
      <c r="C6" s="59"/>
      <c r="D6" s="59" t="s">
        <v>19</v>
      </c>
    </row>
    <row r="7" spans="1:4" ht="15.75" thickBot="1" x14ac:dyDescent="0.3">
      <c r="A7" s="18">
        <v>4</v>
      </c>
      <c r="B7" s="16" t="s">
        <v>147</v>
      </c>
      <c r="C7" s="59"/>
      <c r="D7" s="59" t="s">
        <v>19</v>
      </c>
    </row>
    <row r="8" spans="1:4" ht="15.75" thickBot="1" x14ac:dyDescent="0.3">
      <c r="A8" s="18">
        <v>5</v>
      </c>
      <c r="B8" s="16" t="s">
        <v>148</v>
      </c>
      <c r="C8" s="59"/>
      <c r="D8" s="59" t="s">
        <v>19</v>
      </c>
    </row>
    <row r="9" spans="1:4" ht="15.75" thickBot="1" x14ac:dyDescent="0.3">
      <c r="A9" s="18">
        <v>6</v>
      </c>
      <c r="B9" s="16" t="s">
        <v>149</v>
      </c>
      <c r="C9" s="59" t="s">
        <v>19</v>
      </c>
      <c r="D9" s="59"/>
    </row>
    <row r="10" spans="1:4" ht="15.75" thickBot="1" x14ac:dyDescent="0.3">
      <c r="A10" s="18">
        <v>7</v>
      </c>
      <c r="B10" s="16" t="s">
        <v>150</v>
      </c>
      <c r="C10" s="59"/>
      <c r="D10" s="59" t="s">
        <v>19</v>
      </c>
    </row>
    <row r="11" spans="1:4" ht="15.75" thickBot="1" x14ac:dyDescent="0.3">
      <c r="A11" s="18">
        <v>8</v>
      </c>
      <c r="B11" s="16" t="s">
        <v>151</v>
      </c>
      <c r="C11" s="59"/>
      <c r="D11" s="59" t="s">
        <v>19</v>
      </c>
    </row>
    <row r="12" spans="1:4" ht="15.75" thickBot="1" x14ac:dyDescent="0.3">
      <c r="A12" s="18">
        <v>9</v>
      </c>
      <c r="B12" s="16" t="s">
        <v>152</v>
      </c>
      <c r="C12" s="59"/>
      <c r="D12" s="59" t="s">
        <v>19</v>
      </c>
    </row>
    <row r="13" spans="1:4" ht="15.75" thickBot="1" x14ac:dyDescent="0.3">
      <c r="A13" s="18">
        <v>10</v>
      </c>
      <c r="B13" s="16" t="s">
        <v>153</v>
      </c>
      <c r="C13" s="59" t="s">
        <v>19</v>
      </c>
      <c r="D13" s="59"/>
    </row>
    <row r="14" spans="1:4" ht="15.75" thickBot="1" x14ac:dyDescent="0.3">
      <c r="A14" s="18">
        <v>11</v>
      </c>
      <c r="B14" s="16" t="s">
        <v>154</v>
      </c>
      <c r="C14" s="59" t="s">
        <v>19</v>
      </c>
      <c r="D14" s="59"/>
    </row>
    <row r="15" spans="1:4" ht="15.75" thickBot="1" x14ac:dyDescent="0.3">
      <c r="A15" s="18">
        <v>12</v>
      </c>
      <c r="B15" s="16" t="s">
        <v>155</v>
      </c>
      <c r="C15" s="59" t="s">
        <v>19</v>
      </c>
      <c r="D15" s="59"/>
    </row>
    <row r="16" spans="1:4" ht="15.75" thickBot="1" x14ac:dyDescent="0.3">
      <c r="A16" s="18">
        <v>13</v>
      </c>
      <c r="B16" s="16" t="s">
        <v>156</v>
      </c>
      <c r="C16" s="59" t="s">
        <v>19</v>
      </c>
      <c r="D16" s="59"/>
    </row>
    <row r="17" spans="1:4" ht="15.75" thickBot="1" x14ac:dyDescent="0.3">
      <c r="A17" s="18">
        <v>14</v>
      </c>
      <c r="B17" s="16" t="s">
        <v>157</v>
      </c>
      <c r="C17" s="59" t="s">
        <v>19</v>
      </c>
      <c r="D17" s="59"/>
    </row>
    <row r="18" spans="1:4" ht="15.75" thickBot="1" x14ac:dyDescent="0.3">
      <c r="A18" s="18">
        <v>15</v>
      </c>
      <c r="B18" s="16" t="s">
        <v>158</v>
      </c>
      <c r="C18" s="59"/>
      <c r="D18" s="59" t="s">
        <v>19</v>
      </c>
    </row>
    <row r="19" spans="1:4" ht="15.75" thickBot="1" x14ac:dyDescent="0.3">
      <c r="A19" s="18">
        <v>16</v>
      </c>
      <c r="B19" s="16" t="s">
        <v>159</v>
      </c>
      <c r="C19" s="59"/>
      <c r="D19" s="59" t="s">
        <v>19</v>
      </c>
    </row>
    <row r="20" spans="1:4" ht="15.75" thickBot="1" x14ac:dyDescent="0.3">
      <c r="A20" s="18">
        <v>17</v>
      </c>
      <c r="B20" s="16" t="s">
        <v>160</v>
      </c>
      <c r="C20" s="59"/>
      <c r="D20" s="59" t="s">
        <v>19</v>
      </c>
    </row>
    <row r="21" spans="1:4" ht="15.75" thickBot="1" x14ac:dyDescent="0.3">
      <c r="A21" s="18">
        <v>18</v>
      </c>
      <c r="B21" s="16" t="s">
        <v>161</v>
      </c>
      <c r="C21" s="59"/>
      <c r="D21" s="59" t="s">
        <v>19</v>
      </c>
    </row>
    <row r="22" spans="1:4" ht="15.75" thickBot="1" x14ac:dyDescent="0.3">
      <c r="A22" s="19">
        <v>19</v>
      </c>
      <c r="B22" s="16" t="s">
        <v>162</v>
      </c>
      <c r="C22" s="59"/>
      <c r="D22" s="59" t="s">
        <v>19</v>
      </c>
    </row>
    <row r="23" spans="1:4" ht="15" customHeight="1" thickBot="1" x14ac:dyDescent="0.3">
      <c r="A23" s="202" t="s">
        <v>163</v>
      </c>
      <c r="B23" s="203"/>
      <c r="C23" s="57">
        <f>+COUNTA(C4:C22)</f>
        <v>6</v>
      </c>
      <c r="D23" s="57">
        <f>+COUNTA(D4:D22)</f>
        <v>13</v>
      </c>
    </row>
    <row r="24" spans="1:4" x14ac:dyDescent="0.25">
      <c r="A24" s="198" t="s">
        <v>164</v>
      </c>
      <c r="B24" s="198"/>
      <c r="C24" s="199"/>
      <c r="D24" s="199"/>
    </row>
    <row r="25" spans="1:4" x14ac:dyDescent="0.25">
      <c r="A25" s="200" t="s">
        <v>165</v>
      </c>
      <c r="B25" s="200"/>
      <c r="C25" s="200"/>
      <c r="D25" s="200"/>
    </row>
    <row r="26" spans="1:4" ht="15.75" thickBot="1" x14ac:dyDescent="0.3">
      <c r="A26" s="201" t="s">
        <v>166</v>
      </c>
      <c r="B26" s="201"/>
      <c r="C26" s="201"/>
      <c r="D26" s="201"/>
    </row>
    <row r="27" spans="1:4" ht="15.75" thickBot="1" x14ac:dyDescent="0.3">
      <c r="A27" s="185" t="s">
        <v>167</v>
      </c>
      <c r="B27" s="186"/>
      <c r="C27" s="187"/>
      <c r="D27" s="58" t="str">
        <f>+IF(C23&lt;=5,"X", " ")</f>
        <v xml:space="preserve"> </v>
      </c>
    </row>
    <row r="28" spans="1:4" ht="15.75" thickBot="1" x14ac:dyDescent="0.3">
      <c r="A28" s="185" t="s">
        <v>168</v>
      </c>
      <c r="B28" s="186"/>
      <c r="C28" s="187"/>
      <c r="D28" s="58" t="str">
        <f>+IF(AND(C23&gt;5,C23&lt;12),"X"," ")</f>
        <v>X</v>
      </c>
    </row>
    <row r="29" spans="1:4" ht="15.75" thickBot="1" x14ac:dyDescent="0.3">
      <c r="A29" s="188" t="s">
        <v>169</v>
      </c>
      <c r="B29" s="189"/>
      <c r="C29" s="190"/>
      <c r="D29" s="58"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5" ma:contentTypeDescription="Crear nuevo documento." ma:contentTypeScope="" ma:versionID="378fb78ec75ad350363cd758f6e5314f">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3dd5eb431885f519dd93f82fa2d88ad3"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49B2E-4138-4670-8EED-4176B991C58C}">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2.xml><?xml version="1.0" encoding="utf-8"?>
<ds:datastoreItem xmlns:ds="http://schemas.openxmlformats.org/officeDocument/2006/customXml" ds:itemID="{65F4CC60-E87E-4ED6-846F-3A5CF2E98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BC53B7-BF6C-4443-AB9A-CA004A94FC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R1</vt:lpstr>
      <vt:lpstr>Datos</vt:lpstr>
      <vt:lpstr>ENCUESTA DE IMPACTO - R1</vt:lpstr>
      <vt:lpstr>R2</vt:lpstr>
      <vt:lpstr>ENCUESTA DE IMPACTO - R2</vt:lpstr>
      <vt:lpstr>'R1'!Área_de_impresión</vt:lpstr>
      <vt:lpstr>'R2'!Área_de_impresión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Willington Granados Herrera</cp:lastModifiedBy>
  <cp:revision/>
  <dcterms:created xsi:type="dcterms:W3CDTF">2020-01-16T20:08:19Z</dcterms:created>
  <dcterms:modified xsi:type="dcterms:W3CDTF">2023-01-30T21:35:27Z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