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56BD7D69-3DAE-42BD-BCEB-91197DCA48A4}" xr6:coauthVersionLast="47" xr6:coauthVersionMax="47" xr10:uidLastSave="{00000000-0000-0000-0000-000000000000}"/>
  <bookViews>
    <workbookView xWindow="-120" yWindow="-120" windowWidth="29040" windowHeight="15840" xr2:uid="{38379919-64FC-4686-AAE6-94F33B0ED37E}"/>
  </bookViews>
  <sheets>
    <sheet name="FORMATO" sheetId="1" r:id="rId1"/>
    <sheet name="Datos" sheetId="4" state="hidden" r:id="rId2"/>
    <sheet name="ENCUESTA DE IMPACTO"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<sst xmlns="http://schemas.openxmlformats.org/spreadsheetml/2006/main" count="216" uniqueCount="167">
  <si>
    <t>CÓDIGO</t>
  </si>
  <si>
    <t>VERSIÓN</t>
  </si>
  <si>
    <t>MAPA DE RIESGOS DE CORRUPCIÓN</t>
  </si>
  <si>
    <t>PÁGINA</t>
  </si>
  <si>
    <t xml:space="preserve">1 de 1 </t>
  </si>
  <si>
    <t>VIGENTE DESDE</t>
  </si>
  <si>
    <t>PROCESO</t>
  </si>
  <si>
    <t>FECHA DE ACTUALIZACIÓN</t>
  </si>
  <si>
    <t>OBJETIVO DEL PROCESO</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</si>
  <si>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</si>
  <si>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FORMULACIÓN</t>
  </si>
  <si>
    <t>1 SEGUIMIENTO</t>
  </si>
  <si>
    <t>2 SEGUIMIENTO</t>
  </si>
  <si>
    <t>3 SEGUIMIENTO</t>
  </si>
  <si>
    <t>ALCANCE DEL PROCESO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</si>
  <si>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</si>
  <si>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</si>
  <si>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</si>
  <si>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</si>
  <si>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</si>
  <si>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</si>
  <si>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</si>
  <si>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</si>
  <si>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</si>
  <si>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</si>
  <si>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</si>
  <si>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</si>
  <si>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</si>
  <si>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</si>
  <si>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</si>
  <si>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</si>
  <si>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</si>
  <si>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</si>
  <si>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</si>
  <si>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</si>
  <si>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</si>
  <si>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</si>
  <si>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</si>
  <si>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</si>
  <si>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</si>
  <si>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</si>
  <si>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</si>
  <si>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</si>
  <si>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</si>
  <si>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</si>
  <si>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</si>
  <si>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</si>
  <si>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</si>
  <si>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</si>
  <si>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</si>
  <si>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</si>
  <si>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</si>
  <si>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</si>
  <si>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</si>
  <si>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Debilidad en el monitoreo y seguimiento a las actividades de manipulación de equipos.</t>
  </si>
  <si>
    <t>Sustracción de equipos o partes de los equipos de tecnología por parte de los servidores públicos o colaboradores de la Oficina de Tecnologías de la Información y las Comunicaciones para beneficio propio o de un tercero.</t>
  </si>
  <si>
    <t>Afectación en la disponibilidad de recursos e información  y/o servicios de la red de datos.</t>
  </si>
  <si>
    <t>BAJA</t>
  </si>
  <si>
    <t>MAYOR</t>
  </si>
  <si>
    <t xml:space="preserve">Para los equipos de computo conectados a la red institucional (LAN), el Software ARANDA genera una alarma cuando se sustrae el disco duro de un equipo. En caso de que se genere la alarma, el Ingeniero responsable de la Oficina de Tecnologías de la Información y las Comunicaciones debe reportar el incidente en el formato establecido con el fin de iniciar la investigación respectiva
Para los equipos de computo tipo PC de escritorio se cuenta con guayas de seguridad que previene que se sustraiga el equipo. Dichas guayas son instaladas por los técnicos de la Oficina de Tics, quienes asignan y gestionan las claves de seguridad 
Cuando un equipo de computo se va a retirar de una sede del la entidad, la empresa de vigilancia exige la presentación del formato Autorización de Salida de Equipos A-GAMB-FT-006  que debe ir firmado por el responsable de la oficina y de quien lo va a retirar, adicionalmente la novedad se registra en la minuta de vigilancia.
Se cuenta con una poliza de seguro todo riesgo daño material  que repone a la entidad los equipos sustraidos en caso de hurto, daño o pérdida
Cada vez que se realiza un mantenimiento preventivo o correctivo se verifica y actualiza la hoja de vida de los equipos, comprobando la configuración de hardware y software.  </t>
  </si>
  <si>
    <t>¿Existe un responsable asignado a la ejecución del control?</t>
  </si>
  <si>
    <t>ASIGNADO</t>
  </si>
  <si>
    <t>FUERTE (Siempre se Ejecuta)</t>
  </si>
  <si>
    <t>DIRECTAMENTE</t>
  </si>
  <si>
    <t>REDUCIR EL RIESGO</t>
  </si>
  <si>
    <t>Verificar y hacer informe técnico de los equipos afectados a quien lo solicite con el fin de gestionar con la aseguradora.
Informar a la Oficina Juridica para que inicie los procedimientos para la denuncia ante las autoridades</t>
  </si>
  <si>
    <t>Realizar la verificación en conjunto con los procesos de  Servicios Administrativos y Logística de los procedimientos y formatos establecidos para fortalecer o detectar nuevos puntos de control que permitan mitigar el riesgo.</t>
  </si>
  <si>
    <t>01/01/2022 al 31/12/2022</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</si>
  <si>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</si>
  <si>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</si>
  <si>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</si>
  <si>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</si>
  <si>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</si>
  <si>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</si>
  <si>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</si>
  <si>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</si>
  <si>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</si>
  <si>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</si>
  <si>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</si>
  <si>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</si>
  <si>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</si>
  <si>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</si>
  <si>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Actas de reunión, formatos y procedimientos revisados</t>
  </si>
  <si>
    <t>¿Se deja evidencia o rastro de la ejecución del control que permita a cualquier tercero con la evidencia llegar a la misma conclusión?</t>
  </si>
  <si>
    <t>COMPLETA</t>
  </si>
  <si>
    <t>CONDICIONES RIESGO INHERENTE</t>
  </si>
  <si>
    <t>Asignado</t>
  </si>
  <si>
    <t>No Asignado</t>
  </si>
  <si>
    <t>MUY BAJA</t>
  </si>
  <si>
    <t>MODERADO</t>
  </si>
  <si>
    <t>MUY BAJA - MODERADO</t>
  </si>
  <si>
    <t>Adecuado</t>
  </si>
  <si>
    <t>Inadecuado</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</si>
  <si>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</si>
  <si>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</si>
  <si>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</si>
  <si>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</si>
  <si>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</si>
  <si>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</si>
  <si>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</si>
  <si>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</si>
  <si>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</si>
  <si>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</si>
  <si>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</si>
  <si>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</si>
  <si>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</si>
  <si>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</si>
  <si>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</si>
  <si>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</si>
  <si>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</si>
  <si>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</si>
  <si>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</si>
  <si>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</si>
  <si>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</si>
  <si>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</si>
  <si>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</si>
  <si>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</si>
  <si>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</si>
  <si>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</si>
  <si>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</si>
  <si>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</si>
  <si>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</si>
  <si>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</si>
  <si>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</si>
  <si>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</si>
  <si>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</si>
  <si>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</si>
  <si>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</si>
  <si>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</si>
  <si>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</si>
  <si>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</si>
  <si>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FORMATO PARA DETERMINAR EL IMPACTO</t>
  </si>
  <si>
    <t xml:space="preserve">Nº </t>
  </si>
  <si>
    <t xml:space="preserve">PREGUNTA </t>
  </si>
  <si>
    <t>RESPUESTA</t>
  </si>
  <si>
    <t>SI EL RIESGO DE CORRUPCIÓN SE MATERIALIZA PODRÍA...</t>
  </si>
  <si>
    <t>¿Afectar al grupo de funcionarios del proceso?</t>
  </si>
  <si>
    <t>X</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</si>
  <si>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</si>
  <si>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</si>
  <si>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</si>
  <si>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</si>
  <si>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</si>
  <si>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</si>
  <si>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</si>
  <si>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</si>
  <si>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</si>
  <si>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</si>
  <si>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</si>
  <si>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</si>
  <si>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</si>
  <si>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</si>
  <si>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</si>
  <si>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</si>
  <si>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</si>
  <si>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</si>
  <si>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</si>
  <si>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</si>
  <si>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</si>
  <si>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</si>
  <si>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</si>
  <si>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</si>
  <si>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</si>
  <si>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GESTION DE TICS</t>
  </si>
  <si>
    <t>DIRECCIONAMIENTO ESTRATÉGICO</t>
  </si>
  <si>
    <t>E-DES-FT-020</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</si>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</sst>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4"/>
      <color rgb="FFFF0000"/>
      <name val="Times New Roman"/>
      <family val="1"/>
    </font>
    <font>
      <sz val="14"/>
      <color rgb="FF000000"/>
      <name val="Times New Roman"/>
      <family val="1"/>
    </font>
    <font>
      <sz val="8"/>
      <name val="Calibri"/>
      <family val="2"/>
      <scheme val="minor"/>
    </font>
    <font>
      <sz val="14"/>
      <color theme="1"/>
      <name val="Calibri"/>
      <family val="2"/>
      <scheme val="minor"/>
    </font>
    <font>
      <u/>
      <sz val="14"/>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rgb="FF000000"/>
      </bottom>
      <diagonal/>
    </border>
  </borders>
  <cellStyleXfs count="1">
    <xf numFmtId="0" fontId="0" fillId="0" borderId="0"/>
  </cellStyleXfs>
  <cellXfs count="212">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49" xfId="0" applyFont="1" applyBorder="1" applyAlignment="1">
      <alignment horizontal="justify" vertical="top" wrapText="1"/>
    </xf>
    <xf numFmtId="0" fontId="2" fillId="0" borderId="50" xfId="0" applyFont="1" applyBorder="1" applyAlignment="1" applyProtection="1">
      <alignment horizontal="center" vertical="center" wrapText="1"/>
      <protection locked="0"/>
    </xf>
    <xf numFmtId="1" fontId="9" fillId="0" borderId="50"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5"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0" fillId="0" borderId="60" xfId="0" applyBorder="1"/>
    <xf numFmtId="0" fontId="2" fillId="9" borderId="1" xfId="0" applyFont="1" applyFill="1" applyBorder="1" applyAlignment="1">
      <alignment horizontal="center" vertical="center" wrapText="1"/>
    </xf>
    <xf numFmtId="0" fontId="3" fillId="0" borderId="0" xfId="0" applyFont="1" applyAlignment="1">
      <alignment horizontal="left"/>
    </xf>
    <xf numFmtId="0" fontId="0" fillId="0" borderId="0" xfId="0" applyAlignment="1">
      <alignment horizontal="left"/>
    </xf>
    <xf numFmtId="0" fontId="2" fillId="3" borderId="23" xfId="0" applyFont="1" applyFill="1" applyBorder="1" applyAlignment="1">
      <alignment horizontal="left" vertical="center" wrapText="1"/>
    </xf>
    <xf numFmtId="0" fontId="22" fillId="0" borderId="0" xfId="0" applyFont="1" applyAlignment="1">
      <alignment horizontal="left"/>
    </xf>
    <xf numFmtId="0" fontId="11" fillId="2" borderId="1" xfId="0" applyFont="1" applyFill="1" applyBorder="1" applyAlignment="1">
      <alignment horizontal="center" vertical="center"/>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8"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8" xfId="0" applyFont="1" applyBorder="1" applyAlignment="1">
      <alignment horizontal="center" vertical="center" wrapText="1"/>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8"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0" borderId="27"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20" fillId="0" borderId="8"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17" fillId="0" borderId="46"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3" fillId="0" borderId="27"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5" xfId="0" applyFont="1" applyFill="1" applyBorder="1" applyAlignment="1">
      <alignment horizontal="center" vertical="center"/>
    </xf>
    <xf numFmtId="0" fontId="17" fillId="0" borderId="21"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protection locked="0"/>
    </xf>
    <xf numFmtId="0" fontId="17" fillId="0" borderId="44" xfId="0" applyFont="1" applyBorder="1" applyAlignment="1" applyProtection="1">
      <alignment horizontal="left" vertical="center"/>
      <protection locked="0"/>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7" fillId="0" borderId="8" xfId="0" applyFont="1" applyBorder="1" applyAlignment="1" applyProtection="1">
      <alignment horizontal="justify" vertical="center" wrapText="1"/>
      <protection locked="0"/>
    </xf>
    <xf numFmtId="0" fontId="17" fillId="0" borderId="10" xfId="0" applyFont="1" applyBorder="1" applyAlignment="1" applyProtection="1">
      <alignment horizontal="justify" vertical="center" wrapText="1"/>
      <protection locked="0"/>
    </xf>
    <xf numFmtId="0" fontId="17" fillId="0" borderId="48" xfId="0" applyFont="1" applyBorder="1" applyAlignment="1" applyProtection="1">
      <alignment horizontal="justify" vertical="center" wrapText="1"/>
      <protection locked="0"/>
    </xf>
    <xf numFmtId="0" fontId="20" fillId="0" borderId="8" xfId="0" applyFont="1" applyBorder="1" applyAlignment="1" applyProtection="1">
      <alignment horizontal="justify" vertical="center" wrapText="1"/>
      <protection locked="0"/>
    </xf>
    <xf numFmtId="0" fontId="20" fillId="0" borderId="10" xfId="0" applyFont="1" applyBorder="1" applyAlignment="1" applyProtection="1">
      <alignment horizontal="justify" vertical="center" wrapText="1"/>
      <protection locked="0"/>
    </xf>
    <xf numFmtId="0" fontId="20" fillId="0" borderId="48" xfId="0" applyFont="1" applyBorder="1" applyAlignment="1" applyProtection="1">
      <alignment horizontal="justify"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9" xfId="0" applyFont="1" applyFill="1" applyBorder="1" applyAlignment="1">
      <alignment horizontal="center" vertical="center"/>
    </xf>
    <xf numFmtId="0" fontId="2" fillId="3" borderId="0" xfId="0" applyFont="1" applyFill="1" applyAlignment="1">
      <alignment horizontal="center" vertical="center"/>
    </xf>
    <xf numFmtId="0" fontId="2" fillId="3" borderId="41" xfId="0" applyFont="1" applyFill="1" applyBorder="1" applyAlignment="1">
      <alignment horizontal="center" vertical="center"/>
    </xf>
    <xf numFmtId="0" fontId="17" fillId="0" borderId="27" xfId="0" applyFont="1" applyBorder="1" applyAlignment="1" applyProtection="1">
      <alignment horizontal="justify" vertical="center" wrapText="1"/>
      <protection locked="0"/>
    </xf>
    <xf numFmtId="0" fontId="17" fillId="0" borderId="46"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2" xfId="0" applyFont="1" applyBorder="1" applyAlignment="1" applyProtection="1">
      <alignment horizontal="center"/>
      <protection locked="0"/>
    </xf>
    <xf numFmtId="0" fontId="19" fillId="0" borderId="8"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48" xfId="0" applyFont="1" applyBorder="1" applyAlignment="1" applyProtection="1">
      <alignment horizontal="center" vertical="center" wrapText="1"/>
      <protection locked="0"/>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8"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48" xfId="0" applyFont="1" applyBorder="1" applyAlignment="1" applyProtection="1">
      <alignment horizontal="center" vertical="center" wrapText="1"/>
      <protection locked="0"/>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8" xfId="0" applyFont="1" applyBorder="1" applyAlignment="1">
      <alignment horizontal="center" vertical="center"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1" xfId="0" applyFont="1" applyFill="1" applyBorder="1" applyAlignment="1">
      <alignment horizontal="justify" vertical="top" wrapText="1"/>
    </xf>
    <xf numFmtId="0" fontId="12"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17"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3"/>
  <sheetViews>
    <sheetView showGridLines="0" tabSelected="1" view="pageBreakPreview" zoomScale="50" zoomScaleNormal="50" zoomScaleSheetLayoutView="50" workbookViewId="0">
      <selection activeCell="B8" sqref="B8:I9"/>
    </sheetView>
  </sheetViews>
  <sheetFormatPr baseColWidth="10" defaultColWidth="11.42578125" defaultRowHeight="15" x14ac:dyDescent="0.25"/>
  <cols>
    <col min="1" max="1" width="36.85546875" customWidth="1"/>
    <col min="2" max="4" width="32.42578125" customWidth="1"/>
    <col min="5" max="6" width="20.85546875" customWidth="1"/>
    <col min="7" max="7" width="20.85546875" hidden="1" customWidth="1"/>
    <col min="8" max="8" width="25.42578125" customWidth="1"/>
    <col min="9" max="9" width="59.140625" customWidth="1"/>
    <col min="10" max="10" width="53.7109375" customWidth="1"/>
    <col min="11" max="11" width="24.42578125" customWidth="1"/>
    <col min="12" max="12" width="0" hidden="1" customWidth="1"/>
    <col min="13" max="15" width="24.42578125" customWidth="1"/>
    <col min="16" max="16" width="19.7109375" customWidth="1"/>
    <col min="17" max="17" width="25.140625" customWidth="1"/>
    <col min="18" max="19" width="25.140625" hidden="1" customWidth="1"/>
    <col min="20" max="20" width="25.140625" customWidth="1"/>
    <col min="21" max="21" width="16.42578125" customWidth="1"/>
    <col min="22" max="22" width="33.42578125" customWidth="1"/>
    <col min="23" max="23" width="38.42578125" customWidth="1"/>
    <col min="24" max="24" width="25.42578125" customWidth="1"/>
    <col min="25" max="25" width="1.7109375" customWidth="1"/>
    <col min="26" max="26" width="18.7109375" customWidth="1"/>
    <col min="27" max="27" width="92.140625" customWidth="1"/>
    <col min="28" max="28" width="33.42578125" customWidth="1"/>
    <col min="29" max="29" width="40.28515625" customWidth="1"/>
    <col min="30" max="30" width="34.85546875" customWidth="1"/>
    <col min="31" max="31" width="2.28515625" customWidth="1"/>
    <col min="32" max="32" width="58.42578125" style="55" customWidth="1"/>
    <col min="33" max="33" width="115.7109375" style="55" customWidth="1"/>
    <col min="34" max="36" width="11.42578125" customWidth="1"/>
  </cols>
  <sheetData>
    <row r="1" spans="1:36" ht="27" customHeight="1" x14ac:dyDescent="0.25">
      <c r="A1" s="98"/>
      <c r="B1" s="163" t="s">
        <v>164</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5"/>
      <c r="AD1" s="161" t="s">
        <v>0</v>
      </c>
      <c r="AE1" s="162"/>
      <c r="AF1" s="162"/>
      <c r="AG1" s="58" t="s">
        <v>165</v>
      </c>
      <c r="AH1" s="1"/>
      <c r="AI1" s="1"/>
      <c r="AJ1" s="1"/>
    </row>
    <row r="2" spans="1:36" ht="27" customHeight="1" thickBot="1" x14ac:dyDescent="0.3">
      <c r="A2" s="98"/>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8"/>
      <c r="AD2" s="161" t="s">
        <v>1</v>
      </c>
      <c r="AE2" s="162"/>
      <c r="AF2" s="162"/>
      <c r="AG2" s="210" t="s">
        <v>166</v>
      </c>
      <c r="AH2" s="1"/>
      <c r="AI2" s="1"/>
      <c r="AJ2" s="1"/>
    </row>
    <row r="3" spans="1:36" ht="27" customHeight="1" x14ac:dyDescent="0.25">
      <c r="A3" s="98"/>
      <c r="B3" s="163" t="s">
        <v>2</v>
      </c>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5"/>
      <c r="AD3" s="161" t="s">
        <v>3</v>
      </c>
      <c r="AE3" s="162"/>
      <c r="AF3" s="162"/>
      <c r="AG3" s="58" t="s">
        <v>4</v>
      </c>
      <c r="AH3" s="1"/>
      <c r="AI3" s="1"/>
      <c r="AJ3" s="1"/>
    </row>
    <row r="4" spans="1:36" ht="27" customHeight="1" thickBot="1" x14ac:dyDescent="0.3">
      <c r="A4" s="98"/>
      <c r="B4" s="166"/>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8"/>
      <c r="AD4" s="161" t="s">
        <v>5</v>
      </c>
      <c r="AE4" s="162"/>
      <c r="AF4" s="162"/>
      <c r="AG4" s="211">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1"/>
      <c r="AE5" s="1"/>
      <c r="AF5" s="54"/>
      <c r="AG5" s="54"/>
      <c r="AH5" s="1"/>
      <c r="AI5" s="1"/>
      <c r="AJ5" s="1"/>
    </row>
    <row r="6" spans="1:36" ht="59.25" customHeight="1" thickBot="1" x14ac:dyDescent="0.3">
      <c r="A6" s="46" t="s">
        <v>6</v>
      </c>
      <c r="B6" s="99" t="s">
        <v>163</v>
      </c>
      <c r="C6" s="100"/>
      <c r="D6" s="100"/>
      <c r="E6" s="100"/>
      <c r="F6" s="100"/>
      <c r="G6" s="100"/>
      <c r="H6" s="101"/>
      <c r="I6" s="22"/>
      <c r="J6" s="27"/>
      <c r="K6" s="30" t="s">
        <v>7</v>
      </c>
      <c r="L6" s="29"/>
      <c r="M6" s="121">
        <v>44956</v>
      </c>
      <c r="N6" s="122"/>
      <c r="O6" s="22"/>
      <c r="P6" s="22"/>
      <c r="Q6" s="22"/>
      <c r="R6" s="22"/>
      <c r="S6" s="22"/>
      <c r="T6" s="22"/>
      <c r="U6" s="22"/>
      <c r="V6" s="22"/>
      <c r="W6" s="22"/>
      <c r="X6" s="22"/>
      <c r="Y6" s="22"/>
      <c r="Z6" s="22"/>
      <c r="AA6" s="22"/>
      <c r="AB6" s="22"/>
      <c r="AC6" s="23"/>
      <c r="AD6" s="22"/>
      <c r="AE6" s="1"/>
      <c r="AF6" s="54"/>
      <c r="AG6" s="54"/>
      <c r="AH6" s="1"/>
      <c r="AI6" s="1"/>
      <c r="AJ6" s="1"/>
    </row>
    <row r="7" spans="1:36" ht="27" customHeight="1" thickBot="1" x14ac:dyDescent="0.3">
      <c r="A7" s="28"/>
      <c r="B7" s="27"/>
      <c r="C7" s="27"/>
      <c r="D7" s="27"/>
      <c r="E7" s="27"/>
      <c r="F7" s="27"/>
      <c r="G7" s="27"/>
      <c r="H7" s="27"/>
      <c r="I7" s="27"/>
      <c r="J7" s="27"/>
      <c r="K7" s="27"/>
      <c r="L7" s="27"/>
      <c r="M7" s="27"/>
      <c r="N7" s="27"/>
      <c r="O7" s="22"/>
      <c r="P7" s="22"/>
      <c r="Q7" s="22"/>
      <c r="R7" s="22"/>
      <c r="S7" s="22"/>
      <c r="T7" s="22"/>
      <c r="U7" s="22"/>
      <c r="V7" s="22"/>
      <c r="W7" s="22"/>
      <c r="X7" s="22"/>
      <c r="Y7" s="22"/>
      <c r="Z7" s="22"/>
      <c r="AA7" s="22"/>
      <c r="AB7" s="22"/>
      <c r="AC7" s="23"/>
      <c r="AD7" s="22"/>
      <c r="AE7" s="1"/>
      <c r="AF7" s="54"/>
      <c r="AG7" s="54"/>
      <c r="AH7" s="1"/>
      <c r="AI7" s="1"/>
      <c r="AJ7" s="1"/>
    </row>
    <row r="8" spans="1:36" ht="59.25" customHeight="1" thickBot="1" x14ac:dyDescent="0.3">
      <c r="A8" s="46" t="s">
        <v>8</v>
      </c>
      <c r="B8" s="207" t="s">
        <v>9</v>
      </c>
      <c r="C8" s="208"/>
      <c r="D8" s="208"/>
      <c r="E8" s="208"/>
      <c r="F8" s="208"/>
      <c r="G8" s="208"/>
      <c r="H8" s="208"/>
      <c r="I8" s="209"/>
      <c r="J8" s="22"/>
      <c r="K8" s="26" t="s">
        <v>10</v>
      </c>
      <c r="L8" s="26"/>
      <c r="M8" s="26" t="s">
        <v>11</v>
      </c>
      <c r="N8" s="26" t="s">
        <v>12</v>
      </c>
      <c r="O8" s="26" t="s">
        <v>13</v>
      </c>
      <c r="P8" s="22"/>
      <c r="Q8" s="22"/>
      <c r="R8" s="22"/>
      <c r="S8" s="22"/>
      <c r="T8" s="22"/>
      <c r="U8" s="22"/>
      <c r="V8" s="22"/>
      <c r="W8" s="22"/>
      <c r="X8" s="22"/>
      <c r="Y8" s="22"/>
      <c r="Z8" s="22"/>
      <c r="AA8" s="22"/>
      <c r="AB8" s="22"/>
      <c r="AC8" s="23"/>
      <c r="AD8" s="22"/>
      <c r="AE8" s="1"/>
      <c r="AF8" s="54"/>
      <c r="AG8" s="54"/>
      <c r="AH8" s="1"/>
      <c r="AI8" s="1"/>
      <c r="AJ8" s="1"/>
    </row>
    <row r="9" spans="1:36" ht="59.25" customHeight="1" thickBot="1" x14ac:dyDescent="0.3">
      <c r="A9" s="46" t="s">
        <v>14</v>
      </c>
      <c r="B9" s="207" t="s">
        <v>15</v>
      </c>
      <c r="C9" s="208"/>
      <c r="D9" s="208"/>
      <c r="E9" s="208"/>
      <c r="F9" s="208"/>
      <c r="G9" s="208"/>
      <c r="H9" s="208"/>
      <c r="I9" s="209"/>
      <c r="J9" s="22"/>
      <c r="K9" s="48" t="s">
        <v>137</v>
      </c>
      <c r="L9" s="48"/>
      <c r="M9" s="52"/>
      <c r="N9" s="48"/>
      <c r="O9" s="48"/>
      <c r="P9" s="22"/>
      <c r="Q9" s="22"/>
      <c r="R9" s="22"/>
      <c r="S9" s="22"/>
      <c r="T9" s="22"/>
      <c r="U9" s="22"/>
      <c r="V9" s="22"/>
      <c r="W9" s="22"/>
      <c r="X9" s="22"/>
      <c r="Y9" s="22"/>
      <c r="Z9" s="22"/>
      <c r="AA9" s="22"/>
      <c r="AB9" s="22"/>
      <c r="AC9" s="23"/>
      <c r="AD9" s="22"/>
      <c r="AE9" s="1"/>
      <c r="AF9" s="54"/>
      <c r="AG9" s="54"/>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54"/>
      <c r="AG10" s="54"/>
      <c r="AH10" s="1"/>
      <c r="AI10" s="1"/>
      <c r="AJ10" s="1"/>
    </row>
    <row r="11" spans="1:36" ht="15.75" customHeight="1" thickBot="1" x14ac:dyDescent="0.3">
      <c r="A11" s="42"/>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47"/>
      <c r="AE11" s="1"/>
      <c r="AF11" s="54"/>
      <c r="AG11" s="54"/>
      <c r="AH11" s="1"/>
      <c r="AI11" s="1"/>
      <c r="AJ11" s="1"/>
    </row>
    <row r="12" spans="1:36" x14ac:dyDescent="0.25">
      <c r="A12" s="102" t="s">
        <v>16</v>
      </c>
      <c r="B12" s="103"/>
      <c r="C12" s="103"/>
      <c r="D12" s="104"/>
      <c r="E12" s="105" t="s">
        <v>17</v>
      </c>
      <c r="F12" s="106"/>
      <c r="G12" s="106"/>
      <c r="H12" s="106"/>
      <c r="I12" s="106"/>
      <c r="J12" s="106"/>
      <c r="K12" s="106"/>
      <c r="L12" s="106"/>
      <c r="M12" s="106"/>
      <c r="N12" s="106"/>
      <c r="O12" s="106"/>
      <c r="P12" s="106"/>
      <c r="Q12" s="106"/>
      <c r="R12" s="106"/>
      <c r="S12" s="106"/>
      <c r="T12" s="106"/>
      <c r="U12" s="106"/>
      <c r="V12" s="106"/>
      <c r="W12" s="106"/>
      <c r="X12" s="107"/>
      <c r="Y12" s="36"/>
      <c r="Z12" s="123" t="s">
        <v>18</v>
      </c>
      <c r="AA12" s="142"/>
      <c r="AB12" s="142"/>
      <c r="AC12" s="142"/>
      <c r="AD12" s="124"/>
      <c r="AE12" s="1"/>
      <c r="AF12" s="123" t="s">
        <v>19</v>
      </c>
      <c r="AG12" s="124"/>
      <c r="AH12" s="1"/>
      <c r="AI12" s="1"/>
      <c r="AJ12" s="1"/>
    </row>
    <row r="13" spans="1:36" x14ac:dyDescent="0.25">
      <c r="A13" s="108" t="s">
        <v>20</v>
      </c>
      <c r="B13" s="65" t="s">
        <v>21</v>
      </c>
      <c r="C13" s="65" t="s">
        <v>22</v>
      </c>
      <c r="D13" s="169" t="s">
        <v>23</v>
      </c>
      <c r="E13" s="171" t="s">
        <v>24</v>
      </c>
      <c r="F13" s="172"/>
      <c r="G13" s="172"/>
      <c r="H13" s="172"/>
      <c r="I13" s="111" t="s">
        <v>25</v>
      </c>
      <c r="J13" s="112"/>
      <c r="K13" s="112"/>
      <c r="L13" s="112"/>
      <c r="M13" s="112"/>
      <c r="N13" s="112"/>
      <c r="O13" s="112"/>
      <c r="P13" s="112"/>
      <c r="Q13" s="112"/>
      <c r="R13" s="32"/>
      <c r="S13" s="32"/>
      <c r="T13" s="111" t="s">
        <v>26</v>
      </c>
      <c r="U13" s="112"/>
      <c r="V13" s="112"/>
      <c r="W13" s="112"/>
      <c r="X13" s="113"/>
      <c r="Y13" s="36"/>
      <c r="Z13" s="125"/>
      <c r="AA13" s="143"/>
      <c r="AB13" s="143"/>
      <c r="AC13" s="143"/>
      <c r="AD13" s="126"/>
      <c r="AE13" s="1"/>
      <c r="AF13" s="125"/>
      <c r="AG13" s="126"/>
      <c r="AH13" s="2"/>
      <c r="AI13" s="2"/>
      <c r="AJ13" s="2"/>
    </row>
    <row r="14" spans="1:36" ht="32.25" customHeight="1" thickBot="1" x14ac:dyDescent="0.3">
      <c r="A14" s="108"/>
      <c r="B14" s="65"/>
      <c r="C14" s="65"/>
      <c r="D14" s="169"/>
      <c r="E14" s="114" t="s">
        <v>27</v>
      </c>
      <c r="F14" s="115"/>
      <c r="G14" s="115"/>
      <c r="H14" s="115"/>
      <c r="I14" s="116" t="s">
        <v>28</v>
      </c>
      <c r="J14" s="118" t="s">
        <v>29</v>
      </c>
      <c r="K14" s="118" t="s">
        <v>30</v>
      </c>
      <c r="L14" s="119" t="s">
        <v>31</v>
      </c>
      <c r="M14" s="65" t="s">
        <v>32</v>
      </c>
      <c r="N14" s="66" t="s">
        <v>33</v>
      </c>
      <c r="O14" s="110" t="s">
        <v>34</v>
      </c>
      <c r="P14" s="65" t="s">
        <v>35</v>
      </c>
      <c r="Q14" s="110" t="s">
        <v>36</v>
      </c>
      <c r="R14" s="110" t="s">
        <v>37</v>
      </c>
      <c r="S14" s="33"/>
      <c r="T14" s="132" t="s">
        <v>38</v>
      </c>
      <c r="U14" s="65" t="s">
        <v>39</v>
      </c>
      <c r="V14" s="110" t="s">
        <v>40</v>
      </c>
      <c r="W14" s="65" t="s">
        <v>41</v>
      </c>
      <c r="X14" s="169"/>
      <c r="Y14" s="43"/>
      <c r="Z14" s="127"/>
      <c r="AA14" s="144"/>
      <c r="AB14" s="144"/>
      <c r="AC14" s="144"/>
      <c r="AD14" s="128"/>
      <c r="AE14" s="2"/>
      <c r="AF14" s="127"/>
      <c r="AG14" s="128"/>
      <c r="AH14" s="2"/>
      <c r="AI14" s="1"/>
      <c r="AJ14" s="2"/>
    </row>
    <row r="15" spans="1:36" ht="74.25" customHeight="1" x14ac:dyDescent="0.25">
      <c r="A15" s="109"/>
      <c r="B15" s="110"/>
      <c r="C15" s="110"/>
      <c r="D15" s="170"/>
      <c r="E15" s="37" t="s">
        <v>42</v>
      </c>
      <c r="F15" s="35" t="s">
        <v>43</v>
      </c>
      <c r="G15" s="3"/>
      <c r="H15" s="4" t="s">
        <v>44</v>
      </c>
      <c r="I15" s="117"/>
      <c r="J15" s="118"/>
      <c r="K15" s="118"/>
      <c r="L15" s="120"/>
      <c r="M15" s="65"/>
      <c r="N15" s="67"/>
      <c r="O15" s="67"/>
      <c r="P15" s="65"/>
      <c r="Q15" s="67"/>
      <c r="R15" s="67"/>
      <c r="S15" s="34"/>
      <c r="T15" s="133"/>
      <c r="U15" s="65"/>
      <c r="V15" s="67"/>
      <c r="W15" s="53" t="s">
        <v>45</v>
      </c>
      <c r="X15" s="38" t="s">
        <v>46</v>
      </c>
      <c r="Y15" s="43"/>
      <c r="Z15" s="38" t="s">
        <v>47</v>
      </c>
      <c r="AA15" s="38" t="s">
        <v>48</v>
      </c>
      <c r="AB15" s="38" t="s">
        <v>49</v>
      </c>
      <c r="AC15" s="38" t="s">
        <v>50</v>
      </c>
      <c r="AD15" s="38" t="s">
        <v>51</v>
      </c>
      <c r="AE15" s="2"/>
      <c r="AF15" s="56" t="s">
        <v>52</v>
      </c>
      <c r="AG15" s="56" t="s">
        <v>53</v>
      </c>
      <c r="AH15" s="2"/>
      <c r="AI15" s="1"/>
      <c r="AJ15" s="2"/>
    </row>
    <row r="16" spans="1:36" ht="192.95" customHeight="1" x14ac:dyDescent="0.25">
      <c r="A16" s="84">
        <v>1</v>
      </c>
      <c r="B16" s="86" t="s">
        <v>54</v>
      </c>
      <c r="C16" s="89" t="s">
        <v>55</v>
      </c>
      <c r="D16" s="92" t="s">
        <v>56</v>
      </c>
      <c r="E16" s="95" t="s">
        <v>57</v>
      </c>
      <c r="F16" s="173" t="s">
        <v>58</v>
      </c>
      <c r="G16" s="59" t="str">
        <f>+CONCATENATE(E16," - ",F16)</f>
        <v>BAJA - MAYOR</v>
      </c>
      <c r="H16" s="158" t="str">
        <f>+VLOOKUP(G16,Datos!D3:E17,2,FALSE)</f>
        <v>ALTO</v>
      </c>
      <c r="I16" s="175" t="s">
        <v>59</v>
      </c>
      <c r="J16" s="5" t="s">
        <v>60</v>
      </c>
      <c r="K16" s="6" t="s">
        <v>61</v>
      </c>
      <c r="L16" s="7">
        <f>IF(K16="ASIGNADO",15,IF(K16="NO ASIGNADO",0,""))</f>
        <v>15</v>
      </c>
      <c r="M16" s="177">
        <f>SUM(L16:L22)</f>
        <v>100</v>
      </c>
      <c r="N16" s="179" t="s">
        <v>62</v>
      </c>
      <c r="O16" s="71">
        <f>IF(O19="DÉBIL",0,IF(O19="MODERADO",50,IF(O19="FUERTE",100,"")))</f>
        <v>100</v>
      </c>
      <c r="P16" s="68" t="str">
        <f>IF(AND(M19="FUERTE",N16="FUERTE (SIEMPRE SE EJECUTA)"),"NO","SÍ")</f>
        <v>NO</v>
      </c>
      <c r="Q16" s="77" t="s">
        <v>63</v>
      </c>
      <c r="R16" s="62" t="str">
        <f>IF(AND(E16="MUY BAJA",Q19=2),"MUY BAJA",IF(AND(E16="BAJA",Q19=2),"MUY BAJA",IF(AND(E16="MEDIA",Q19=2),"MUY BAJA",IF(AND(E16="ALTA",Q19=2),"BAJA",IF(AND(E16="MUY ALTA",Q19=2),"MEDIA",IF(AND(E16="MUY BAJA",Q19=1),"MUY BAJA",IF(AND(E16="BAJA",Q19=1),"MUY BAJA",IF(AND(E16="MEDIA",Q19=1),"BAJA",IF(AND(E16="ALTA",Q19=1),"MEDIA",IF(AND(E16="MUY ALTA",Q19=1),"ALTA",E16))))))))))</f>
        <v>MUY BAJA</v>
      </c>
      <c r="S16" s="59" t="str">
        <f>+CONCATENATE(R16," - ",F16)</f>
        <v>MUY BAJA - MAYOR</v>
      </c>
      <c r="T16" s="158" t="str">
        <f>+VLOOKUP(S16,Datos!$D$3:$E$17,2,FALSE)</f>
        <v>ALTO</v>
      </c>
      <c r="U16" s="185" t="s">
        <v>64</v>
      </c>
      <c r="V16" s="145" t="s">
        <v>65</v>
      </c>
      <c r="W16" s="134" t="s">
        <v>66</v>
      </c>
      <c r="X16" s="78" t="s">
        <v>67</v>
      </c>
      <c r="Y16" s="44"/>
      <c r="Z16" s="137"/>
      <c r="AA16" s="80"/>
      <c r="AB16" s="155"/>
      <c r="AC16" s="149"/>
      <c r="AD16" s="134"/>
      <c r="AE16" s="1"/>
      <c r="AF16" s="129"/>
      <c r="AG16" s="152"/>
      <c r="AH16" s="1"/>
      <c r="AI16" s="1"/>
      <c r="AJ16" s="1"/>
    </row>
    <row r="17" spans="1:36" ht="100.5" customHeight="1" x14ac:dyDescent="0.25">
      <c r="A17" s="84"/>
      <c r="B17" s="87"/>
      <c r="C17" s="90"/>
      <c r="D17" s="93"/>
      <c r="E17" s="96"/>
      <c r="F17" s="173"/>
      <c r="G17" s="60"/>
      <c r="H17" s="159"/>
      <c r="I17" s="175"/>
      <c r="J17" s="8" t="s">
        <v>68</v>
      </c>
      <c r="K17" s="9" t="s">
        <v>69</v>
      </c>
      <c r="L17" s="10">
        <f>IF(K17="ADECUADO",15,IF(K17="INADECUADO",0,""))</f>
        <v>15</v>
      </c>
      <c r="M17" s="178"/>
      <c r="N17" s="180"/>
      <c r="O17" s="71"/>
      <c r="P17" s="69"/>
      <c r="Q17" s="77"/>
      <c r="R17" s="63"/>
      <c r="S17" s="60"/>
      <c r="T17" s="159"/>
      <c r="U17" s="186"/>
      <c r="V17" s="146"/>
      <c r="W17" s="135"/>
      <c r="X17" s="83"/>
      <c r="Y17" s="44"/>
      <c r="Z17" s="138"/>
      <c r="AA17" s="81"/>
      <c r="AB17" s="156"/>
      <c r="AC17" s="150"/>
      <c r="AD17" s="135"/>
      <c r="AE17" s="1"/>
      <c r="AF17" s="130"/>
      <c r="AG17" s="153"/>
      <c r="AH17" s="1"/>
      <c r="AI17" s="1"/>
      <c r="AJ17" s="1"/>
    </row>
    <row r="18" spans="1:36" ht="100.5" customHeight="1" x14ac:dyDescent="0.25">
      <c r="A18" s="84"/>
      <c r="B18" s="87"/>
      <c r="C18" s="90"/>
      <c r="D18" s="93"/>
      <c r="E18" s="96"/>
      <c r="F18" s="173"/>
      <c r="G18" s="60"/>
      <c r="H18" s="159"/>
      <c r="I18" s="175"/>
      <c r="J18" s="11" t="s">
        <v>70</v>
      </c>
      <c r="K18" s="9" t="s">
        <v>71</v>
      </c>
      <c r="L18" s="10">
        <f>IF(K18="OPORTUNA",15,IF(K18="INOPORTUNA",0,""))</f>
        <v>15</v>
      </c>
      <c r="M18" s="178"/>
      <c r="N18" s="180"/>
      <c r="O18" s="71"/>
      <c r="P18" s="69"/>
      <c r="Q18" s="12" t="s">
        <v>72</v>
      </c>
      <c r="R18" s="63"/>
      <c r="S18" s="60"/>
      <c r="T18" s="159"/>
      <c r="U18" s="186"/>
      <c r="V18" s="146"/>
      <c r="W18" s="135"/>
      <c r="X18" s="83"/>
      <c r="Y18" s="44"/>
      <c r="Z18" s="138"/>
      <c r="AA18" s="81"/>
      <c r="AB18" s="156"/>
      <c r="AC18" s="150"/>
      <c r="AD18" s="135"/>
      <c r="AE18" s="1"/>
      <c r="AF18" s="130"/>
      <c r="AG18" s="153"/>
      <c r="AH18" s="1"/>
      <c r="AI18" s="1"/>
      <c r="AJ18" s="1"/>
    </row>
    <row r="19" spans="1:36" ht="100.5" customHeight="1" x14ac:dyDescent="0.25">
      <c r="A19" s="84"/>
      <c r="B19" s="87"/>
      <c r="C19" s="90"/>
      <c r="D19" s="93"/>
      <c r="E19" s="96"/>
      <c r="F19" s="173"/>
      <c r="G19" s="60"/>
      <c r="H19" s="159"/>
      <c r="I19" s="175"/>
      <c r="J19" s="8" t="s">
        <v>73</v>
      </c>
      <c r="K19" s="9" t="s">
        <v>74</v>
      </c>
      <c r="L19" s="10">
        <f>IF(K19="PREVENIR",15,IF(K19="DETECTAR",10,IF(K19="NO ES UN CONTROL",0,"")))</f>
        <v>15</v>
      </c>
      <c r="M19" s="182" t="str">
        <f>IF(M16&lt;86,"DÉBIL",IF(M16&lt;96,"MODERADO",IF(M16&lt;101,"FUERTE","")))</f>
        <v>FUERTE</v>
      </c>
      <c r="N19" s="180"/>
      <c r="O19" s="72" t="str">
        <f>IF(AND(M19="FUERTE",N16="FUERTE (SIEMPRE SE EJECUTA)"),"FUERTE",IF(OR(M19="DÉBIL",N16="DÉBIL (NO SE EJECUTA)"),"DÉBIL",IF(OR(M19="MODERADO",N16="MODERADO (ALGUNAS VECES)"),"MODERADO")))</f>
        <v>FUERTE</v>
      </c>
      <c r="P19" s="69"/>
      <c r="Q19" s="74">
        <f>IF(AND($O$19="FUERTE",$Q$16="DIRECTAMENTE"),2,IF(AND($O$19="FUERTE",$Q$16="DIRECTAMENTE"),2,IF(AND($O$19="FUERTE",$Q$16="DIRECTAMENTE"),2,IF(AND($O$19="FUERTE",$Q$16="NO DISMINUYE"),0,IF(AND($O$19="MODERADO",$Q$16="DIRECTAMENTE"),1,IF(AND($O$19="MODERADO",$Q$16="DIRECTAMENTE"),1,IF(AND($O$19="MODERADO",$Q$16="DIRECTAMENTE"),1,IF(AND($O$19="MODERADO",$Q$16="NO DISMINUYE"),0,"N/A"))))))))</f>
        <v>2</v>
      </c>
      <c r="R19" s="63"/>
      <c r="S19" s="60"/>
      <c r="T19" s="159"/>
      <c r="U19" s="186"/>
      <c r="V19" s="140" t="s">
        <v>75</v>
      </c>
      <c r="W19" s="135"/>
      <c r="X19" s="140" t="s">
        <v>76</v>
      </c>
      <c r="Y19" s="45"/>
      <c r="Z19" s="138"/>
      <c r="AA19" s="81"/>
      <c r="AB19" s="156"/>
      <c r="AC19" s="150"/>
      <c r="AD19" s="135"/>
      <c r="AE19" s="1"/>
      <c r="AF19" s="130"/>
      <c r="AG19" s="153"/>
      <c r="AH19" s="1"/>
      <c r="AI19" s="1"/>
      <c r="AJ19" s="1"/>
    </row>
    <row r="20" spans="1:36" ht="100.5" customHeight="1" x14ac:dyDescent="0.25">
      <c r="A20" s="84"/>
      <c r="B20" s="87"/>
      <c r="C20" s="90"/>
      <c r="D20" s="93"/>
      <c r="E20" s="96"/>
      <c r="F20" s="173"/>
      <c r="G20" s="60"/>
      <c r="H20" s="159"/>
      <c r="I20" s="175"/>
      <c r="J20" s="8" t="s">
        <v>77</v>
      </c>
      <c r="K20" s="9" t="s">
        <v>78</v>
      </c>
      <c r="L20" s="10">
        <f>IF(K20="CONFIABLE",15,IF(K20="NO CONFIABLE",0,""))</f>
        <v>15</v>
      </c>
      <c r="M20" s="183"/>
      <c r="N20" s="180"/>
      <c r="O20" s="72"/>
      <c r="P20" s="69"/>
      <c r="Q20" s="75"/>
      <c r="R20" s="63"/>
      <c r="S20" s="60"/>
      <c r="T20" s="159"/>
      <c r="U20" s="186"/>
      <c r="V20" s="141"/>
      <c r="W20" s="135"/>
      <c r="X20" s="141"/>
      <c r="Y20" s="45"/>
      <c r="Z20" s="138"/>
      <c r="AA20" s="81"/>
      <c r="AB20" s="156"/>
      <c r="AC20" s="150"/>
      <c r="AD20" s="135"/>
      <c r="AE20" s="1"/>
      <c r="AF20" s="130"/>
      <c r="AG20" s="153"/>
      <c r="AH20" s="1"/>
      <c r="AI20" s="1"/>
      <c r="AJ20" s="1"/>
    </row>
    <row r="21" spans="1:36" ht="156.75" customHeight="1" x14ac:dyDescent="0.25">
      <c r="A21" s="84"/>
      <c r="B21" s="87"/>
      <c r="C21" s="90"/>
      <c r="D21" s="93"/>
      <c r="E21" s="96"/>
      <c r="F21" s="173"/>
      <c r="G21" s="60"/>
      <c r="H21" s="159"/>
      <c r="I21" s="175"/>
      <c r="J21" s="8" t="s">
        <v>79</v>
      </c>
      <c r="K21" s="9" t="s">
        <v>80</v>
      </c>
      <c r="L21" s="10">
        <f>IF(K21="SE INVESTIGAN Y SE RESUELVEN OPORTUNAMENTE",15,IF(K21="NO SE INVESTIGAN Y SE RESUELVEN OPORTUNAMENTE",0,""))</f>
        <v>15</v>
      </c>
      <c r="M21" s="183"/>
      <c r="N21" s="180"/>
      <c r="O21" s="72"/>
      <c r="P21" s="69"/>
      <c r="Q21" s="75"/>
      <c r="R21" s="63"/>
      <c r="S21" s="60"/>
      <c r="T21" s="159"/>
      <c r="U21" s="186"/>
      <c r="V21" s="147" t="s">
        <v>81</v>
      </c>
      <c r="W21" s="135"/>
      <c r="X21" s="78" t="s">
        <v>82</v>
      </c>
      <c r="Y21" s="44"/>
      <c r="Z21" s="138"/>
      <c r="AA21" s="81"/>
      <c r="AB21" s="156"/>
      <c r="AC21" s="150"/>
      <c r="AD21" s="135"/>
      <c r="AE21" s="1"/>
      <c r="AF21" s="130"/>
      <c r="AG21" s="153"/>
      <c r="AH21" s="1"/>
      <c r="AI21" s="1"/>
      <c r="AJ21" s="1"/>
    </row>
    <row r="22" spans="1:36" ht="237.95" customHeight="1" x14ac:dyDescent="0.25">
      <c r="A22" s="85"/>
      <c r="B22" s="88"/>
      <c r="C22" s="91"/>
      <c r="D22" s="94"/>
      <c r="E22" s="97"/>
      <c r="F22" s="174"/>
      <c r="G22" s="61"/>
      <c r="H22" s="160"/>
      <c r="I22" s="176"/>
      <c r="J22" s="39" t="s">
        <v>83</v>
      </c>
      <c r="K22" s="40" t="s">
        <v>84</v>
      </c>
      <c r="L22" s="41">
        <f>IF(K22="COMPLETA",10,IF(K22="INCOMPLETA",5,IF(K22="NO EXISTE",0,"")))</f>
        <v>10</v>
      </c>
      <c r="M22" s="184"/>
      <c r="N22" s="181"/>
      <c r="O22" s="73"/>
      <c r="P22" s="70"/>
      <c r="Q22" s="76"/>
      <c r="R22" s="64"/>
      <c r="S22" s="61"/>
      <c r="T22" s="160"/>
      <c r="U22" s="187"/>
      <c r="V22" s="148"/>
      <c r="W22" s="136"/>
      <c r="X22" s="79"/>
      <c r="Y22" s="44"/>
      <c r="Z22" s="139"/>
      <c r="AA22" s="82"/>
      <c r="AB22" s="157"/>
      <c r="AC22" s="151"/>
      <c r="AD22" s="136"/>
      <c r="AE22" s="1"/>
      <c r="AF22" s="131"/>
      <c r="AG22" s="154"/>
      <c r="AH22" s="1"/>
      <c r="AI22" s="1"/>
      <c r="AJ22" s="1"/>
    </row>
    <row r="23" spans="1:36" ht="18.75" x14ac:dyDescent="0.3">
      <c r="AG23" s="57"/>
    </row>
  </sheetData>
  <dataConsolidate/>
  <mergeCells count="72">
    <mergeCell ref="B9:I9"/>
    <mergeCell ref="V14:V15"/>
    <mergeCell ref="W14:X14"/>
    <mergeCell ref="S16:S22"/>
    <mergeCell ref="C13:C15"/>
    <mergeCell ref="D13:D15"/>
    <mergeCell ref="E13:H13"/>
    <mergeCell ref="R14:R15"/>
    <mergeCell ref="F16:F22"/>
    <mergeCell ref="H16:H22"/>
    <mergeCell ref="I13:Q13"/>
    <mergeCell ref="I16:I22"/>
    <mergeCell ref="M16:M18"/>
    <mergeCell ref="N16:N22"/>
    <mergeCell ref="M19:M22"/>
    <mergeCell ref="U16:U22"/>
    <mergeCell ref="AD1:AF1"/>
    <mergeCell ref="AD2:AF2"/>
    <mergeCell ref="AD3:AF3"/>
    <mergeCell ref="AD4:AF4"/>
    <mergeCell ref="B1:AC2"/>
    <mergeCell ref="B3:AC4"/>
    <mergeCell ref="AF12:AG14"/>
    <mergeCell ref="AF16:AF22"/>
    <mergeCell ref="T14:T15"/>
    <mergeCell ref="U14:U15"/>
    <mergeCell ref="W16:W22"/>
    <mergeCell ref="Z16:Z22"/>
    <mergeCell ref="X19:X20"/>
    <mergeCell ref="Z12:AD14"/>
    <mergeCell ref="V16:V18"/>
    <mergeCell ref="V19:V20"/>
    <mergeCell ref="V21:V22"/>
    <mergeCell ref="AC16:AC22"/>
    <mergeCell ref="AG16:AG22"/>
    <mergeCell ref="AB16:AB22"/>
    <mergeCell ref="AD16:AD22"/>
    <mergeCell ref="T16:T22"/>
    <mergeCell ref="A1:A4"/>
    <mergeCell ref="B6:H6"/>
    <mergeCell ref="A12:D12"/>
    <mergeCell ref="E12:X12"/>
    <mergeCell ref="A13:A15"/>
    <mergeCell ref="B13:B15"/>
    <mergeCell ref="T13:X13"/>
    <mergeCell ref="E14:H14"/>
    <mergeCell ref="I14:I15"/>
    <mergeCell ref="J14:J15"/>
    <mergeCell ref="K14:K15"/>
    <mergeCell ref="L14:L15"/>
    <mergeCell ref="M6:N6"/>
    <mergeCell ref="Q14:Q15"/>
    <mergeCell ref="O14:O15"/>
    <mergeCell ref="B8:I8"/>
    <mergeCell ref="X21:X22"/>
    <mergeCell ref="AA16:AA22"/>
    <mergeCell ref="X16:X18"/>
    <mergeCell ref="A16:A22"/>
    <mergeCell ref="B16:B22"/>
    <mergeCell ref="C16:C22"/>
    <mergeCell ref="D16:D22"/>
    <mergeCell ref="E16:E22"/>
    <mergeCell ref="G16:G22"/>
    <mergeCell ref="R16:R22"/>
    <mergeCell ref="P14:P15"/>
    <mergeCell ref="M14:M15"/>
    <mergeCell ref="N14:N15"/>
    <mergeCell ref="P16:P22"/>
    <mergeCell ref="O16:O18"/>
    <mergeCell ref="O19:O22"/>
    <mergeCell ref="Q19:Q22"/>
    <mergeCell ref="Q16:Q17"/>
  </mergeCells>
  <phoneticPr fontId="21" type="noConversion"/>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ColWidth="11.42578125" defaultRowHeight="15" x14ac:dyDescent="0.25"/>
  <cols>
    <col min="1" max="1" width="30.7109375" customWidth="1"/>
    <col min="2" max="2" width="23" customWidth="1"/>
    <col min="4" max="4" width="31" bestFit="1" customWidth="1"/>
    <col min="9" max="9" width="68.42578125" customWidth="1"/>
    <col min="10" max="12" width="17.140625" customWidth="1"/>
  </cols>
  <sheetData>
    <row r="2" spans="1:12" ht="15.75" x14ac:dyDescent="0.25">
      <c r="A2" t="s">
        <v>42</v>
      </c>
      <c r="B2" t="s">
        <v>43</v>
      </c>
      <c r="D2" t="s">
        <v>85</v>
      </c>
      <c r="I2" s="5" t="s">
        <v>60</v>
      </c>
      <c r="J2" t="s">
        <v>86</v>
      </c>
      <c r="K2" t="s">
        <v>87</v>
      </c>
    </row>
    <row r="3" spans="1:12" ht="31.5" x14ac:dyDescent="0.25">
      <c r="A3" t="s">
        <v>88</v>
      </c>
      <c r="B3" t="s">
        <v>89</v>
      </c>
      <c r="D3" t="s">
        <v>90</v>
      </c>
      <c r="E3" t="s">
        <v>89</v>
      </c>
      <c r="I3" s="8" t="s">
        <v>68</v>
      </c>
      <c r="J3" t="s">
        <v>91</v>
      </c>
      <c r="K3" t="s">
        <v>92</v>
      </c>
    </row>
    <row r="4" spans="1:12" ht="31.5" x14ac:dyDescent="0.25">
      <c r="A4" t="s">
        <v>57</v>
      </c>
      <c r="B4" t="s">
        <v>58</v>
      </c>
      <c r="D4" t="s">
        <v>93</v>
      </c>
      <c r="E4" t="s">
        <v>94</v>
      </c>
      <c r="I4" s="11" t="s">
        <v>70</v>
      </c>
      <c r="J4" t="s">
        <v>71</v>
      </c>
      <c r="K4" t="s">
        <v>95</v>
      </c>
    </row>
    <row r="5" spans="1:12" ht="63" x14ac:dyDescent="0.25">
      <c r="A5" t="s">
        <v>96</v>
      </c>
      <c r="B5" t="s">
        <v>97</v>
      </c>
      <c r="D5" t="s">
        <v>98</v>
      </c>
      <c r="E5" t="s">
        <v>99</v>
      </c>
      <c r="I5" s="8" t="s">
        <v>73</v>
      </c>
      <c r="J5" t="s">
        <v>100</v>
      </c>
      <c r="K5" t="s">
        <v>101</v>
      </c>
      <c r="L5" t="s">
        <v>102</v>
      </c>
    </row>
    <row r="6" spans="1:12" ht="31.5" x14ac:dyDescent="0.25">
      <c r="A6" t="s">
        <v>103</v>
      </c>
      <c r="D6" t="s">
        <v>104</v>
      </c>
      <c r="E6" t="s">
        <v>89</v>
      </c>
      <c r="I6" s="8" t="s">
        <v>77</v>
      </c>
      <c r="J6" t="s">
        <v>105</v>
      </c>
      <c r="K6" t="s">
        <v>106</v>
      </c>
    </row>
    <row r="7" spans="1:12" ht="47.25" x14ac:dyDescent="0.25">
      <c r="A7" t="s">
        <v>107</v>
      </c>
      <c r="D7" t="s">
        <v>108</v>
      </c>
      <c r="E7" t="s">
        <v>94</v>
      </c>
      <c r="I7" s="8" t="s">
        <v>79</v>
      </c>
      <c r="J7" s="20" t="s">
        <v>109</v>
      </c>
      <c r="K7" s="20" t="s">
        <v>110</v>
      </c>
    </row>
    <row r="8" spans="1:12" ht="31.5" x14ac:dyDescent="0.25">
      <c r="D8" t="s">
        <v>111</v>
      </c>
      <c r="E8" t="s">
        <v>99</v>
      </c>
      <c r="I8" s="13" t="s">
        <v>83</v>
      </c>
      <c r="J8" t="s">
        <v>112</v>
      </c>
      <c r="K8" t="s">
        <v>113</v>
      </c>
      <c r="L8" t="s">
        <v>114</v>
      </c>
    </row>
    <row r="9" spans="1:12" x14ac:dyDescent="0.25">
      <c r="A9" t="s">
        <v>115</v>
      </c>
      <c r="D9" t="s">
        <v>116</v>
      </c>
      <c r="E9" t="s">
        <v>89</v>
      </c>
    </row>
    <row r="10" spans="1:12" x14ac:dyDescent="0.25">
      <c r="D10" t="s">
        <v>117</v>
      </c>
      <c r="E10" t="s">
        <v>94</v>
      </c>
    </row>
    <row r="11" spans="1:12" x14ac:dyDescent="0.25">
      <c r="A11" t="s">
        <v>64</v>
      </c>
      <c r="D11" t="s">
        <v>118</v>
      </c>
      <c r="E11" t="s">
        <v>99</v>
      </c>
    </row>
    <row r="12" spans="1:12" x14ac:dyDescent="0.25">
      <c r="A12" t="s">
        <v>119</v>
      </c>
      <c r="D12" t="s">
        <v>120</v>
      </c>
      <c r="E12" t="s">
        <v>94</v>
      </c>
    </row>
    <row r="13" spans="1:12" x14ac:dyDescent="0.25">
      <c r="D13" t="s">
        <v>121</v>
      </c>
      <c r="E13" t="s">
        <v>94</v>
      </c>
      <c r="I13" t="s">
        <v>122</v>
      </c>
    </row>
    <row r="14" spans="1:12" x14ac:dyDescent="0.25">
      <c r="D14" t="s">
        <v>123</v>
      </c>
      <c r="E14" t="s">
        <v>99</v>
      </c>
      <c r="I14" t="s">
        <v>124</v>
      </c>
    </row>
    <row r="15" spans="1:12" x14ac:dyDescent="0.25">
      <c r="D15" t="s">
        <v>125</v>
      </c>
      <c r="E15" t="s">
        <v>94</v>
      </c>
      <c r="I15" t="s">
        <v>126</v>
      </c>
    </row>
    <row r="16" spans="1:12" x14ac:dyDescent="0.25">
      <c r="A16" t="s">
        <v>75</v>
      </c>
      <c r="D16" t="s">
        <v>127</v>
      </c>
      <c r="E16" t="s">
        <v>94</v>
      </c>
      <c r="I16" t="s">
        <v>128</v>
      </c>
    </row>
    <row r="17" spans="1:5" x14ac:dyDescent="0.25">
      <c r="A17" t="s">
        <v>129</v>
      </c>
      <c r="D17" t="s">
        <v>130</v>
      </c>
      <c r="E17" t="s">
        <v>99</v>
      </c>
    </row>
    <row r="18" spans="1:5" x14ac:dyDescent="0.25">
      <c r="A18" t="s">
        <v>81</v>
      </c>
    </row>
  </sheetData>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C23" sqref="C2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4" t="s">
        <v>131</v>
      </c>
      <c r="B1" s="195"/>
      <c r="C1" s="195"/>
      <c r="D1" s="196"/>
    </row>
    <row r="2" spans="1:4" ht="15.75" thickBot="1" x14ac:dyDescent="0.3">
      <c r="A2" s="197" t="s">
        <v>132</v>
      </c>
      <c r="B2" s="14" t="s">
        <v>133</v>
      </c>
      <c r="C2" s="199" t="s">
        <v>134</v>
      </c>
      <c r="D2" s="200"/>
    </row>
    <row r="3" spans="1:4" ht="15.75" thickBot="1" x14ac:dyDescent="0.3">
      <c r="A3" s="198"/>
      <c r="B3" s="15" t="s">
        <v>135</v>
      </c>
      <c r="C3" s="17" t="s">
        <v>129</v>
      </c>
      <c r="D3" s="17" t="s">
        <v>81</v>
      </c>
    </row>
    <row r="4" spans="1:4" ht="15.75" thickBot="1" x14ac:dyDescent="0.3">
      <c r="A4" s="18">
        <v>1</v>
      </c>
      <c r="B4" s="16" t="s">
        <v>136</v>
      </c>
      <c r="C4" s="51" t="s">
        <v>137</v>
      </c>
      <c r="D4" s="51"/>
    </row>
    <row r="5" spans="1:4" ht="15.75" thickBot="1" x14ac:dyDescent="0.3">
      <c r="A5" s="18">
        <v>2</v>
      </c>
      <c r="B5" s="16" t="s">
        <v>138</v>
      </c>
      <c r="C5" s="51"/>
      <c r="D5" s="51" t="s">
        <v>137</v>
      </c>
    </row>
    <row r="6" spans="1:4" ht="15.75" thickBot="1" x14ac:dyDescent="0.3">
      <c r="A6" s="18">
        <v>3</v>
      </c>
      <c r="B6" s="16" t="s">
        <v>139</v>
      </c>
      <c r="C6" s="51"/>
      <c r="D6" s="51" t="s">
        <v>137</v>
      </c>
    </row>
    <row r="7" spans="1:4" ht="15.75" thickBot="1" x14ac:dyDescent="0.3">
      <c r="A7" s="18">
        <v>4</v>
      </c>
      <c r="B7" s="16" t="s">
        <v>140</v>
      </c>
      <c r="C7" s="51"/>
      <c r="D7" s="51" t="s">
        <v>137</v>
      </c>
    </row>
    <row r="8" spans="1:4" ht="15.75" thickBot="1" x14ac:dyDescent="0.3">
      <c r="A8" s="18">
        <v>5</v>
      </c>
      <c r="B8" s="16" t="s">
        <v>141</v>
      </c>
      <c r="C8" s="51"/>
      <c r="D8" s="51" t="s">
        <v>137</v>
      </c>
    </row>
    <row r="9" spans="1:4" ht="15.75" thickBot="1" x14ac:dyDescent="0.3">
      <c r="A9" s="18">
        <v>6</v>
      </c>
      <c r="B9" s="16" t="s">
        <v>142</v>
      </c>
      <c r="C9" s="51" t="s">
        <v>137</v>
      </c>
      <c r="D9" s="51"/>
    </row>
    <row r="10" spans="1:4" ht="15.75" thickBot="1" x14ac:dyDescent="0.3">
      <c r="A10" s="18">
        <v>7</v>
      </c>
      <c r="B10" s="16" t="s">
        <v>143</v>
      </c>
      <c r="C10" s="51" t="s">
        <v>137</v>
      </c>
      <c r="D10" s="51"/>
    </row>
    <row r="11" spans="1:4" ht="15.75" thickBot="1" x14ac:dyDescent="0.3">
      <c r="A11" s="18">
        <v>8</v>
      </c>
      <c r="B11" s="16" t="s">
        <v>144</v>
      </c>
      <c r="C11" s="51"/>
      <c r="D11" s="51" t="s">
        <v>137</v>
      </c>
    </row>
    <row r="12" spans="1:4" ht="15.75" thickBot="1" x14ac:dyDescent="0.3">
      <c r="A12" s="18">
        <v>9</v>
      </c>
      <c r="B12" s="16" t="s">
        <v>145</v>
      </c>
      <c r="C12" s="51" t="s">
        <v>137</v>
      </c>
      <c r="D12" s="51"/>
    </row>
    <row r="13" spans="1:4" ht="15.75" thickBot="1" x14ac:dyDescent="0.3">
      <c r="A13" s="18">
        <v>10</v>
      </c>
      <c r="B13" s="16" t="s">
        <v>146</v>
      </c>
      <c r="C13" s="51" t="s">
        <v>137</v>
      </c>
      <c r="D13" s="51"/>
    </row>
    <row r="14" spans="1:4" ht="15.75" thickBot="1" x14ac:dyDescent="0.3">
      <c r="A14" s="18">
        <v>11</v>
      </c>
      <c r="B14" s="16" t="s">
        <v>147</v>
      </c>
      <c r="C14" s="51"/>
      <c r="D14" s="51" t="s">
        <v>137</v>
      </c>
    </row>
    <row r="15" spans="1:4" ht="15.75" thickBot="1" x14ac:dyDescent="0.3">
      <c r="A15" s="18">
        <v>12</v>
      </c>
      <c r="B15" s="16" t="s">
        <v>148</v>
      </c>
      <c r="C15" s="51" t="s">
        <v>137</v>
      </c>
      <c r="D15" s="51"/>
    </row>
    <row r="16" spans="1:4" ht="15.75" thickBot="1" x14ac:dyDescent="0.3">
      <c r="A16" s="18">
        <v>13</v>
      </c>
      <c r="B16" s="16" t="s">
        <v>149</v>
      </c>
      <c r="C16" s="51" t="s">
        <v>137</v>
      </c>
      <c r="D16" s="51"/>
    </row>
    <row r="17" spans="1:4" ht="15.75" thickBot="1" x14ac:dyDescent="0.3">
      <c r="A17" s="18">
        <v>14</v>
      </c>
      <c r="B17" s="16" t="s">
        <v>150</v>
      </c>
      <c r="C17" s="51" t="s">
        <v>137</v>
      </c>
      <c r="D17" s="51"/>
    </row>
    <row r="18" spans="1:4" ht="15.75" thickBot="1" x14ac:dyDescent="0.3">
      <c r="A18" s="18">
        <v>15</v>
      </c>
      <c r="B18" s="16" t="s">
        <v>151</v>
      </c>
      <c r="C18" s="51"/>
      <c r="D18" s="51" t="s">
        <v>137</v>
      </c>
    </row>
    <row r="19" spans="1:4" ht="15.75" thickBot="1" x14ac:dyDescent="0.3">
      <c r="A19" s="18">
        <v>16</v>
      </c>
      <c r="B19" s="16" t="s">
        <v>152</v>
      </c>
      <c r="C19" s="51"/>
      <c r="D19" s="51" t="s">
        <v>137</v>
      </c>
    </row>
    <row r="20" spans="1:4" ht="15.75" thickBot="1" x14ac:dyDescent="0.3">
      <c r="A20" s="18">
        <v>17</v>
      </c>
      <c r="B20" s="16" t="s">
        <v>153</v>
      </c>
      <c r="C20" s="51"/>
      <c r="D20" s="51" t="s">
        <v>137</v>
      </c>
    </row>
    <row r="21" spans="1:4" ht="15.75" thickBot="1" x14ac:dyDescent="0.3">
      <c r="A21" s="18">
        <v>18</v>
      </c>
      <c r="B21" s="16" t="s">
        <v>154</v>
      </c>
      <c r="C21" s="51"/>
      <c r="D21" s="51" t="s">
        <v>137</v>
      </c>
    </row>
    <row r="22" spans="1:4" ht="15.75" thickBot="1" x14ac:dyDescent="0.3">
      <c r="A22" s="19">
        <v>19</v>
      </c>
      <c r="B22" s="16" t="s">
        <v>155</v>
      </c>
      <c r="C22" s="51"/>
      <c r="D22" s="51" t="s">
        <v>137</v>
      </c>
    </row>
    <row r="23" spans="1:4" ht="38.25" customHeight="1" thickBot="1" x14ac:dyDescent="0.3">
      <c r="A23" s="205" t="s">
        <v>156</v>
      </c>
      <c r="B23" s="206"/>
      <c r="C23" s="49">
        <f>+COUNTA(C4:C22)</f>
        <v>8</v>
      </c>
      <c r="D23" s="49">
        <f>+COUNTA(D4:D22)</f>
        <v>11</v>
      </c>
    </row>
    <row r="24" spans="1:4" x14ac:dyDescent="0.25">
      <c r="A24" s="201" t="s">
        <v>157</v>
      </c>
      <c r="B24" s="201"/>
      <c r="C24" s="202"/>
      <c r="D24" s="202"/>
    </row>
    <row r="25" spans="1:4" x14ac:dyDescent="0.25">
      <c r="A25" s="203" t="s">
        <v>158</v>
      </c>
      <c r="B25" s="203"/>
      <c r="C25" s="203"/>
      <c r="D25" s="203"/>
    </row>
    <row r="26" spans="1:4" ht="15.75" thickBot="1" x14ac:dyDescent="0.3">
      <c r="A26" s="204" t="s">
        <v>159</v>
      </c>
      <c r="B26" s="204"/>
      <c r="C26" s="204"/>
      <c r="D26" s="204"/>
    </row>
    <row r="27" spans="1:4" ht="15.75" thickBot="1" x14ac:dyDescent="0.3">
      <c r="A27" s="188" t="s">
        <v>160</v>
      </c>
      <c r="B27" s="189"/>
      <c r="C27" s="190"/>
      <c r="D27" s="50" t="str">
        <f>+IF(C23&lt;=5,"X", " ")</f>
        <v xml:space="preserve"> </v>
      </c>
    </row>
    <row r="28" spans="1:4" ht="15.75" thickBot="1" x14ac:dyDescent="0.3">
      <c r="A28" s="188" t="s">
        <v>161</v>
      </c>
      <c r="B28" s="189"/>
      <c r="C28" s="190"/>
      <c r="D28" s="50" t="str">
        <f>+IF(AND(C23&gt;5,C23&lt;12),"X"," ")</f>
        <v>X</v>
      </c>
    </row>
    <row r="29" spans="1:4" ht="15.75" thickBot="1" x14ac:dyDescent="0.3">
      <c r="A29" s="191" t="s">
        <v>162</v>
      </c>
      <c r="B29" s="192"/>
      <c r="C29" s="193"/>
      <c r="D29" s="50"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C4286E-B4A9-42E8-BF87-B70E5BE70090}">
  <ds:schemaRefs>
    <ds:schemaRef ds:uri="http://schemas.microsoft.com/sharepoint/v3/contenttype/forms"/>
  </ds:schemaRefs>
</ds:datastoreItem>
</file>

<file path=customXml/itemProps2.xml><?xml version="1.0" encoding="utf-8"?>
<ds:datastoreItem xmlns:ds="http://schemas.openxmlformats.org/officeDocument/2006/customXml" ds:itemID="{A41331F1-DDA2-4E44-AE25-4A98F56AE357}">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3.xml><?xml version="1.0" encoding="utf-8"?>
<ds:datastoreItem xmlns:ds="http://schemas.openxmlformats.org/officeDocument/2006/customXml" ds:itemID="{391C3E20-5D25-465C-A455-2A7055A83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Datos</vt:lpstr>
      <vt:lpstr>ENCUESTA DE IMPACTO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2023-01-30T22:19:45Z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