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CAPISAJU\Desktop\IDIPRON\Mapas De Riesgos\2021\1 SEGUIMIENTO\"/>
    </mc:Choice>
  </mc:AlternateContent>
  <xr:revisionPtr revIDLastSave="0" documentId="13_ncr:1_{52996305-4D99-4CFF-8263-B59727420D4C}" xr6:coauthVersionLast="46" xr6:coauthVersionMax="46" xr10:uidLastSave="{00000000-0000-0000-0000-000000000000}"/>
  <bookViews>
    <workbookView xWindow="-120" yWindow="-120" windowWidth="19440" windowHeight="15000" tabRatio="623" xr2:uid="{00000000-000D-0000-FFFF-FFFF00000000}"/>
  </bookViews>
  <sheets>
    <sheet name="PROCESO MISIONAL" sheetId="14" r:id="rId1"/>
  </sheets>
  <definedNames>
    <definedName name="_xlnm._FilterDatabase" localSheetId="0" hidden="1">'PROCESO MISIONAL'!$A$1:$AL$61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9" i="14" l="1"/>
  <c r="N51" i="14"/>
  <c r="N50" i="14"/>
  <c r="N49" i="14"/>
  <c r="N48" i="14"/>
  <c r="N47" i="14"/>
  <c r="N46" i="14"/>
  <c r="N45" i="14"/>
  <c r="I45" i="14"/>
  <c r="I46" i="14" s="1"/>
  <c r="N44" i="14"/>
  <c r="N43" i="14"/>
  <c r="N42" i="14"/>
  <c r="N41" i="14"/>
  <c r="N40" i="14"/>
  <c r="N39" i="14"/>
  <c r="N38" i="14"/>
  <c r="I38" i="14"/>
  <c r="I39" i="14" s="1"/>
  <c r="N37" i="14"/>
  <c r="N36" i="14"/>
  <c r="N35" i="14"/>
  <c r="N34" i="14"/>
  <c r="N33" i="14"/>
  <c r="N32" i="14"/>
  <c r="N31" i="14"/>
  <c r="I31" i="14"/>
  <c r="I32" i="14" s="1"/>
  <c r="N30" i="14"/>
  <c r="N29" i="14"/>
  <c r="N28" i="14"/>
  <c r="N27" i="14"/>
  <c r="N26" i="14"/>
  <c r="N25" i="14"/>
  <c r="N24" i="14"/>
  <c r="I24" i="14"/>
  <c r="I25" i="14" s="1"/>
  <c r="N23" i="14"/>
  <c r="N22" i="14"/>
  <c r="N21" i="14"/>
  <c r="N20" i="14"/>
  <c r="N19" i="14"/>
  <c r="N18" i="14"/>
  <c r="N17" i="14"/>
  <c r="I17" i="14"/>
  <c r="I18" i="14" s="1"/>
  <c r="N16" i="14"/>
  <c r="N15" i="14"/>
  <c r="N14" i="14"/>
  <c r="N13" i="14"/>
  <c r="N12" i="14"/>
  <c r="N11" i="14"/>
  <c r="N10" i="14"/>
  <c r="I10" i="14"/>
  <c r="I11" i="14" s="1"/>
  <c r="O17" i="14" l="1"/>
  <c r="O20" i="14" s="1"/>
  <c r="R20" i="14" s="1"/>
  <c r="O24" i="14"/>
  <c r="O27" i="14" s="1"/>
  <c r="R27" i="14" s="1"/>
  <c r="O31" i="14"/>
  <c r="O34" i="14" s="1"/>
  <c r="R34" i="14" s="1"/>
  <c r="O38" i="14"/>
  <c r="O41" i="14" s="1"/>
  <c r="Q41" i="14" s="1"/>
  <c r="O45" i="14"/>
  <c r="O48" i="14" s="1"/>
  <c r="R48" i="14" s="1"/>
  <c r="O10" i="14"/>
  <c r="O13" i="14" s="1"/>
  <c r="R13" i="14" s="1"/>
  <c r="Q27" i="14"/>
  <c r="R41" i="14"/>
  <c r="I12" i="14"/>
  <c r="J10" i="14"/>
  <c r="I19" i="14"/>
  <c r="J17" i="14"/>
  <c r="I26" i="14"/>
  <c r="J24" i="14"/>
  <c r="I33" i="14"/>
  <c r="J31" i="14"/>
  <c r="I40" i="14"/>
  <c r="J38" i="14"/>
  <c r="I47" i="14"/>
  <c r="J45" i="14"/>
  <c r="Q48" i="14" l="1"/>
  <c r="T48" i="14" s="1"/>
  <c r="Q34" i="14"/>
  <c r="Q20" i="14"/>
  <c r="S20" i="14" s="1"/>
  <c r="Q13" i="14"/>
  <c r="S13" i="14" s="1"/>
  <c r="S48" i="14"/>
  <c r="Q45" i="14"/>
  <c r="S41" i="14"/>
  <c r="T41" i="14"/>
  <c r="Q38" i="14"/>
  <c r="S34" i="14"/>
  <c r="T34" i="14"/>
  <c r="Q31" i="14"/>
  <c r="S27" i="14"/>
  <c r="T27" i="14"/>
  <c r="Q24" i="14"/>
  <c r="Q17" i="14"/>
  <c r="T20" i="14" l="1"/>
  <c r="T13" i="14"/>
  <c r="Q10" i="14"/>
</calcChain>
</file>

<file path=xl/sharedStrings.xml><?xml version="1.0" encoding="utf-8"?>
<sst xmlns="http://schemas.openxmlformats.org/spreadsheetml/2006/main" count="572" uniqueCount="254">
  <si>
    <t>PROCESO</t>
  </si>
  <si>
    <t>PLANEACIÓN</t>
  </si>
  <si>
    <t>CÓDIGO</t>
  </si>
  <si>
    <t>E-PLA-FT 020</t>
  </si>
  <si>
    <t>IMPACTO</t>
  </si>
  <si>
    <t>RARA VEZ</t>
  </si>
  <si>
    <t>TIPO DE RIESGO</t>
  </si>
  <si>
    <t>VERSIÓN</t>
  </si>
  <si>
    <t xml:space="preserve">  05</t>
  </si>
  <si>
    <t>ASIGNADO</t>
  </si>
  <si>
    <t>SÍ</t>
  </si>
  <si>
    <t>IMPROBABLE</t>
  </si>
  <si>
    <t>ESTRATÉGICO</t>
  </si>
  <si>
    <t>FORMATO</t>
  </si>
  <si>
    <t>MAPA DE RIESGOS DE CORRUPCIÓN</t>
  </si>
  <si>
    <t>PÁGINA</t>
  </si>
  <si>
    <t xml:space="preserve">1 de 1 </t>
  </si>
  <si>
    <t>NO ASIGNADO</t>
  </si>
  <si>
    <t>NO</t>
  </si>
  <si>
    <t>POSIBLE</t>
  </si>
  <si>
    <t>DE IMAGEN O REPUTACIONAL</t>
  </si>
  <si>
    <t>VIGENTE DESDE</t>
  </si>
  <si>
    <t>ADECUADO</t>
  </si>
  <si>
    <t>INADECUADO</t>
  </si>
  <si>
    <t>MODERADO</t>
  </si>
  <si>
    <t>PROBABLE</t>
  </si>
  <si>
    <t>OPERATIVO</t>
  </si>
  <si>
    <t>FECHA DE ACTUALIZACIÓN:</t>
  </si>
  <si>
    <r>
      <t xml:space="preserve">ACCIÓN: </t>
    </r>
    <r>
      <rPr>
        <sz val="10"/>
        <color theme="1"/>
        <rFont val="Times New Roman"/>
        <family val="1"/>
      </rPr>
      <t>(Marcar con "X")</t>
    </r>
  </si>
  <si>
    <t>FORMULACIÓN</t>
  </si>
  <si>
    <t>SEGUIMIENTO 1</t>
  </si>
  <si>
    <t>X</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</si>
  <si>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</si>
  <si>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</si>
  <si>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</si>
  <si>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</si>
  <si>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</si>
  <si>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</si>
  <si>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</si>
  <si>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</si>
  <si>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</si>
  <si>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</si>
  <si>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</si>
  <si>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</si>
  <si>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</si>
  <si>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</si>
  <si>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</si>
  <si>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</si>
  <si>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</si>
  <si>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</si>
  <si>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</si>
  <si>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</si>
  <si>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</si>
  <si>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</si>
  <si>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</si>
  <si>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</si>
  <si>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</si>
  <si>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</si>
  <si>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</si>
  <si>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</si>
  <si>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</si>
  <si>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</si>
  <si>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</si>
  <si>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</si>
  <si>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</si>
  <si>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</si>
  <si>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</si>
  <si>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</si>
  <si>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</si>
  <si>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</si>
  <si>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</si>
  <si>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</si>
  <si>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</si>
  <si>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</si>
  <si>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</si>
  <si>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</si>
  <si>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</si>
  <si>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PROBABILIDAD</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</si>
  <si>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</si>
  <si>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</si>
  <si>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</si>
  <si>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</si>
  <si>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</si>
  <si>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</si>
  <si>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</si>
  <si>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</si>
  <si>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</si>
  <si>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</si>
  <si>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</si>
  <si>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MODERADO</t>
  </si>
  <si>
    <t>* Inobservancia por parte de los equipos psicosociales a los procedimientos y controles establecidos.
* Modificación de los resultados de procesos académicos, respecto a la aprobación de grados por parte de NNAJ matriculados. 
* Ausencia o debilidad en el seguimiento y controles que se realizan sobre las acciones desarrolladas y evidencias presentadas por los equipos.</t>
  </si>
  <si>
    <t>CORRUPCIÓN</t>
  </si>
  <si>
    <t>1
Posibilidad de alterar la información de los NNAJ contenida en formatos del SIG, permitiendo tráfico de influencias con el propósito de obtener un beneficio propio o de un tercero.</t>
  </si>
  <si>
    <t>* Afectacion del logro de los objetivos institucionales.  
*Uso inadecuado o desviación de recursos.
* Afectación negativa de la imagen y credibilidad de la Institución. 
*Sanciones y amonestaciones por parte de los entes de control y las instancias de inspección y vigilancia del sector educativo.
* Utilización del Modelo Pedagógico en función de intereses de personas ajenas al funcionamiento del mismo. 
* Entregar información inadecuada en los resultados que el Instituto presenta.</t>
  </si>
  <si>
    <t>MAYOR</t>
  </si>
  <si>
    <t>¿Existe un responsable asignado a la ejecución del control?</t>
  </si>
  <si>
    <t>DIRECTAMENTE</t>
  </si>
  <si>
    <t>REDUCIR EL RIESGO</t>
  </si>
  <si>
    <t>* Observando el debido proceso, informar la situación al superior inmediato y a la Subdirección de Métodos Educativos, quienes toman decisiones frente a los procesos y determinan si es conducente poner en conocimiento de la Oficina de Control Interno Disciplinario, el(os) caso(s) del(la) funcionario(a)(s) y/o contratista(s) que incurra(n) en dicha conducta, anexando los soportes correspondientes.
* Activar ruta interinstitucional para la atención del NNAJ (si aplica) por la entidad competente.</t>
  </si>
  <si>
    <t>PREVENTIVO</t>
  </si>
  <si>
    <t>1. Se llevan a cabo 1 jornada de valoración sicosocial para ingreso a internado y 1 proceso de valoración en el Territorio que es presentado al Área Psicosocial para estudio en Comité
(Acta 05/02/21 y 23/03/21). 
2. Se llevan a cabo dos (2) Comités Misionales de ingreso a internado
(Actas 11/02 y 26/03/21)</t>
  </si>
  <si>
    <t>Líder Área Psicosocial y Profesional de apoyo</t>
  </si>
  <si>
    <t xml:space="preserve"> </t>
  </si>
  <si>
    <t>EXTREMO</t>
  </si>
  <si>
    <t>ALTO</t>
  </si>
  <si>
    <t>2. MODERADO</t>
  </si>
  <si>
    <t>¿El responsable tiene la autoridad y adecuada segregación de funciones en la ejecución del control?</t>
  </si>
  <si>
    <t>INDIRECTAMENTE</t>
  </si>
  <si>
    <t>DETECTIVO</t>
  </si>
  <si>
    <t>1. ALTO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</si>
  <si>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</si>
  <si>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</si>
  <si>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</si>
  <si>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</si>
  <si>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No se reportan fomatos de Comisión de Evaluación y Promoción, ya que están programadas para la terminación del primer periodo académico en el mes de julio. En la primera reunión general de profesores y apoyos académicos, se socializan los formatos de la Escuela para diligenciar durante la vigencia 2021, dentro de los cuales se encuentra “LISTA DE VERIFICACIÓN DE DOCUMENTOS PARA COMISIÓN DE EVALUACIÓN Y PROMOCIÓN M-MED-FT-044”, para  tener en cuenta en las próximas comisiones.
(Acta del 23.01.2021 y presentación power point).</t>
  </si>
  <si>
    <t>Rectora EPI y Profesional de apoyo</t>
  </si>
  <si>
    <t>ACEPTAR EL RIESGO</t>
  </si>
  <si>
    <t>EVITAR EL RIESGO</t>
  </si>
  <si>
    <t>COMPARTIR EL RIESGO</t>
  </si>
  <si>
    <t>CATASTRÓFICO</t>
  </si>
  <si>
    <t>2. ALTO</t>
  </si>
  <si>
    <t>DESCRIPCIÓN DEL RIESGO</t>
  </si>
  <si>
    <t>¿Las actividades que se desarrollan en el
control realmente buscan por si sola prevenir o detectar las causas que pueden dar origen al riesgo, Ej.: verificar, validar, cotejar, comparar, revisar, etc.?</t>
  </si>
  <si>
    <t>PREVENIR</t>
  </si>
  <si>
    <t>3. ALTO</t>
  </si>
  <si>
    <t>La posibilidad de alterar la información del proceso de los NNAJ en la documentación institucional, por inobservancia de procedimientos, modificación de datos o debilidad en los controles que se llevan a cabo al personal que los produce, puede afectar el cumplimiento de los objetivos estratégicos, desviar los recursos, generar sanciones y producir daño a la imagen y credibilidad institucional.</t>
  </si>
  <si>
    <t>¿La fuente de información que se utiliza en el desarrollo del control es información confiable que permita mitigar el riesgo?</t>
  </si>
  <si>
    <t>FRECUENCIA DE EJECUCIÓN DE LAS ACCIONES DE CONTROL PLANTEADAS</t>
  </si>
  <si>
    <t>1. Se realiza reunión de capacitación sobre el correcto diligenciamiento  y confidencialidad de la documentación, con el personal adscrito al área de espiritualidad
(Acta del 08/04/21)
2. Se realiza verificación de las minutas de los contratos con el fin de validar las cláusulas 6 y 7 de manejo de información.
(Minutas de los colaboradores)
3. Se documenta acta de revisión de evidencias registradas en el SIMI por parte de los colaboradores.
(Acta de 19/04/21)</t>
  </si>
  <si>
    <t>Líder Área Espiritualidad y Profesional de apoyo</t>
  </si>
  <si>
    <t>NO DISMINUYE</t>
  </si>
  <si>
    <t>DETECTAR</t>
  </si>
  <si>
    <t>NO ES UN CONTROL</t>
  </si>
  <si>
    <t>4. ALTO</t>
  </si>
  <si>
    <t>¿Las observaciones, desviaciones o diferencias identificadas como resultados de la ejecución del control son investigadas y resueltas de manera oportuna?</t>
  </si>
  <si>
    <t>1. EXTREMO</t>
  </si>
  <si>
    <t>¿Se deja evidencia o rastro de la ejecución del control que permita a cualquier tercero con la evidencia llegar a la misma conclusión?</t>
  </si>
  <si>
    <t>2. EXTREMO</t>
  </si>
  <si>
    <t>2
Posible pérdida, desvío, inadecuado uso y/o apropiación por un tercero, de elementos, materiales, herramientas, insumos, recursos, bienes y equipamentos destinados al proceso de atención integral de los NNAJ, buscando beneficio propio o de personas no vinculadas al Instituto.</t>
  </si>
  <si>
    <t>* Deficiencia en la existencia de insumos para el cumplimiento de la atención que se requiere.
* Hallazgos de los entes de control.
 * Desmotivación de las y los NNAJ en la realización las actividades.
* Impacto negativo a la imagen institucional.
*Uso inadecuado o desviación de recursos.</t>
  </si>
  <si>
    <r>
      <t xml:space="preserve">Salud: </t>
    </r>
    <r>
      <rPr>
        <sz val="10"/>
        <rFont val="Times New Roman"/>
        <family val="1"/>
      </rPr>
      <t>1. Registro según Protocolo de Almacenamiento y Distribución de Elementos e Insumos de Enfermería y Odontología y el Registro de  Planillas de Inventario de Medicamentos  y Registro Diario de Enfermería. KÁRDEX INVENTARIO DE INSUMOS DE ENFERMERÍA Y ODONTOLOGÍA M-MSD-FT-030 - REGISTRO DIARIO DE ENFERMERÍA M-MSDFT-033 - SIMI. 2. Revisiones periódicas a las áreas de enfermería y odontología para la verificación, seguimiento y rotación de los insumos entregados por el Área de Salud y verificación de la información registrada en las planillas en físico y SIMI.</t>
    </r>
    <r>
      <rPr>
        <b/>
        <sz val="10"/>
        <rFont val="Times New Roman"/>
        <family val="1"/>
      </rPr>
      <t xml:space="preserve">
Educación: </t>
    </r>
    <r>
      <rPr>
        <sz val="10"/>
        <rFont val="Times New Roman"/>
        <family val="1"/>
      </rPr>
      <t xml:space="preserve">Socialización a los talleristas de lineamientos sobre procedimiento del gasto de insumos y su reporte, documentado en formato Acta de Reunión M-GDO-FT-004. Uso de formatos ENTREGA DE ELEMENTOS DE CONSUMO A SERVIDORES A-GLO-FT-010 y  TRASLADO, SALIDA Y ENTREGA DE ELEMENTOS DE CONSUMO, CONSUMO CONTROLADO Y/O DEVOLUTIVOS A-GLO-FT-005, para el control de la entrega de insumos. Aplicación y entrega mensual del formato Reporte del Gasto de Elementos de Consumo y Consumo Controlado M-MED-FT-014 en el drive establecido por el Componente de Formación Técnica. Seguimiento mensual por parte del Área de Educación - Componente de Formación Técnica sobre el adecuado uso de insumos en los talleres, mediante comparación de saldos con soportes de entrega y verificación presentados, consignando el resultado de la revisión en la casilla de observación de la base de datos consolidada Gasto de Insumos en Talleres. 
</t>
    </r>
    <r>
      <rPr>
        <b/>
        <sz val="10"/>
        <rFont val="Times New Roman"/>
        <family val="1"/>
      </rPr>
      <t xml:space="preserve">Emprender: </t>
    </r>
    <r>
      <rPr>
        <sz val="10"/>
        <rFont val="Times New Roman"/>
        <family val="1"/>
      </rPr>
      <t>1. Formato SOLICITUD DE BIENES DE CONSUMO, CONSUMO CONTROLADO  O  DEVOLUTIVOS A-GLO-FT-004, para los requerimientos al Área de Almacen. 2. El formato TRASLADO, SALIDA Y ENTREGA DE ELEMENTOS DE CONSUMO, CONSUMO CONTROLADO Y/O DEVOLUTIVOS A-GLO-FT-005, controla los elementos o insumos que llegan del Área de Álmacen. 3. Se realizan verificaciones de la entrega de elementos e insumos a los jóvenes, previa reunión con el equipo coordinador de los Convenios, documentándolas en formato Acta de Reunión M-GDO-FT-004.</t>
    </r>
    <r>
      <rPr>
        <b/>
        <sz val="10"/>
        <rFont val="Times New Roman"/>
        <family val="1"/>
      </rPr>
      <t xml:space="preserve">
Territorio: </t>
    </r>
    <r>
      <rPr>
        <sz val="10"/>
        <rFont val="Times New Roman"/>
        <family val="1"/>
      </rPr>
      <t xml:space="preserve">Los insumos se reciben de acuerdo a las fechas establecidas por el Área de Almacen. Desde territorio se programan las entregas a las zonas según el # de NNAJ atendidos en cada una de ellas, diligenciando los formatos . Se llevan a cabo charlas pedagógicas con los NNAJ sobre el buen uso de los recursos entregados de las diferentes zonas del contexto de territorio, con el fin de sensibilizarlos sobre su cuidado, dejando constancia en el Formato Acta de Encuentro (M-MTE-FT-002). Se realizan seguimientos y retroalimentación a los casos en que se detecte uso inadecuado de los recursos entregados, generando acciones pedagógicas de intervención, en el formato Acta de Encuentro M-MTE-FT-002. 
</t>
    </r>
    <r>
      <rPr>
        <b/>
        <sz val="10"/>
        <rFont val="Times New Roman"/>
        <family val="1"/>
      </rPr>
      <t xml:space="preserve">Internado y Externado: </t>
    </r>
    <r>
      <rPr>
        <sz val="10"/>
        <rFont val="Times New Roman"/>
        <family val="1"/>
      </rPr>
      <t xml:space="preserve"> * Reuniones organizadas por el Coordinador de cada Contexto con los Responsables y Equipo en las Upi, haciendo énfasis en el cuidado de los recursos públicos e instalaciones los cuales son de uso exclusivo para la atención de los NNAJ del IDIPRON, consignándolas en formato Acta M-GDO-FT-004. * Realización de Comités Misionales de Contexto en los que se reitera la sensibilización frente a los controles de los ingresos de personas externas a las Unidades para el desarrollo de actividades, documentado en formato Acta M-GDO-FT-004. * Visitas de seguimiento a las Upi con el fin de verificar el adecuado uso de sus instalaciones, haciendo seguimiento al reporte de novedades emitido por el personal de vigilancia, así como a la toma de acciones correctivas en los casos presentados, mediante registro en los formatos M-MIN-FT-011 y Acta M-GDO-FT-004. 
</t>
    </r>
    <r>
      <rPr>
        <b/>
        <sz val="10"/>
        <rFont val="Times New Roman"/>
        <family val="1"/>
      </rPr>
      <t xml:space="preserve">Espiritualidad: </t>
    </r>
    <r>
      <rPr>
        <sz val="10"/>
        <rFont val="Times New Roman"/>
        <family val="1"/>
      </rPr>
      <t xml:space="preserve">1. Diligenciamento y control del formato digital CONTROL DE ESPACIOS DE ALMACENAMIENTO TEMPORAL M-MEX-FT-026. 2. Correo semestral al equipo de Recursos de la STMEO con las necesidades (insumos y/o materiales) para la ejecución de las actividades programadas. 3. Diligenciamiento del formato taller educativo M-MEX-FT-008 en el cual  se registra los insumos requeridos para la actividad con los NNAJ y contiene evidencia fotografica del uso de los mismos. 4. Seguimiento al uso efectivo de los recursos, mediante la revisión de entregas realizadas tanto a servidores como a NNAJ en los formatos ENTREGA DE ELEMENTOS DE CONSUMO A SERVIDORES A-GLO-FT-010 y frente a los recursos usados descritos en los talleres realizados.  </t>
    </r>
    <r>
      <rPr>
        <b/>
        <sz val="10"/>
        <rFont val="Times New Roman"/>
        <family val="1"/>
      </rPr>
      <t xml:space="preserve"> </t>
    </r>
    <r>
      <rPr>
        <sz val="10"/>
        <rFont val="Times New Roman"/>
        <family val="1"/>
      </rPr>
      <t xml:space="preserve">
</t>
    </r>
    <r>
      <rPr>
        <b/>
        <sz val="10"/>
        <rFont val="Times New Roman"/>
        <family val="1"/>
      </rPr>
      <t xml:space="preserve">STMEO: </t>
    </r>
    <r>
      <rPr>
        <sz val="10"/>
        <rFont val="Times New Roman"/>
        <family val="1"/>
      </rPr>
      <t xml:space="preserve">Llevar a cabo seguimiento en el formato digital (compartido a través de drive con las Unidades) CONTROL DE ESPACIOS DE ALMACENAMIENTO TEMPORAL M-MEX-FT-026, realizando a través de correo electrónico las retroalimentaciones necesarias para mantener actualizado el registro.  Se llevan a cabo visitas de verificación que son documentadas en formato de Acta de Reunión M-GDO-FT-004.
</t>
    </r>
    <r>
      <rPr>
        <b/>
        <sz val="10"/>
        <rFont val="Times New Roman"/>
        <family val="1"/>
      </rPr>
      <t>NOTA:</t>
    </r>
    <r>
      <rPr>
        <sz val="10"/>
        <rFont val="Times New Roman"/>
        <family val="1"/>
      </rPr>
      <t xml:space="preserve"> El Diligenciamiento del formato ENTREGA DE ELEMENTOS DE CONSUMO PARA EL DESARROLLO DE ACTIVIDADES A NNAJ M-MEX-FT-016 se lleva a cabo por parte de las áreas de Educación, Emprender, Espiritualidad y Territorio.</t>
    </r>
  </si>
  <si>
    <t>* Determinar las cantidades  y frecuencia de entrega de los insumos según las necesidades  de los NNAJ.
* Identificar a través de verificación de bases de datos o formatos establecidos, la afectación en los bienes asignados para el desarrollo de las actividades con los NNAJ. 
* Observando el debido proceso, informar la situación al superior inmediato y a la Subdirección de Métodos Educativos, quienes determinan si es conducente poner en conocimiento de la Oficina de Control Interno Disciplinario, el(os) caso(s) del(la) funcionario(a)(s) y/o contratista(s) que incurra(n) en dicha conducta, anexando los soportes correspondientes.</t>
  </si>
  <si>
    <t>Durante el primer período de seguimiento se llevan a cabo revisiones periódicas en: UPI San Francisco - 14/04/2021, UPI Santa Lucia - 13/04/2021, UPI La Arcadia - 19/03/2021, UPI Servita - 16/03/2021 y UPI La Rioja - 15/03/2021.
(Actas de reunión)</t>
  </si>
  <si>
    <t>Líder Área Salud y Profesional de apoyo</t>
  </si>
  <si>
    <t>3. EXTREMO</t>
  </si>
  <si>
    <t>1. Se lleva a cabo reunión con los talleristas para socializar los lineamientos del procedimiento de Gasto de Insumos y su formato de reporte.
(Acta del 27/03/2021)
2. Se presenta el reporte del gasto de insumos por parte de los educadores-talleristas, correspondientes a los meses de enero y febrero.
(Formatos excel por taller y upi (27))
3. Se consolida la información de las Upi en la base, realizando el seguimiento a los reportes. 
(https://idipronbgta-my.sharepoint.com/:f:/g/personal/nidiag_idipron_gov_co/EoPj8VuJowdKs3TiNOjuRy0BOK1L6VDFv6c58cC3ACq7bQ?e=KJTLe1)</t>
  </si>
  <si>
    <t>Líder Área Educación y Profesional de apoyo</t>
  </si>
  <si>
    <t>4. EXTREMO</t>
  </si>
  <si>
    <t>Líder Área Emprender y Profesional de apoyo</t>
  </si>
  <si>
    <t>5. EXTREMO</t>
  </si>
  <si>
    <t xml:space="preserve">1. Se lleva registro de la entrega de insumos que se realiza a los colaboradores en las Zonas Territoriales de Prevención, Caminando Relajado y Trabajo Calle, según formatos A-GDO-FT-004, A-GLO-FT-005, A-GLO-FT-007, M-MEX-FT-012 y M-MEX-FT-029.
(Archivos PDF y Excel)
2. Se realiza muestreo de actas de encuentro documentadas en el período ene. a abr., en las cuales se realiza el registro de los elementos entregados a los NNAJ y se les sensibiliza frente a su adecuado uso. 
(Actas de encuentro (M-MTE-FT-002) y asistencia a encuentro (M-MTE-FT-003) </t>
  </si>
  <si>
    <t>Líder Contexto Territorio y Profesional de apoyo</t>
  </si>
  <si>
    <t>6. EXTREMO</t>
  </si>
  <si>
    <t>1. Se realizaron visitas a las Upi San Francisco y Eden, verificando el adecuado uso de las instalaciones para los fines misionales establecidos.
(Archivos de visita en PDF)
2. Se llevó a cabo Comité Misional de Internados, en el cual se socializaron los riesgos de corrupción y gestión, para sensibilizar a los colaboradores en la aplicación de las actividades de control. En Contexto Externado no se ha abordado este tema aún en los Comités Misionales realizados.
(Actas de reunión)
3. Se realizaron visitas a las Upi Bosa, La 32, Oasis y Perdomo, verificando el adecuado uso de las instalaciones para los fines misionales establecidos.
(Archivos de visita en PDF)</t>
  </si>
  <si>
    <t>Líderes Contextos Internado y Externado y Profesionales de apoyo</t>
  </si>
  <si>
    <t>7. EXTREMO</t>
  </si>
  <si>
    <t>1. Se presenta el formato de Control de Espacios de Almacenamiento Temporal vigente, el cual no ha tenido modificaciones desde el cierre de la vigencia anterior, dado que no se han recibido ni entregado insumos en este período. Por este mismo motivo no se documentaron talleres ni formatos de entrega que incorporan el uso de los recursos.
(Archivo Excel)
2. Se realiza solicitud al Área de Recursos de la STMEO mediante correo electrónico, de los insumos requeridos para la vigencia 2021.
(Correo electrónico del 27/02/2021)
3. Se realiza sensibilización al equipo de colaboradores por parte del Líder del Área, sobre el adecuado manejo de los recursos.
(Acta del 25/03/2021)</t>
  </si>
  <si>
    <t>8. EXTREMO</t>
  </si>
  <si>
    <t>Se llevó a cabo visitas de seguimiento a los espacios de almacenamiento temporal en las Unidades, reportando los resultados en informe consolidado. Se retroalimenta a la Upi Perdomo respecto al uso del formato. Evidencias soporte del informe en drive https://idipronbgta-my.sharepoint.com/personal/giselln_vargas_idipron_gov_co/_layouts/15/onedrive.aspx?ct=1620329630533&amp;or=OWA%2DNT&amp;cid=21dc0d18%2D77ca%2Dca4e%2Dd7f5%2D4b2d73f3a7c7&amp;originalPath=aHR0cHM6Ly9pZGlwcm9uYmd0YS1teS5zaGFyZXBvaW50LmNvbS86ZjovZy9wZXJzb25hbC9naXNlbGxuX3Zhcmdhc19pZGlwcm9uX2dvdl9jby9FcTl3cmdicXE5Qkl1WVdEUHF6Mi10TUJ6aUEtcTdUbUpGYkw4TEtXbWNjSUVBP3J0aW1lPWJfLU40TVVRMlVn&amp;id=%2Fpersonal%2Fgiselln%5Fvargas%5Fidipron%5Fgov%5Fco%2FDocuments%2FEVIDENCIAS%20GESTI%C3%93N%20DEL%20RIESGO%20STMEO%2DRECURSOS%2FPRIMER%20TRIMESTRE%202021.
(Informe de visitas del 25/01/2021)</t>
  </si>
  <si>
    <t>Profesional de Apoyo de la STMEO</t>
  </si>
  <si>
    <t>9. EXTREMO</t>
  </si>
  <si>
    <t>* Omisión por parte de las Upis en la verificación  de las cantidades especificadas en las remisiones hechas por el proveedor contra la programación enviada desde el Economato. 
* En algunos productos las porciones entregadas pueden superar lo programado debido a cortes y presentaciones específicas, que no pueden ser menores a las requeridas.
* El no cumplimiento de la minuta al reducir las porciones a los NNAJ.
* Generación de  necesidades inexistentes  para el beneficio de terceros.
* Desactualización del cargue de asistencias en el Sistema de Información Misional SIMI, por parte de las Upi. 
* Entrega de alimentos a NNAJ no vinculados al Modelo Pedagógico del Idipron
* Incumplimiento del lineamiento establecido respecto al personal autorizado para el suministro de alimentación, con fundamento en su acompañamiento pedagógico a los NNAJ.</t>
  </si>
  <si>
    <t>3
Posible desviación de recursos de alimentación para el beneficio de NNAJ que no cumplen con el perfil de atención de IDIPRON o personal no autorizado conforme a lineamientos establecidos.</t>
  </si>
  <si>
    <t>Pérdida de recursos de la entidad.
Hallazgos por parte de entes de control internos y externos.
Ejecución anticipada de recursos que generan un posible déficit y la nececesidad de adiciones o nueva contratación  de los mismos.
Incumplimiento de las metas establecidas en el Proyecto.
Sanciones disciplinarias para la entidad.
Procesos penales, disciplinarios y fiscales.</t>
  </si>
  <si>
    <r>
      <t>Salud(Economato):</t>
    </r>
    <r>
      <rPr>
        <sz val="10"/>
        <rFont val="Times New Roman"/>
        <family val="1"/>
      </rPr>
      <t xml:space="preserve"> 1.Conciliaciones con proveedor verificando cantidades remitidas por el Economato con  los formatos “Plantilla de Consolidado de Remisiones de Alimentos por Operación” M-MSD-FT-059 y “Plantilla de Consolidación de Remisiones de Fruver, Meriendas y Abarrotes por Operación.” M-MSD-FT-060, según las remisiones enviadas desde las UPI. 2. Remitir programación semanal a las UPIS y mensual para el caso de comedores, de cantidades a recepcionar por parte del proveedor en el formato M-MSD-FT-057. 3. Registrar diariamente las remisiones envidas por parte de las UPI en matriz de consolidación de remisiones en el que se especifica cantidades por producto, número de remisión, UPI y valor del producto en formatos M-MSD-FT-057 y M-MSD-FT-060. 4. Realizar verificaciones quincenales de cantidades programadas vs cantidades entregadas por el proveedor en el formato "Cuadro de Evaluación de Cumplimiento Proveedor/UPI" M-MSD-FT-062. 5. Evaluación en el "cuadro de evaluación de cumplimiento  proveedor/UPI" M-MSD-FT-061, a través de la verificación del diligenciamiento de las remisiones. 6. Instructivo Consolidación de Remisiones para Facturación  Alimentos  M-MSD-IN-021. 7, Programación de alimentos de acuerdo a reporte SIMI- PENTAHO. 8. Procedimiento "Abastecimiento de alimentos Centro de Acopio" M-MSD-PR-007". 9. Visitas mensuales de seguimiento por parte del Economato donde se realiza la verificación del stock de existencias. 10. Toma Física de "Inventario de Elementos de Consumo en Bodega" A-GLO-FT-002. 11. Formato de Control De Espacios De Almacenamiento Temporal M-MEX-FT-026. 12. Diligenciamiento del Formato Para Reporte De Producto No Conforme M-MSD-FT-066. 13. Solicitar a los Responsables de UPI reporte mensual del personal asignado a las UPIS, estableciendo de esta manera la cifra de alimentos que se debe enviar al personal autorizado  para el acompañamiento de los NNAJ en el comedor, bajo el lineamiento entregado por la STMEO. 14. Realizar visitas de seguimiento por parte del Economato con el fin de verificar las raciones preparadas  vs listas de asistencia.
</t>
    </r>
    <r>
      <rPr>
        <b/>
        <sz val="10"/>
        <rFont val="Times New Roman"/>
        <family val="1"/>
      </rPr>
      <t xml:space="preserve">Externado: </t>
    </r>
    <r>
      <rPr>
        <sz val="10"/>
        <rFont val="Times New Roman"/>
        <family val="1"/>
      </rPr>
      <t xml:space="preserve">1. Las UPI diligencian en línea el formato CONTROL DE ESPACIOS DE ALMACENAMIENTO TEMPORAL M-MEX-FT-026, el cual es compartido con el Economato y Recursos. 2. Desde la Subdirección Misional  se realizó el envío del MEMORANDO A-GDO-FT-013 con fecha de radicación del día 31 de octubre de 2019 a todos los responsables, funcionarios y contratistas de los Contextos Pedagógicos del IDIPRON, informando sobre el consumo de alimentos en las Unidades de Protección  Integral. 3. Seguimiento  al cumplimiento por parte de las Upi Externado del lineamiento impartido por la Subdirección de Métodos Educativos y Operativa citado. 4. Reporte en los 5 primeros días de cada mes de personas autorizadas conforme a lineamiento. 5. Se lleva a cabo seguimiento a la estrategia #AlimentateEnCasa, a traves de la verificación del registro por Unidad de las planillas de asistencia firmadas por los NNAJ en cada entrega, conforme a las proyecciones realizadas en base documentada para tal fin. </t>
    </r>
  </si>
  <si>
    <t>* Informar al proveedor de la inconsistencia identificada para realizar el respectivo ajuste.
* Realizar la disminución de las cantidades de productos que presentan inconsistencia.
* Observando el debido proceso, informar la situación al superior inmediato y a la Subdirección de Métodos Educativos, quienes toman decisiones frente a los procesos y determinan si es conducente poner en conocimiento de la Oficina de Control Interno Disciplinario, el(os) caso(s) del(la) funcionario(a)(s) y/o contratista(s) que incurra(n) en dicha conducta, anexando los soportes correspondientes.</t>
  </si>
  <si>
    <t>1. Se realiza envío de correo semanal a las UPIs con la programación: Del 12 de enero al 05 de febrero (4), 08 de febrero al 05 del mes de marzo (4), del 08 de marzo al 09 de abril (5), del 12 de abril al 30 de abril 2021 (3),  informando  el cumplimiento según las llamadas realizadas semanalmente; con el fin de verificar la programación  semanal de los alimentos.
(Correos electrónicos)
2 Se envía las coberturas de  los NNAJ y funcionarios a recibir alimentos de acuerdo a la programación  M-MSD-FT-057 Programación de pedidos a proveedores, por correo Electrónico: Del 12 de enero al 05 de febrero (4), 08 de febrero al 05 del mes de marzo (4), del 08 de marzo al 09 de abril (5), del 12 de abril al 30 de abril 2021 (3)
(Correos electrónicos)</t>
  </si>
  <si>
    <t>2. BAJO</t>
  </si>
  <si>
    <t>3. BAJO</t>
  </si>
  <si>
    <t>4. BAJO</t>
  </si>
  <si>
    <t>¿Las actividades que se desarrollan en el control realmente buscan por si sola prevenir o detectar las causas que pueden dar origen al riesgo, Ej.: verificar, validar, cotejar, comparar, revisar, etc.?</t>
  </si>
  <si>
    <t>5. BAJO</t>
  </si>
  <si>
    <t>La omisión en las verificaciones de alimentos programados frente a los entregados y en el suministro de las porciones establecidas en las minutas, así como la generación de necesidades inexistentes y la entrega de alimentos a NNAJ o personal no vinculado o autorizado por el Instituto, puede posibilitar desviación de los recursos destinados para tal fin, generando hallazgos y procesos por parte de los entes de control.</t>
  </si>
  <si>
    <t>1. Mediante memorando del 07/09/2020 la STMEO determina que el servicio de alimentacion es exclusivo para NNAJ, lo cual es comunicado a las Upi. Así mismo mediante correo del 14/09/2020 la STMEO autoriza a la UPI Oasis el consumo de alimentos para 14 cuidadores, dadas las contingencias de la emergencia sanitaria. 
(Archivos en PDF de memorando STMEO y correos autorizacion UPI Oasis, 2 matrices de cuidadores para recibir beneficio)
2. Se envían las matrices de reporte de personas de UPI Oasis autorizadas para el suministro de alimentación, correspondientes a los meses de ene a abr. 
(Matrices de colaboradores)
* En la Estrategia #AlimentateEnCasa se realiza la 7ma. entrega de canastas alimentarias, del 25-27/02/2021.
(18 Planillas PDF de 9 Upi y base de datos de proyección)</t>
  </si>
  <si>
    <t>Líder Contexto Externado y Profesional de apoyo</t>
  </si>
  <si>
    <t>3. MODERADO</t>
  </si>
  <si>
    <t>* Posibles debilidades en el control realizado sobre los bienes y recursos de transporte, destinados para el goce efectivo de los derechos de los NNAJ.
* Posible manipulación de las Terminales de Carga Asistida -TCA de las tarjetas tullave, por parte de los AJ y/o personal no autorizado para ello.
* Recarga de tarjetas TuLlave no personalizadas de los AJ o de personal no vinculado al Modelo Pedagógico, por parte de la persona encargada de las  Terminales de Carga Asistida -TCA.</t>
  </si>
  <si>
    <t>4
Posible desviación de recursos de contratación de transporte, adquisición de tarjetas Tullave y recargas SITP, para el beneficio de personas que no cumplen con el perfil de atención de IDIPRON.</t>
  </si>
  <si>
    <t>* Pérdida de recursos de la Entidad.
* Hallazgos por parte de  entes de control internos y externos.</t>
  </si>
  <si>
    <r>
      <t xml:space="preserve">Internado: </t>
    </r>
    <r>
      <rPr>
        <sz val="10"/>
        <rFont val="Times New Roman"/>
        <family val="1"/>
      </rPr>
      <t xml:space="preserve">1. En caso de actividades que requieran la movilización de los NNAJ de forma masiva o fuera de la ciudad se diligencia por parte de la UPI el formato "SOLICITUD DE SERVICIO DE TRANSPORTE "A-SAD-FT-008 y es enviado al profesional asignado por la STMEO en el equipo de Recursos para su revisión y visto bueno de trámite ante el Área de Transporte de la STAF. 2. Si se requiere el servicio para el traslado de un NNAJ por razones de atenciones particulares en su proceso, bien sea desde una Upi o desde SE3, el formato debera contener el nombre del NNAJ a quien va dirigido el servicio. </t>
    </r>
    <r>
      <rPr>
        <b/>
        <u/>
        <sz val="10"/>
        <rFont val="Times New Roman"/>
        <family val="1"/>
      </rPr>
      <t xml:space="preserve">
</t>
    </r>
    <r>
      <rPr>
        <b/>
        <sz val="10"/>
        <rFont val="Times New Roman"/>
        <family val="1"/>
      </rPr>
      <t xml:space="preserve">Externado: </t>
    </r>
    <r>
      <rPr>
        <sz val="10"/>
        <rFont val="Times New Roman"/>
        <family val="1"/>
      </rPr>
      <t>1. Existe un procedimiento "ADMINISTRACIÓN Y CONTROL DE RECARGAS SITP M-MEX-PR-001". 2. La solicitud de tarjetas del SITP se realiza a través del formato "SOLICITUD DE TARJETAS SITP PARA NNAJ M-MEX-FT-002" diligenciado por el Auxiliar Administrativo realizando las verificaciones correspondientes en SIMI para proporcionar la tarjeta. 3. Para la entrega de las tarjetas Tullave existe un formato de entrega de tarjetas “PLANILLA ENTREGA DE TARJETAS PREPAGADAS O SITP A-GFI-FT-007” y es firmada por los/las AJ al momento de recibirlas. 4. Para el caso del beneficio de recarga de las  tarjetas TuLlave, una vez realizada se diligencia el formato PLANILLA DE CONTROL SITP M-MEX-FT-003, diligenciado por el auxiliar administrativo con las verificaciones correspondientes en SIMI, firmado por el Responsable de la UPI  y  firmado por el/la AJ. 5. Desde la coordinación del Convenio SITP, se realiza diariamente un cruce de información entre las Planillas de Control SITP de las Upi, la información reportada por Recaudo Bogotá S.A.S y las asistencias reportadas en SIMI, el cual se documenta en Base de excell seguimiento recargas Tullave STMEO. 6. Se realiza seguimiento semanal por parte de los Responsables de las Upi a los ajustes requeridos desde la Supervisión del Convenio SITP respecto a inconsistencias presentadas. 7. Se realiza seguimiento cuatrimestral  por parte del lider de Contexto Externado a las acciones de mejora realizadas por cada Responsable de Upi. 8. Se llevan a cabo sensibilizaciones a los AJ sobre condiciones de obligatorio cumplimiento para el acceso y sostenibilidad de este  beneficio. 9. Se hacen capacitaciones a los equipos de las Upi sobre el cuidado de los recursos y reiteración de las condiciones de seguridad en el cargue del beneficio en las tarjetas tullave de los AJ.</t>
    </r>
  </si>
  <si>
    <t xml:space="preserve">
* Observando el debido proceso, informar la situación al superior inmediato, al supervisor  de los contratistas implicados, al supervisor del Convenio SITP y a la Subdirección de Métodos Educativos, quienes determinan si es conducente poner en conocimiento de la Oficina de Control Interno Disciplinario, el(os) caso(s) del(la) funcionario(a)(s) y/o contratista(s) que incurra(n) en dicha conducta, anexando los soportes correspondientes.</t>
  </si>
  <si>
    <t>Las unidades de internado enviaron solicitudes de transporte en el formato SOLICITUD DE SERVICIO DE TRANSPORTE A-SAD-FT-008, al Área de Recursos de la STMEO, de acuerdo al procedimiento establecido para ello, teniendo en cuenta que cada movilización de NNAJ, sea en forma masiva o individual, tenga una justificación.
(Consolidado de solicitudes en formato Solicitud de Servicio de Transporte A-ABI-FT-027 de enero a abril/2021).</t>
  </si>
  <si>
    <t>Líder Contexto Internado y Profesional de apoyo</t>
  </si>
  <si>
    <t>Existe la posibilidad de desviación de los recursos de transporte destinados a las necesidades de los NNAJ, debido a un inadecuado control sobre su ejecución así como la manipulación de TCA por parte de AJ o personal no autorizado y/o la recarga de tarjetas Tullave no permitidas, lo que podría conllevar a la pérdida de los recursos y la identificación de hallazgos por parte de los entes de control.</t>
  </si>
  <si>
    <t>1. Se realiza sensibilización a los beneficiarios en las UPI Belen, Bosa, Conservatorio, La 32, Molinos, Perdomo, Santa Lucia y Servita, respecto a los parámetros para recibir el beneficio del convenio con SITP.
(Actas de reunión y formatos de Talleres y Acciones Formativas de feb., mar. y abr.)                                          
2. Se realiza capacitación desde el Convenio SITP a Responsables de UPI y auxiliares administrativos de las UPI Bosa, Conservatorio, La 32, Molinos, Perdomo, Rioja, Santa Lucia y Servita.
(Acta de Reunión y asistencia virtual del 04/03/2021)
3. Se presentan los reportes de recargas realizadas en Upi durante los meses de febrero, marzo y abril/2021, a los cuales se realiza seguimiento en cuanto a valores máximos permitidos, verificación de que los AJ estén creados en SIMI y constatando sus asistencias. No se presentan acciones de mejora a las Upi en este período de seguimiento.
(Archivos en excel)</t>
  </si>
  <si>
    <t>Líder Contexto Externado y Profesional de apoyo
Profesional de Apoyo de la STMEO</t>
  </si>
  <si>
    <t>* Vinculación de los jóvenes sin el cumplimiento del proceso de verificación de criterios de ingreso a los diferentes Componentes del Área Emprender.
* Postulación y/o vinculación a actividades de corresponsabilidad de Jóvenes que exceden la edad requerida para este beneficio.
* No realización de ejercicio formativo previo de los Jóvenes, para ser postulados a actividades de corresponsabilidad.
* Favorecimiento por parte del equipo humano a cargo del proceso de postulación de jóvenes y verificación de cumplimiento de criterios, para vinculación a  actividades de corresponsabilidad.</t>
  </si>
  <si>
    <t>5
Posible desvío y utilización inadecuada de los recursos para beneficiar o priorizar en la prestación de los servicios a Jóvenes que no cumplen con los criterios requeridos para la atención integral ofertada.</t>
  </si>
  <si>
    <t>* Pérdida de recursos de la Entidad.
* Hallazgos por parte de  entes de control internos y externos.
* Favorecimiento con fines políticos o intereses de terceros.
* Pérdida de credibilidad y afectación de la imagen institucional.
* Procesos penales, disciplinarios y fiscales.</t>
  </si>
  <si>
    <r>
      <t xml:space="preserve">Emprender: </t>
    </r>
    <r>
      <rPr>
        <sz val="10"/>
        <rFont val="Times New Roman"/>
        <family val="1"/>
      </rPr>
      <t xml:space="preserve">1. Se diligencia formato SOLICITUD JÓVENES PARA ACTIVIDADES CORRESPONSABILIDAD M-MEM-FT-011, a través del cual se formaliza la solicitud de jóvenes a la dependencia correspondiente y contiene los requisitos generales. 2. El procedimiento POSTULACIÓN Y VINCULACIÓN A ACTIVIDADES DE CORRESPONSABILIDAD M-MEM-PR-003, describe los criterios puntuales para la postulación de jóvenes a los diferentes convenios. 3. El formato EVALUACIÓN Y PONDERACIÓN DE CRITERIOS PARA POSTULACIÓN A ACTIVIDADES DE CORRESPONSABILIDAD M-MEM-FT-008, establece los criterios de ingreso de los jóvenes a los diferentes convenios, los cuales son verificados por el Responsable o líder de la dependencia previo a la postulación. 4. En el formato BASE DE DATOS JOVENES POSTULADOS A A.C. M-MEM-FT-006 se retroalimenta la postulación y se carga el resultado de la verificación en SIMI-FOS. 5. Se realiza seguimiento a los reportes de SIMI de jóvenes vinculados a actividades de corresponsabilidad en el trimestre y de cargue de información  AC/Verificación Postulación. 6. Desde los Procedimientos ESTRATEGIA DE EMPLEABILIDAD M-MEN-PR-004 y COMPONENTE DE EMPRENDIMIENTO M-MEN-005, se diligencia el formato ATENCIÓN A JOVENES PARA EMPLEABILIDAD M-MEM-FT-005, que consolida los datos específicos y seguimiento de los jóvenes vinculados a estrategia 1er. empleo y el formato ATENCIÓN A JOVENES PARA EMPRENDIMIENTO M-MEM-FT-010, que consolida los datos específicos y seguimiento de los jóvenes vinculados con emprendimientos. 
</t>
    </r>
    <r>
      <rPr>
        <b/>
        <sz val="10"/>
        <rFont val="Times New Roman"/>
        <family val="1"/>
      </rPr>
      <t xml:space="preserve">Externado:  </t>
    </r>
    <r>
      <rPr>
        <sz val="10"/>
        <rFont val="Times New Roman"/>
        <family val="1"/>
      </rPr>
      <t>1. Los equipos psicosociales realizan preparación  y  evaluación  de  competencias  y  habilidades  sociales,  mediante módulos formativos con los NNAJ en las Upi, según lo establece el numeral 3.1.15. del Manual Operativo del Área Psicosocial M-MSS-MA-001. 2. Se realiza Comité Misional UPI regulado en el Instructivo"COMITES MISIONALES" M-MEX-IN-003, en el que se evalua a cada joven que se postulará según el procedimiento "POSTULACIÓN Y VINCULACIÓN A ACTIVIDADES DE CORRESPONSABILIDAD" M-MEM-PR-003, documentando acta que describe las decisiones tomadas. 2. A partir de ello se diligencia el  formato EVALUACIÓN Y PONDERACIÓN DE CRITERIOS PARA POSTULACIÓN A ACTIVIDADES DE CORRESPONSABILIDAD M-MEM-FT-008 con el visto bueno del Responsable o líder de la dependencia que realiza la postulación, en donde se registra el cumplimiento de  criterios de ingreso para cada uno de los jóvenes postulados a los diferentes convenios. 3. Desde el Contexto se gestiona con el Área Emprender la entrega de BASE DE DATOS JÓVENES POSTULADOS A ACTIVIDADES DE CORRESPONSABILIDAD  M-MEM-FT-006, con la  información  de los resultados de las verificaciones a postulaciones adelantadas desde el componente de Actividades de Corresponsabilidad. 4. Se realiza seguimiento de casos de postulación sin perfil requerido por parte de la Coordinación de Contexto Externado, mediante realización de Comité Misional de Upi, en el que se analizan los puntos de control que fallan y se implementan acciones de mejora.</t>
    </r>
  </si>
  <si>
    <t>*En caso de identificarse que se realizó la vinculación de un beneficiario  que no cumple con los criterios establecidos, se procederá a su finalización inmediata. 
* Observando el debido proceso, informar la situación al superior inmediato, al supervisor  de los contratistas implicados, y a la Subdirección de Desarrollo Humano, quienes determinan si es conducente poner en conocimiento de la Oficina de Control Interno Disciplinario, el(os) caso(s) del(la) funcionario(a)(s) y/o contratista(s) que incurra(n) en dicha conducta, anexando los soportes correspondientes.</t>
  </si>
  <si>
    <t>1. Se diligenciaron formatos de SOLICITUD JÓVENES PARA ACTIVIDADES DE CORRESPONSABILIDAD (Formatos M-MEM-FT-011).
2. Se registra en SIMI los jóvenes que son postulados a las actividades de corresponsabilidad convocadas.
(Reporte SIMI Postulación de Jóvenes a Convenio)
3. Evaluación de criterios por el Responsable o líder de la dependencia previo a la postulación  de los Jovenes a los convenios.
(Formatos M-MEM-FT-008).
4. Se carga el resultado de la verificación en SIMI-FOS.
(Reporte SIMI Verificación postulación)
5. Se realiza verificación de los AJ que se vinculan al Componente de Emprendimiento.
(Formato Atención a Jóvenes para emprendimiento) 
6. Se realiza verificación de los AJ que se vinculan al Componente de Empleabilidad.
(Formato Atención a Jóvenes para empleabilidad)</t>
  </si>
  <si>
    <t>Una inadecuada verificación de cumplimiento de criterios (incluida la edad) para la postulación a actividades de corresponsabilidad, la falta de preparación previa y un posible favorecimiento en el proceso de postulación, pueden generar la prestación de servicios a Jóvenes sin el lleno de los requisitos exigidos, acarreando pérdida de recursos, hallazgos de los entes de control, pérdida de credibilidad y afectación de la imagen institucional.</t>
  </si>
  <si>
    <t>* Desde el componente de Actividades de Corresponsabilidad del Área Emprender, los colaboradores a cargo de cada Convenio remitieron vía correo electrónico las bases de revisión a las postulaciones, las cuales fueron consolidadas por el Contexto en una sola, desagregada por Upi. A partir de ésta, se realizó seguimiento a los casos de postulación de jóvenes sin cumplimiento de criterios de ingreso a las Actividades de Corresponsabilidad, realizando reunión virtual el 08/04/2021 con las UPI Santa Lucia, Molinos, Bosa, Servitá, Belén, Conservatorio, La 32 y Perdomo, en la cual se analizaron los puntos de control que presentaron debilidad, las acciones subsanadas y las acciones de mejora que permitan prevenir las dificultades que se han presentado.
(Bases de datos de revisión de postulaciones, acta de reunión del Contexto de 08/04/2021 y actas de reunión por cada UPI (8) del 05/04/2021).</t>
  </si>
  <si>
    <t>* Inobservancia de principios y valores institucionales por parte de los funcionarios y/o contratistas, en el desarrollo de las acciones con los NNAJ y/o en el manejo de la información suministrada por  éstos y sus familias. 
* Inadecuado seguimiento a las acciones realizadas por funcionarios, contratistas y/o voluntarios, que no permite identificar su ajuste a los procedimientos establecidos o la justificación de procesos inexistentes. 
* Debilidad y desconocimiento en el monitoreo y acceso de la información SIMI que manejan los colaboradores.
* Presiones de personas con algún nivel decisorio dentro del Instituto o con intereses políticos o económicos fuera de éste, en relación con la atención de los NNAJ.</t>
  </si>
  <si>
    <t>6
Posible desarrollo de acciones que desconociendo la plataforma estratégica y normatividad institucional, favorecen intereses económicos o políticos propios o de terceros.</t>
  </si>
  <si>
    <t>* Disminución de la capacidad de atención.
* Investigaciones disciplinarias, penales y fiscales tanto para el funcionario como para el instituto.
* Perdida de la confianza del NNAJ hacia el   Instituto.
* Dejar en riesgo la integridad del NNAJ y su familia.
* Uso inadeacuado de la información en contra de la gestión del Instituto.</t>
  </si>
  <si>
    <t>N/A</t>
  </si>
  <si>
    <t>* Informe trimestral que evidencie la cantidad de atenciones y NNAJ beneficiados de las acciones de cada línea del Área de Espiritualidad. 
* Solicitar de manera inmediata la consolidación de bases de datos y realizar back up a los equipos de cómputo del Área Sociolegal y JR.
* Identificar y reportar de acuerdo a los lineamientos internos y legales, las acciones inadecuadas e ilegales que atenten contra la información de los NNAJ y aquella que se registre y maneje al interior del área Sociolegal y Justicia Restaurativa (ley 1098 de 2006- ley 1581 de 2012).
* Implementar estrategias y/o herramientas  de seguridad digital a fin de evitar el acceso a la información de los NNAJ, en el Área Sociolegal y JR.</t>
  </si>
  <si>
    <t>FEB - DIC 2021</t>
  </si>
  <si>
    <t>1. El líder del Área realiza reunión general con su equipo de colaboradores, sensibilizándolos sobre la importancia de que las acciones desarrolladas se encuentren alineadas a la plataforma estratégica y sobre la transparencia en la ejecución de la estrategia pedagógica del Instituto. 
(Acta Contextualización Área Espiritualidad del 25/03/2021) 
2.  Se realiza acta de seguimiento y supervisión sobre las evidencias registradas en SIMI y presentadas por los colaboradores.
 (Acta del 19/04/2021)
3. Los colaboradores que hacen parte del Área realizan seguimiento a las atenciónes brindadas a los NNAJ, así como el correcto registro de información en SIMI. (Formatos Talleres y Acciones Formativas de La Rioja y Arcadia de 28.01.2021, 31.03.2021 y 04.04.2021)</t>
  </si>
  <si>
    <t xml:space="preserve">La inobservancia de los principios y valores institucionales, el mal uso de la información suministrada por los NNAJ y sus familias y la debilidad en el seguimiento a las acciones, puede generar la justificación de procesos inexistentes, procedimientos no alineados al SIG y la fuga de información confidencial hacia personas con intereses políticos y económicos, poniendo en riesgo la integridad personal de NNAJ y familias, así como en entredicho la gestión institucional. </t>
  </si>
  <si>
    <t>1.  Se cuenta con los controles de atenciones 
de tres profesionales del Area Sociolegal y Justicia Restaurativa. 
(Formatos PDF)
3. Como parte del fortalecimiento de la información, en la reunión de área del 27/04/2021, se llevó a cabo la sensibilización sobre la importancia del prevenir la materialización del riesgo asignado al Área Sociolegal y Justicia Restaurativa. 
(Acta y asistencia de reunión)</t>
  </si>
  <si>
    <t>Líder Área Sociolegal y Profesional de apoyo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</si>
  <si>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</si>
  <si>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</si>
  <si>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</si>
  <si>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</si>
  <si>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</si>
  <si>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</si>
  <si>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</si>
  <si>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</si>
  <si>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1</t>
  </si>
  <si>
    <t>Se consolidan los riesgos de los mapas formulados por SE3 y Contextos en este Mapa Misional, con el fin de responder al manejo de los mismos por proceso (Modelo Pedagógico) conforme lo establece la Guía de Administración del Riesgo para el Sector Público y la Política de Administración del Riesgo del Instituto, esta unificación implica ajuste en las variables de análisis del riesgo, evaluación del riesgo y riesgo residual.</t>
  </si>
  <si>
    <r>
      <rPr>
        <sz val="10"/>
        <rFont val="Times New Roman"/>
        <family val="1"/>
      </rPr>
      <t>Edith Johanna Fuentes</t>
    </r>
    <r>
      <rPr>
        <sz val="10"/>
        <color theme="1"/>
        <rFont val="Times New Roman"/>
        <family val="1"/>
      </rPr>
      <t>-Juan Manuel Cruz-Ingrid Alfonso-Adriana Lopez-Johanna Leon-Nidia Gutierrez-Jefferson Sterling-Freddy Martinez-Erika Tobar</t>
    </r>
    <r>
      <rPr>
        <sz val="10"/>
        <color theme="1"/>
        <rFont val="Times New Roman"/>
        <family val="1"/>
      </rPr>
      <t>-Sandra Patricia Serrato-Yenny Zapata-Constanza Mancipe-Audi Flores-Yasmín Padilla Rodríguez</t>
    </r>
  </si>
  <si>
    <t>Se realiza 1er. Seguimiento</t>
  </si>
  <si>
    <t>#</t>
  </si>
  <si>
    <t>REVISION Y APROBACIÓN</t>
  </si>
  <si>
    <t>5. ALTO</t>
  </si>
  <si>
    <t>REVISÓ</t>
  </si>
  <si>
    <t>APROBACIÓN LÍDER DEL PROCESO</t>
  </si>
  <si>
    <t>APOYO OFICINA DE ASESORA DE PLANEACIÓN</t>
  </si>
  <si>
    <t>6. ALTO</t>
  </si>
  <si>
    <t>NOMBRE:</t>
  </si>
  <si>
    <t>EDITH JOHANA FUENTES-JUAN MANUEL CRUZ-INGRID ALFONSO-ADRIANA LOPEZ-JOHANNA LEON-NIDIA GUTIERREZ-JEFFERSON STERLING-FREDDY MARTINEZ-ERIKA TOBAR-SANDRA PATRICIA SERRATO-YENNY ZAPATA-CONSTANZA MANCIPE-AUDI FLORES-YASMIN PADILLA RODRIGUEZ</t>
  </si>
  <si>
    <t>YASMÍN PADILLA RODRÍGUEZ</t>
  </si>
  <si>
    <t>MARÍA ALIX LESMES OLARTE</t>
  </si>
  <si>
    <t>Yury Orjuela</t>
  </si>
  <si>
    <t>7. ALTO</t>
  </si>
  <si>
    <t>CARGO:</t>
  </si>
  <si>
    <t>PROFESIONALES Y TÉCNICOS SUBDIRECCIÓN DE MÉTODOS EDUCATIVOS Y OPERATIVOS - SE3 Y CONTEXTOS</t>
  </si>
  <si>
    <t>TÉCNICO OPERATIVO 314-5 - SUBDIRECCIÓN DE MÉTODOS EDUCATIVOS Y OPERATIVOS</t>
  </si>
  <si>
    <t>SUBDIRECTORA OPERATIVA</t>
  </si>
  <si>
    <t xml:space="preserve">Contratista - profesional </t>
  </si>
  <si>
    <t xml:space="preserve">Teniendo en cuenta que los convenios iniciaron su ejecución finalizando el primer trimestre, las actividades propuestas serán desarrolladas en lo que queda de la vigencia, sujeto a la legalización y entrega de elementos en cada convenio.
</t>
  </si>
  <si>
    <t>SULMA ESPERAN ZA AVENDAÑO MUÑOZ - ZULY MARCELA ROJAS TOLOSA</t>
  </si>
  <si>
    <t>CONTRATISTAS - PROFESIONAL ESPECIALIZADO</t>
  </si>
  <si>
    <t>Se analizaron los controles para  este riesgo, se evidenciaron actividades de control de acuerdo al riesgo identificado. 
Los controles definidos atienden a la mitigación del riesgo, no obstante se sugiere al Área Emprender y el Contexto Externado tener en cuenta las recomendaciones que se enuncian en la verificación de las evidencias de la ejecución de los controles. 
Se identifica los responsables asignados para la ejecución de los controles.
No se observa periodicidad de los controles que permita identificar la oportunidad en la mitigación del riesgo.
Se verifican los soportes de las acciones implementadas para la ejecución de los controles. 
Para el Área Emprender se recomienda tener en cuenta que algunos formatos de evaluación de criterios para postulación diligenciados en digital, contienen algunos datos escritos en esfero y con enmendaduras  (UPI Bosa), lo que puede afectar la confiabilidad de la información. 
No se observó en los soportes  el formato diligenciado "Base de datos jóvenes postulados  M-MEM-FT-006" en el que se retroalimenta la postulación de los jóvenes, referenciado en la descripción de la actividad de control tanto por el Área Emprender como  por el Contexto Externado. 
En las actividades descritas del Contexto Externado se indica la realización de seguimientos a través de comités misionales, sin embargo las actas soportadas respecto a seguimientos postulaciones no precisan si se trata de reuniones o los comités señalados en la actividad de control. Se recomienda para próximos seguimientos tener en cuenta estas claridades y describir con mayor precisión las conclusiones del avance en las acciones de mejora de las postulaciones realizadas desde las UPIS para facilitar el análisis de su efectividad.  
Se recomienda el registro de indicadores que faciliten la medición del cumplimiento de la ejecución de los controles y el análisis de su efectividad en la mitigación del riesgo.</t>
  </si>
  <si>
    <t xml:space="preserve">Se analizaron los controles para  este riesgo, se evidenciaron actividades de control de acuerdo al riesgo identificado. 
Los controles definidos atienden a la mitigación del riesgo, no obstante se sugiere a las Áreas de Derecho involucradas tener en cuenta las recomendaciones que se enuncian en la verificación de las evidencias de la ejecución de los controles. 
Se identifica los responsables asignados para la ejecución de los controles.
No se observa periodicidad de los controles que permita identificar la oportunidad en la mitigación del riesgo.
Se verifican los soportes de las acciones implementadas para la ejecución de los controles. 
En una de las actividades de control registradas para el Área de Espiritualidad se indica seguimiento mensual a las actividades realizadas por los servidores, no obstante sólo se identifica un acta de reunión del mes de abril. Otra actividad de control señala capacitación continúa a los servidores del Área en temas de atención a NNAJ y la estrategia pedagógica, no se describe ni observa el desarrollo de la actividad. 
En cuanto al Área Sociolegal, se verifican lo soportes de control de atenciones, se recomienda el diligenciamiento total de los espacios del formato, incluido los relacionados en el campo "Conteo de atenciones y firmas de visto bueno y entrega final del formato", en los casos en que no aplique registrar en el diligenciamiento o hacer la claridad para los próximos seguimientos, de la misma manera mejorar la calidad en la digitalización para facilitar la verificación.  En las acciones implementadas no se relacionan y tampoco se soportan las evidencias de las actividades de control relacionadas con la cláusula de confidencialidad en las minutas del contrato y el  Acuerdo de confidencialidad y de no divulgación de la información, de los colaboradores vinculados al Área. Se recomienda soportar para el próximo seguimiento. 
Se verifica la acción de sensibilización sobre la importancia de prevenir la materialización de los riesgos asignados al Área. 
Se recomienda revisar en algunas de las acciones de contingencia descritas, si se ajustan en términos de oportunidad en caso de materialización del riesgo, teniendo en cuenta que este tipo de acciones se deben desarrollar de manera inmediata.
Se recomienda el registro de indicadores que faciliten la medición del cumplimiento de la ejecución de los controles y el análisis de su efectividad en la mitigación del riesgo.
</t>
  </si>
  <si>
    <r>
      <t xml:space="preserve">MODELO PEDAGÓGICO
</t>
    </r>
    <r>
      <rPr>
        <sz val="10"/>
        <rFont val="Times New Roman"/>
        <family val="1"/>
      </rPr>
      <t xml:space="preserve">
Desarrollar acciones pedagógicas de prevención, protección y restablecimiento de derechos de niños, niñas, adolescentes y jóvenes (NNAJ) entre los 8 y los 28 años en situación de vida en calle, en riesgo de habitabilidad en calle y en condición de fragilidad, en el marco del Plan de Desarrollo Bogotá mejor para todos, atendiendo al pilar No. 1 “Igualdad de Calidad de Vida”, y la misionalidad del DIPRON: “A través de un modelo pedagógico basado en los principios de afecto y libertad, atiende las dinámicas de calle y trabaja por el goce pleno de derechos de la niñez, adolescencia y juventud desarrollando sus capacidades para que se reconozcan como sujetos transformadores y ciudadanos que ejercen sus derechos y deberes para alcanzar una vida digna y feliz.</t>
    </r>
  </si>
  <si>
    <r>
      <t xml:space="preserve">Psicosocial (R1-Trafico influ. vinculación NNAJ)
</t>
    </r>
    <r>
      <rPr>
        <sz val="10"/>
        <rFont val="Times New Roman"/>
        <family val="1"/>
      </rPr>
      <t xml:space="preserve">Acompañamiento de los procesos psicológicos de los NNAJ, las relaciones afectivas con sus familias y la sociedad, y el acompañamiento a las historias de vida.
</t>
    </r>
    <r>
      <rPr>
        <b/>
        <sz val="10"/>
        <rFont val="Times New Roman"/>
        <family val="1"/>
      </rPr>
      <t xml:space="preserve">Educación (R2-Comisiones Ev.)
</t>
    </r>
    <r>
      <rPr>
        <sz val="10"/>
        <rFont val="Times New Roman"/>
        <family val="1"/>
      </rPr>
      <t xml:space="preserve">Nivelación y aceleración académica, la vinculación a la oferta distrital escolar, el desarrollo de procesos de ciudadanía, participación y convivencia, en concordancia con las exigencias del Ministerio de Educación  Nacional.
</t>
    </r>
    <r>
      <rPr>
        <b/>
        <sz val="10"/>
        <rFont val="Times New Roman"/>
        <family val="1"/>
      </rPr>
      <t>Espiritualidad (R3-Alterar info. act. beneficio propio)</t>
    </r>
    <r>
      <rPr>
        <sz val="10"/>
        <rFont val="Times New Roman"/>
        <family val="1"/>
      </rPr>
      <t xml:space="preserve">
Promoción y el cuidado de las relaciones afectivas, del arte y el deporte como elementos transformadores del ser humano, así como también adelanta prácticas de meditación, oración, yoga, relajación, silencio, entre otras.
</t>
    </r>
    <r>
      <rPr>
        <b/>
        <sz val="10"/>
        <rFont val="Times New Roman"/>
        <family val="1"/>
      </rPr>
      <t>Objetivo: Ampliar, diversificar y fortalecer los servicios de la oferta pedagógica del IDIPRON.</t>
    </r>
  </si>
  <si>
    <r>
      <rPr>
        <b/>
        <sz val="10"/>
        <rFont val="Times New Roman"/>
        <family val="1"/>
      </rPr>
      <t>Psicosocial</t>
    </r>
    <r>
      <rPr>
        <sz val="10"/>
        <rFont val="Times New Roman"/>
        <family val="1"/>
      </rPr>
      <t xml:space="preserve">: 
* Se realizan jornadas de valoración, lideradas por el Área Sicosocial y con la participación de las áreas de derecho de acuerdo a solicitudes y focalización para el contexto pedagógico internado, conforme al procedimiento ingreso de NNA a Unidades de Protección Integral Internado (M-MSS-PR-001) y  teniendo en cuenta el documento interno Criterios de Ingreso y Egreso IDIPRON (M-MTE-DI-001).  
* Se lleva a cabo la socialización de la jornada de ingresos en Comite Misional de acuerdo al instructivo "Comités Misionales M-MEX-IN-001". Los casos de NNA y las decisiones tomadas al respecto, de acuerdo a los documentos mencionados, se registran en el formato de 'Acta M-GDO-FT-004' y registro de asistencia.
</t>
    </r>
    <r>
      <rPr>
        <b/>
        <sz val="10"/>
        <rFont val="Times New Roman"/>
        <family val="1"/>
      </rPr>
      <t>Educación-Academia</t>
    </r>
    <r>
      <rPr>
        <sz val="10"/>
        <rFont val="Times New Roman"/>
        <family val="1"/>
      </rPr>
      <t xml:space="preserve">: 
*Registro para Comisión de Evaluación y Promoción  M-MED-FT-026. 
*Concepto para Comisión de Evaluación Escuela Pedagógica Integral IDIPRON M-MED-FT-033. 
* Lista de Verificación de documentos para Comisión de Evaluación y Promoción M-MED-FT-044.
* Boletín académico M-MED-FT-004
* Libro de valoraciones académicas del año que reposa en físico en la Secretaría Académica.  
* Actas de la Comisión de Evaluación y Promoción, documentadas en formato de Acta M-GDO-FT-004. 
* Seguimiento por parte de la Secretaría Académica, a los formatos de comisión y evaluación constatando que la documentación entregada corresponde a los casos de NNAJ aprobados en la misma. 
</t>
    </r>
    <r>
      <rPr>
        <b/>
        <sz val="10"/>
        <rFont val="Times New Roman"/>
        <family val="1"/>
      </rPr>
      <t>Espiritualidad:</t>
    </r>
    <r>
      <rPr>
        <sz val="10"/>
        <rFont val="Times New Roman"/>
        <family val="1"/>
      </rPr>
      <t xml:space="preserve"> 
1. Se socializa con el equipo de trabajo  la importancia del buen manejo y diligenciamiento de los formatos requeridos para las evidencias de las funciones y actividades realizadas, documentada en Acta M-GDO-FT-004.
2. Se tiene fijada la cláusula contractual sobre la debida custodia y manejo de la información, según formato Minuta de Contrato A-GCO-FT-022.
3. Se realiza seguimiento por parte de la coordinación del área al manejo, diligenciamiento y cargue de información de los funcionarios y/o contratistas, documentado en formato Acta M-GDO-FT-004.
</t>
    </r>
    <r>
      <rPr>
        <b/>
        <sz val="10"/>
        <rFont val="Times New Roman"/>
        <family val="1"/>
      </rPr>
      <t/>
    </r>
  </si>
  <si>
    <r>
      <t xml:space="preserve">Salud (R1-Uso insumos fines personales)
</t>
    </r>
    <r>
      <rPr>
        <sz val="10"/>
        <rFont val="Times New Roman"/>
        <family val="1"/>
      </rPr>
      <t xml:space="preserve">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rFont val="Times New Roman"/>
        <family val="1"/>
      </rPr>
      <t xml:space="preserve">Educación (R3-Perdida insumos talleres)
</t>
    </r>
    <r>
      <rPr>
        <sz val="10"/>
        <rFont val="Times New Roman"/>
        <family val="1"/>
      </rPr>
      <t xml:space="preserve">Nivelación y aceleración académica, la vinculación a la oferta distrital escolar, el desarrollo de procesos de ciudadanía, participación y convivencia, en concordancia con las exigencias del Ministerio de Educación  Nacional.
</t>
    </r>
    <r>
      <rPr>
        <b/>
        <sz val="10"/>
        <rFont val="Times New Roman"/>
        <family val="1"/>
      </rPr>
      <t>Emprender (R2-Perdida recursos de A.C.)</t>
    </r>
    <r>
      <rPr>
        <sz val="10"/>
        <rFont val="Times New Roman"/>
        <family val="1"/>
      </rPr>
      <t xml:space="preserve">
Estimula las diversas formas de generación de ingresos y forma en la relación trabajo, ética y política, en el uso del dinero, en competencias básicas, laborales y específicas para la inclusión laboral.</t>
    </r>
    <r>
      <rPr>
        <b/>
        <sz val="10"/>
        <rFont val="Times New Roman"/>
        <family val="1"/>
      </rPr>
      <t xml:space="preserve">
Territorio (R1-Uso indebido elementos para NNAJ)</t>
    </r>
    <r>
      <rPr>
        <sz val="10"/>
        <rFont val="Times New Roman"/>
        <family val="1"/>
      </rPr>
      <t xml:space="preserve">
Intervención realizada directamente en los barrios más vulnerables de las localidades de la ciudad, para reconectar al NNAJ con su entorno de forma positiva, buscando la restitución de sus derechos.</t>
    </r>
    <r>
      <rPr>
        <b/>
        <sz val="10"/>
        <rFont val="Times New Roman"/>
        <family val="1"/>
      </rPr>
      <t xml:space="preserve">
Internado (R2A-Utilizacion Upis por terceros)
</t>
    </r>
    <r>
      <rPr>
        <sz val="10"/>
        <rFont val="Times New Roman"/>
        <family val="1"/>
      </rPr>
      <t xml:space="preserve">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 xml:space="preserve">
Externado (R4-R5-Uso indebido instalaciones-Falsificacion firmas justifac. recursos)
</t>
    </r>
    <r>
      <rPr>
        <sz val="10"/>
        <rFont val="Times New Roman"/>
        <family val="1"/>
      </rPr>
      <t>Espacios de intervención (Unidad de Protección Integral, UPI) con mayor intensidad en la formación, ya sea educativa, en desarrollo de competencias y  potencialidades, y/o en habilidades sociales.</t>
    </r>
    <r>
      <rPr>
        <b/>
        <sz val="10"/>
        <rFont val="Times New Roman"/>
        <family val="1"/>
      </rPr>
      <t xml:space="preserve">
Espiritualidad (R2-Desvio recursos interes personal)
</t>
    </r>
    <r>
      <rPr>
        <sz val="10"/>
        <rFont val="Times New Roman"/>
        <family val="1"/>
      </rPr>
      <t xml:space="preserve">Promoción y el cuidado de las relaciones afectivas, del arte y el deporte como elementos transformadores del ser humano, así como también adelanta prácticas de meditación, oración, yoga, relajación, silencio, entre otras.
</t>
    </r>
    <r>
      <rPr>
        <b/>
        <sz val="10"/>
        <rFont val="Times New Roman"/>
        <family val="1"/>
      </rPr>
      <t>Objetivo: Diseñar e implementar prácticas pedagógicas innovadoras para el desarrollo de capacidades, talentos  y oportunidades productivas para los jóvenes.</t>
    </r>
  </si>
  <si>
    <t>* Proyección de insumos y equipamientos que no se ajustan a las necesidades presentadas 
* Tiempos de entrega de materiales e insumos que no coinciden con la programación. 
* Influencia en la distribución de los insumos y/o elementos por profesionales o personal  a cargo de los mismos.
* Falencias en el registro y control de herramientas,  elementos, materiales, equipamentos e insumos entregados para el  desarrollo de las actividades
* Alteración de la información registrada para el control de entradas y salidas de insumos.
* Baja apropiación de los NNAJ sobre el cuidado y uso adecuado de los insumos entregados.
* Ausencia o debilidad en el seguimiento y controles que se realizan sobre las acciones desarrolladas y evidencias presentadas por los equipos, donde se verifique el uso de los recursos.
* Debilidades en el control del uso de las instalaciones de las  UPI  en actividades que no responden la misionalidad del Instituto.</t>
  </si>
  <si>
    <t>La inadeacuada e inoportuna proyección de insumos o equipamentos requeridos, las debilidades en el registro y control en su distribución, la ausencia de seguimiento a la planeación y ejecución de actividades para evidenciar el uso de los recursos, pueden provocar la pérdida, desvío, inadecuado uso o deterioro de los mismos, generando malversación de recursos, deterioro de la imagen institucional e incumplimiento de los objetivos fijados con los NNAJ en el Modelo Pedagógico.</t>
  </si>
  <si>
    <r>
      <t>Salud (R2-R3-Remisiones valores + altos-Alimentos personal no apoyo)</t>
    </r>
    <r>
      <rPr>
        <sz val="10"/>
        <rFont val="Times New Roman"/>
        <family val="1"/>
      </rPr>
      <t xml:space="preserve">
Se enfoca sobre la calidad de vida (techo, vestuario, alimentación) que incide en la salud y bienestar de los NNAJ. Igualmente, ya sea de forma directa o a través de la Secretaría de Salud y de las EPSs a las que se hallan afiliados, asume lo relacionado con la salud tanto física como mental. 
</t>
    </r>
    <r>
      <rPr>
        <b/>
        <sz val="10"/>
        <rFont val="Times New Roman"/>
        <family val="1"/>
      </rPr>
      <t>Externado (R1-Desviación recursos alimentación)</t>
    </r>
    <r>
      <rPr>
        <sz val="10"/>
        <rFont val="Times New Roman"/>
        <family val="1"/>
      </rPr>
      <t xml:space="preserve">
Espacios de intervención (Unidad de Protección Integral, UPI) con mayor intensidad en la formación, ya sea educativa, en desarrollo de competencias y  potencialidades, y/o en habilidades sociales.
</t>
    </r>
    <r>
      <rPr>
        <b/>
        <sz val="10"/>
        <rFont val="Times New Roman"/>
        <family val="1"/>
      </rPr>
      <t>Objetivo: Armonizar el modelo pedagógico a las realidades del sigo XXI .</t>
    </r>
  </si>
  <si>
    <r>
      <t>Internado (R1-Desviacion recursos transporte)</t>
    </r>
    <r>
      <rPr>
        <sz val="10"/>
        <rFont val="Times New Roman"/>
        <family val="1"/>
      </rPr>
      <t xml:space="preserve">
Entorno protector máximo en el que se brinda de forma permanente a los NNAJ servicios de alimentación, techo, vestuario, educación, recreación, acompañamiento en todos los espacios,  atención inmediata, fortalecimiento de habilidades de convivencia y ciudadanía para su desarrollo en comunidad. </t>
    </r>
    <r>
      <rPr>
        <b/>
        <sz val="10"/>
        <rFont val="Times New Roman"/>
        <family val="1"/>
      </rPr>
      <t xml:space="preserve">
Externado (R3-Desviación recursos SITP)</t>
    </r>
    <r>
      <rPr>
        <sz val="10"/>
        <rFont val="Times New Roman"/>
        <family val="1"/>
      </rPr>
      <t xml:space="preserve">
Espacios de intervención (Unidad de Protección Integral, UPI) con mayor intensidad en la formación, ya sea educativa, en desarrollo de competencias y  potencialidades, y/o en habilidades sociales.
</t>
    </r>
    <r>
      <rPr>
        <b/>
        <sz val="10"/>
        <rFont val="Times New Roman"/>
        <family val="1"/>
      </rPr>
      <t>Objetivos: Armonizar el modelo pedagógico a las realidades del sigo XXI - Diseñar e implementar prácticas pedagógicas innovadoras para el desarrollo de capacidades, talentos  y oportunidades productivas para los jóvenes.</t>
    </r>
  </si>
  <si>
    <r>
      <t>Emprender (R1-Beneficiar jovenes sin requisitos)</t>
    </r>
    <r>
      <rPr>
        <sz val="10"/>
        <rFont val="Times New Roman"/>
        <family val="1"/>
      </rPr>
      <t xml:space="preserve">
Estimula las diversas formas de generación de ingresos y forma en la relación trabajo, ética y política, en el uso del dinero, en competencias básicas, laborales y específicas para la inclusión laboral.</t>
    </r>
    <r>
      <rPr>
        <b/>
        <sz val="10"/>
        <rFont val="Times New Roman"/>
        <family val="1"/>
      </rPr>
      <t xml:space="preserve">
Externado (R2-Postulación sin perfil req.)
</t>
    </r>
    <r>
      <rPr>
        <sz val="10"/>
        <rFont val="Times New Roman"/>
        <family val="1"/>
      </rPr>
      <t xml:space="preserve">Espacios de intervención (Unidad de Protección Integral, UPI) con mayor intensidad en la formación, ya sea educativa, en desarrollo de competencias y  potencialidades, y/o en habilidades sociales.
</t>
    </r>
    <r>
      <rPr>
        <b/>
        <sz val="10"/>
        <rFont val="Times New Roman"/>
        <family val="1"/>
      </rPr>
      <t>Objetivo: Diseñar e implementar prácticas pedagógicas innovadoras para el desarrollo de capacidades, talentos  y oportunidades productivas para los jóvenes.</t>
    </r>
  </si>
  <si>
    <r>
      <t xml:space="preserve">Espiritualidad (R1-R4 Intereses personales en act.-preferencias NNAJ en activ.)
</t>
    </r>
    <r>
      <rPr>
        <sz val="10"/>
        <rFont val="Times New Roman"/>
        <family val="1"/>
      </rPr>
      <t>Promoción y el cuidado de las relaciones afectivas, del arte y el deporte como elementos transformadores del ser humano, así como también adelanta prácticas de meditación, oración, yoga, relajación, silencio, entre otras.</t>
    </r>
    <r>
      <rPr>
        <b/>
        <sz val="10"/>
        <rFont val="Times New Roman"/>
        <family val="1"/>
      </rPr>
      <t xml:space="preserve">
Sociolegal y JR (R1-Entrega info. confidencial NNAJ)</t>
    </r>
    <r>
      <rPr>
        <sz val="10"/>
        <rFont val="Times New Roman"/>
        <family val="1"/>
      </rPr>
      <t xml:space="preserve">
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SRPA, el acompañamiento a procesos penales, el apoyo en la UPJ, la pedagogía de respeto a los AJ con autoridades de justicia, así como la implementación y seguimiento a los beneficiarios que están en conflicto con la ley o en riesgo de estarlo, a través de la línea transversal de Justicia Restaurativa, de modo que se facilite el diálogo entre los ciudadanos que han sufrido un daño y quienes lo han causado.
</t>
    </r>
    <r>
      <rPr>
        <b/>
        <sz val="10"/>
        <rFont val="Times New Roman"/>
        <family val="1"/>
      </rPr>
      <t xml:space="preserve">Objetivo: Armonizar el modelo pedagógico a las realidades del sigo XXI. </t>
    </r>
  </si>
  <si>
    <r>
      <t xml:space="preserve">Espiritualidad: 
</t>
    </r>
    <r>
      <rPr>
        <sz val="10"/>
        <rFont val="Times New Roman"/>
        <family val="1"/>
      </rPr>
      <t xml:space="preserve">1. Se establece una capacitación y jornada informativa al funcionario, contratista y/o voluntario por parte del  Área para garantizar que los procesos y actividades realizados están conforme a lo establecido por el Instituto. conforme formatos de asistencia A-GDH-FT-010 y formato de acta A-GDO-FT-004.
2. Se realiza seguimiento mensual por parte de la coordinación del área a las actividades realizadas por parte de los funcionarios y/o contratistas, dejando los hallazgos encontrados en el formato Acta A-GDO-FT-004. 
3. Capacitación continua a los funcionarios y/o contratistas sobre el manejo del NNAJ, la prevención y transparencia en la atención y la estrategia pedagógica del Instituto por parte de la coordinación del área. Registrando dicho proceso en el formato de acta A-GDO-FT-004. 
4. Seguimiento a las atenciones y NNAJ beneficiados por cada una de las línea de acción del área por medio del formto taller educativo M-MEX-FT-008.
</t>
    </r>
    <r>
      <rPr>
        <b/>
        <sz val="10"/>
        <rFont val="Times New Roman"/>
        <family val="1"/>
      </rPr>
      <t xml:space="preserve">Sociolegal: </t>
    </r>
    <r>
      <rPr>
        <sz val="10"/>
        <rFont val="Times New Roman"/>
        <family val="1"/>
      </rPr>
      <t>1. Se cuenta con controles de las acciones registradas en el Sistema de Información Misional SIMI por los colaboradores del Área, soportadas en el formato CONTROL DE ATENCIONES, ACCIONES Y-O SEGUIMIENTO M-MEX-FT-006 y los reportes generados por el Área de Soporte SIMI. 
2.  Se cuenta con la cláusula de confidencialidad en el formato Minuta Contrato de Prestación de Servicios A-GCO-FT-022, para los colaboradores vinculados por esta modalidad, y el formato Acuerdo de confidencialidad y de no divulgación de la información A-TIC-FT-017, para el personal de planta, mediante los cuales se salvaguarda la información suministrada en las acciones desarrolladas por el Área, con la población de NNAJ y familias.
3. Se cuenta con la POLÍTICA DE TRATAMIENTO DE DATOS PERSONALES A-TIC-MA-002, tendiente a garantizar la confidencialidad, integridad y disponibilidad de la información, la cual se aplica a todas las bases de datos y/o archivos que contengan datos personales y que sean objeto de tratamiento por parte de los servidores públicos y contratistas del IDIPRON.</t>
    </r>
  </si>
  <si>
    <t xml:space="preserve">
Se analizaron los controles para  este riesgo, se evidenciaron las actividaes de control de acuerdo al riesgo identificado.  
Los controles definidos atienden a la mitigación del riesgo, no obstante se sugiere a los Contextos Pedagógicos tener en cuenta las recomendaciones que se enuncian en la verificación de las evidencias de la ejecución de los controles. 
Se identifica los responsables asignados para la ejecución de los controles.
No se observa periodicidad de los controles que permita identificar la oportunidad en la mitigación del riesgo.
Se verifican los soportes de las acciones implementadas para la ejecución de los controles. 
Para el Contexto Internado se realizó el analisis de la descripción de la actividad de control  donde enuncian como control el formato solicitud de servicio de transporte A-SAS-FT-008, al confrontar los soportes para la acción implementada  se evidenció el uso del formato por parte de las unidades durante este cuatrimestre 
Para el Contexto Externado: Se analiza la descripción de la actividad del control y de acuerdo a esto se valida que el formato solicitud de servicio de transporte A-SAD-FT-008 sea diligenciado en caso de tener actividades que requieran la movilización de los NNAJ, se validó que el diligenciamiento del mismo se está realizando adecuadamente. 
Para el Contexto Externado: Se revisa la descripción de la actividad de control para identificar cuáles son los controles propuestos y de acuerdo a esto se evidenció para la primera acción soportaron actas de sensibilización por cada una de las UPIS. Para la segunda acción soportaron acta de socialización del procedimiento administración y control de recargas M-MEX-PR-001 y aclaración de dudas sobre el recargue de la tarjeta SITP a los responsables de UPIS. Finalmente para la tercera acción se evidenció el reporte de recargas en UPI. No se pudo evidenciar soportes de los formatos solicitud de tarjetas SITP para NNAJ M-MEX-FT-002, el formato de la planilla de control SITP M-MEX-FT-003 y el formato planilla de entrega de tarjetas prepagadas o SITP A-GFI-FT007.  los cuales el Contexto determinó como actividades de control. Se recomienda tener en cuenta para próximos seguimientos el total de información relacionada en la actividad de control.
Se recomienda el registro de indicadores que faciliten la medición del cumplimiento de la ejecución del control y el análisis de su efectividad en la mitigación del riesgo.</t>
  </si>
  <si>
    <t xml:space="preserve">Se analizaron los controles para  este riesgo, se evidenciaron las actividaes de control de acuerdo al riesgo identificado.  
Los controles definidos atienden a la mitigación del riesgo, no obstante se sugiere al Área de Derecho y Contexto pedagógico tener en cuenta las recomendaciones que se enuncian en la verificación de las evidencias de la ejecución de los controles. 
Se identifica los responsables asignados para la ejecución de los controles.
No se observa periodicidad de los controles que permita identificar la oportunidad en la mitigación del riesgo.
Se verifican los soportes de las acciones implementadas para la ejecución de los controles. 
Para el Área de Salud (Economato) se realizó el analisis de la descripción de la actividad de control  donde  enuncian los formatos que van a servir de control para mitigar el riesgo, al confrontar las acciones implementadas  se pudo observar que las evidencias soportadas fueron el envío de los correos con  la programación en el formato de  Programación De Pedidos A Proveedores M-MSD-FT-057 de las diferentes UPIS pero los demás formatos de control no fueron soportados y los cuales son  referenciados en la actividad de control. Se recomienda tener en cuenta para próximos seguimientos el total de información relacionada en la actividad de control.
Para el contexto Externado: Se verificó las evidencias soportadas, donde se pudó validar el Memorando enviado por la STMEO y las matrices de reporte de personas de la UPI Oasis. Se recomienda que para verificar la mitigación de la posible desviación de recursos de alimentación se genere una estrategia que facilite la trazabilidad de entrega de los insumos a los NNAJ para evitar la posible desviación de insumos por terceros, se debe tener en cuenta que las actividades de control deben estar orientadas  a las acciones de los servidores de la entidad de acuerdo con la naturaleza del riesgo identificado.
Se recomienda el registro de indicadores que faciliten la medición del cumplimiento de la ejecución del control y el análisis de su efectividad en la mitigación del riesgo.
 </t>
  </si>
  <si>
    <t>Se analizaron los controles para  este riesgo, se evidenciaron las actividaes de control de acuerdo al riesgo identificado.  
Los controles definidos atienden a la mitigación del riesgo, no obstante se sugiere a las Áreas de Derecho y Contextos pedagógicos tener en cuenta las recomendaciones que se enuncian en la verificación de las evidencias de la ejecución de los controles. 
Se identifica los responsables asignados para la ejecución de los controles.
No se observa periodicidad de los controles que permita identificar la oportunidad en la mitigación del riesgo.
Se verifican los soportes de las acciones implementadas para la ejecución de los controles. 
Para el Área de Salud se evidencia seguimiento al uso y rotación de insumos y registro de las novedades al respecto, se recomienda realizar seguimiento al cumplimiento de los compromisos generados en las visitas de seguimiento. Es de anotar que en el contenido de las actas soportadas no se observa la verificación de la información registrada en SIMI como lo describe la actividad de control.
Para el Área de Educación se evidencia cumplimiento en la actividad de la sociliazación de linemamientos sobre gastos de insumos, así como el reporte en el formato M-MED-FT-014 para los meses de enero y febrero. Respecto al punto 3 de la acción implementada no es posible determinar el cumplimiento del seguimiento sobre el adecuado uso de los insumos mediante la comparación de saldos debido  a que no se cuenta con acceso a la base de datos que contiene esta información.
Para el Área de Emprender no fue posible verificar las actividades de control formuladas, ya que indican que el inicio de los Convenios se realizó a final del primer trimestre y por tanto no suministran soportes de las acciones.
Para el Contexto de Territorio se realizó la verificación de las evidencias soportadas, se recomienda que para facilitar la verificación de la entrega de los insumos se establezca o genere una estrategia que permita identificar de una manera más práctica la trazabilidad en la entrega de los insumos a los NNAJ; en cuanto a la segunda acción, si bien es cierto, es importante el seguimiento y sensibilización sobre el uso de los elementos o insumos a los NNAJ, se debe tener en cuenta que las actividades de control deben estar orientadas  principalmente a las acciones de los servidores de la Entidad de acuerdo con la naturaleza del riesgo identificado.
Para los Contextos de Internado y Externado se evidenció en las acciones descritas los soportes de verificación del adecuado uso de las instalaciones de las UPIS para fines misionales. En cuanto a la segunda acción en las evidencias soportadas no se observaron las actas de comités misionales.  No se identificó en los soportes verificados seguimiento a reportes de novedades remitidos por el personal de vigilancia como se describe en la actividad de control.
Para el Área de Espiritualidad no se soportan flujo o movimientos de insumos ya que para el periodo del seguimiento refieren que no han recibido y entregado insumos. Para la segunda acción se evidencia la solicitud de insumos requeridos por el Área, aunque no se puede verificar qué insumos fueron solicitados (no se adjuntó archivo referenciado en el correo).
Para la STMEO se verificaron las actas de visitas evidenciándose, en la mayoría de los casos, diferencias en el registro de  los insumos en los kardex vs. las existencias físicas; estos soportes son del mes de enero, para este seguimiento se esperaría que se hubiera soportado el seguimiento al cumplimiento de los compromisos establecidos durante las visitas del mes de enero. Se recomienda evidenciar para próximos periodos de verificación el seguimiento a los compromisos.
Se recomienda el registro de indicadores que faciliten la medición del cumplimiento de la ejecución del control y el análisis de su efectividad en la mitigación del riesgo.</t>
  </si>
  <si>
    <t xml:space="preserve">De manera general para la totalidad de los riesgos registrados, se observa en la columna de "Area/objetivo" que para cada una de las áreas se enuncia en negrilla "R1..R2A..."; con el ánimo de evitar confusiones a las personas ajenas al proceso que consulten el mapa, se recomienda hacer la claridad en el campo "Control de cambios" sobre la interpretación que se le debe dar a estas abreviaturas, o verificar si es relevante registrar esta información en la columna.
Se analizaron los controles para  este riesgo, se evidenciaron las actividaes de control de acuerdo al riesgo identificado.  
Los controles definidos atienden a la mitigación del riesgo, no obstante se sugiere para el Área de Educación que los ejercicios de socialización de los formatos de la EPI formen parte de la descripción de las actividades de Control; para el Área de espiritualidad se recomienda fortalecer el control con el seguimiento al cumplimiento de las cláusulas fijadas en la minuta de contrato relacionadas con la custodia y manejo de la información.
Se identifican los responsables asignados para la ejecución de los controles.
No se observa periodicidad de los controles que permita identificar la oportunidad en la mitigación del riesgo.
Las Áreas soportaron evidencias de las acciones implementadas, sin embargo se recomienda el registro de indicadores que faciliten la medición del cumplimiento de la ejecución del control y el análisis de su efectividad en la mitigación del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</si>
</sst>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name val="Times New Roman"/>
      <family val="1"/>
    </font>
    <font>
      <b/>
      <sz val="10"/>
      <name val="Times New Roman"/>
      <family val="1"/>
    </font>
    <font>
      <b/>
      <sz val="12"/>
      <name val="Times New Roman"/>
      <family val="1"/>
    </font>
    <font>
      <sz val="10"/>
      <name val="Times New Roman"/>
      <family val="1"/>
    </font>
    <font>
      <b/>
      <u/>
      <sz val="10"/>
      <name val="Times New Roman"/>
      <family val="1"/>
    </font>
    <font>
      <b/>
      <sz val="14"/>
      <name val="Times New Roman"/>
      <family val="1"/>
    </font>
    <font>
      <sz val="12"/>
      <name val="Times New Roman"/>
      <family val="1"/>
    </font>
    <font>
      <b/>
      <sz val="16"/>
      <name val="Times New Roman"/>
      <family val="1"/>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176">
    <xf numFmtId="0" fontId="0" fillId="0" borderId="0" xfId="0"/>
    <xf numFmtId="0" fontId="3" fillId="0" borderId="0" xfId="0" applyFont="1"/>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2" fillId="0" borderId="0" xfId="0" applyFont="1"/>
    <xf numFmtId="0" fontId="5" fillId="3" borderId="13" xfId="0" applyFont="1" applyFill="1" applyBorder="1" applyAlignment="1">
      <alignment horizontal="center" vertical="center"/>
    </xf>
    <xf numFmtId="0" fontId="6" fillId="3" borderId="14"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0" borderId="0" xfId="0" applyFont="1" applyProtection="1">
      <protection locked="0"/>
    </xf>
    <xf numFmtId="0" fontId="4"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14" xfId="0" applyFont="1" applyBorder="1" applyAlignment="1">
      <alignment horizontal="left" vertical="center"/>
    </xf>
    <xf numFmtId="0" fontId="0" fillId="0" borderId="0" xfId="0" applyProtection="1">
      <protection locked="0"/>
    </xf>
    <xf numFmtId="0" fontId="5" fillId="0" borderId="0" xfId="0" applyFont="1"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3" fillId="0" borderId="0" xfId="0" applyFont="1" applyAlignment="1">
      <alignment vertical="center"/>
    </xf>
    <xf numFmtId="0" fontId="3" fillId="4" borderId="0" xfId="0" applyFont="1" applyFill="1" applyProtection="1">
      <protection locked="0"/>
    </xf>
    <xf numFmtId="0" fontId="3" fillId="4" borderId="0" xfId="0" applyFont="1" applyFill="1"/>
    <xf numFmtId="0" fontId="5" fillId="0" borderId="11" xfId="0" applyFont="1" applyFill="1" applyBorder="1" applyAlignment="1" applyProtection="1">
      <alignment horizontal="center" vertical="center" wrapText="1"/>
      <protection locked="0"/>
    </xf>
    <xf numFmtId="0" fontId="10" fillId="0" borderId="1" xfId="0" applyFont="1" applyFill="1" applyBorder="1" applyAlignment="1">
      <alignment horizontal="justify" vertical="top" wrapText="1"/>
    </xf>
    <xf numFmtId="0" fontId="5" fillId="0" borderId="1" xfId="0" applyFont="1" applyFill="1" applyBorder="1" applyAlignment="1" applyProtection="1">
      <alignment horizontal="center" vertical="center" wrapText="1"/>
      <protection locked="0"/>
    </xf>
    <xf numFmtId="1" fontId="10" fillId="0" borderId="1" xfId="0" applyNumberFormat="1" applyFont="1" applyFill="1" applyBorder="1" applyAlignment="1">
      <alignment horizontal="center" vertical="center"/>
    </xf>
    <xf numFmtId="0" fontId="3" fillId="0" borderId="0" xfId="0" applyFont="1" applyFill="1"/>
    <xf numFmtId="0" fontId="10" fillId="0" borderId="1" xfId="0" applyFont="1" applyFill="1" applyBorder="1" applyAlignment="1">
      <alignment vertical="top" wrapText="1"/>
    </xf>
    <xf numFmtId="0" fontId="10"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7" fillId="0" borderId="14" xfId="0" applyFont="1" applyFill="1" applyBorder="1" applyAlignment="1" applyProtection="1">
      <alignment horizontal="left" vertical="top" wrapText="1"/>
      <protection locked="0"/>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7" fillId="0" borderId="11"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2" fillId="3" borderId="5" xfId="0" applyFont="1" applyFill="1" applyBorder="1" applyAlignment="1">
      <alignment horizontal="center"/>
    </xf>
    <xf numFmtId="0" fontId="2" fillId="3" borderId="10" xfId="0" applyFont="1" applyFill="1" applyBorder="1" applyAlignment="1">
      <alignment horizontal="center"/>
    </xf>
    <xf numFmtId="0" fontId="2" fillId="3" borderId="6" xfId="0" applyFont="1" applyFill="1" applyBorder="1" applyAlignment="1">
      <alignment horizontal="center"/>
    </xf>
    <xf numFmtId="0" fontId="2" fillId="3" borderId="12"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2" fillId="3" borderId="1" xfId="0" applyFont="1" applyFill="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3" fillId="3" borderId="5" xfId="0" applyFont="1" applyFill="1" applyBorder="1" applyAlignment="1">
      <alignment horizontal="center"/>
    </xf>
    <xf numFmtId="0" fontId="3" fillId="3" borderId="10" xfId="0" applyFont="1" applyFill="1" applyBorder="1" applyAlignment="1">
      <alignment horizontal="center"/>
    </xf>
    <xf numFmtId="0" fontId="3" fillId="3" borderId="6" xfId="0" applyFont="1" applyFill="1" applyBorder="1" applyAlignment="1">
      <alignment horizont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6" xfId="0" applyFont="1" applyFill="1" applyBorder="1" applyAlignment="1">
      <alignment horizontal="righ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0" fontId="2" fillId="3" borderId="13"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xf>
    <xf numFmtId="0" fontId="2" fillId="3" borderId="14" xfId="0" applyFont="1" applyFill="1" applyBorder="1" applyAlignment="1">
      <alignment horizontal="center"/>
    </xf>
    <xf numFmtId="0" fontId="5" fillId="0" borderId="11" xfId="0" applyFont="1" applyFill="1" applyBorder="1" applyAlignment="1" applyProtection="1">
      <alignment horizontal="justify" vertical="top" wrapText="1"/>
      <protection locked="0"/>
    </xf>
    <xf numFmtId="0" fontId="5" fillId="0" borderId="13" xfId="0" applyFont="1" applyFill="1" applyBorder="1" applyAlignment="1" applyProtection="1">
      <alignment horizontal="justify" vertical="top" wrapText="1"/>
      <protection locked="0"/>
    </xf>
    <xf numFmtId="0" fontId="7" fillId="0" borderId="1" xfId="0" applyFont="1" applyFill="1" applyBorder="1" applyAlignment="1" applyProtection="1">
      <alignment horizontal="justify" vertical="top" wrapText="1"/>
      <protection locked="0"/>
    </xf>
    <xf numFmtId="0" fontId="7" fillId="0" borderId="1" xfId="0" applyFont="1" applyFill="1" applyBorder="1" applyAlignment="1" applyProtection="1">
      <alignment horizontal="justify" vertical="top"/>
      <protection locked="0"/>
    </xf>
    <xf numFmtId="0" fontId="7" fillId="0" borderId="11" xfId="0" applyFont="1" applyFill="1" applyBorder="1" applyAlignment="1" applyProtection="1">
      <alignment horizontal="justify" vertical="top"/>
      <protection locked="0"/>
    </xf>
    <xf numFmtId="1" fontId="11" fillId="0" borderId="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5" fillId="0" borderId="1" xfId="0" applyFont="1" applyFill="1" applyBorder="1" applyAlignment="1" applyProtection="1">
      <alignment horizontal="justify" vertical="top" wrapText="1"/>
      <protection locked="0"/>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 fillId="0" borderId="13" xfId="0" applyFont="1" applyFill="1" applyBorder="1" applyAlignment="1">
      <alignment horizontal="center" vertical="top" wrapText="1"/>
    </xf>
    <xf numFmtId="0" fontId="11" fillId="0" borderId="14"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 xfId="0" applyFont="1" applyFill="1" applyBorder="1" applyAlignment="1">
      <alignment horizontal="center" vertical="center"/>
    </xf>
    <xf numFmtId="0" fontId="7" fillId="0" borderId="11" xfId="0" applyFont="1" applyFill="1" applyBorder="1" applyAlignment="1">
      <alignment horizontal="center"/>
    </xf>
    <xf numFmtId="0" fontId="7" fillId="0" borderId="13" xfId="0" applyFont="1" applyFill="1" applyBorder="1" applyAlignment="1">
      <alignment horizontal="center"/>
    </xf>
    <xf numFmtId="0" fontId="11" fillId="0" borderId="13" xfId="0" applyFont="1" applyFill="1" applyBorder="1" applyAlignment="1">
      <alignment horizontal="center" vertical="center" wrapText="1"/>
    </xf>
    <xf numFmtId="0" fontId="7" fillId="0" borderId="11" xfId="0" applyFont="1" applyFill="1" applyBorder="1" applyAlignment="1" applyProtection="1">
      <alignment horizontal="justify" vertical="top" wrapText="1"/>
      <protection locked="0"/>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1" fillId="0" borderId="11"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14" fontId="7" fillId="0" borderId="1" xfId="0" applyNumberFormat="1"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2" fillId="3" borderId="8" xfId="0" applyFont="1" applyFill="1" applyBorder="1" applyAlignment="1">
      <alignment horizontal="center"/>
    </xf>
    <xf numFmtId="0" fontId="8" fillId="0" borderId="11"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2" fillId="5" borderId="1" xfId="0" applyFont="1" applyFill="1" applyBorder="1" applyAlignment="1">
      <alignment horizontal="center" wrapText="1"/>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14" fontId="3" fillId="0" borderId="5" xfId="0" applyNumberFormat="1" applyFont="1" applyBorder="1" applyAlignment="1" applyProtection="1">
      <alignment horizontal="center"/>
      <protection locked="0"/>
    </xf>
    <xf numFmtId="0" fontId="3" fillId="0" borderId="12"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7" fillId="0" borderId="1" xfId="0" applyFont="1" applyBorder="1" applyAlignment="1" applyProtection="1">
      <alignment horizontal="left" vertical="top" wrapText="1"/>
      <protection locked="0"/>
    </xf>
    <xf numFmtId="0" fontId="2" fillId="5"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cellXfs>
  <cellStyles count="1">
    <cellStyle name="Normal" xfId="0" builtinId="0"/>
  </cellStyles>
  <dxfs count="28">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65126</xdr:rowOff>
    </xdr:to>
    <xdr:pic>
      <xdr:nvPicPr>
        <xdr:cNvPr id="2" name="Imagen 1">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9451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7"/>
  <sheetViews>
    <sheetView tabSelected="1" view="pageBreakPreview" topLeftCell="A41" zoomScale="70" zoomScaleNormal="40" zoomScaleSheetLayoutView="70" workbookViewId="0">
      <selection activeCell="C45" sqref="C45:C51"/>
    </sheetView>
  </sheetViews>
  <sheetFormatPr baseColWidth="10" defaultColWidth="11.42578125" defaultRowHeight="12.75" x14ac:dyDescent="0.2"/>
  <cols>
    <col min="1" max="1" width="22.5703125" style="1" customWidth="1"/>
    <col min="2" max="2" width="43" style="1" customWidth="1"/>
    <col min="3" max="3" width="45.5703125" style="1" customWidth="1"/>
    <col min="4" max="4" width="21.42578125" style="21" customWidth="1"/>
    <col min="5" max="5" width="34.7109375" style="1" customWidth="1"/>
    <col min="6" max="6" width="24.42578125" style="1" customWidth="1"/>
    <col min="7" max="7" width="19.140625" style="1" customWidth="1"/>
    <col min="8" max="8" width="22.5703125" style="1" customWidth="1"/>
    <col min="9" max="9" width="25.28515625" style="1" hidden="1" customWidth="1"/>
    <col min="10" max="10" width="22.85546875" style="1" customWidth="1"/>
    <col min="11" max="11" width="73.28515625" style="1" customWidth="1"/>
    <col min="12" max="12" width="48.7109375" style="1" customWidth="1"/>
    <col min="13" max="13" width="26" style="1" customWidth="1"/>
    <col min="14" max="14" width="7.7109375" style="1" hidden="1" customWidth="1"/>
    <col min="15" max="15" width="21.140625" style="1" customWidth="1"/>
    <col min="16" max="16" width="16.7109375" style="1" customWidth="1"/>
    <col min="17" max="17" width="16.5703125" style="1" customWidth="1"/>
    <col min="18" max="18" width="22.140625" style="1" customWidth="1"/>
    <col min="19" max="19" width="24.140625" style="23" customWidth="1"/>
    <col min="20" max="20" width="26.85546875" style="23" customWidth="1"/>
    <col min="21" max="21" width="23.42578125" style="1" customWidth="1"/>
    <col min="22" max="22" width="21" style="1" customWidth="1"/>
    <col min="23" max="23" width="27.7109375" style="1" customWidth="1"/>
    <col min="24" max="24" width="37.5703125" style="1" customWidth="1"/>
    <col min="25" max="25" width="60.85546875" style="1" customWidth="1"/>
    <col min="26" max="26" width="30.85546875" style="1" customWidth="1"/>
    <col min="27" max="27" width="26.85546875" style="1" customWidth="1"/>
    <col min="28" max="28" width="34.85546875" style="1" customWidth="1"/>
    <col min="29" max="29" width="18" style="1" customWidth="1"/>
    <col min="30" max="30" width="52.5703125" style="1" customWidth="1"/>
    <col min="31" max="31" width="19.140625" style="1" customWidth="1"/>
    <col min="32" max="32" width="27.5703125" style="1" customWidth="1"/>
    <col min="33" max="33" width="138.7109375" style="1" customWidth="1"/>
    <col min="34" max="34" width="17.28515625" style="1" hidden="1" customWidth="1"/>
    <col min="35" max="42" width="11.42578125" style="1" hidden="1" customWidth="1"/>
    <col min="43" max="16384" width="11.42578125" style="1"/>
  </cols>
  <sheetData>
    <row r="1" spans="1:42" customFormat="1" ht="27" customHeight="1" x14ac:dyDescent="0.25">
      <c r="A1" s="82"/>
      <c r="B1" s="83" t="s">
        <v>0</v>
      </c>
      <c r="C1" s="84"/>
      <c r="D1" s="84"/>
      <c r="E1" s="85"/>
      <c r="F1" s="83" t="s">
        <v>1</v>
      </c>
      <c r="G1" s="84"/>
      <c r="H1" s="84"/>
      <c r="I1" s="84"/>
      <c r="J1" s="84"/>
      <c r="K1" s="84"/>
      <c r="L1" s="84"/>
      <c r="M1" s="84"/>
      <c r="N1" s="84"/>
      <c r="O1" s="84"/>
      <c r="P1" s="84"/>
      <c r="Q1" s="84"/>
      <c r="R1" s="84"/>
      <c r="S1" s="84"/>
      <c r="T1" s="84"/>
      <c r="U1" s="84"/>
      <c r="V1" s="84"/>
      <c r="W1" s="84"/>
      <c r="X1" s="84"/>
      <c r="Y1" s="84"/>
      <c r="Z1" s="84"/>
      <c r="AA1" s="84"/>
      <c r="AB1" s="84"/>
      <c r="AC1" s="85"/>
      <c r="AD1" s="67" t="s">
        <v>2</v>
      </c>
      <c r="AE1" s="68"/>
      <c r="AF1" s="67" t="s">
        <v>3</v>
      </c>
      <c r="AG1" s="68"/>
      <c r="AH1" s="1"/>
      <c r="AI1" s="1"/>
      <c r="AJ1" s="1"/>
      <c r="AK1" s="1" t="s">
        <v>4</v>
      </c>
      <c r="AL1" s="1" t="s">
        <v>5</v>
      </c>
      <c r="AM1" s="1"/>
      <c r="AN1" s="1" t="s">
        <v>6</v>
      </c>
      <c r="AO1" s="1"/>
      <c r="AP1" s="1"/>
    </row>
    <row r="2" spans="1:42" customFormat="1" ht="27" customHeight="1" x14ac:dyDescent="0.25">
      <c r="A2" s="82"/>
      <c r="B2" s="86"/>
      <c r="C2" s="87"/>
      <c r="D2" s="87"/>
      <c r="E2" s="88"/>
      <c r="F2" s="86"/>
      <c r="G2" s="87"/>
      <c r="H2" s="87"/>
      <c r="I2" s="87"/>
      <c r="J2" s="87"/>
      <c r="K2" s="87"/>
      <c r="L2" s="87"/>
      <c r="M2" s="87"/>
      <c r="N2" s="87"/>
      <c r="O2" s="87"/>
      <c r="P2" s="87"/>
      <c r="Q2" s="87"/>
      <c r="R2" s="87"/>
      <c r="S2" s="87"/>
      <c r="T2" s="87"/>
      <c r="U2" s="87"/>
      <c r="V2" s="87"/>
      <c r="W2" s="87"/>
      <c r="X2" s="87"/>
      <c r="Y2" s="87"/>
      <c r="Z2" s="87"/>
      <c r="AA2" s="87"/>
      <c r="AB2" s="87"/>
      <c r="AC2" s="88"/>
      <c r="AD2" s="67" t="s">
        <v>7</v>
      </c>
      <c r="AE2" s="68"/>
      <c r="AF2" s="89" t="s">
        <v>8</v>
      </c>
      <c r="AG2" s="90"/>
      <c r="AH2" s="1" t="s">
        <v>9</v>
      </c>
      <c r="AI2" s="1" t="s">
        <v>10</v>
      </c>
      <c r="AJ2" s="1"/>
      <c r="AK2" s="1"/>
      <c r="AL2" s="1" t="s">
        <v>11</v>
      </c>
      <c r="AM2" s="1"/>
      <c r="AN2" s="1" t="s">
        <v>12</v>
      </c>
      <c r="AO2" s="1"/>
      <c r="AP2" s="1"/>
    </row>
    <row r="3" spans="1:42" customFormat="1" ht="27" customHeight="1" x14ac:dyDescent="0.25">
      <c r="A3" s="82"/>
      <c r="B3" s="83" t="s">
        <v>13</v>
      </c>
      <c r="C3" s="84"/>
      <c r="D3" s="84"/>
      <c r="E3" s="85"/>
      <c r="F3" s="83" t="s">
        <v>14</v>
      </c>
      <c r="G3" s="84"/>
      <c r="H3" s="84"/>
      <c r="I3" s="84"/>
      <c r="J3" s="84"/>
      <c r="K3" s="84"/>
      <c r="L3" s="84"/>
      <c r="M3" s="84"/>
      <c r="N3" s="84"/>
      <c r="O3" s="84"/>
      <c r="P3" s="84"/>
      <c r="Q3" s="84"/>
      <c r="R3" s="84"/>
      <c r="S3" s="84"/>
      <c r="T3" s="84"/>
      <c r="U3" s="84"/>
      <c r="V3" s="84"/>
      <c r="W3" s="84"/>
      <c r="X3" s="84"/>
      <c r="Y3" s="84"/>
      <c r="Z3" s="84"/>
      <c r="AA3" s="84"/>
      <c r="AB3" s="84"/>
      <c r="AC3" s="85"/>
      <c r="AD3" s="67" t="s">
        <v>15</v>
      </c>
      <c r="AE3" s="68"/>
      <c r="AF3" s="67" t="s">
        <v>16</v>
      </c>
      <c r="AG3" s="68"/>
      <c r="AH3" s="1" t="s">
        <v>17</v>
      </c>
      <c r="AI3" s="1" t="s">
        <v>18</v>
      </c>
      <c r="AJ3" s="1"/>
      <c r="AK3" s="1"/>
      <c r="AL3" s="1" t="s">
        <v>19</v>
      </c>
      <c r="AM3" s="1"/>
      <c r="AN3" s="1" t="s">
        <v>20</v>
      </c>
      <c r="AO3" s="1"/>
      <c r="AP3" s="1"/>
    </row>
    <row r="4" spans="1:42" customFormat="1" ht="27" customHeight="1" x14ac:dyDescent="0.25">
      <c r="A4" s="82"/>
      <c r="B4" s="86"/>
      <c r="C4" s="87"/>
      <c r="D4" s="87"/>
      <c r="E4" s="88"/>
      <c r="F4" s="86"/>
      <c r="G4" s="87"/>
      <c r="H4" s="87"/>
      <c r="I4" s="87"/>
      <c r="J4" s="87"/>
      <c r="K4" s="87"/>
      <c r="L4" s="87"/>
      <c r="M4" s="87"/>
      <c r="N4" s="87"/>
      <c r="O4" s="87"/>
      <c r="P4" s="87"/>
      <c r="Q4" s="87"/>
      <c r="R4" s="87"/>
      <c r="S4" s="87"/>
      <c r="T4" s="87"/>
      <c r="U4" s="87"/>
      <c r="V4" s="87"/>
      <c r="W4" s="87"/>
      <c r="X4" s="87"/>
      <c r="Y4" s="87"/>
      <c r="Z4" s="87"/>
      <c r="AA4" s="87"/>
      <c r="AB4" s="87"/>
      <c r="AC4" s="88"/>
      <c r="AD4" s="67" t="s">
        <v>21</v>
      </c>
      <c r="AE4" s="68"/>
      <c r="AF4" s="69">
        <v>43846</v>
      </c>
      <c r="AG4" s="68"/>
      <c r="AH4" s="1" t="s">
        <v>22</v>
      </c>
      <c r="AI4" s="1" t="s">
        <v>23</v>
      </c>
      <c r="AJ4" s="1"/>
      <c r="AK4" s="1" t="s">
        <v>24</v>
      </c>
      <c r="AL4" s="1" t="s">
        <v>25</v>
      </c>
      <c r="AM4" s="1"/>
      <c r="AN4" s="1" t="s">
        <v>26</v>
      </c>
      <c r="AO4" s="1"/>
      <c r="AP4" s="1"/>
    </row>
    <row r="5" spans="1:42" ht="24.75" customHeight="1" x14ac:dyDescent="0.2">
      <c r="A5" s="70" t="s">
        <v>27</v>
      </c>
      <c r="B5" s="70"/>
      <c r="C5" s="71">
        <v>44316</v>
      </c>
      <c r="D5" s="72"/>
      <c r="E5" s="72"/>
      <c r="F5" s="72"/>
      <c r="G5" s="73"/>
      <c r="H5" s="74"/>
      <c r="I5" s="74"/>
      <c r="J5" s="74"/>
      <c r="K5" s="74"/>
      <c r="L5" s="75"/>
      <c r="M5" s="76" t="s">
        <v>28</v>
      </c>
      <c r="N5" s="77"/>
      <c r="O5" s="77"/>
      <c r="P5" s="77"/>
      <c r="Q5" s="77"/>
      <c r="R5" s="77"/>
      <c r="S5" s="77"/>
      <c r="T5" s="77"/>
      <c r="U5" s="77"/>
      <c r="V5" s="78"/>
      <c r="W5" s="2" t="s">
        <v>29</v>
      </c>
      <c r="X5" s="19"/>
      <c r="Y5" s="3" t="s">
        <v>30</v>
      </c>
      <c r="Z5" s="79" t="s">
        <v>31</v>
      </c>
      <c r="AA5" s="80"/>
      <c r="AB5" s="2" t="s">
        <v>32</v>
      </c>
      <c r="AC5" s="19"/>
      <c r="AD5" s="4" t="s">
        <v>33</v>
      </c>
      <c r="AE5" s="20"/>
      <c r="AF5" s="81"/>
      <c r="AG5" s="81"/>
      <c r="AH5" s="1" t="s">
        <v>34</v>
      </c>
      <c r="AI5" s="1" t="s">
        <v>35</v>
      </c>
      <c r="AJ5" s="1" t="s">
        <v>36</v>
      </c>
      <c r="AN5" s="1" t="s">
        <v>37</v>
      </c>
    </row>
    <row r="6" spans="1:42" x14ac:dyDescent="0.2">
      <c r="A6" s="93" t="s">
        <v>38</v>
      </c>
      <c r="B6" s="93"/>
      <c r="C6" s="93"/>
      <c r="D6" s="93"/>
      <c r="E6" s="93"/>
      <c r="F6" s="93"/>
      <c r="G6" s="51" t="s">
        <v>39</v>
      </c>
      <c r="H6" s="52"/>
      <c r="I6" s="52"/>
      <c r="J6" s="52"/>
      <c r="K6" s="52"/>
      <c r="L6" s="52"/>
      <c r="M6" s="52"/>
      <c r="N6" s="52"/>
      <c r="O6" s="52"/>
      <c r="P6" s="52"/>
      <c r="Q6" s="52"/>
      <c r="R6" s="52"/>
      <c r="S6" s="52"/>
      <c r="T6" s="52"/>
      <c r="U6" s="52"/>
      <c r="V6" s="52"/>
      <c r="W6" s="52"/>
      <c r="X6" s="133"/>
      <c r="Y6" s="52"/>
      <c r="Z6" s="52"/>
      <c r="AA6" s="52"/>
      <c r="AB6" s="53"/>
      <c r="AC6" s="42" t="s">
        <v>40</v>
      </c>
      <c r="AD6" s="54" t="s">
        <v>41</v>
      </c>
      <c r="AE6" s="55"/>
      <c r="AF6" s="55"/>
      <c r="AG6" s="55"/>
      <c r="AH6" s="1" t="s">
        <v>42</v>
      </c>
      <c r="AI6" s="1" t="s">
        <v>43</v>
      </c>
      <c r="AN6" s="1" t="s">
        <v>44</v>
      </c>
    </row>
    <row r="7" spans="1:42" s="5" customFormat="1" ht="14.25" customHeight="1" x14ac:dyDescent="0.2">
      <c r="A7" s="58" t="s">
        <v>45</v>
      </c>
      <c r="B7" s="61" t="s">
        <v>46</v>
      </c>
      <c r="C7" s="58" t="s">
        <v>47</v>
      </c>
      <c r="D7" s="58" t="s">
        <v>6</v>
      </c>
      <c r="E7" s="58" t="s">
        <v>48</v>
      </c>
      <c r="F7" s="92" t="s">
        <v>49</v>
      </c>
      <c r="G7" s="93" t="s">
        <v>50</v>
      </c>
      <c r="H7" s="93"/>
      <c r="I7" s="93"/>
      <c r="J7" s="93"/>
      <c r="K7" s="51" t="s">
        <v>51</v>
      </c>
      <c r="L7" s="52"/>
      <c r="M7" s="52"/>
      <c r="N7" s="52"/>
      <c r="O7" s="52"/>
      <c r="P7" s="52"/>
      <c r="Q7" s="52"/>
      <c r="R7" s="52"/>
      <c r="S7" s="52"/>
      <c r="T7" s="53"/>
      <c r="U7" s="51" t="s">
        <v>52</v>
      </c>
      <c r="V7" s="52"/>
      <c r="W7" s="52"/>
      <c r="X7" s="52"/>
      <c r="Y7" s="52"/>
      <c r="Z7" s="52"/>
      <c r="AA7" s="52"/>
      <c r="AB7" s="53"/>
      <c r="AC7" s="43"/>
      <c r="AD7" s="54"/>
      <c r="AE7" s="55"/>
      <c r="AF7" s="55"/>
      <c r="AG7" s="55"/>
      <c r="AH7" s="1" t="s">
        <v>53</v>
      </c>
      <c r="AI7" s="1" t="s">
        <v>54</v>
      </c>
      <c r="AJ7" s="1" t="s">
        <v>55</v>
      </c>
    </row>
    <row r="8" spans="1:42" s="5" customFormat="1" ht="20.25" customHeight="1" x14ac:dyDescent="0.2">
      <c r="A8" s="58"/>
      <c r="B8" s="91"/>
      <c r="C8" s="58"/>
      <c r="D8" s="58"/>
      <c r="E8" s="58"/>
      <c r="F8" s="92"/>
      <c r="G8" s="94" t="s">
        <v>56</v>
      </c>
      <c r="H8" s="94"/>
      <c r="I8" s="94"/>
      <c r="J8" s="94"/>
      <c r="K8" s="59" t="s">
        <v>57</v>
      </c>
      <c r="L8" s="92" t="s">
        <v>58</v>
      </c>
      <c r="M8" s="92" t="s">
        <v>59</v>
      </c>
      <c r="N8" s="42" t="s">
        <v>60</v>
      </c>
      <c r="O8" s="58" t="s">
        <v>61</v>
      </c>
      <c r="P8" s="91" t="s">
        <v>62</v>
      </c>
      <c r="Q8" s="61" t="s">
        <v>63</v>
      </c>
      <c r="R8" s="58" t="s">
        <v>64</v>
      </c>
      <c r="S8" s="58" t="s">
        <v>65</v>
      </c>
      <c r="T8" s="58" t="s">
        <v>66</v>
      </c>
      <c r="U8" s="60" t="s">
        <v>67</v>
      </c>
      <c r="V8" s="58" t="s">
        <v>68</v>
      </c>
      <c r="W8" s="59" t="s">
        <v>69</v>
      </c>
      <c r="X8" s="61" t="s">
        <v>70</v>
      </c>
      <c r="Y8" s="58" t="s">
        <v>71</v>
      </c>
      <c r="Z8" s="58"/>
      <c r="AA8" s="58"/>
      <c r="AB8" s="58"/>
      <c r="AC8" s="43"/>
      <c r="AD8" s="56"/>
      <c r="AE8" s="57"/>
      <c r="AF8" s="57"/>
      <c r="AG8" s="57"/>
      <c r="AH8" s="5" t="s">
        <v>72</v>
      </c>
      <c r="AI8" s="5" t="s">
        <v>73</v>
      </c>
      <c r="AJ8" s="5" t="s">
        <v>74</v>
      </c>
      <c r="AL8" s="5" t="s">
        <v>75</v>
      </c>
      <c r="AO8" s="1" t="s">
        <v>76</v>
      </c>
    </row>
    <row r="9" spans="1:42" s="5" customFormat="1" ht="57.75" customHeight="1" x14ac:dyDescent="0.2">
      <c r="A9" s="61"/>
      <c r="B9" s="62"/>
      <c r="C9" s="61"/>
      <c r="D9" s="61"/>
      <c r="E9" s="61"/>
      <c r="F9" s="42"/>
      <c r="G9" s="6" t="s">
        <v>77</v>
      </c>
      <c r="H9" s="6" t="s">
        <v>4</v>
      </c>
      <c r="I9" s="6"/>
      <c r="J9" s="7" t="s">
        <v>78</v>
      </c>
      <c r="K9" s="60"/>
      <c r="L9" s="92"/>
      <c r="M9" s="92"/>
      <c r="N9" s="44"/>
      <c r="O9" s="58"/>
      <c r="P9" s="62"/>
      <c r="Q9" s="62"/>
      <c r="R9" s="58"/>
      <c r="S9" s="58"/>
      <c r="T9" s="58"/>
      <c r="U9" s="63"/>
      <c r="V9" s="58"/>
      <c r="W9" s="60"/>
      <c r="X9" s="62"/>
      <c r="Y9" s="17" t="s">
        <v>79</v>
      </c>
      <c r="Z9" s="17" t="s">
        <v>80</v>
      </c>
      <c r="AA9" s="18" t="s">
        <v>81</v>
      </c>
      <c r="AB9" s="18" t="s">
        <v>82</v>
      </c>
      <c r="AC9" s="44"/>
      <c r="AD9" s="8" t="s">
        <v>83</v>
      </c>
      <c r="AE9" s="8" t="s">
        <v>84</v>
      </c>
      <c r="AF9" s="8" t="s">
        <v>85</v>
      </c>
      <c r="AG9" s="17" t="s">
        <v>86</v>
      </c>
      <c r="AH9" s="5" t="s">
        <v>87</v>
      </c>
      <c r="AI9" s="5" t="s">
        <v>18</v>
      </c>
      <c r="AL9" s="5" t="s">
        <v>88</v>
      </c>
      <c r="AO9" s="1" t="s">
        <v>89</v>
      </c>
    </row>
    <row r="10" spans="1:42" s="28" customFormat="1" ht="54.75" customHeight="1" x14ac:dyDescent="0.2">
      <c r="A10" s="33" t="s">
        <v>239</v>
      </c>
      <c r="B10" s="95" t="s">
        <v>240</v>
      </c>
      <c r="C10" s="97" t="s">
        <v>90</v>
      </c>
      <c r="D10" s="104" t="s">
        <v>91</v>
      </c>
      <c r="E10" s="36" t="s">
        <v>92</v>
      </c>
      <c r="F10" s="46" t="s">
        <v>93</v>
      </c>
      <c r="G10" s="45" t="s">
        <v>11</v>
      </c>
      <c r="H10" s="45" t="s">
        <v>94</v>
      </c>
      <c r="I10" s="24" t="str">
        <f>CONCATENATE(G10,H10)</f>
        <v>IMPROBABLEMAYOR</v>
      </c>
      <c r="J10" s="108" t="str">
        <f>I11</f>
        <v>2. ALTO</v>
      </c>
      <c r="K10" s="97" t="s">
        <v>241</v>
      </c>
      <c r="L10" s="25" t="s">
        <v>95</v>
      </c>
      <c r="M10" s="26" t="s">
        <v>9</v>
      </c>
      <c r="N10" s="27">
        <f>IF(M10="ASIGNADO",15,IF(M10="NO ASIGNADO",0,""))</f>
        <v>15</v>
      </c>
      <c r="O10" s="100">
        <f>SUM(N10:N16)</f>
        <v>100</v>
      </c>
      <c r="P10" s="101" t="s">
        <v>72</v>
      </c>
      <c r="Q10" s="117">
        <f>IF(Q13="DÉBIL",0,IF(Q13="MODERADO",50,IF(Q13="FUERTE",100,"")))</f>
        <v>100</v>
      </c>
      <c r="R10" s="118"/>
      <c r="S10" s="122" t="s">
        <v>96</v>
      </c>
      <c r="T10" s="122" t="s">
        <v>96</v>
      </c>
      <c r="U10" s="105" t="s">
        <v>89</v>
      </c>
      <c r="V10" s="124" t="s">
        <v>97</v>
      </c>
      <c r="W10" s="107">
        <v>2018</v>
      </c>
      <c r="X10" s="46" t="s">
        <v>98</v>
      </c>
      <c r="Y10" s="46"/>
      <c r="Z10" s="48"/>
      <c r="AA10" s="126" t="s">
        <v>99</v>
      </c>
      <c r="AB10" s="36"/>
      <c r="AC10" s="129">
        <v>44316</v>
      </c>
      <c r="AD10" s="36" t="s">
        <v>100</v>
      </c>
      <c r="AE10" s="36" t="s">
        <v>101</v>
      </c>
      <c r="AF10" s="45" t="s">
        <v>102</v>
      </c>
      <c r="AG10" s="39" t="s">
        <v>253</v>
      </c>
      <c r="AH10" s="28" t="s">
        <v>103</v>
      </c>
      <c r="AI10" s="28" t="s">
        <v>104</v>
      </c>
      <c r="AJ10" s="28" t="s">
        <v>24</v>
      </c>
      <c r="AK10" s="28" t="s">
        <v>76</v>
      </c>
      <c r="AL10" s="28" t="s">
        <v>24</v>
      </c>
      <c r="AN10" s="28" t="s">
        <v>99</v>
      </c>
      <c r="AO10" s="28" t="s">
        <v>105</v>
      </c>
    </row>
    <row r="11" spans="1:42" s="28" customFormat="1" ht="56.25" customHeight="1" x14ac:dyDescent="0.2">
      <c r="A11" s="34"/>
      <c r="B11" s="96"/>
      <c r="C11" s="98"/>
      <c r="D11" s="105"/>
      <c r="E11" s="37"/>
      <c r="F11" s="107"/>
      <c r="G11" s="45"/>
      <c r="H11" s="45"/>
      <c r="I11" s="2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ALTO</v>
      </c>
      <c r="J11" s="109"/>
      <c r="K11" s="97"/>
      <c r="L11" s="25" t="s">
        <v>106</v>
      </c>
      <c r="M11" s="26" t="s">
        <v>22</v>
      </c>
      <c r="N11" s="27">
        <f>IF(M11="ADECUADO",15,IF(M11="INADECUADO",0,""))</f>
        <v>15</v>
      </c>
      <c r="O11" s="100"/>
      <c r="P11" s="102"/>
      <c r="Q11" s="117"/>
      <c r="R11" s="119"/>
      <c r="S11" s="122"/>
      <c r="T11" s="122"/>
      <c r="U11" s="105"/>
      <c r="V11" s="125"/>
      <c r="W11" s="107"/>
      <c r="X11" s="107"/>
      <c r="Y11" s="46"/>
      <c r="Z11" s="49"/>
      <c r="AA11" s="127"/>
      <c r="AB11" s="38"/>
      <c r="AC11" s="107"/>
      <c r="AD11" s="38"/>
      <c r="AE11" s="38"/>
      <c r="AF11" s="46"/>
      <c r="AG11" s="40"/>
      <c r="AH11" s="28" t="s">
        <v>96</v>
      </c>
      <c r="AI11" s="28" t="s">
        <v>107</v>
      </c>
      <c r="AL11" s="28" t="s">
        <v>94</v>
      </c>
      <c r="AN11" s="28" t="s">
        <v>108</v>
      </c>
      <c r="AO11" s="28" t="s">
        <v>109</v>
      </c>
    </row>
    <row r="12" spans="1:42" s="28" customFormat="1" ht="71.25" customHeight="1" x14ac:dyDescent="0.2">
      <c r="A12" s="34"/>
      <c r="B12" s="96"/>
      <c r="C12" s="98"/>
      <c r="D12" s="105"/>
      <c r="E12" s="37"/>
      <c r="F12" s="107"/>
      <c r="G12" s="45"/>
      <c r="H12" s="45"/>
      <c r="I12" s="2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09"/>
      <c r="K12" s="97"/>
      <c r="L12" s="29" t="s">
        <v>110</v>
      </c>
      <c r="M12" s="26" t="s">
        <v>111</v>
      </c>
      <c r="N12" s="27">
        <f>IF(M12="OPORTUNA",15,IF(M12="INOPORTUNA",0,""))</f>
        <v>15</v>
      </c>
      <c r="O12" s="100"/>
      <c r="P12" s="102"/>
      <c r="Q12" s="117"/>
      <c r="R12" s="119"/>
      <c r="S12" s="30" t="s">
        <v>112</v>
      </c>
      <c r="T12" s="30" t="s">
        <v>113</v>
      </c>
      <c r="U12" s="105"/>
      <c r="V12" s="125"/>
      <c r="W12" s="107"/>
      <c r="X12" s="107"/>
      <c r="Y12" s="36"/>
      <c r="Z12" s="49"/>
      <c r="AA12" s="127"/>
      <c r="AB12" s="36"/>
      <c r="AC12" s="107"/>
      <c r="AD12" s="36" t="s">
        <v>114</v>
      </c>
      <c r="AE12" s="46" t="s">
        <v>115</v>
      </c>
      <c r="AF12" s="46"/>
      <c r="AG12" s="40"/>
      <c r="AH12" s="28" t="s">
        <v>116</v>
      </c>
      <c r="AI12" s="28" t="s">
        <v>97</v>
      </c>
      <c r="AJ12" s="28" t="s">
        <v>117</v>
      </c>
      <c r="AK12" s="28" t="s">
        <v>118</v>
      </c>
      <c r="AL12" s="28" t="s">
        <v>119</v>
      </c>
      <c r="AO12" s="28" t="s">
        <v>120</v>
      </c>
    </row>
    <row r="13" spans="1:42" s="28" customFormat="1" ht="84" customHeight="1" x14ac:dyDescent="0.2">
      <c r="A13" s="34"/>
      <c r="B13" s="96"/>
      <c r="C13" s="98"/>
      <c r="D13" s="105"/>
      <c r="E13" s="26" t="s">
        <v>121</v>
      </c>
      <c r="F13" s="107"/>
      <c r="G13" s="45"/>
      <c r="H13" s="45"/>
      <c r="I13" s="24"/>
      <c r="J13" s="109"/>
      <c r="K13" s="97"/>
      <c r="L13" s="25" t="s">
        <v>122</v>
      </c>
      <c r="M13" s="26" t="s">
        <v>123</v>
      </c>
      <c r="N13" s="27">
        <f>IF(M13="PREVENIR",15,IF(M13="DETECTAR",10,IF(M13="NO ES UN CONTROL",0,"")))</f>
        <v>15</v>
      </c>
      <c r="O13" s="111" t="str">
        <f>IF(O10&lt;86,"DÉBIL",IF(O10&lt;96,"MODERADO",IF(O10&lt;101,"FUERTE","")))</f>
        <v>FUERTE</v>
      </c>
      <c r="P13" s="102"/>
      <c r="Q13" s="111" t="str">
        <f>IF(AND(O13="FUERTE",P10="FUERTE (SIEMPRE SE EJECUTA)"),"FUERTE",IF(OR(O13="DÉBIL",P10="DÉBIL (NO SE EJECUTA)"),"DÉBIL",IF(OR(O13="MODERADO",P10="MODERADO (ALGUNAS VECES)"),"MODERADO")))</f>
        <v>FUERTE</v>
      </c>
      <c r="R13" s="113" t="str">
        <f>IF(AND(O13="FUERTE",P10="FUERTE (SIEMPRE SE EJECUTA)"),"NO","SÍ")</f>
        <v>NO</v>
      </c>
      <c r="S13" s="115">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16">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05"/>
      <c r="V13" s="125"/>
      <c r="W13" s="107"/>
      <c r="X13" s="107"/>
      <c r="Y13" s="38"/>
      <c r="Z13" s="50"/>
      <c r="AA13" s="127"/>
      <c r="AB13" s="38"/>
      <c r="AC13" s="107"/>
      <c r="AD13" s="50"/>
      <c r="AE13" s="46"/>
      <c r="AF13" s="45" t="s">
        <v>102</v>
      </c>
      <c r="AG13" s="40"/>
      <c r="AH13" s="28" t="s">
        <v>96</v>
      </c>
      <c r="AO13" s="28" t="s">
        <v>124</v>
      </c>
    </row>
    <row r="14" spans="1:42" s="28" customFormat="1" ht="62.25" customHeight="1" x14ac:dyDescent="0.2">
      <c r="A14" s="34"/>
      <c r="B14" s="96"/>
      <c r="C14" s="98"/>
      <c r="D14" s="105"/>
      <c r="E14" s="37" t="s">
        <v>125</v>
      </c>
      <c r="F14" s="107"/>
      <c r="G14" s="45"/>
      <c r="H14" s="45"/>
      <c r="I14" s="24"/>
      <c r="J14" s="109"/>
      <c r="K14" s="97"/>
      <c r="L14" s="25" t="s">
        <v>126</v>
      </c>
      <c r="M14" s="26" t="s">
        <v>34</v>
      </c>
      <c r="N14" s="27">
        <f>IF(M14="CONFIABLE",15,IF(M14="NO CONFIABLE",0,""))</f>
        <v>15</v>
      </c>
      <c r="O14" s="111"/>
      <c r="P14" s="102"/>
      <c r="Q14" s="111"/>
      <c r="R14" s="113"/>
      <c r="S14" s="115"/>
      <c r="T14" s="120"/>
      <c r="U14" s="105"/>
      <c r="V14" s="125"/>
      <c r="W14" s="107"/>
      <c r="X14" s="107"/>
      <c r="Y14" s="36"/>
      <c r="Z14" s="26" t="s">
        <v>127</v>
      </c>
      <c r="AA14" s="127"/>
      <c r="AB14" s="36"/>
      <c r="AC14" s="107"/>
      <c r="AD14" s="36" t="s">
        <v>128</v>
      </c>
      <c r="AE14" s="36" t="s">
        <v>129</v>
      </c>
      <c r="AF14" s="46"/>
      <c r="AG14" s="40"/>
      <c r="AH14" s="28" t="s">
        <v>130</v>
      </c>
      <c r="AJ14" s="28" t="s">
        <v>131</v>
      </c>
      <c r="AK14" s="28" t="s">
        <v>123</v>
      </c>
      <c r="AL14" s="28" t="s">
        <v>132</v>
      </c>
      <c r="AO14" s="28" t="s">
        <v>133</v>
      </c>
    </row>
    <row r="15" spans="1:42" s="28" customFormat="1" ht="66.75" customHeight="1" x14ac:dyDescent="0.2">
      <c r="A15" s="34"/>
      <c r="B15" s="96"/>
      <c r="C15" s="98"/>
      <c r="D15" s="105"/>
      <c r="E15" s="37"/>
      <c r="F15" s="107"/>
      <c r="G15" s="45"/>
      <c r="H15" s="45"/>
      <c r="I15" s="24"/>
      <c r="J15" s="109"/>
      <c r="K15" s="97"/>
      <c r="L15" s="25" t="s">
        <v>134</v>
      </c>
      <c r="M15" s="26" t="s">
        <v>42</v>
      </c>
      <c r="N15" s="27">
        <f>IF(M15="SE INVESTIGAN Y SE RESUELVEN OPORTUNAMENTE",15,IF(M15="NO SE INVESTIGAN Y SE RESUELVEN OPORTUNAMENTE",0,""))</f>
        <v>15</v>
      </c>
      <c r="O15" s="111"/>
      <c r="P15" s="102"/>
      <c r="Q15" s="111"/>
      <c r="R15" s="113"/>
      <c r="S15" s="115"/>
      <c r="T15" s="120"/>
      <c r="U15" s="105"/>
      <c r="V15" s="125"/>
      <c r="W15" s="107"/>
      <c r="X15" s="107"/>
      <c r="Y15" s="37"/>
      <c r="Z15" s="36"/>
      <c r="AA15" s="127"/>
      <c r="AB15" s="37"/>
      <c r="AC15" s="107"/>
      <c r="AD15" s="49"/>
      <c r="AE15" s="37"/>
      <c r="AF15" s="46"/>
      <c r="AG15" s="40"/>
      <c r="AH15" s="28" t="s">
        <v>107</v>
      </c>
      <c r="AO15" s="28" t="s">
        <v>135</v>
      </c>
    </row>
    <row r="16" spans="1:42" s="28" customFormat="1" ht="79.5" customHeight="1" x14ac:dyDescent="0.2">
      <c r="A16" s="34"/>
      <c r="B16" s="96"/>
      <c r="C16" s="99"/>
      <c r="D16" s="106"/>
      <c r="E16" s="38"/>
      <c r="F16" s="48"/>
      <c r="G16" s="33"/>
      <c r="H16" s="33"/>
      <c r="I16" s="24"/>
      <c r="J16" s="109"/>
      <c r="K16" s="121"/>
      <c r="L16" s="25" t="s">
        <v>136</v>
      </c>
      <c r="M16" s="26" t="s">
        <v>53</v>
      </c>
      <c r="N16" s="27">
        <f>IF(M16="COMPLETA",10,IF(M16="INCOMPLETA",5,IF(M16="NO EXISTE",0,"")))</f>
        <v>10</v>
      </c>
      <c r="O16" s="111"/>
      <c r="P16" s="103"/>
      <c r="Q16" s="112"/>
      <c r="R16" s="114"/>
      <c r="S16" s="116"/>
      <c r="T16" s="120"/>
      <c r="U16" s="106"/>
      <c r="V16" s="125"/>
      <c r="W16" s="48"/>
      <c r="X16" s="48"/>
      <c r="Y16" s="38"/>
      <c r="Z16" s="50"/>
      <c r="AA16" s="128"/>
      <c r="AB16" s="38"/>
      <c r="AC16" s="48"/>
      <c r="AD16" s="50"/>
      <c r="AE16" s="38"/>
      <c r="AF16" s="36"/>
      <c r="AG16" s="41"/>
      <c r="AO16" s="28" t="s">
        <v>137</v>
      </c>
    </row>
    <row r="17" spans="1:41" s="28" customFormat="1" ht="81" customHeight="1" x14ac:dyDescent="0.2">
      <c r="A17" s="34"/>
      <c r="B17" s="95" t="s">
        <v>242</v>
      </c>
      <c r="C17" s="97" t="s">
        <v>243</v>
      </c>
      <c r="D17" s="104" t="s">
        <v>91</v>
      </c>
      <c r="E17" s="36" t="s">
        <v>138</v>
      </c>
      <c r="F17" s="46" t="s">
        <v>139</v>
      </c>
      <c r="G17" s="45" t="s">
        <v>11</v>
      </c>
      <c r="H17" s="45" t="s">
        <v>94</v>
      </c>
      <c r="I17" s="24" t="str">
        <f>CONCATENATE(G17,H17)</f>
        <v>IMPROBABLEMAYOR</v>
      </c>
      <c r="J17" s="108" t="str">
        <f>I18</f>
        <v>2. ALTO</v>
      </c>
      <c r="K17" s="110" t="s">
        <v>140</v>
      </c>
      <c r="L17" s="25" t="s">
        <v>95</v>
      </c>
      <c r="M17" s="26" t="s">
        <v>9</v>
      </c>
      <c r="N17" s="27">
        <f>IF(M17="ASIGNADO",15,IF(M17="NO ASIGNADO",0,""))</f>
        <v>15</v>
      </c>
      <c r="O17" s="100">
        <f>SUM(N17:N23)</f>
        <v>100</v>
      </c>
      <c r="P17" s="123" t="s">
        <v>72</v>
      </c>
      <c r="Q17" s="117">
        <f>IF(Q20="DÉBIL",0,IF(Q20="MODERADO",50,IF(Q20="FUERTE",100,"")))</f>
        <v>100</v>
      </c>
      <c r="R17" s="118"/>
      <c r="S17" s="122" t="s">
        <v>96</v>
      </c>
      <c r="T17" s="122" t="s">
        <v>96</v>
      </c>
      <c r="U17" s="105" t="s">
        <v>89</v>
      </c>
      <c r="V17" s="124" t="s">
        <v>97</v>
      </c>
      <c r="W17" s="107">
        <v>2018</v>
      </c>
      <c r="X17" s="46" t="s">
        <v>141</v>
      </c>
      <c r="Y17" s="31"/>
      <c r="Z17" s="48"/>
      <c r="AA17" s="126" t="s">
        <v>108</v>
      </c>
      <c r="AB17" s="31"/>
      <c r="AC17" s="129">
        <v>44316</v>
      </c>
      <c r="AD17" s="31" t="s">
        <v>142</v>
      </c>
      <c r="AE17" s="31" t="s">
        <v>143</v>
      </c>
      <c r="AF17" s="45" t="s">
        <v>102</v>
      </c>
      <c r="AG17" s="47" t="s">
        <v>252</v>
      </c>
      <c r="AH17" s="28" t="s">
        <v>103</v>
      </c>
      <c r="AI17" s="28" t="s">
        <v>104</v>
      </c>
      <c r="AJ17" s="28" t="s">
        <v>24</v>
      </c>
      <c r="AK17" s="28" t="s">
        <v>76</v>
      </c>
      <c r="AL17" s="28" t="s">
        <v>24</v>
      </c>
      <c r="AN17" s="28" t="s">
        <v>99</v>
      </c>
      <c r="AO17" s="28" t="s">
        <v>144</v>
      </c>
    </row>
    <row r="18" spans="1:41" s="28" customFormat="1" ht="211.5" customHeight="1" x14ac:dyDescent="0.2">
      <c r="A18" s="34"/>
      <c r="B18" s="96"/>
      <c r="C18" s="98"/>
      <c r="D18" s="105"/>
      <c r="E18" s="37"/>
      <c r="F18" s="107"/>
      <c r="G18" s="45"/>
      <c r="H18" s="45"/>
      <c r="I18" s="2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109"/>
      <c r="K18" s="98"/>
      <c r="L18" s="25" t="s">
        <v>106</v>
      </c>
      <c r="M18" s="26" t="s">
        <v>22</v>
      </c>
      <c r="N18" s="27">
        <f>IF(M18="ADECUADO",15,IF(M18="INADECUADO",0,""))</f>
        <v>15</v>
      </c>
      <c r="O18" s="100"/>
      <c r="P18" s="123"/>
      <c r="Q18" s="117"/>
      <c r="R18" s="119"/>
      <c r="S18" s="122"/>
      <c r="T18" s="122"/>
      <c r="U18" s="105"/>
      <c r="V18" s="125"/>
      <c r="W18" s="107"/>
      <c r="X18" s="46"/>
      <c r="Y18" s="31"/>
      <c r="Z18" s="49"/>
      <c r="AA18" s="127"/>
      <c r="AB18" s="31"/>
      <c r="AC18" s="107"/>
      <c r="AD18" s="31" t="s">
        <v>145</v>
      </c>
      <c r="AE18" s="31" t="s">
        <v>146</v>
      </c>
      <c r="AF18" s="46"/>
      <c r="AG18" s="47"/>
      <c r="AH18" s="28" t="s">
        <v>96</v>
      </c>
      <c r="AI18" s="28" t="s">
        <v>107</v>
      </c>
      <c r="AL18" s="28" t="s">
        <v>94</v>
      </c>
      <c r="AN18" s="28" t="s">
        <v>108</v>
      </c>
      <c r="AO18" s="28" t="s">
        <v>147</v>
      </c>
    </row>
    <row r="19" spans="1:41" s="28" customFormat="1" ht="71.25" customHeight="1" x14ac:dyDescent="0.2">
      <c r="A19" s="34"/>
      <c r="B19" s="96"/>
      <c r="C19" s="98"/>
      <c r="D19" s="105"/>
      <c r="E19" s="37"/>
      <c r="F19" s="107"/>
      <c r="G19" s="45"/>
      <c r="H19" s="45"/>
      <c r="I19" s="2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109"/>
      <c r="K19" s="98"/>
      <c r="L19" s="29" t="s">
        <v>110</v>
      </c>
      <c r="M19" s="26" t="s">
        <v>111</v>
      </c>
      <c r="N19" s="27">
        <f>IF(M19="OPORTUNA",15,IF(M19="INOPORTUNA",0,""))</f>
        <v>15</v>
      </c>
      <c r="O19" s="100"/>
      <c r="P19" s="123"/>
      <c r="Q19" s="117"/>
      <c r="R19" s="119"/>
      <c r="S19" s="30" t="s">
        <v>112</v>
      </c>
      <c r="T19" s="30" t="s">
        <v>113</v>
      </c>
      <c r="U19" s="105"/>
      <c r="V19" s="125"/>
      <c r="W19" s="107"/>
      <c r="X19" s="46"/>
      <c r="Y19" s="31"/>
      <c r="Z19" s="49"/>
      <c r="AA19" s="127"/>
      <c r="AB19" s="31"/>
      <c r="AC19" s="107"/>
      <c r="AD19" s="31" t="s">
        <v>234</v>
      </c>
      <c r="AE19" s="31" t="s">
        <v>148</v>
      </c>
      <c r="AF19" s="46"/>
      <c r="AG19" s="47"/>
      <c r="AH19" s="28" t="s">
        <v>116</v>
      </c>
      <c r="AI19" s="28" t="s">
        <v>97</v>
      </c>
      <c r="AJ19" s="28" t="s">
        <v>117</v>
      </c>
      <c r="AK19" s="28" t="s">
        <v>118</v>
      </c>
      <c r="AL19" s="28" t="s">
        <v>119</v>
      </c>
      <c r="AO19" s="28" t="s">
        <v>149</v>
      </c>
    </row>
    <row r="20" spans="1:41" s="28" customFormat="1" ht="173.25" customHeight="1" x14ac:dyDescent="0.2">
      <c r="A20" s="34"/>
      <c r="B20" s="96"/>
      <c r="C20" s="98"/>
      <c r="D20" s="105"/>
      <c r="E20" s="26" t="s">
        <v>121</v>
      </c>
      <c r="F20" s="107"/>
      <c r="G20" s="45"/>
      <c r="H20" s="45"/>
      <c r="I20" s="24"/>
      <c r="J20" s="109"/>
      <c r="K20" s="98"/>
      <c r="L20" s="25" t="s">
        <v>122</v>
      </c>
      <c r="M20" s="26" t="s">
        <v>123</v>
      </c>
      <c r="N20" s="27">
        <f>IF(M20="PREVENIR",15,IF(M20="DETECTAR",10,IF(M20="NO ES UN CONTROL",0,"")))</f>
        <v>15</v>
      </c>
      <c r="O20" s="111" t="str">
        <f>IF(O17&lt;86,"DÉBIL",IF(O17&lt;96,"MODERADO",IF(O17&lt;101,"FUERTE","")))</f>
        <v>FUERTE</v>
      </c>
      <c r="P20" s="123"/>
      <c r="Q20" s="111" t="str">
        <f>IF(AND(O20="FUERTE",P17="FUERTE (SIEMPRE SE EJECUTA)"),"FUERTE",IF(OR(O20="DÉBIL",P17="DÉBIL (NO SE EJECUTA)"),"DÉBIL",IF(OR(O20="MODERADO",P17="MODERADO (ALGUNAS VECES)"),"MODERADO")))</f>
        <v>FUERTE</v>
      </c>
      <c r="R20" s="113" t="str">
        <f>IF(AND(O20="FUERTE",P17="FUERTE (SIEMPRE SE EJECUTA)"),"NO","SÍ")</f>
        <v>NO</v>
      </c>
      <c r="S20" s="115">
        <f>IF(AND($Q20="FUERTE",$S17="DIRECTAMENTE",$T17="DIRECTAMENTE"),2,IF(AND($Q20="FUERTE",$S17="DIRECTAMENTE",$T17="INDIRECTAMENTE"),2,IF(AND($Q20="FUERTE",$S17="DIRECTAMENTE",$T17="NO DISMINUYE"),2,IF(AND($Q20="FUERTE",$S17="NO DISMINUYE",$T17="DIRECTAMENTE"),0,IF(AND($Q20="MODERADO",$S17="DIRECTAMENTE",$T17="DIRECTAMENTE"),1,IF(AND($Q20="MODERADO",$S17="DIRECTAMENTE",$T17="INDIRECTAMENTE"),1,IF(AND($Q20="MODERADO",$S17="DIRECTAMENTE",$T17="NO DISMINUYE"),1,IF(AND($Q20="MODERADO",$S17="NO DISMINUYE",$T17="DIRECTAMENTE"),0,"N/A"))))))))</f>
        <v>2</v>
      </c>
      <c r="T20" s="116">
        <f>IF(AND($Q20="FUERTE",$S17="DIRECTAMENTE",$T17="DIRECTAMENTE"),2,IF(AND($Q20="FUERTE",$S17="DIRECTAMENTE",$T17="INDIRECTAMENTE"),1,IF(AND($Q20="FUERTE",$S17="DIRECTAMENTE",$T17="NO DISMINUYE"),0,IF(AND($Q20="FUERTE",$S17="NO DISMINUYE",$T17="DIRECTAMENTE"),2,IF(AND($Q20="MODERADO",$S17="DIRECTAMENTE",$T17="DIRECTAMENTE"),1,IF(AND($Q20="MODERADO",$S17="DIRECTAMENTE",$T17="INDIRECTAMENTE"),0,IF(AND($Q20="MODERADO",$S17="DIRECTAMENTE",$T17="NO DISMINUYE"),0,IF(AND($Q20="MODERADO",$S17="NO DISMINUYE",$T17="DIRECTAMENTE"),1,"N/A"))))))))</f>
        <v>2</v>
      </c>
      <c r="U20" s="105"/>
      <c r="V20" s="125"/>
      <c r="W20" s="107"/>
      <c r="X20" s="46"/>
      <c r="Y20" s="31"/>
      <c r="Z20" s="50"/>
      <c r="AA20" s="127"/>
      <c r="AB20" s="31"/>
      <c r="AC20" s="107"/>
      <c r="AD20" s="31" t="s">
        <v>150</v>
      </c>
      <c r="AE20" s="31" t="s">
        <v>151</v>
      </c>
      <c r="AF20" s="45" t="s">
        <v>102</v>
      </c>
      <c r="AG20" s="47"/>
      <c r="AH20" s="28" t="s">
        <v>96</v>
      </c>
      <c r="AO20" s="28" t="s">
        <v>152</v>
      </c>
    </row>
    <row r="21" spans="1:41" s="28" customFormat="1" ht="225" customHeight="1" x14ac:dyDescent="0.2">
      <c r="A21" s="34"/>
      <c r="B21" s="96"/>
      <c r="C21" s="98"/>
      <c r="D21" s="105"/>
      <c r="E21" s="37" t="s">
        <v>244</v>
      </c>
      <c r="F21" s="107"/>
      <c r="G21" s="45"/>
      <c r="H21" s="45"/>
      <c r="I21" s="24"/>
      <c r="J21" s="109"/>
      <c r="K21" s="98"/>
      <c r="L21" s="25" t="s">
        <v>126</v>
      </c>
      <c r="M21" s="26" t="s">
        <v>34</v>
      </c>
      <c r="N21" s="27">
        <f>IF(M21="CONFIABLE",15,IF(M21="NO CONFIABLE",0,""))</f>
        <v>15</v>
      </c>
      <c r="O21" s="111"/>
      <c r="P21" s="123"/>
      <c r="Q21" s="111"/>
      <c r="R21" s="113"/>
      <c r="S21" s="115"/>
      <c r="T21" s="120"/>
      <c r="U21" s="105"/>
      <c r="V21" s="125"/>
      <c r="W21" s="107"/>
      <c r="X21" s="46"/>
      <c r="Y21" s="32"/>
      <c r="Z21" s="26" t="s">
        <v>127</v>
      </c>
      <c r="AA21" s="127"/>
      <c r="AB21" s="32"/>
      <c r="AC21" s="107"/>
      <c r="AD21" s="31" t="s">
        <v>153</v>
      </c>
      <c r="AE21" s="32" t="s">
        <v>154</v>
      </c>
      <c r="AF21" s="46"/>
      <c r="AG21" s="47"/>
      <c r="AH21" s="28" t="s">
        <v>130</v>
      </c>
      <c r="AJ21" s="28" t="s">
        <v>131</v>
      </c>
      <c r="AK21" s="28" t="s">
        <v>123</v>
      </c>
      <c r="AL21" s="28" t="s">
        <v>132</v>
      </c>
      <c r="AO21" s="28" t="s">
        <v>155</v>
      </c>
    </row>
    <row r="22" spans="1:41" s="28" customFormat="1" ht="190.5" customHeight="1" x14ac:dyDescent="0.2">
      <c r="A22" s="34"/>
      <c r="B22" s="96"/>
      <c r="C22" s="98"/>
      <c r="D22" s="105"/>
      <c r="E22" s="37"/>
      <c r="F22" s="107"/>
      <c r="G22" s="45"/>
      <c r="H22" s="45"/>
      <c r="I22" s="24"/>
      <c r="J22" s="109"/>
      <c r="K22" s="98"/>
      <c r="L22" s="25" t="s">
        <v>134</v>
      </c>
      <c r="M22" s="26" t="s">
        <v>42</v>
      </c>
      <c r="N22" s="27">
        <f>IF(M22="SE INVESTIGAN Y SE RESUELVEN OPORTUNAMENTE",15,IF(M22="NO SE INVESTIGAN Y SE RESUELVEN OPORTUNAMENTE",0,""))</f>
        <v>15</v>
      </c>
      <c r="O22" s="111"/>
      <c r="P22" s="123"/>
      <c r="Q22" s="111"/>
      <c r="R22" s="113"/>
      <c r="S22" s="115"/>
      <c r="T22" s="120"/>
      <c r="U22" s="105"/>
      <c r="V22" s="125"/>
      <c r="W22" s="107"/>
      <c r="X22" s="46"/>
      <c r="Y22" s="32"/>
      <c r="Z22" s="36"/>
      <c r="AA22" s="127"/>
      <c r="AB22" s="32"/>
      <c r="AC22" s="107"/>
      <c r="AD22" s="31" t="s">
        <v>156</v>
      </c>
      <c r="AE22" s="32" t="s">
        <v>129</v>
      </c>
      <c r="AF22" s="46"/>
      <c r="AG22" s="47"/>
      <c r="AH22" s="28" t="s">
        <v>107</v>
      </c>
      <c r="AO22" s="28" t="s">
        <v>157</v>
      </c>
    </row>
    <row r="23" spans="1:41" s="28" customFormat="1" ht="2.25" hidden="1" customHeight="1" x14ac:dyDescent="0.2">
      <c r="A23" s="34"/>
      <c r="B23" s="96"/>
      <c r="C23" s="99"/>
      <c r="D23" s="106"/>
      <c r="E23" s="38"/>
      <c r="F23" s="48"/>
      <c r="G23" s="33"/>
      <c r="H23" s="33"/>
      <c r="I23" s="24"/>
      <c r="J23" s="109"/>
      <c r="K23" s="99"/>
      <c r="L23" s="25" t="s">
        <v>136</v>
      </c>
      <c r="M23" s="26" t="s">
        <v>53</v>
      </c>
      <c r="N23" s="27">
        <f>IF(M23="COMPLETA",10,IF(M23="INCOMPLETA",5,IF(M23="NO EXISTE",0,"")))</f>
        <v>10</v>
      </c>
      <c r="O23" s="111"/>
      <c r="P23" s="123"/>
      <c r="Q23" s="112"/>
      <c r="R23" s="114"/>
      <c r="S23" s="116"/>
      <c r="T23" s="120"/>
      <c r="U23" s="106"/>
      <c r="V23" s="125"/>
      <c r="W23" s="48"/>
      <c r="X23" s="36"/>
      <c r="Y23" s="32"/>
      <c r="Z23" s="50"/>
      <c r="AA23" s="128"/>
      <c r="AB23" s="32"/>
      <c r="AC23" s="48"/>
      <c r="AD23" s="32" t="s">
        <v>158</v>
      </c>
      <c r="AE23" s="32" t="s">
        <v>159</v>
      </c>
      <c r="AF23" s="36"/>
      <c r="AG23" s="39"/>
      <c r="AO23" s="28" t="s">
        <v>160</v>
      </c>
    </row>
    <row r="24" spans="1:41" s="28" customFormat="1" ht="37.5" customHeight="1" x14ac:dyDescent="0.2">
      <c r="A24" s="34"/>
      <c r="B24" s="95" t="s">
        <v>245</v>
      </c>
      <c r="C24" s="97" t="s">
        <v>161</v>
      </c>
      <c r="D24" s="104" t="s">
        <v>91</v>
      </c>
      <c r="E24" s="36" t="s">
        <v>162</v>
      </c>
      <c r="F24" s="46" t="s">
        <v>163</v>
      </c>
      <c r="G24" s="45" t="s">
        <v>25</v>
      </c>
      <c r="H24" s="45" t="s">
        <v>94</v>
      </c>
      <c r="I24" s="24" t="str">
        <f>CONCATENATE(G24,H24)</f>
        <v>PROBABLEMAYOR</v>
      </c>
      <c r="J24" s="108" t="str">
        <f>I25</f>
        <v>5. EXTREMO</v>
      </c>
      <c r="K24" s="110" t="s">
        <v>164</v>
      </c>
      <c r="L24" s="25" t="s">
        <v>95</v>
      </c>
      <c r="M24" s="26" t="s">
        <v>9</v>
      </c>
      <c r="N24" s="27">
        <f>IF(M24="ASIGNADO",15,IF(M24="NO ASIGNADO",0,""))</f>
        <v>15</v>
      </c>
      <c r="O24" s="100">
        <f>SUM(N24:N30)</f>
        <v>100</v>
      </c>
      <c r="P24" s="102" t="s">
        <v>72</v>
      </c>
      <c r="Q24" s="117">
        <f>IF(Q27="DÉBIL",0,IF(Q27="MODERADO",50,IF(Q27="FUERTE",100,"")))</f>
        <v>100</v>
      </c>
      <c r="R24" s="118"/>
      <c r="S24" s="122" t="s">
        <v>96</v>
      </c>
      <c r="T24" s="122" t="s">
        <v>96</v>
      </c>
      <c r="U24" s="105" t="s">
        <v>105</v>
      </c>
      <c r="V24" s="124" t="s">
        <v>97</v>
      </c>
      <c r="W24" s="107">
        <v>2019</v>
      </c>
      <c r="X24" s="130" t="s">
        <v>165</v>
      </c>
      <c r="Y24" s="36"/>
      <c r="Z24" s="131"/>
      <c r="AA24" s="126" t="s">
        <v>108</v>
      </c>
      <c r="AB24" s="36"/>
      <c r="AC24" s="129">
        <v>44316</v>
      </c>
      <c r="AD24" s="36" t="s">
        <v>166</v>
      </c>
      <c r="AE24" s="36" t="s">
        <v>143</v>
      </c>
      <c r="AF24" s="45" t="s">
        <v>102</v>
      </c>
      <c r="AG24" s="47" t="s">
        <v>251</v>
      </c>
      <c r="AH24" s="28" t="s">
        <v>103</v>
      </c>
      <c r="AI24" s="28" t="s">
        <v>104</v>
      </c>
      <c r="AJ24" s="28" t="s">
        <v>24</v>
      </c>
      <c r="AK24" s="28" t="s">
        <v>76</v>
      </c>
      <c r="AL24" s="28" t="s">
        <v>24</v>
      </c>
      <c r="AN24" s="28" t="s">
        <v>99</v>
      </c>
      <c r="AO24" s="28" t="s">
        <v>167</v>
      </c>
    </row>
    <row r="25" spans="1:41" s="28" customFormat="1" ht="51.75" customHeight="1" x14ac:dyDescent="0.2">
      <c r="A25" s="34"/>
      <c r="B25" s="96"/>
      <c r="C25" s="98"/>
      <c r="D25" s="105"/>
      <c r="E25" s="37"/>
      <c r="F25" s="107"/>
      <c r="G25" s="45"/>
      <c r="H25" s="45"/>
      <c r="I25" s="24"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5. EXTREMO</v>
      </c>
      <c r="J25" s="109"/>
      <c r="K25" s="98"/>
      <c r="L25" s="25" t="s">
        <v>106</v>
      </c>
      <c r="M25" s="26" t="s">
        <v>22</v>
      </c>
      <c r="N25" s="27">
        <f>IF(M25="ADECUADO",15,IF(M25="INADECUADO",0,""))</f>
        <v>15</v>
      </c>
      <c r="O25" s="100"/>
      <c r="P25" s="102"/>
      <c r="Q25" s="117"/>
      <c r="R25" s="119"/>
      <c r="S25" s="122"/>
      <c r="T25" s="122"/>
      <c r="U25" s="105"/>
      <c r="V25" s="125"/>
      <c r="W25" s="107"/>
      <c r="X25" s="130"/>
      <c r="Y25" s="37"/>
      <c r="Z25" s="132"/>
      <c r="AA25" s="127"/>
      <c r="AB25" s="37"/>
      <c r="AC25" s="107"/>
      <c r="AD25" s="49"/>
      <c r="AE25" s="37"/>
      <c r="AF25" s="46"/>
      <c r="AG25" s="47"/>
      <c r="AH25" s="28" t="s">
        <v>96</v>
      </c>
      <c r="AI25" s="28" t="s">
        <v>107</v>
      </c>
      <c r="AL25" s="28" t="s">
        <v>94</v>
      </c>
      <c r="AN25" s="28" t="s">
        <v>108</v>
      </c>
      <c r="AO25" s="28" t="s">
        <v>168</v>
      </c>
    </row>
    <row r="26" spans="1:41" s="28" customFormat="1" ht="69.75" customHeight="1" x14ac:dyDescent="0.2">
      <c r="A26" s="34"/>
      <c r="B26" s="96"/>
      <c r="C26" s="98"/>
      <c r="D26" s="105"/>
      <c r="E26" s="37"/>
      <c r="F26" s="107"/>
      <c r="G26" s="45"/>
      <c r="H26" s="45"/>
      <c r="I26" s="24"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EXTREMO</v>
      </c>
      <c r="J26" s="109"/>
      <c r="K26" s="98"/>
      <c r="L26" s="25" t="s">
        <v>110</v>
      </c>
      <c r="M26" s="26" t="s">
        <v>111</v>
      </c>
      <c r="N26" s="27">
        <f>IF(M26="OPORTUNA",15,IF(M26="INOPORTUNA",0,""))</f>
        <v>15</v>
      </c>
      <c r="O26" s="100"/>
      <c r="P26" s="102"/>
      <c r="Q26" s="117"/>
      <c r="R26" s="119"/>
      <c r="S26" s="30" t="s">
        <v>112</v>
      </c>
      <c r="T26" s="30" t="s">
        <v>113</v>
      </c>
      <c r="U26" s="105"/>
      <c r="V26" s="125"/>
      <c r="W26" s="107"/>
      <c r="X26" s="130"/>
      <c r="Y26" s="37"/>
      <c r="Z26" s="132"/>
      <c r="AA26" s="127"/>
      <c r="AB26" s="37"/>
      <c r="AC26" s="107"/>
      <c r="AD26" s="49"/>
      <c r="AE26" s="37"/>
      <c r="AF26" s="46"/>
      <c r="AG26" s="47"/>
      <c r="AH26" s="28" t="s">
        <v>116</v>
      </c>
      <c r="AI26" s="28" t="s">
        <v>97</v>
      </c>
      <c r="AJ26" s="28" t="s">
        <v>117</v>
      </c>
      <c r="AK26" s="28" t="s">
        <v>118</v>
      </c>
      <c r="AL26" s="28" t="s">
        <v>119</v>
      </c>
      <c r="AO26" s="28" t="s">
        <v>169</v>
      </c>
    </row>
    <row r="27" spans="1:41" s="28" customFormat="1" ht="84" customHeight="1" x14ac:dyDescent="0.2">
      <c r="A27" s="34"/>
      <c r="B27" s="96"/>
      <c r="C27" s="98"/>
      <c r="D27" s="105"/>
      <c r="E27" s="26" t="s">
        <v>121</v>
      </c>
      <c r="F27" s="107"/>
      <c r="G27" s="45"/>
      <c r="H27" s="45"/>
      <c r="I27" s="24"/>
      <c r="J27" s="109"/>
      <c r="K27" s="98"/>
      <c r="L27" s="25" t="s">
        <v>170</v>
      </c>
      <c r="M27" s="26" t="s">
        <v>123</v>
      </c>
      <c r="N27" s="27">
        <f>IF(M27="PREVENIR",15,IF(M27="DETECTAR",10,IF(M27="NO ES UN CONTROL",0,"")))</f>
        <v>15</v>
      </c>
      <c r="O27" s="111" t="str">
        <f>IF(O24&lt;86,"DÉBIL",IF(O24&lt;96,"MODERADO",IF(O24&lt;101,"FUERTE","")))</f>
        <v>FUERTE</v>
      </c>
      <c r="P27" s="102"/>
      <c r="Q27" s="111" t="str">
        <f>IF(AND(O27="FUERTE",P24="FUERTE (SIEMPRE SE EJECUTA)"),"FUERTE",IF(OR(O27="DÉBIL",P24="DÉBIL (NO SE EJECUTA)"),"DÉBIL",IF(OR(O27="MODERADO",P24="MODERADO (ALGUNAS VECES)"),"MODERADO")))</f>
        <v>FUERTE</v>
      </c>
      <c r="R27" s="113" t="str">
        <f>IF(AND(O27="FUERTE",P24="FUERTE (SIEMPRE SE EJECUTA)"),"NO","SÍ")</f>
        <v>NO</v>
      </c>
      <c r="S27" s="115">
        <f>IF(AND($Q27="FUERTE",$S24="DIRECTAMENTE",$T24="DIRECTAMENTE"),2,IF(AND($Q27="FUERTE",$S24="DIRECTAMENTE",$T24="INDIRECTAMENTE"),2,IF(AND($Q27="FUERTE",$S24="DIRECTAMENTE",$T24="NO DISMINUYE"),2,IF(AND($Q27="FUERTE",$S24="NO DISMINUYE",$T24="DIRECTAMENTE"),0,IF(AND($Q27="MODERADO",$S24="DIRECTAMENTE",$T24="DIRECTAMENTE"),1,IF(AND($Q27="MODERADO",$S24="DIRECTAMENTE",$T24="INDIRECTAMENTE"),1,IF(AND($Q27="MODERADO",$S24="DIRECTAMENTE",$T24="NO DISMINUYE"),1,IF(AND($Q27="MODERADO",$S24="NO DISMINUYE",$T24="DIRECTAMENTE"),0,"N/A"))))))))</f>
        <v>2</v>
      </c>
      <c r="T27" s="116">
        <f>IF(AND($Q27="FUERTE",$S24="DIRECTAMENTE",$T24="DIRECTAMENTE"),2,IF(AND($Q27="FUERTE",$S24="DIRECTAMENTE",$T24="INDIRECTAMENTE"),1,IF(AND($Q27="FUERTE",$S24="DIRECTAMENTE",$T24="NO DISMINUYE"),0,IF(AND($Q27="FUERTE",$S24="NO DISMINUYE",$T24="DIRECTAMENTE"),2,IF(AND($Q27="MODERADO",$S24="DIRECTAMENTE",$T24="DIRECTAMENTE"),1,IF(AND($Q27="MODERADO",$S24="DIRECTAMENTE",$T24="INDIRECTAMENTE"),0,IF(AND($Q27="MODERADO",$S24="DIRECTAMENTE",$T24="NO DISMINUYE"),0,IF(AND($Q27="MODERADO",$S24="NO DISMINUYE",$T24="DIRECTAMENTE"),1,"N/A"))))))))</f>
        <v>2</v>
      </c>
      <c r="U27" s="105"/>
      <c r="V27" s="125"/>
      <c r="W27" s="107"/>
      <c r="X27" s="46"/>
      <c r="Y27" s="38"/>
      <c r="Z27" s="50"/>
      <c r="AA27" s="127"/>
      <c r="AB27" s="38"/>
      <c r="AC27" s="107"/>
      <c r="AD27" s="50"/>
      <c r="AE27" s="38"/>
      <c r="AF27" s="64" t="s">
        <v>102</v>
      </c>
      <c r="AG27" s="47"/>
      <c r="AH27" s="28" t="s">
        <v>96</v>
      </c>
      <c r="AO27" s="28" t="s">
        <v>171</v>
      </c>
    </row>
    <row r="28" spans="1:41" s="28" customFormat="1" ht="93" customHeight="1" x14ac:dyDescent="0.2">
      <c r="A28" s="34"/>
      <c r="B28" s="96"/>
      <c r="C28" s="98"/>
      <c r="D28" s="105"/>
      <c r="E28" s="37" t="s">
        <v>172</v>
      </c>
      <c r="F28" s="107"/>
      <c r="G28" s="45"/>
      <c r="H28" s="45"/>
      <c r="I28" s="24"/>
      <c r="J28" s="109"/>
      <c r="K28" s="98"/>
      <c r="L28" s="25" t="s">
        <v>126</v>
      </c>
      <c r="M28" s="26" t="s">
        <v>34</v>
      </c>
      <c r="N28" s="27">
        <f>IF(M28="CONFIABLE",15,IF(M28="NO CONFIABLE",0,""))</f>
        <v>15</v>
      </c>
      <c r="O28" s="111"/>
      <c r="P28" s="102"/>
      <c r="Q28" s="111"/>
      <c r="R28" s="113"/>
      <c r="S28" s="115"/>
      <c r="T28" s="120"/>
      <c r="U28" s="105"/>
      <c r="V28" s="125"/>
      <c r="W28" s="107"/>
      <c r="X28" s="46"/>
      <c r="Y28" s="36"/>
      <c r="Z28" s="26" t="s">
        <v>127</v>
      </c>
      <c r="AA28" s="127"/>
      <c r="AB28" s="36"/>
      <c r="AC28" s="107"/>
      <c r="AD28" s="36" t="s">
        <v>173</v>
      </c>
      <c r="AE28" s="36" t="s">
        <v>174</v>
      </c>
      <c r="AF28" s="65"/>
      <c r="AG28" s="47"/>
      <c r="AH28" s="28" t="s">
        <v>130</v>
      </c>
      <c r="AJ28" s="28" t="s">
        <v>131</v>
      </c>
      <c r="AK28" s="28" t="s">
        <v>123</v>
      </c>
      <c r="AL28" s="28" t="s">
        <v>132</v>
      </c>
      <c r="AO28" s="28" t="s">
        <v>89</v>
      </c>
    </row>
    <row r="29" spans="1:41" s="28" customFormat="1" ht="108" customHeight="1" x14ac:dyDescent="0.2">
      <c r="A29" s="34"/>
      <c r="B29" s="96"/>
      <c r="C29" s="98"/>
      <c r="D29" s="105"/>
      <c r="E29" s="37"/>
      <c r="F29" s="107"/>
      <c r="G29" s="45"/>
      <c r="H29" s="45"/>
      <c r="I29" s="24"/>
      <c r="J29" s="109"/>
      <c r="K29" s="98"/>
      <c r="L29" s="25" t="s">
        <v>134</v>
      </c>
      <c r="M29" s="26" t="s">
        <v>42</v>
      </c>
      <c r="N29" s="27">
        <f>IF(M29="SE INVESTIGAN Y SE RESUELVEN OPORTUNAMENTE",15,IF(M29="NO SE INVESTIGAN Y SE RESUELVEN OPORTUNAMENTE",0,""))</f>
        <v>15</v>
      </c>
      <c r="O29" s="111"/>
      <c r="P29" s="102"/>
      <c r="Q29" s="111"/>
      <c r="R29" s="113"/>
      <c r="S29" s="115"/>
      <c r="T29" s="120"/>
      <c r="U29" s="105"/>
      <c r="V29" s="125"/>
      <c r="W29" s="107"/>
      <c r="X29" s="46"/>
      <c r="Y29" s="37"/>
      <c r="Z29" s="36"/>
      <c r="AA29" s="127"/>
      <c r="AB29" s="37"/>
      <c r="AC29" s="107"/>
      <c r="AD29" s="49"/>
      <c r="AE29" s="37"/>
      <c r="AF29" s="65"/>
      <c r="AG29" s="47"/>
      <c r="AH29" s="28" t="s">
        <v>107</v>
      </c>
      <c r="AO29" s="28" t="s">
        <v>105</v>
      </c>
    </row>
    <row r="30" spans="1:41" s="28" customFormat="1" ht="101.25" customHeight="1" x14ac:dyDescent="0.2">
      <c r="A30" s="34"/>
      <c r="B30" s="96"/>
      <c r="C30" s="99"/>
      <c r="D30" s="106"/>
      <c r="E30" s="38"/>
      <c r="F30" s="48"/>
      <c r="G30" s="33"/>
      <c r="H30" s="33"/>
      <c r="I30" s="24"/>
      <c r="J30" s="109"/>
      <c r="K30" s="99"/>
      <c r="L30" s="25" t="s">
        <v>136</v>
      </c>
      <c r="M30" s="26" t="s">
        <v>53</v>
      </c>
      <c r="N30" s="27">
        <f>IF(M30="COMPLETA",10,IF(M30="INCOMPLETA",5,IF(M30="NO EXISTE",0,"")))</f>
        <v>10</v>
      </c>
      <c r="O30" s="111"/>
      <c r="P30" s="103"/>
      <c r="Q30" s="112"/>
      <c r="R30" s="114"/>
      <c r="S30" s="116"/>
      <c r="T30" s="120"/>
      <c r="U30" s="106"/>
      <c r="V30" s="125"/>
      <c r="W30" s="48"/>
      <c r="X30" s="36"/>
      <c r="Y30" s="38"/>
      <c r="Z30" s="50"/>
      <c r="AA30" s="128"/>
      <c r="AB30" s="38"/>
      <c r="AC30" s="48"/>
      <c r="AD30" s="50"/>
      <c r="AE30" s="38"/>
      <c r="AF30" s="66"/>
      <c r="AG30" s="39"/>
      <c r="AO30" s="28" t="s">
        <v>175</v>
      </c>
    </row>
    <row r="31" spans="1:41" s="28" customFormat="1" ht="44.25" customHeight="1" x14ac:dyDescent="0.2">
      <c r="A31" s="34"/>
      <c r="B31" s="95" t="s">
        <v>246</v>
      </c>
      <c r="C31" s="97" t="s">
        <v>176</v>
      </c>
      <c r="D31" s="104" t="s">
        <v>91</v>
      </c>
      <c r="E31" s="36" t="s">
        <v>177</v>
      </c>
      <c r="F31" s="46" t="s">
        <v>178</v>
      </c>
      <c r="G31" s="45" t="s">
        <v>19</v>
      </c>
      <c r="H31" s="45" t="s">
        <v>94</v>
      </c>
      <c r="I31" s="24" t="str">
        <f>CONCATENATE(G31,H31)</f>
        <v>POSIBLEMAYOR</v>
      </c>
      <c r="J31" s="108" t="str">
        <f>I32</f>
        <v>3. EXTREMO</v>
      </c>
      <c r="K31" s="110" t="s">
        <v>179</v>
      </c>
      <c r="L31" s="25" t="s">
        <v>95</v>
      </c>
      <c r="M31" s="26" t="s">
        <v>9</v>
      </c>
      <c r="N31" s="27">
        <f>IF(M31="ASIGNADO",15,IF(M31="NO ASIGNADO",0,""))</f>
        <v>15</v>
      </c>
      <c r="O31" s="100">
        <f>SUM(N31:N37)</f>
        <v>100</v>
      </c>
      <c r="P31" s="101" t="s">
        <v>72</v>
      </c>
      <c r="Q31" s="117">
        <f>IF(Q34="DÉBIL",0,IF(Q34="MODERADO",50,IF(Q34="FUERTE",100,"")))</f>
        <v>100</v>
      </c>
      <c r="R31" s="118"/>
      <c r="S31" s="122" t="s">
        <v>96</v>
      </c>
      <c r="T31" s="122" t="s">
        <v>96</v>
      </c>
      <c r="U31" s="105" t="s">
        <v>89</v>
      </c>
      <c r="V31" s="124" t="s">
        <v>97</v>
      </c>
      <c r="W31" s="107">
        <v>2018</v>
      </c>
      <c r="X31" s="46" t="s">
        <v>180</v>
      </c>
      <c r="Y31" s="134"/>
      <c r="Z31" s="48"/>
      <c r="AA31" s="126" t="s">
        <v>108</v>
      </c>
      <c r="AB31" s="46"/>
      <c r="AC31" s="129">
        <v>44316</v>
      </c>
      <c r="AD31" s="36" t="s">
        <v>181</v>
      </c>
      <c r="AE31" s="36" t="s">
        <v>182</v>
      </c>
      <c r="AF31" s="33" t="s">
        <v>102</v>
      </c>
      <c r="AG31" s="47" t="s">
        <v>250</v>
      </c>
      <c r="AH31" s="28" t="s">
        <v>103</v>
      </c>
      <c r="AI31" s="28" t="s">
        <v>104</v>
      </c>
      <c r="AJ31" s="28" t="s">
        <v>24</v>
      </c>
      <c r="AK31" s="28" t="s">
        <v>76</v>
      </c>
      <c r="AL31" s="28" t="s">
        <v>24</v>
      </c>
      <c r="AN31" s="28" t="s">
        <v>99</v>
      </c>
      <c r="AO31" s="28" t="s">
        <v>167</v>
      </c>
    </row>
    <row r="32" spans="1:41" s="28" customFormat="1" ht="57" customHeight="1" x14ac:dyDescent="0.2">
      <c r="A32" s="34"/>
      <c r="B32" s="96"/>
      <c r="C32" s="98"/>
      <c r="D32" s="105"/>
      <c r="E32" s="37"/>
      <c r="F32" s="107"/>
      <c r="G32" s="45"/>
      <c r="H32" s="45"/>
      <c r="I32" s="24"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3. EXTREMO</v>
      </c>
      <c r="J32" s="109"/>
      <c r="K32" s="98"/>
      <c r="L32" s="25" t="s">
        <v>106</v>
      </c>
      <c r="M32" s="26" t="s">
        <v>22</v>
      </c>
      <c r="N32" s="27">
        <f>IF(M32="ADECUADO",15,IF(M32="INADECUADO",0,""))</f>
        <v>15</v>
      </c>
      <c r="O32" s="100"/>
      <c r="P32" s="102"/>
      <c r="Q32" s="117"/>
      <c r="R32" s="119"/>
      <c r="S32" s="122"/>
      <c r="T32" s="122"/>
      <c r="U32" s="105"/>
      <c r="V32" s="125"/>
      <c r="W32" s="107"/>
      <c r="X32" s="107"/>
      <c r="Y32" s="135"/>
      <c r="Z32" s="49"/>
      <c r="AA32" s="127"/>
      <c r="AB32" s="46"/>
      <c r="AC32" s="107"/>
      <c r="AD32" s="37"/>
      <c r="AE32" s="37"/>
      <c r="AF32" s="34"/>
      <c r="AG32" s="47"/>
      <c r="AH32" s="28" t="s">
        <v>96</v>
      </c>
      <c r="AI32" s="28" t="s">
        <v>107</v>
      </c>
      <c r="AL32" s="28" t="s">
        <v>94</v>
      </c>
      <c r="AN32" s="28" t="s">
        <v>108</v>
      </c>
      <c r="AO32" s="28" t="s">
        <v>168</v>
      </c>
    </row>
    <row r="33" spans="1:41" s="28" customFormat="1" ht="61.5" customHeight="1" x14ac:dyDescent="0.2">
      <c r="A33" s="34"/>
      <c r="B33" s="96"/>
      <c r="C33" s="98"/>
      <c r="D33" s="105"/>
      <c r="E33" s="37"/>
      <c r="F33" s="107"/>
      <c r="G33" s="45"/>
      <c r="H33" s="45"/>
      <c r="I33" s="24"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EXTREMO</v>
      </c>
      <c r="J33" s="109"/>
      <c r="K33" s="98"/>
      <c r="L33" s="29" t="s">
        <v>110</v>
      </c>
      <c r="M33" s="26" t="s">
        <v>111</v>
      </c>
      <c r="N33" s="27">
        <f>IF(M33="OPORTUNA",15,IF(M33="INOPORTUNA",0,""))</f>
        <v>15</v>
      </c>
      <c r="O33" s="100"/>
      <c r="P33" s="102"/>
      <c r="Q33" s="117"/>
      <c r="R33" s="119"/>
      <c r="S33" s="30" t="s">
        <v>112</v>
      </c>
      <c r="T33" s="30" t="s">
        <v>113</v>
      </c>
      <c r="U33" s="105"/>
      <c r="V33" s="125"/>
      <c r="W33" s="107"/>
      <c r="X33" s="107"/>
      <c r="Y33" s="135"/>
      <c r="Z33" s="49"/>
      <c r="AA33" s="127"/>
      <c r="AB33" s="46"/>
      <c r="AC33" s="107"/>
      <c r="AD33" s="37"/>
      <c r="AE33" s="37"/>
      <c r="AF33" s="34"/>
      <c r="AG33" s="47"/>
      <c r="AH33" s="28" t="s">
        <v>116</v>
      </c>
      <c r="AI33" s="28" t="s">
        <v>97</v>
      </c>
      <c r="AJ33" s="28" t="s">
        <v>117</v>
      </c>
      <c r="AK33" s="28" t="s">
        <v>118</v>
      </c>
      <c r="AL33" s="28" t="s">
        <v>119</v>
      </c>
      <c r="AO33" s="28" t="s">
        <v>169</v>
      </c>
    </row>
    <row r="34" spans="1:41" s="28" customFormat="1" ht="69.75" customHeight="1" x14ac:dyDescent="0.2">
      <c r="A34" s="34"/>
      <c r="B34" s="96"/>
      <c r="C34" s="98"/>
      <c r="D34" s="105"/>
      <c r="E34" s="26" t="s">
        <v>121</v>
      </c>
      <c r="F34" s="107"/>
      <c r="G34" s="45"/>
      <c r="H34" s="45"/>
      <c r="I34" s="24"/>
      <c r="J34" s="109"/>
      <c r="K34" s="98"/>
      <c r="L34" s="25" t="s">
        <v>122</v>
      </c>
      <c r="M34" s="26" t="s">
        <v>123</v>
      </c>
      <c r="N34" s="27">
        <f>IF(M34="PREVENIR",15,IF(M34="DETECTAR",10,IF(M34="NO ES UN CONTROL",0,"")))</f>
        <v>15</v>
      </c>
      <c r="O34" s="111" t="str">
        <f>IF(O31&lt;86,"DÉBIL",IF(O31&lt;96,"MODERADO",IF(O31&lt;101,"FUERTE","")))</f>
        <v>FUERTE</v>
      </c>
      <c r="P34" s="102"/>
      <c r="Q34" s="111" t="str">
        <f>IF(AND(O34="FUERTE",P31="FUERTE (SIEMPRE SE EJECUTA)"),"FUERTE",IF(OR(O34="DÉBIL",P31="DÉBIL (NO SE EJECUTA)"),"DÉBIL",IF(OR(O34="MODERADO",P31="MODERADO (ALGUNAS VECES)"),"MODERADO")))</f>
        <v>FUERTE</v>
      </c>
      <c r="R34" s="113" t="str">
        <f>IF(AND(O34="FUERTE",P31="FUERTE (SIEMPRE SE EJECUTA)"),"NO","SÍ")</f>
        <v>NO</v>
      </c>
      <c r="S34" s="115">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34" s="116">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34" s="105"/>
      <c r="V34" s="125"/>
      <c r="W34" s="107"/>
      <c r="X34" s="107"/>
      <c r="Y34" s="135"/>
      <c r="Z34" s="50"/>
      <c r="AA34" s="127"/>
      <c r="AB34" s="46"/>
      <c r="AC34" s="107"/>
      <c r="AD34" s="38"/>
      <c r="AE34" s="38"/>
      <c r="AF34" s="35"/>
      <c r="AG34" s="47"/>
      <c r="AH34" s="28" t="s">
        <v>96</v>
      </c>
      <c r="AO34" s="28" t="s">
        <v>171</v>
      </c>
    </row>
    <row r="35" spans="1:41" s="28" customFormat="1" ht="74.25" customHeight="1" x14ac:dyDescent="0.2">
      <c r="A35" s="34"/>
      <c r="B35" s="96"/>
      <c r="C35" s="98"/>
      <c r="D35" s="105"/>
      <c r="E35" s="37" t="s">
        <v>183</v>
      </c>
      <c r="F35" s="107"/>
      <c r="G35" s="45"/>
      <c r="H35" s="45"/>
      <c r="I35" s="24"/>
      <c r="J35" s="109"/>
      <c r="K35" s="98"/>
      <c r="L35" s="25" t="s">
        <v>126</v>
      </c>
      <c r="M35" s="26" t="s">
        <v>34</v>
      </c>
      <c r="N35" s="27">
        <f>IF(M35="CONFIABLE",15,IF(M35="NO CONFIABLE",0,""))</f>
        <v>15</v>
      </c>
      <c r="O35" s="111"/>
      <c r="P35" s="102"/>
      <c r="Q35" s="111"/>
      <c r="R35" s="113"/>
      <c r="S35" s="115"/>
      <c r="T35" s="120"/>
      <c r="U35" s="105"/>
      <c r="V35" s="125"/>
      <c r="W35" s="107"/>
      <c r="X35" s="107"/>
      <c r="Y35" s="37"/>
      <c r="Z35" s="26" t="s">
        <v>127</v>
      </c>
      <c r="AA35" s="127"/>
      <c r="AB35" s="37"/>
      <c r="AC35" s="107"/>
      <c r="AD35" s="36" t="s">
        <v>184</v>
      </c>
      <c r="AE35" s="36" t="s">
        <v>185</v>
      </c>
      <c r="AF35" s="36"/>
      <c r="AG35" s="47"/>
      <c r="AH35" s="28" t="s">
        <v>130</v>
      </c>
      <c r="AJ35" s="28" t="s">
        <v>131</v>
      </c>
      <c r="AK35" s="28" t="s">
        <v>123</v>
      </c>
      <c r="AL35" s="28" t="s">
        <v>132</v>
      </c>
      <c r="AO35" s="28" t="s">
        <v>89</v>
      </c>
    </row>
    <row r="36" spans="1:41" s="28" customFormat="1" ht="98.25" customHeight="1" x14ac:dyDescent="0.2">
      <c r="A36" s="34"/>
      <c r="B36" s="96"/>
      <c r="C36" s="98"/>
      <c r="D36" s="105"/>
      <c r="E36" s="37"/>
      <c r="F36" s="107"/>
      <c r="G36" s="45"/>
      <c r="H36" s="45"/>
      <c r="I36" s="24"/>
      <c r="J36" s="109"/>
      <c r="K36" s="98"/>
      <c r="L36" s="25" t="s">
        <v>134</v>
      </c>
      <c r="M36" s="26" t="s">
        <v>42</v>
      </c>
      <c r="N36" s="27">
        <f>IF(M36="SE INVESTIGAN Y SE RESUELVEN OPORTUNAMENTE",15,IF(M36="NO SE INVESTIGAN Y SE RESUELVEN OPORTUNAMENTE",0,""))</f>
        <v>15</v>
      </c>
      <c r="O36" s="111"/>
      <c r="P36" s="102"/>
      <c r="Q36" s="111"/>
      <c r="R36" s="113"/>
      <c r="S36" s="115"/>
      <c r="T36" s="120"/>
      <c r="U36" s="105"/>
      <c r="V36" s="125"/>
      <c r="W36" s="107"/>
      <c r="X36" s="107"/>
      <c r="Y36" s="37"/>
      <c r="Z36" s="36"/>
      <c r="AA36" s="127"/>
      <c r="AB36" s="37"/>
      <c r="AC36" s="107"/>
      <c r="AD36" s="49"/>
      <c r="AE36" s="37"/>
      <c r="AF36" s="37"/>
      <c r="AG36" s="47"/>
      <c r="AH36" s="28" t="s">
        <v>107</v>
      </c>
      <c r="AO36" s="28" t="s">
        <v>105</v>
      </c>
    </row>
    <row r="37" spans="1:41" s="28" customFormat="1" ht="93" customHeight="1" x14ac:dyDescent="0.2">
      <c r="A37" s="34"/>
      <c r="B37" s="96"/>
      <c r="C37" s="99"/>
      <c r="D37" s="106"/>
      <c r="E37" s="38"/>
      <c r="F37" s="48"/>
      <c r="G37" s="33"/>
      <c r="H37" s="33"/>
      <c r="I37" s="24"/>
      <c r="J37" s="109"/>
      <c r="K37" s="99"/>
      <c r="L37" s="25" t="s">
        <v>136</v>
      </c>
      <c r="M37" s="26" t="s">
        <v>53</v>
      </c>
      <c r="N37" s="27">
        <f>IF(M37="COMPLETA",10,IF(M37="INCOMPLETA",5,IF(M37="NO EXISTE",0,"")))</f>
        <v>10</v>
      </c>
      <c r="O37" s="111"/>
      <c r="P37" s="103"/>
      <c r="Q37" s="112"/>
      <c r="R37" s="114"/>
      <c r="S37" s="116"/>
      <c r="T37" s="120"/>
      <c r="U37" s="106"/>
      <c r="V37" s="125"/>
      <c r="W37" s="48"/>
      <c r="X37" s="48"/>
      <c r="Y37" s="38"/>
      <c r="Z37" s="50"/>
      <c r="AA37" s="128"/>
      <c r="AB37" s="38"/>
      <c r="AC37" s="48"/>
      <c r="AD37" s="50"/>
      <c r="AE37" s="38"/>
      <c r="AF37" s="38"/>
      <c r="AG37" s="39"/>
      <c r="AO37" s="28" t="s">
        <v>175</v>
      </c>
    </row>
    <row r="38" spans="1:41" s="28" customFormat="1" ht="64.5" customHeight="1" x14ac:dyDescent="0.2">
      <c r="A38" s="34"/>
      <c r="B38" s="95" t="s">
        <v>247</v>
      </c>
      <c r="C38" s="97" t="s">
        <v>186</v>
      </c>
      <c r="D38" s="104" t="s">
        <v>91</v>
      </c>
      <c r="E38" s="36" t="s">
        <v>187</v>
      </c>
      <c r="F38" s="46" t="s">
        <v>188</v>
      </c>
      <c r="G38" s="45" t="s">
        <v>11</v>
      </c>
      <c r="H38" s="45" t="s">
        <v>94</v>
      </c>
      <c r="I38" s="24" t="str">
        <f>CONCATENATE(G38,H38)</f>
        <v>IMPROBABLEMAYOR</v>
      </c>
      <c r="J38" s="108" t="str">
        <f>I39</f>
        <v>2. ALTO</v>
      </c>
      <c r="K38" s="110" t="s">
        <v>189</v>
      </c>
      <c r="L38" s="25" t="s">
        <v>95</v>
      </c>
      <c r="M38" s="26" t="s">
        <v>9</v>
      </c>
      <c r="N38" s="27">
        <f>IF(M38="ASIGNADO",15,IF(M38="NO ASIGNADO",0,""))</f>
        <v>15</v>
      </c>
      <c r="O38" s="100">
        <f>SUM(N38:N44)</f>
        <v>100</v>
      </c>
      <c r="P38" s="101" t="s">
        <v>72</v>
      </c>
      <c r="Q38" s="117">
        <f>IF(Q41="DÉBIL",0,IF(Q41="MODERADO",50,IF(Q41="FUERTE",100,"")))</f>
        <v>100</v>
      </c>
      <c r="R38" s="118"/>
      <c r="S38" s="122" t="s">
        <v>96</v>
      </c>
      <c r="T38" s="122" t="s">
        <v>96</v>
      </c>
      <c r="U38" s="105" t="s">
        <v>89</v>
      </c>
      <c r="V38" s="124" t="s">
        <v>97</v>
      </c>
      <c r="W38" s="107">
        <v>2018</v>
      </c>
      <c r="X38" s="46" t="s">
        <v>190</v>
      </c>
      <c r="Y38" s="46"/>
      <c r="Z38" s="48"/>
      <c r="AA38" s="126" t="s">
        <v>108</v>
      </c>
      <c r="AB38" s="36"/>
      <c r="AC38" s="129">
        <v>44316</v>
      </c>
      <c r="AD38" s="36" t="s">
        <v>191</v>
      </c>
      <c r="AE38" s="36" t="s">
        <v>148</v>
      </c>
      <c r="AF38" s="33"/>
      <c r="AG38" s="47" t="s">
        <v>237</v>
      </c>
      <c r="AH38" s="28" t="s">
        <v>103</v>
      </c>
      <c r="AI38" s="28" t="s">
        <v>104</v>
      </c>
      <c r="AJ38" s="28" t="s">
        <v>24</v>
      </c>
      <c r="AK38" s="28" t="s">
        <v>76</v>
      </c>
      <c r="AL38" s="28" t="s">
        <v>24</v>
      </c>
      <c r="AN38" s="28" t="s">
        <v>99</v>
      </c>
      <c r="AO38" s="28" t="s">
        <v>167</v>
      </c>
    </row>
    <row r="39" spans="1:41" s="28" customFormat="1" ht="63.75" customHeight="1" x14ac:dyDescent="0.2">
      <c r="A39" s="34"/>
      <c r="B39" s="96"/>
      <c r="C39" s="98"/>
      <c r="D39" s="105"/>
      <c r="E39" s="37"/>
      <c r="F39" s="107"/>
      <c r="G39" s="45"/>
      <c r="H39" s="45"/>
      <c r="I39" s="24"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2. ALTO</v>
      </c>
      <c r="J39" s="109"/>
      <c r="K39" s="98"/>
      <c r="L39" s="25" t="s">
        <v>106</v>
      </c>
      <c r="M39" s="26" t="s">
        <v>22</v>
      </c>
      <c r="N39" s="27">
        <f>IF(M39="ADECUADO",15,IF(M39="INADECUADO",0,""))</f>
        <v>15</v>
      </c>
      <c r="O39" s="100"/>
      <c r="P39" s="102"/>
      <c r="Q39" s="117"/>
      <c r="R39" s="119"/>
      <c r="S39" s="122"/>
      <c r="T39" s="122"/>
      <c r="U39" s="105"/>
      <c r="V39" s="125"/>
      <c r="W39" s="107"/>
      <c r="X39" s="46"/>
      <c r="Y39" s="46"/>
      <c r="Z39" s="49"/>
      <c r="AA39" s="127"/>
      <c r="AB39" s="37"/>
      <c r="AC39" s="107"/>
      <c r="AD39" s="37"/>
      <c r="AE39" s="37"/>
      <c r="AF39" s="34"/>
      <c r="AG39" s="47"/>
      <c r="AH39" s="28" t="s">
        <v>96</v>
      </c>
      <c r="AI39" s="28" t="s">
        <v>107</v>
      </c>
      <c r="AL39" s="28" t="s">
        <v>94</v>
      </c>
      <c r="AN39" s="28" t="s">
        <v>108</v>
      </c>
      <c r="AO39" s="28" t="s">
        <v>168</v>
      </c>
    </row>
    <row r="40" spans="1:41" s="28" customFormat="1" ht="93" customHeight="1" x14ac:dyDescent="0.2">
      <c r="A40" s="34"/>
      <c r="B40" s="96"/>
      <c r="C40" s="98"/>
      <c r="D40" s="105"/>
      <c r="E40" s="37"/>
      <c r="F40" s="107"/>
      <c r="G40" s="45"/>
      <c r="H40" s="45"/>
      <c r="I40" s="24"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109"/>
      <c r="K40" s="98"/>
      <c r="L40" s="29" t="s">
        <v>110</v>
      </c>
      <c r="M40" s="26" t="s">
        <v>111</v>
      </c>
      <c r="N40" s="27">
        <f>IF(M40="OPORTUNA",15,IF(M40="INOPORTUNA",0,""))</f>
        <v>15</v>
      </c>
      <c r="O40" s="100"/>
      <c r="P40" s="102"/>
      <c r="Q40" s="117"/>
      <c r="R40" s="119"/>
      <c r="S40" s="30" t="s">
        <v>112</v>
      </c>
      <c r="T40" s="30" t="s">
        <v>113</v>
      </c>
      <c r="U40" s="105"/>
      <c r="V40" s="125"/>
      <c r="W40" s="107"/>
      <c r="X40" s="46"/>
      <c r="Y40" s="46"/>
      <c r="Z40" s="49"/>
      <c r="AA40" s="127"/>
      <c r="AB40" s="38"/>
      <c r="AC40" s="107"/>
      <c r="AD40" s="37"/>
      <c r="AE40" s="37"/>
      <c r="AF40" s="34"/>
      <c r="AG40" s="47"/>
      <c r="AH40" s="28" t="s">
        <v>116</v>
      </c>
      <c r="AI40" s="28" t="s">
        <v>97</v>
      </c>
      <c r="AJ40" s="28" t="s">
        <v>117</v>
      </c>
      <c r="AK40" s="28" t="s">
        <v>118</v>
      </c>
      <c r="AL40" s="28" t="s">
        <v>119</v>
      </c>
      <c r="AO40" s="28" t="s">
        <v>169</v>
      </c>
    </row>
    <row r="41" spans="1:41" s="28" customFormat="1" ht="77.25" customHeight="1" x14ac:dyDescent="0.2">
      <c r="A41" s="34"/>
      <c r="B41" s="96"/>
      <c r="C41" s="98"/>
      <c r="D41" s="105"/>
      <c r="E41" s="26" t="s">
        <v>121</v>
      </c>
      <c r="F41" s="107"/>
      <c r="G41" s="45"/>
      <c r="H41" s="45"/>
      <c r="I41" s="24"/>
      <c r="J41" s="109"/>
      <c r="K41" s="98"/>
      <c r="L41" s="25" t="s">
        <v>122</v>
      </c>
      <c r="M41" s="26" t="s">
        <v>123</v>
      </c>
      <c r="N41" s="27">
        <f>IF(M41="PREVENIR",15,IF(M41="DETECTAR",10,IF(M41="NO ES UN CONTROL",0,"")))</f>
        <v>15</v>
      </c>
      <c r="O41" s="111" t="str">
        <f>IF(O38&lt;86,"DÉBIL",IF(O38&lt;96,"MODERADO",IF(O38&lt;101,"FUERTE","")))</f>
        <v>FUERTE</v>
      </c>
      <c r="P41" s="102"/>
      <c r="Q41" s="111" t="str">
        <f>IF(AND(O41="FUERTE",P38="FUERTE (SIEMPRE SE EJECUTA)"),"FUERTE",IF(OR(O41="DÉBIL",P38="DÉBIL (NO SE EJECUTA)"),"DÉBIL",IF(OR(O41="MODERADO",P38="MODERADO (ALGUNAS VECES)"),"MODERADO")))</f>
        <v>FUERTE</v>
      </c>
      <c r="R41" s="113" t="str">
        <f>IF(AND(O41="FUERTE",P38="FUERTE (SIEMPRE SE EJECUTA)"),"NO","SÍ")</f>
        <v>NO</v>
      </c>
      <c r="S41" s="115">
        <f>IF(AND($Q41="FUERTE",$S38="DIRECTAMENTE",$T38="DIRECTAMENTE"),2,IF(AND($Q41="FUERTE",$S38="DIRECTAMENTE",$T38="INDIRECTAMENTE"),2,IF(AND($Q41="FUERTE",$S38="DIRECTAMENTE",$T38="NO DISMINUYE"),2,IF(AND($Q41="FUERTE",$S38="NO DISMINUYE",$T38="DIRECTAMENTE"),0,IF(AND($Q41="MODERADO",$S38="DIRECTAMENTE",$T38="DIRECTAMENTE"),1,IF(AND($Q41="MODERADO",$S38="DIRECTAMENTE",$T38="INDIRECTAMENTE"),1,IF(AND($Q41="MODERADO",$S38="DIRECTAMENTE",$T38="NO DISMINUYE"),1,IF(AND($Q41="MODERADO",$S38="NO DISMINUYE",$T38="DIRECTAMENTE"),0,"N/A"))))))))</f>
        <v>2</v>
      </c>
      <c r="T41" s="116">
        <f>IF(AND($Q41="FUERTE",$S38="DIRECTAMENTE",$T38="DIRECTAMENTE"),2,IF(AND($Q41="FUERTE",$S38="DIRECTAMENTE",$T38="INDIRECTAMENTE"),1,IF(AND($Q41="FUERTE",$S38="DIRECTAMENTE",$T38="NO DISMINUYE"),0,IF(AND($Q41="FUERTE",$S38="NO DISMINUYE",$T38="DIRECTAMENTE"),2,IF(AND($Q41="MODERADO",$S38="DIRECTAMENTE",$T38="DIRECTAMENTE"),1,IF(AND($Q41="MODERADO",$S38="DIRECTAMENTE",$T38="INDIRECTAMENTE"),0,IF(AND($Q41="MODERADO",$S38="DIRECTAMENTE",$T38="NO DISMINUYE"),0,IF(AND($Q41="MODERADO",$S38="NO DISMINUYE",$T38="DIRECTAMENTE"),1,"N/A"))))))))</f>
        <v>2</v>
      </c>
      <c r="U41" s="105"/>
      <c r="V41" s="125"/>
      <c r="W41" s="107"/>
      <c r="X41" s="46"/>
      <c r="Y41" s="37"/>
      <c r="Z41" s="50"/>
      <c r="AA41" s="127"/>
      <c r="AB41" s="36"/>
      <c r="AC41" s="107"/>
      <c r="AD41" s="38"/>
      <c r="AE41" s="38"/>
      <c r="AF41" s="35"/>
      <c r="AG41" s="47"/>
      <c r="AH41" s="28" t="s">
        <v>96</v>
      </c>
      <c r="AO41" s="28" t="s">
        <v>171</v>
      </c>
    </row>
    <row r="42" spans="1:41" s="28" customFormat="1" ht="67.5" customHeight="1" x14ac:dyDescent="0.2">
      <c r="A42" s="34"/>
      <c r="B42" s="96"/>
      <c r="C42" s="98"/>
      <c r="D42" s="105"/>
      <c r="E42" s="37" t="s">
        <v>192</v>
      </c>
      <c r="F42" s="107"/>
      <c r="G42" s="45"/>
      <c r="H42" s="45"/>
      <c r="I42" s="24"/>
      <c r="J42" s="109"/>
      <c r="K42" s="98"/>
      <c r="L42" s="25" t="s">
        <v>126</v>
      </c>
      <c r="M42" s="26" t="s">
        <v>34</v>
      </c>
      <c r="N42" s="27">
        <f>IF(M42="CONFIABLE",15,IF(M42="NO CONFIABLE",0,""))</f>
        <v>15</v>
      </c>
      <c r="O42" s="111"/>
      <c r="P42" s="102"/>
      <c r="Q42" s="111"/>
      <c r="R42" s="113"/>
      <c r="S42" s="115"/>
      <c r="T42" s="120"/>
      <c r="U42" s="105"/>
      <c r="V42" s="125"/>
      <c r="W42" s="107"/>
      <c r="X42" s="46"/>
      <c r="Y42" s="37"/>
      <c r="Z42" s="26" t="s">
        <v>127</v>
      </c>
      <c r="AA42" s="127"/>
      <c r="AB42" s="37"/>
      <c r="AC42" s="107"/>
      <c r="AD42" s="36" t="s">
        <v>193</v>
      </c>
      <c r="AE42" s="36" t="s">
        <v>174</v>
      </c>
      <c r="AF42" s="36"/>
      <c r="AG42" s="47"/>
      <c r="AH42" s="28" t="s">
        <v>130</v>
      </c>
      <c r="AJ42" s="28" t="s">
        <v>131</v>
      </c>
      <c r="AK42" s="28" t="s">
        <v>123</v>
      </c>
      <c r="AL42" s="28" t="s">
        <v>132</v>
      </c>
      <c r="AO42" s="28" t="s">
        <v>89</v>
      </c>
    </row>
    <row r="43" spans="1:41" s="28" customFormat="1" ht="85.5" customHeight="1" x14ac:dyDescent="0.2">
      <c r="A43" s="34"/>
      <c r="B43" s="96"/>
      <c r="C43" s="98"/>
      <c r="D43" s="105"/>
      <c r="E43" s="37"/>
      <c r="F43" s="107"/>
      <c r="G43" s="45"/>
      <c r="H43" s="45"/>
      <c r="I43" s="24"/>
      <c r="J43" s="109"/>
      <c r="K43" s="98"/>
      <c r="L43" s="25" t="s">
        <v>134</v>
      </c>
      <c r="M43" s="26" t="s">
        <v>42</v>
      </c>
      <c r="N43" s="27">
        <f>IF(M43="SE INVESTIGAN Y SE RESUELVEN OPORTUNAMENTE",15,IF(M43="NO SE INVESTIGAN Y SE RESUELVEN OPORTUNAMENTE",0,""))</f>
        <v>15</v>
      </c>
      <c r="O43" s="111"/>
      <c r="P43" s="102"/>
      <c r="Q43" s="111"/>
      <c r="R43" s="113"/>
      <c r="S43" s="115"/>
      <c r="T43" s="120"/>
      <c r="U43" s="105"/>
      <c r="V43" s="125"/>
      <c r="W43" s="107"/>
      <c r="X43" s="46"/>
      <c r="Y43" s="37"/>
      <c r="Z43" s="36"/>
      <c r="AA43" s="127"/>
      <c r="AB43" s="37"/>
      <c r="AC43" s="107"/>
      <c r="AD43" s="37"/>
      <c r="AE43" s="37"/>
      <c r="AF43" s="37"/>
      <c r="AG43" s="47"/>
      <c r="AH43" s="28" t="s">
        <v>107</v>
      </c>
      <c r="AO43" s="28" t="s">
        <v>105</v>
      </c>
    </row>
    <row r="44" spans="1:41" s="28" customFormat="1" ht="71.25" customHeight="1" x14ac:dyDescent="0.2">
      <c r="A44" s="34"/>
      <c r="B44" s="96"/>
      <c r="C44" s="99"/>
      <c r="D44" s="106"/>
      <c r="E44" s="38"/>
      <c r="F44" s="48"/>
      <c r="G44" s="33"/>
      <c r="H44" s="33"/>
      <c r="I44" s="24"/>
      <c r="J44" s="109"/>
      <c r="K44" s="99"/>
      <c r="L44" s="25" t="s">
        <v>136</v>
      </c>
      <c r="M44" s="26" t="s">
        <v>53</v>
      </c>
      <c r="N44" s="27">
        <f>IF(M44="COMPLETA",10,IF(M44="INCOMPLETA",5,IF(M44="NO EXISTE",0,"")))</f>
        <v>10</v>
      </c>
      <c r="O44" s="111"/>
      <c r="P44" s="103"/>
      <c r="Q44" s="112"/>
      <c r="R44" s="114"/>
      <c r="S44" s="116"/>
      <c r="T44" s="120"/>
      <c r="U44" s="106"/>
      <c r="V44" s="125"/>
      <c r="W44" s="48"/>
      <c r="X44" s="36"/>
      <c r="Y44" s="38"/>
      <c r="Z44" s="50"/>
      <c r="AA44" s="128"/>
      <c r="AB44" s="38"/>
      <c r="AC44" s="48"/>
      <c r="AD44" s="38"/>
      <c r="AE44" s="38"/>
      <c r="AF44" s="38"/>
      <c r="AG44" s="39"/>
      <c r="AO44" s="28" t="s">
        <v>175</v>
      </c>
    </row>
    <row r="45" spans="1:41" s="28" customFormat="1" ht="37.5" customHeight="1" x14ac:dyDescent="0.2">
      <c r="A45" s="34"/>
      <c r="B45" s="95" t="s">
        <v>248</v>
      </c>
      <c r="C45" s="97" t="s">
        <v>194</v>
      </c>
      <c r="D45" s="104" t="s">
        <v>91</v>
      </c>
      <c r="E45" s="36" t="s">
        <v>195</v>
      </c>
      <c r="F45" s="46" t="s">
        <v>196</v>
      </c>
      <c r="G45" s="45" t="s">
        <v>5</v>
      </c>
      <c r="H45" s="45" t="s">
        <v>94</v>
      </c>
      <c r="I45" s="24" t="str">
        <f>CONCATENATE(G45,H45)</f>
        <v>RARA VEZMAYOR</v>
      </c>
      <c r="J45" s="108" t="str">
        <f>I46</f>
        <v>1. ALTO</v>
      </c>
      <c r="K45" s="110" t="s">
        <v>249</v>
      </c>
      <c r="L45" s="25" t="s">
        <v>95</v>
      </c>
      <c r="M45" s="26" t="s">
        <v>9</v>
      </c>
      <c r="N45" s="27">
        <f>IF(M45="ASIGNADO",15,IF(M45="NO ASIGNADO",0,""))</f>
        <v>15</v>
      </c>
      <c r="O45" s="100">
        <f>SUM(N45:N51)</f>
        <v>100</v>
      </c>
      <c r="P45" s="101" t="s">
        <v>72</v>
      </c>
      <c r="Q45" s="117">
        <f>IF(Q48="DÉBIL",0,IF(Q48="MODERADO",50,IF(Q48="FUERTE",100,"")))</f>
        <v>100</v>
      </c>
      <c r="R45" s="118"/>
      <c r="S45" s="122" t="s">
        <v>96</v>
      </c>
      <c r="T45" s="122" t="s">
        <v>96</v>
      </c>
      <c r="U45" s="105" t="s">
        <v>89</v>
      </c>
      <c r="V45" s="124" t="s">
        <v>97</v>
      </c>
      <c r="W45" s="107" t="s">
        <v>197</v>
      </c>
      <c r="X45" s="46" t="s">
        <v>198</v>
      </c>
      <c r="Y45" s="36"/>
      <c r="Z45" s="48" t="s">
        <v>199</v>
      </c>
      <c r="AA45" s="126" t="s">
        <v>108</v>
      </c>
      <c r="AB45" s="36"/>
      <c r="AC45" s="129">
        <v>44316</v>
      </c>
      <c r="AD45" s="36" t="s">
        <v>200</v>
      </c>
      <c r="AE45" s="36" t="s">
        <v>129</v>
      </c>
      <c r="AF45" s="45" t="s">
        <v>102</v>
      </c>
      <c r="AG45" s="39" t="s">
        <v>238</v>
      </c>
      <c r="AH45" s="28" t="s">
        <v>103</v>
      </c>
      <c r="AI45" s="28" t="s">
        <v>104</v>
      </c>
      <c r="AJ45" s="28" t="s">
        <v>24</v>
      </c>
      <c r="AK45" s="28" t="s">
        <v>76</v>
      </c>
      <c r="AL45" s="28" t="s">
        <v>24</v>
      </c>
      <c r="AN45" s="28" t="s">
        <v>99</v>
      </c>
      <c r="AO45" s="28" t="s">
        <v>167</v>
      </c>
    </row>
    <row r="46" spans="1:41" s="28" customFormat="1" ht="51.75" customHeight="1" x14ac:dyDescent="0.2">
      <c r="A46" s="34"/>
      <c r="B46" s="96"/>
      <c r="C46" s="98"/>
      <c r="D46" s="105"/>
      <c r="E46" s="37"/>
      <c r="F46" s="107"/>
      <c r="G46" s="45"/>
      <c r="H46" s="45"/>
      <c r="I46" s="24" t="str">
        <f>IF(I45="RARA VEZINSIGNIFICANTE","1. BAJO",IF(I45="RARA VEZMENOR","2. BAJO",IF(I45="IMPROBABLEINSIGNIFICANTE","3. BAJO",IF(I45="IMPROBABLEMENOR","4. BAJO",IF(I45="POSIBLEINSIGNIFICANTE","5. BAJO",IF(I45="RARA VEZMODERADO","1. MODERADO",IF(I45="IMPROBABLEMODERADO","2. MODERADO",IF(I45="POSIBLEMENOR","3. MODERADO",IF(I45="PROBABLEINSIGNIFICANTE","4. MODERADO",IF(I45="RARA VEZMAYOR","1. ALTO",IF(I45="IMPROBABLEMAYOR","2. ALTO",IF(I45="POSIBLEMODERADO","3. ALTO",IF(I45="PROBABLEMENOR","4. ALTO",IF(I45="PROBABLEMODERADO","5. ALTO",IF(I45="CASI SEGUROINSIGNIFICANTE","6. ALTO",IF(I45="CASI SEGUROMENOR","7. ALTO",IF(I45="RARA VEZCATASTRÓFICO","1. EXTREMO",IF(I45="IMPROBABLECATASTRÓFICO","2. EXTREMO",IF(I45="POSIBLEMAYOR","3. EXTREMO",IF(I45="POSIBLECATASTRÓFICO","4. EXTREMO",IF(I45="PROBABLEMAYOR","5. EXTREMO",IF(I45="PROBABLECATASTRÓFICO","6. EXTREMO",IF(I45="CASI SEGUROMODERADO","7. EXTREMO",IF(I45="CASI SEGUROMAYOR","8. EXTREMO",IF(I45="CASI SEGUROCATASTRÓFICO","9. EXTREMO","")))))))))))))))))))))))))</f>
        <v>1. ALTO</v>
      </c>
      <c r="J46" s="109"/>
      <c r="K46" s="98"/>
      <c r="L46" s="25" t="s">
        <v>106</v>
      </c>
      <c r="M46" s="26" t="s">
        <v>22</v>
      </c>
      <c r="N46" s="27">
        <f>IF(M46="ADECUADO",15,IF(M46="INADECUADO",0,""))</f>
        <v>15</v>
      </c>
      <c r="O46" s="100"/>
      <c r="P46" s="102"/>
      <c r="Q46" s="117"/>
      <c r="R46" s="119"/>
      <c r="S46" s="122"/>
      <c r="T46" s="122"/>
      <c r="U46" s="105"/>
      <c r="V46" s="125"/>
      <c r="W46" s="107"/>
      <c r="X46" s="107"/>
      <c r="Y46" s="37"/>
      <c r="Z46" s="49"/>
      <c r="AA46" s="127"/>
      <c r="AB46" s="37"/>
      <c r="AC46" s="107"/>
      <c r="AD46" s="49"/>
      <c r="AE46" s="37"/>
      <c r="AF46" s="46"/>
      <c r="AG46" s="40"/>
      <c r="AH46" s="28" t="s">
        <v>96</v>
      </c>
      <c r="AI46" s="28" t="s">
        <v>107</v>
      </c>
      <c r="AL46" s="28" t="s">
        <v>94</v>
      </c>
      <c r="AN46" s="28" t="s">
        <v>108</v>
      </c>
      <c r="AO46" s="28" t="s">
        <v>168</v>
      </c>
    </row>
    <row r="47" spans="1:41" s="28" customFormat="1" ht="69.75" customHeight="1" x14ac:dyDescent="0.2">
      <c r="A47" s="34"/>
      <c r="B47" s="96"/>
      <c r="C47" s="98"/>
      <c r="D47" s="105"/>
      <c r="E47" s="37"/>
      <c r="F47" s="107"/>
      <c r="G47" s="45"/>
      <c r="H47" s="45"/>
      <c r="I47" s="24" t="str">
        <f>IF(OR(I46="1. BAJO",I46="2. BAJO",I46="3. BAJO",I46="4. BAJO",I46="5. BAJO"),"BAJO",IF(OR(I46="1. MODERADO",I46="2. MODERADO",I46="3. MODERADO",I46="4. MODERADO"),"MODERADO",IF(OR(I46="1. ALTO",I46="2. ALTO",I46="3. ALTO",I46="4. ALTO",I46="5. ALTO",I46="6. ALTO",I46="7. ALTO"),"ALTO",IF(OR(I46="1. EXTREMO",I46="2. EXTREMO",I46="3. EXTREMO",I46="4. EXTREMO",I46="5. EXTREMO",I46="6. EXTREMO",I46="7. EXTREMO",I46="8. EXTREMO",I46="9. EXTREMO"),"EXTREMO",""))))</f>
        <v>ALTO</v>
      </c>
      <c r="J47" s="109"/>
      <c r="K47" s="98"/>
      <c r="L47" s="29" t="s">
        <v>110</v>
      </c>
      <c r="M47" s="26" t="s">
        <v>111</v>
      </c>
      <c r="N47" s="27">
        <f>IF(M47="OPORTUNA",15,IF(M47="INOPORTUNA",0,""))</f>
        <v>15</v>
      </c>
      <c r="O47" s="100"/>
      <c r="P47" s="102"/>
      <c r="Q47" s="117"/>
      <c r="R47" s="119"/>
      <c r="S47" s="30" t="s">
        <v>112</v>
      </c>
      <c r="T47" s="30" t="s">
        <v>113</v>
      </c>
      <c r="U47" s="105"/>
      <c r="V47" s="125"/>
      <c r="W47" s="107"/>
      <c r="X47" s="107"/>
      <c r="Y47" s="37"/>
      <c r="Z47" s="49"/>
      <c r="AA47" s="127"/>
      <c r="AB47" s="37"/>
      <c r="AC47" s="107"/>
      <c r="AD47" s="49"/>
      <c r="AE47" s="37"/>
      <c r="AF47" s="46"/>
      <c r="AG47" s="40"/>
      <c r="AH47" s="28" t="s">
        <v>116</v>
      </c>
      <c r="AI47" s="28" t="s">
        <v>97</v>
      </c>
      <c r="AJ47" s="28" t="s">
        <v>117</v>
      </c>
      <c r="AK47" s="28" t="s">
        <v>118</v>
      </c>
      <c r="AL47" s="28" t="s">
        <v>119</v>
      </c>
      <c r="AO47" s="28" t="s">
        <v>169</v>
      </c>
    </row>
    <row r="48" spans="1:41" s="28" customFormat="1" ht="84" customHeight="1" x14ac:dyDescent="0.2">
      <c r="A48" s="34"/>
      <c r="B48" s="96"/>
      <c r="C48" s="98"/>
      <c r="D48" s="105"/>
      <c r="E48" s="26" t="s">
        <v>121</v>
      </c>
      <c r="F48" s="107"/>
      <c r="G48" s="45"/>
      <c r="H48" s="45"/>
      <c r="I48" s="24"/>
      <c r="J48" s="109"/>
      <c r="K48" s="98"/>
      <c r="L48" s="25" t="s">
        <v>122</v>
      </c>
      <c r="M48" s="26" t="s">
        <v>123</v>
      </c>
      <c r="N48" s="27">
        <f>IF(M48="PREVENIR",15,IF(M48="DETECTAR",10,IF(M48="NO ES UN CONTROL",0,"")))</f>
        <v>15</v>
      </c>
      <c r="O48" s="111" t="str">
        <f>IF(O45&lt;86,"DÉBIL",IF(O45&lt;96,"MODERADO",IF(O45&lt;101,"FUERTE","")))</f>
        <v>FUERTE</v>
      </c>
      <c r="P48" s="102"/>
      <c r="Q48" s="111" t="str">
        <f>IF(AND(O48="FUERTE",P45="FUERTE (SIEMPRE SE EJECUTA)"),"FUERTE",IF(OR(O48="DÉBIL",P45="DÉBIL (NO SE EJECUTA)"),"DÉBIL",IF(OR(O48="MODERADO",P45="MODERADO (ALGUNAS VECES)"),"MODERADO")))</f>
        <v>FUERTE</v>
      </c>
      <c r="R48" s="113" t="str">
        <f>IF(AND(O48="FUERTE",P45="FUERTE (SIEMPRE SE EJECUTA)"),"NO","SÍ")</f>
        <v>NO</v>
      </c>
      <c r="S48" s="115">
        <f>IF(AND($Q48="FUERTE",$S45="DIRECTAMENTE",$T45="DIRECTAMENTE"),2,IF(AND($Q48="FUERTE",$S45="DIRECTAMENTE",$T45="INDIRECTAMENTE"),2,IF(AND($Q48="FUERTE",$S45="DIRECTAMENTE",$T45="NO DISMINUYE"),2,IF(AND($Q48="FUERTE",$S45="NO DISMINUYE",$T45="DIRECTAMENTE"),0,IF(AND($Q48="MODERADO",$S45="DIRECTAMENTE",$T45="DIRECTAMENTE"),1,IF(AND($Q48="MODERADO",$S45="DIRECTAMENTE",$T45="INDIRECTAMENTE"),1,IF(AND($Q48="MODERADO",$S45="DIRECTAMENTE",$T45="NO DISMINUYE"),1,IF(AND($Q48="MODERADO",$S45="NO DISMINUYE",$T45="DIRECTAMENTE"),0,"N/A"))))))))</f>
        <v>2</v>
      </c>
      <c r="T48" s="116">
        <f>IF(AND($Q48="FUERTE",$S45="DIRECTAMENTE",$T45="DIRECTAMENTE"),2,IF(AND($Q48="FUERTE",$S45="DIRECTAMENTE",$T45="INDIRECTAMENTE"),1,IF(AND($Q48="FUERTE",$S45="DIRECTAMENTE",$T45="NO DISMINUYE"),0,IF(AND($Q48="FUERTE",$S45="NO DISMINUYE",$T45="DIRECTAMENTE"),2,IF(AND($Q48="MODERADO",$S45="DIRECTAMENTE",$T45="DIRECTAMENTE"),1,IF(AND($Q48="MODERADO",$S45="DIRECTAMENTE",$T45="INDIRECTAMENTE"),0,IF(AND($Q48="MODERADO",$S45="DIRECTAMENTE",$T45="NO DISMINUYE"),0,IF(AND($Q48="MODERADO",$S45="NO DISMINUYE",$T45="DIRECTAMENTE"),1,"N/A"))))))))</f>
        <v>2</v>
      </c>
      <c r="U48" s="105"/>
      <c r="V48" s="125"/>
      <c r="W48" s="107"/>
      <c r="X48" s="107"/>
      <c r="Y48" s="38"/>
      <c r="Z48" s="50"/>
      <c r="AA48" s="127"/>
      <c r="AB48" s="38"/>
      <c r="AC48" s="107"/>
      <c r="AD48" s="50"/>
      <c r="AE48" s="38"/>
      <c r="AF48" s="64" t="s">
        <v>102</v>
      </c>
      <c r="AG48" s="40"/>
      <c r="AH48" s="28" t="s">
        <v>96</v>
      </c>
      <c r="AO48" s="28" t="s">
        <v>171</v>
      </c>
    </row>
    <row r="49" spans="1:41" s="28" customFormat="1" ht="55.5" customHeight="1" x14ac:dyDescent="0.2">
      <c r="A49" s="34"/>
      <c r="B49" s="96"/>
      <c r="C49" s="98"/>
      <c r="D49" s="105"/>
      <c r="E49" s="37" t="s">
        <v>201</v>
      </c>
      <c r="F49" s="107"/>
      <c r="G49" s="45"/>
      <c r="H49" s="45"/>
      <c r="I49" s="24"/>
      <c r="J49" s="109"/>
      <c r="K49" s="98"/>
      <c r="L49" s="25" t="s">
        <v>126</v>
      </c>
      <c r="M49" s="26" t="s">
        <v>34</v>
      </c>
      <c r="N49" s="27">
        <f>IF(M49="CONFIABLE",15,IF(M49="NO CONFIABLE",0,""))</f>
        <v>15</v>
      </c>
      <c r="O49" s="111"/>
      <c r="P49" s="102"/>
      <c r="Q49" s="111"/>
      <c r="R49" s="113"/>
      <c r="S49" s="115"/>
      <c r="T49" s="120"/>
      <c r="U49" s="105"/>
      <c r="V49" s="125"/>
      <c r="W49" s="107"/>
      <c r="X49" s="107"/>
      <c r="Y49" s="36"/>
      <c r="Z49" s="26" t="s">
        <v>127</v>
      </c>
      <c r="AA49" s="127"/>
      <c r="AB49" s="36"/>
      <c r="AC49" s="107"/>
      <c r="AD49" s="36" t="s">
        <v>202</v>
      </c>
      <c r="AE49" s="36" t="s">
        <v>203</v>
      </c>
      <c r="AF49" s="65"/>
      <c r="AG49" s="40"/>
      <c r="AH49" s="28" t="s">
        <v>130</v>
      </c>
      <c r="AJ49" s="28" t="s">
        <v>131</v>
      </c>
      <c r="AK49" s="28" t="s">
        <v>123</v>
      </c>
      <c r="AL49" s="28" t="s">
        <v>132</v>
      </c>
      <c r="AO49" s="28" t="s">
        <v>89</v>
      </c>
    </row>
    <row r="50" spans="1:41" s="28" customFormat="1" ht="66.75" customHeight="1" x14ac:dyDescent="0.2">
      <c r="A50" s="34"/>
      <c r="B50" s="96"/>
      <c r="C50" s="98"/>
      <c r="D50" s="105"/>
      <c r="E50" s="37"/>
      <c r="F50" s="107"/>
      <c r="G50" s="45"/>
      <c r="H50" s="45"/>
      <c r="I50" s="24"/>
      <c r="J50" s="109"/>
      <c r="K50" s="98"/>
      <c r="L50" s="25" t="s">
        <v>134</v>
      </c>
      <c r="M50" s="26" t="s">
        <v>42</v>
      </c>
      <c r="N50" s="27">
        <f>IF(M50="SE INVESTIGAN Y SE RESUELVEN OPORTUNAMENTE",15,IF(M50="NO SE INVESTIGAN Y SE RESUELVEN OPORTUNAMENTE",0,""))</f>
        <v>15</v>
      </c>
      <c r="O50" s="111"/>
      <c r="P50" s="102"/>
      <c r="Q50" s="111"/>
      <c r="R50" s="113"/>
      <c r="S50" s="115"/>
      <c r="T50" s="120"/>
      <c r="U50" s="105"/>
      <c r="V50" s="125"/>
      <c r="W50" s="107"/>
      <c r="X50" s="107"/>
      <c r="Y50" s="37"/>
      <c r="Z50" s="36"/>
      <c r="AA50" s="127"/>
      <c r="AB50" s="37"/>
      <c r="AC50" s="107"/>
      <c r="AD50" s="49"/>
      <c r="AE50" s="37"/>
      <c r="AF50" s="65"/>
      <c r="AG50" s="40"/>
      <c r="AH50" s="28" t="s">
        <v>107</v>
      </c>
      <c r="AO50" s="28" t="s">
        <v>105</v>
      </c>
    </row>
    <row r="51" spans="1:41" s="28" customFormat="1" ht="60.75" customHeight="1" x14ac:dyDescent="0.2">
      <c r="A51" s="34"/>
      <c r="B51" s="96"/>
      <c r="C51" s="99"/>
      <c r="D51" s="106"/>
      <c r="E51" s="38"/>
      <c r="F51" s="48"/>
      <c r="G51" s="33"/>
      <c r="H51" s="33"/>
      <c r="I51" s="24"/>
      <c r="J51" s="109"/>
      <c r="K51" s="99"/>
      <c r="L51" s="25" t="s">
        <v>136</v>
      </c>
      <c r="M51" s="26" t="s">
        <v>53</v>
      </c>
      <c r="N51" s="27">
        <f>IF(M51="COMPLETA",10,IF(M51="INCOMPLETA",5,IF(M51="NO EXISTE",0,"")))</f>
        <v>10</v>
      </c>
      <c r="O51" s="111"/>
      <c r="P51" s="103"/>
      <c r="Q51" s="112"/>
      <c r="R51" s="114"/>
      <c r="S51" s="116"/>
      <c r="T51" s="120"/>
      <c r="U51" s="106"/>
      <c r="V51" s="125"/>
      <c r="W51" s="48"/>
      <c r="X51" s="48"/>
      <c r="Y51" s="38"/>
      <c r="Z51" s="50"/>
      <c r="AA51" s="128"/>
      <c r="AB51" s="38"/>
      <c r="AC51" s="48"/>
      <c r="AD51" s="50"/>
      <c r="AE51" s="38"/>
      <c r="AF51" s="66"/>
      <c r="AG51" s="41"/>
      <c r="AO51" s="28" t="s">
        <v>175</v>
      </c>
    </row>
    <row r="52" spans="1:41" ht="27.75" customHeight="1" x14ac:dyDescent="0.2">
      <c r="A52" s="165" t="s">
        <v>204</v>
      </c>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O52" s="1" t="s">
        <v>205</v>
      </c>
    </row>
    <row r="53" spans="1:41" ht="21.75" customHeight="1" x14ac:dyDescent="0.2">
      <c r="A53" s="166" t="s">
        <v>206</v>
      </c>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O53" s="1" t="s">
        <v>207</v>
      </c>
    </row>
    <row r="54" spans="1:41" ht="27.75" customHeight="1" x14ac:dyDescent="0.2">
      <c r="A54" s="167" t="s">
        <v>208</v>
      </c>
      <c r="B54" s="167"/>
      <c r="C54" s="167" t="s">
        <v>209</v>
      </c>
      <c r="D54" s="167"/>
      <c r="E54" s="167"/>
      <c r="F54" s="167"/>
      <c r="G54" s="167"/>
      <c r="H54" s="167"/>
      <c r="I54" s="167"/>
      <c r="J54" s="167"/>
      <c r="K54" s="167"/>
      <c r="L54" s="167"/>
      <c r="M54" s="167"/>
      <c r="N54" s="167"/>
      <c r="O54" s="167"/>
      <c r="P54" s="167"/>
      <c r="Q54" s="167"/>
      <c r="R54" s="167"/>
      <c r="S54" s="167"/>
      <c r="T54" s="167"/>
      <c r="U54" s="167"/>
      <c r="V54" s="167"/>
      <c r="W54" s="167"/>
      <c r="X54" s="167"/>
      <c r="Y54" s="167"/>
      <c r="Z54" s="168" t="s">
        <v>210</v>
      </c>
      <c r="AA54" s="168"/>
      <c r="AB54" s="168"/>
      <c r="AC54" s="168"/>
      <c r="AD54" s="82" t="s">
        <v>211</v>
      </c>
      <c r="AE54" s="82"/>
      <c r="AF54" s="82"/>
      <c r="AG54" s="82"/>
      <c r="AO54" s="1" t="s">
        <v>109</v>
      </c>
    </row>
    <row r="55" spans="1:41" s="9" customFormat="1" ht="27.75" customHeight="1" x14ac:dyDescent="0.2">
      <c r="A55" s="169" t="s">
        <v>212</v>
      </c>
      <c r="B55" s="170"/>
      <c r="C55" s="171" t="s">
        <v>213</v>
      </c>
      <c r="D55" s="172"/>
      <c r="E55" s="172"/>
      <c r="F55" s="172"/>
      <c r="G55" s="172"/>
      <c r="H55" s="172"/>
      <c r="I55" s="172"/>
      <c r="J55" s="172"/>
      <c r="K55" s="172"/>
      <c r="L55" s="172"/>
      <c r="M55" s="172"/>
      <c r="N55" s="172"/>
      <c r="O55" s="172"/>
      <c r="P55" s="172"/>
      <c r="Q55" s="172"/>
      <c r="R55" s="172"/>
      <c r="S55" s="172"/>
      <c r="T55" s="172"/>
      <c r="U55" s="172"/>
      <c r="V55" s="172"/>
      <c r="W55" s="172"/>
      <c r="X55" s="172"/>
      <c r="Y55" s="172"/>
      <c r="Z55" s="173">
        <v>44314</v>
      </c>
      <c r="AA55" s="174"/>
      <c r="AB55" s="174"/>
      <c r="AC55" s="175"/>
      <c r="AD55" s="163" t="s">
        <v>214</v>
      </c>
      <c r="AE55" s="164"/>
      <c r="AF55" s="164"/>
      <c r="AG55" s="164"/>
      <c r="AO55" s="1" t="s">
        <v>120</v>
      </c>
    </row>
    <row r="56" spans="1:41" s="9" customFormat="1" ht="27.75" customHeight="1" x14ac:dyDescent="0.2">
      <c r="A56" s="159">
        <v>2</v>
      </c>
      <c r="B56" s="160"/>
      <c r="C56" s="161" t="s">
        <v>215</v>
      </c>
      <c r="D56" s="143"/>
      <c r="E56" s="143"/>
      <c r="F56" s="143"/>
      <c r="G56" s="143"/>
      <c r="H56" s="143"/>
      <c r="I56" s="143"/>
      <c r="J56" s="143"/>
      <c r="K56" s="143"/>
      <c r="L56" s="143"/>
      <c r="M56" s="143"/>
      <c r="N56" s="143"/>
      <c r="O56" s="143"/>
      <c r="P56" s="143"/>
      <c r="Q56" s="143"/>
      <c r="R56" s="143"/>
      <c r="S56" s="143"/>
      <c r="T56" s="143"/>
      <c r="U56" s="143"/>
      <c r="V56" s="143"/>
      <c r="W56" s="143"/>
      <c r="X56" s="143"/>
      <c r="Y56" s="143"/>
      <c r="Z56" s="162">
        <v>44316</v>
      </c>
      <c r="AA56" s="145"/>
      <c r="AB56" s="145"/>
      <c r="AC56" s="146"/>
      <c r="AD56" s="163" t="s">
        <v>214</v>
      </c>
      <c r="AE56" s="164"/>
      <c r="AF56" s="164"/>
      <c r="AG56" s="164"/>
      <c r="AO56" s="1" t="s">
        <v>124</v>
      </c>
    </row>
    <row r="57" spans="1:41" s="9" customFormat="1" ht="27.75" customHeight="1" x14ac:dyDescent="0.2">
      <c r="A57" s="141" t="s">
        <v>216</v>
      </c>
      <c r="B57" s="142"/>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4"/>
      <c r="AA57" s="145"/>
      <c r="AB57" s="145"/>
      <c r="AC57" s="146"/>
      <c r="AD57" s="147"/>
      <c r="AE57" s="147"/>
      <c r="AF57" s="147"/>
      <c r="AG57" s="147"/>
      <c r="AO57" s="1" t="s">
        <v>133</v>
      </c>
    </row>
    <row r="58" spans="1:41" ht="15" customHeight="1" x14ac:dyDescent="0.2">
      <c r="A58" s="148" t="s">
        <v>217</v>
      </c>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O58" s="1" t="s">
        <v>218</v>
      </c>
    </row>
    <row r="59" spans="1:41" customFormat="1" ht="30.75" customHeight="1" x14ac:dyDescent="0.25">
      <c r="A59" s="149" t="s">
        <v>211</v>
      </c>
      <c r="B59" s="149"/>
      <c r="C59" s="149"/>
      <c r="D59" s="149"/>
      <c r="E59" s="149"/>
      <c r="F59" s="149"/>
      <c r="G59" s="149" t="s">
        <v>219</v>
      </c>
      <c r="H59" s="149"/>
      <c r="I59" s="149"/>
      <c r="J59" s="149"/>
      <c r="K59" s="149"/>
      <c r="L59" s="149"/>
      <c r="M59" s="150" t="s">
        <v>220</v>
      </c>
      <c r="N59" s="151"/>
      <c r="O59" s="151"/>
      <c r="P59" s="151"/>
      <c r="Q59" s="151"/>
      <c r="R59" s="151"/>
      <c r="S59" s="151"/>
      <c r="T59" s="151"/>
      <c r="U59" s="151"/>
      <c r="V59" s="152"/>
      <c r="W59" s="150" t="s">
        <v>221</v>
      </c>
      <c r="X59" s="151"/>
      <c r="Y59" s="151"/>
      <c r="Z59" s="151"/>
      <c r="AA59" s="152"/>
      <c r="AB59" s="153" t="str">
        <f>IF(X5="X","APOYO OFICINA ASESORA DE PLANEACIÓN","APOYO OFICINA DE CONTROL INTERNO")</f>
        <v>APOYO OFICINA DE CONTROL INTERNO</v>
      </c>
      <c r="AC59" s="153"/>
      <c r="AD59" s="153"/>
      <c r="AE59" s="153"/>
      <c r="AF59" s="153"/>
      <c r="AG59" s="153"/>
      <c r="AH59" s="10"/>
      <c r="AO59" s="1" t="s">
        <v>222</v>
      </c>
    </row>
    <row r="60" spans="1:41" s="15" customFormat="1" ht="33.75" customHeight="1" x14ac:dyDescent="0.25">
      <c r="A60" s="11" t="s">
        <v>223</v>
      </c>
      <c r="B60" s="154" t="s">
        <v>224</v>
      </c>
      <c r="C60" s="155"/>
      <c r="D60" s="155"/>
      <c r="E60" s="155"/>
      <c r="F60" s="156"/>
      <c r="G60" s="12" t="s">
        <v>223</v>
      </c>
      <c r="H60" s="136" t="s">
        <v>225</v>
      </c>
      <c r="I60" s="137"/>
      <c r="J60" s="137"/>
      <c r="K60" s="137"/>
      <c r="L60" s="138"/>
      <c r="M60" s="12" t="s">
        <v>223</v>
      </c>
      <c r="N60" s="13"/>
      <c r="O60" s="157" t="s">
        <v>226</v>
      </c>
      <c r="P60" s="157"/>
      <c r="Q60" s="157"/>
      <c r="R60" s="157"/>
      <c r="S60" s="157"/>
      <c r="T60" s="157"/>
      <c r="U60" s="157"/>
      <c r="V60" s="158"/>
      <c r="W60" s="14" t="s">
        <v>223</v>
      </c>
      <c r="X60" s="136" t="s">
        <v>227</v>
      </c>
      <c r="Y60" s="137"/>
      <c r="Z60" s="137"/>
      <c r="AA60" s="138"/>
      <c r="AB60" s="14" t="s">
        <v>223</v>
      </c>
      <c r="AC60" s="140" t="s">
        <v>235</v>
      </c>
      <c r="AD60" s="140"/>
      <c r="AE60" s="140"/>
      <c r="AF60" s="140"/>
      <c r="AG60" s="140"/>
      <c r="AO60" s="1" t="s">
        <v>228</v>
      </c>
    </row>
    <row r="61" spans="1:41" s="15" customFormat="1" ht="32.25" customHeight="1" x14ac:dyDescent="0.25">
      <c r="A61" s="11" t="s">
        <v>229</v>
      </c>
      <c r="B61" s="136" t="s">
        <v>230</v>
      </c>
      <c r="C61" s="137"/>
      <c r="D61" s="137"/>
      <c r="E61" s="137"/>
      <c r="F61" s="138"/>
      <c r="G61" s="11" t="s">
        <v>229</v>
      </c>
      <c r="H61" s="139" t="s">
        <v>231</v>
      </c>
      <c r="I61" s="139"/>
      <c r="J61" s="139"/>
      <c r="K61" s="139"/>
      <c r="L61" s="139"/>
      <c r="M61" s="12" t="s">
        <v>229</v>
      </c>
      <c r="N61" s="16"/>
      <c r="O61" s="139" t="s">
        <v>232</v>
      </c>
      <c r="P61" s="139"/>
      <c r="Q61" s="139"/>
      <c r="R61" s="139"/>
      <c r="S61" s="139"/>
      <c r="T61" s="139"/>
      <c r="U61" s="139"/>
      <c r="V61" s="139"/>
      <c r="W61" s="11" t="s">
        <v>229</v>
      </c>
      <c r="X61" s="136" t="s">
        <v>233</v>
      </c>
      <c r="Y61" s="137"/>
      <c r="Z61" s="137"/>
      <c r="AA61" s="138"/>
      <c r="AB61" s="11" t="s">
        <v>229</v>
      </c>
      <c r="AC61" s="140" t="s">
        <v>236</v>
      </c>
      <c r="AD61" s="140"/>
      <c r="AE61" s="140"/>
      <c r="AF61" s="140"/>
      <c r="AG61" s="140"/>
      <c r="AO61" s="1" t="s">
        <v>135</v>
      </c>
    </row>
    <row r="62" spans="1:41" s="9" customFormat="1" x14ac:dyDescent="0.2">
      <c r="D62" s="21"/>
      <c r="S62" s="22"/>
      <c r="T62" s="22"/>
      <c r="AO62" s="1" t="s">
        <v>137</v>
      </c>
    </row>
    <row r="63" spans="1:41" x14ac:dyDescent="0.2">
      <c r="AO63" s="1" t="s">
        <v>144</v>
      </c>
    </row>
    <row r="64" spans="1:41" x14ac:dyDescent="0.2">
      <c r="AO64" s="1" t="s">
        <v>147</v>
      </c>
    </row>
    <row r="65" spans="41:41" x14ac:dyDescent="0.2">
      <c r="AO65" s="1" t="s">
        <v>149</v>
      </c>
    </row>
    <row r="66" spans="41:41" x14ac:dyDescent="0.2">
      <c r="AO66" s="1" t="s">
        <v>152</v>
      </c>
    </row>
    <row r="67" spans="41:41" x14ac:dyDescent="0.2">
      <c r="AO67" s="1" t="s">
        <v>155</v>
      </c>
    </row>
  </sheetData>
  <sheetProtection selectLockedCells="1"/>
  <dataConsolidate/>
  <mergeCells count="319">
    <mergeCell ref="AF31:AF34"/>
    <mergeCell ref="AF35:AF37"/>
    <mergeCell ref="T48:T51"/>
    <mergeCell ref="Z45:Z48"/>
    <mergeCell ref="AA45:AA51"/>
    <mergeCell ref="AC45:AC51"/>
    <mergeCell ref="T45:T46"/>
    <mergeCell ref="U45:U51"/>
    <mergeCell ref="V45:V51"/>
    <mergeCell ref="W45:W51"/>
    <mergeCell ref="X45:X51"/>
    <mergeCell ref="T38:T39"/>
    <mergeCell ref="U38:U44"/>
    <mergeCell ref="V38:V44"/>
    <mergeCell ref="W38:W44"/>
    <mergeCell ref="X38:X44"/>
    <mergeCell ref="Y38:Y40"/>
    <mergeCell ref="Z43:Z44"/>
    <mergeCell ref="AB38:AB40"/>
    <mergeCell ref="Y41:Y44"/>
    <mergeCell ref="AB41:AB44"/>
    <mergeCell ref="AF45:AF47"/>
    <mergeCell ref="Y45:Y48"/>
    <mergeCell ref="AD42:AD44"/>
    <mergeCell ref="A56:B56"/>
    <mergeCell ref="C56:Y56"/>
    <mergeCell ref="Z56:AC56"/>
    <mergeCell ref="AD56:AG56"/>
    <mergeCell ref="A52:AG52"/>
    <mergeCell ref="A53:AG53"/>
    <mergeCell ref="A54:B54"/>
    <mergeCell ref="C54:Y54"/>
    <mergeCell ref="Z54:AC54"/>
    <mergeCell ref="AD54:AG54"/>
    <mergeCell ref="A55:B55"/>
    <mergeCell ref="C55:Y55"/>
    <mergeCell ref="Z55:AC55"/>
    <mergeCell ref="AD55:AG55"/>
    <mergeCell ref="H38:H44"/>
    <mergeCell ref="J38:J44"/>
    <mergeCell ref="K45:K51"/>
    <mergeCell ref="H45:H51"/>
    <mergeCell ref="J45:J51"/>
    <mergeCell ref="K38:K44"/>
    <mergeCell ref="O38:O40"/>
    <mergeCell ref="P38:P44"/>
    <mergeCell ref="O48:O51"/>
    <mergeCell ref="Q38:Q40"/>
    <mergeCell ref="R38:R40"/>
    <mergeCell ref="O41:O44"/>
    <mergeCell ref="Q41:Q44"/>
    <mergeCell ref="R41:R44"/>
    <mergeCell ref="S41:S44"/>
    <mergeCell ref="S38:S39"/>
    <mergeCell ref="AG45:AG51"/>
    <mergeCell ref="AE45:AE48"/>
    <mergeCell ref="AE49:AE51"/>
    <mergeCell ref="R48:R51"/>
    <mergeCell ref="O45:O47"/>
    <mergeCell ref="Z50:Z51"/>
    <mergeCell ref="S45:S46"/>
    <mergeCell ref="Y49:Y51"/>
    <mergeCell ref="Q45:Q47"/>
    <mergeCell ref="R45:R47"/>
    <mergeCell ref="P45:P51"/>
    <mergeCell ref="AG38:AG44"/>
    <mergeCell ref="T41:T44"/>
    <mergeCell ref="Z38:Z41"/>
    <mergeCell ref="AA38:AA44"/>
    <mergeCell ref="AC38:AC44"/>
    <mergeCell ref="AB45:AB48"/>
    <mergeCell ref="B61:F61"/>
    <mergeCell ref="H61:L61"/>
    <mergeCell ref="O61:V61"/>
    <mergeCell ref="X61:AA61"/>
    <mergeCell ref="AC61:AG61"/>
    <mergeCell ref="A57:B57"/>
    <mergeCell ref="C57:Y57"/>
    <mergeCell ref="Z57:AC57"/>
    <mergeCell ref="AD57:AG57"/>
    <mergeCell ref="A58:AG58"/>
    <mergeCell ref="A59:F59"/>
    <mergeCell ref="G59:L59"/>
    <mergeCell ref="M59:V59"/>
    <mergeCell ref="W59:AA59"/>
    <mergeCell ref="AB59:AG59"/>
    <mergeCell ref="B60:F60"/>
    <mergeCell ref="H60:L60"/>
    <mergeCell ref="O60:V60"/>
    <mergeCell ref="X60:AA60"/>
    <mergeCell ref="AC60:AG60"/>
    <mergeCell ref="A6:F6"/>
    <mergeCell ref="G6:AB6"/>
    <mergeCell ref="AF17:AF19"/>
    <mergeCell ref="E14:E16"/>
    <mergeCell ref="H31:H37"/>
    <mergeCell ref="H24:H30"/>
    <mergeCell ref="J24:J30"/>
    <mergeCell ref="P31:P37"/>
    <mergeCell ref="Q31:Q33"/>
    <mergeCell ref="R31:R33"/>
    <mergeCell ref="S31:S32"/>
    <mergeCell ref="T31:T32"/>
    <mergeCell ref="S24:S25"/>
    <mergeCell ref="Q27:Q30"/>
    <mergeCell ref="R27:R30"/>
    <mergeCell ref="S27:S30"/>
    <mergeCell ref="AA31:AA37"/>
    <mergeCell ref="AC31:AC37"/>
    <mergeCell ref="Z36:Z37"/>
    <mergeCell ref="Y31:Y34"/>
    <mergeCell ref="Y35:Y37"/>
    <mergeCell ref="AE12:AE13"/>
    <mergeCell ref="Y12:Y13"/>
    <mergeCell ref="O17:O19"/>
    <mergeCell ref="W10:W16"/>
    <mergeCell ref="Z15:Z16"/>
    <mergeCell ref="Y10:Y11"/>
    <mergeCell ref="Y14:Y16"/>
    <mergeCell ref="AB35:AB37"/>
    <mergeCell ref="AE31:AE34"/>
    <mergeCell ref="AE35:AE37"/>
    <mergeCell ref="AD31:AD34"/>
    <mergeCell ref="AD10:AD11"/>
    <mergeCell ref="AD12:AD13"/>
    <mergeCell ref="AD14:AD16"/>
    <mergeCell ref="AE24:AE27"/>
    <mergeCell ref="AD24:AD27"/>
    <mergeCell ref="AD28:AD30"/>
    <mergeCell ref="AD38:AD41"/>
    <mergeCell ref="AE42:AE44"/>
    <mergeCell ref="AE38:AE41"/>
    <mergeCell ref="Q48:Q51"/>
    <mergeCell ref="AF48:AF51"/>
    <mergeCell ref="R20:R23"/>
    <mergeCell ref="S20:S23"/>
    <mergeCell ref="T20:T23"/>
    <mergeCell ref="AF20:AF23"/>
    <mergeCell ref="Z17:Z20"/>
    <mergeCell ref="AA17:AA23"/>
    <mergeCell ref="AC17:AC23"/>
    <mergeCell ref="T17:T18"/>
    <mergeCell ref="U17:U23"/>
    <mergeCell ref="V17:V23"/>
    <mergeCell ref="W17:W23"/>
    <mergeCell ref="X17:X23"/>
    <mergeCell ref="T27:T30"/>
    <mergeCell ref="T34:T37"/>
    <mergeCell ref="T24:T25"/>
    <mergeCell ref="AD35:AD37"/>
    <mergeCell ref="AD45:AD48"/>
    <mergeCell ref="AD49:AD51"/>
    <mergeCell ref="AB31:AB34"/>
    <mergeCell ref="S48:S51"/>
    <mergeCell ref="X10:X16"/>
    <mergeCell ref="V31:V37"/>
    <mergeCell ref="Z10:Z13"/>
    <mergeCell ref="AA10:AA16"/>
    <mergeCell ref="AC10:AC16"/>
    <mergeCell ref="U10:U16"/>
    <mergeCell ref="V10:V16"/>
    <mergeCell ref="Z22:Z23"/>
    <mergeCell ref="U31:U37"/>
    <mergeCell ref="W31:W37"/>
    <mergeCell ref="X31:X37"/>
    <mergeCell ref="U24:U30"/>
    <mergeCell ref="V24:V30"/>
    <mergeCell ref="W24:W30"/>
    <mergeCell ref="X24:X30"/>
    <mergeCell ref="AB12:AB13"/>
    <mergeCell ref="Z24:Z27"/>
    <mergeCell ref="AA24:AA30"/>
    <mergeCell ref="AC24:AC30"/>
    <mergeCell ref="Z29:Z30"/>
    <mergeCell ref="Y28:Y30"/>
    <mergeCell ref="Y24:Y27"/>
    <mergeCell ref="AB49:AB51"/>
    <mergeCell ref="E17:E19"/>
    <mergeCell ref="F17:F23"/>
    <mergeCell ref="G17:G23"/>
    <mergeCell ref="H17:H23"/>
    <mergeCell ref="O13:O16"/>
    <mergeCell ref="Q13:Q16"/>
    <mergeCell ref="R13:R16"/>
    <mergeCell ref="S13:S16"/>
    <mergeCell ref="T13:T16"/>
    <mergeCell ref="K10:K16"/>
    <mergeCell ref="Q10:Q12"/>
    <mergeCell ref="J17:J23"/>
    <mergeCell ref="H10:H16"/>
    <mergeCell ref="J10:J16"/>
    <mergeCell ref="R10:R12"/>
    <mergeCell ref="S10:S11"/>
    <mergeCell ref="T10:T11"/>
    <mergeCell ref="K17:K23"/>
    <mergeCell ref="S17:S18"/>
    <mergeCell ref="P17:P23"/>
    <mergeCell ref="Q17:Q19"/>
    <mergeCell ref="R17:R19"/>
    <mergeCell ref="O20:O23"/>
    <mergeCell ref="Q20:Q23"/>
    <mergeCell ref="J31:J37"/>
    <mergeCell ref="K24:K30"/>
    <mergeCell ref="K31:K37"/>
    <mergeCell ref="O34:O37"/>
    <mergeCell ref="Q34:Q37"/>
    <mergeCell ref="R34:R37"/>
    <mergeCell ref="S34:S37"/>
    <mergeCell ref="O24:O26"/>
    <mergeCell ref="P24:P30"/>
    <mergeCell ref="Q24:Q26"/>
    <mergeCell ref="R24:R26"/>
    <mergeCell ref="O27:O30"/>
    <mergeCell ref="O31:O33"/>
    <mergeCell ref="C24:C30"/>
    <mergeCell ref="D24:D30"/>
    <mergeCell ref="E24:E26"/>
    <mergeCell ref="F24:F30"/>
    <mergeCell ref="G24:G30"/>
    <mergeCell ref="E28:E30"/>
    <mergeCell ref="E42:E44"/>
    <mergeCell ref="B45:B51"/>
    <mergeCell ref="C45:C51"/>
    <mergeCell ref="E31:E33"/>
    <mergeCell ref="F31:F37"/>
    <mergeCell ref="G31:G37"/>
    <mergeCell ref="E35:E37"/>
    <mergeCell ref="D45:D51"/>
    <mergeCell ref="E45:E47"/>
    <mergeCell ref="F45:F51"/>
    <mergeCell ref="G45:G51"/>
    <mergeCell ref="E49:E51"/>
    <mergeCell ref="B17:B23"/>
    <mergeCell ref="C17:C23"/>
    <mergeCell ref="R8:R9"/>
    <mergeCell ref="O10:O12"/>
    <mergeCell ref="P10:P16"/>
    <mergeCell ref="D17:D23"/>
    <mergeCell ref="A10:A51"/>
    <mergeCell ref="B10:B16"/>
    <mergeCell ref="C10:C16"/>
    <mergeCell ref="D10:D16"/>
    <mergeCell ref="E10:E12"/>
    <mergeCell ref="F10:F16"/>
    <mergeCell ref="G10:G16"/>
    <mergeCell ref="B38:B44"/>
    <mergeCell ref="C38:C44"/>
    <mergeCell ref="D38:D44"/>
    <mergeCell ref="E38:E40"/>
    <mergeCell ref="F38:F44"/>
    <mergeCell ref="G38:G44"/>
    <mergeCell ref="E21:E23"/>
    <mergeCell ref="B31:B37"/>
    <mergeCell ref="C31:C37"/>
    <mergeCell ref="D31:D37"/>
    <mergeCell ref="B24:B30"/>
    <mergeCell ref="C7:C9"/>
    <mergeCell ref="D7:D9"/>
    <mergeCell ref="E7:E9"/>
    <mergeCell ref="F7:F9"/>
    <mergeCell ref="G7:J7"/>
    <mergeCell ref="K7:T7"/>
    <mergeCell ref="G8:J8"/>
    <mergeCell ref="K8:K9"/>
    <mergeCell ref="L8:L9"/>
    <mergeCell ref="M8:M9"/>
    <mergeCell ref="N8:N9"/>
    <mergeCell ref="O8:O9"/>
    <mergeCell ref="P8:P9"/>
    <mergeCell ref="S8:S9"/>
    <mergeCell ref="T8:T9"/>
    <mergeCell ref="AF27:AF30"/>
    <mergeCell ref="AE28:AE30"/>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Q8:Q9"/>
    <mergeCell ref="A7:A9"/>
    <mergeCell ref="B7:B9"/>
    <mergeCell ref="AF38:AF41"/>
    <mergeCell ref="AF42:AF44"/>
    <mergeCell ref="AG10:AG16"/>
    <mergeCell ref="AC6:AC9"/>
    <mergeCell ref="AF24:AF26"/>
    <mergeCell ref="AG24:AG30"/>
    <mergeCell ref="Z31:Z34"/>
    <mergeCell ref="AB10:AB11"/>
    <mergeCell ref="AB14:AB16"/>
    <mergeCell ref="AB24:AB27"/>
    <mergeCell ref="AB28:AB30"/>
    <mergeCell ref="AF10:AF12"/>
    <mergeCell ref="AG31:AG37"/>
    <mergeCell ref="AF13:AF16"/>
    <mergeCell ref="AE10:AE11"/>
    <mergeCell ref="U7:AB7"/>
    <mergeCell ref="AD6:AG8"/>
    <mergeCell ref="Y8:AB8"/>
    <mergeCell ref="W8:W9"/>
    <mergeCell ref="X8:X9"/>
    <mergeCell ref="AE14:AE16"/>
    <mergeCell ref="AG17:AG23"/>
    <mergeCell ref="U8:U9"/>
    <mergeCell ref="V8:V9"/>
  </mergeCells>
  <conditionalFormatting sqref="U10:U51">
    <cfRule type="containsText" dxfId="27" priority="29" operator="containsText" text="EXTREMO">
      <formula>NOT(ISERROR(SEARCH("EXTREMO",U10)))</formula>
    </cfRule>
    <cfRule type="containsText" dxfId="26" priority="30" operator="containsText" text="MODERADO">
      <formula>NOT(ISERROR(SEARCH("MODERADO",U10)))</formula>
    </cfRule>
    <cfRule type="containsText" dxfId="25" priority="31" operator="containsText" text="ALTO">
      <formula>NOT(ISERROR(SEARCH("ALTO",U10)))</formula>
    </cfRule>
    <cfRule type="containsText" dxfId="24" priority="32" operator="containsText" text="BAJO">
      <formula>NOT(ISERROR(SEARCH("BAJO",U10)))</formula>
    </cfRule>
  </conditionalFormatting>
  <conditionalFormatting sqref="J10:J16">
    <cfRule type="containsText" dxfId="23" priority="25" operator="containsText" text="EXTREMO">
      <formula>NOT(ISERROR(SEARCH("EXTREMO",J10)))</formula>
    </cfRule>
    <cfRule type="containsText" dxfId="22" priority="26" operator="containsText" text="ALTO">
      <formula>NOT(ISERROR(SEARCH("ALTO",J10)))</formula>
    </cfRule>
    <cfRule type="containsText" dxfId="21" priority="27" operator="containsText" text="MODERADO">
      <formula>NOT(ISERROR(SEARCH("MODERADO",J10)))</formula>
    </cfRule>
    <cfRule type="containsText" dxfId="20" priority="28" operator="containsText" text="BAJO">
      <formula>NOT(ISERROR(SEARCH("BAJO",J10)))</formula>
    </cfRule>
  </conditionalFormatting>
  <conditionalFormatting sqref="J17:J23">
    <cfRule type="containsText" dxfId="19" priority="21" operator="containsText" text="EXTREMO">
      <formula>NOT(ISERROR(SEARCH("EXTREMO",J17)))</formula>
    </cfRule>
    <cfRule type="containsText" dxfId="18" priority="22" operator="containsText" text="ALTO">
      <formula>NOT(ISERROR(SEARCH("ALTO",J17)))</formula>
    </cfRule>
    <cfRule type="containsText" dxfId="17" priority="23" operator="containsText" text="MODERADO">
      <formula>NOT(ISERROR(SEARCH("MODERADO",J17)))</formula>
    </cfRule>
    <cfRule type="containsText" dxfId="16" priority="24" operator="containsText" text="BAJO">
      <formula>NOT(ISERROR(SEARCH("BAJO",J17)))</formula>
    </cfRule>
  </conditionalFormatting>
  <conditionalFormatting sqref="J24:J30">
    <cfRule type="containsText" dxfId="15" priority="17" operator="containsText" text="EXTREMO">
      <formula>NOT(ISERROR(SEARCH("EXTREMO",J24)))</formula>
    </cfRule>
    <cfRule type="containsText" dxfId="14" priority="18" operator="containsText" text="ALTO">
      <formula>NOT(ISERROR(SEARCH("ALTO",J24)))</formula>
    </cfRule>
    <cfRule type="containsText" dxfId="13" priority="19" operator="containsText" text="MODERADO">
      <formula>NOT(ISERROR(SEARCH("MODERADO",J24)))</formula>
    </cfRule>
    <cfRule type="containsText" dxfId="12" priority="20" operator="containsText" text="BAJO">
      <formula>NOT(ISERROR(SEARCH("BAJO",J24)))</formula>
    </cfRule>
  </conditionalFormatting>
  <conditionalFormatting sqref="J31:J37">
    <cfRule type="containsText" dxfId="11" priority="13" operator="containsText" text="EXTREMO">
      <formula>NOT(ISERROR(SEARCH("EXTREMO",J31)))</formula>
    </cfRule>
    <cfRule type="containsText" dxfId="10" priority="14" operator="containsText" text="ALTO">
      <formula>NOT(ISERROR(SEARCH("ALTO",J31)))</formula>
    </cfRule>
    <cfRule type="containsText" dxfId="9" priority="15" operator="containsText" text="MODERADO">
      <formula>NOT(ISERROR(SEARCH("MODERADO",J31)))</formula>
    </cfRule>
    <cfRule type="containsText" dxfId="8" priority="16" operator="containsText" text="BAJO">
      <formula>NOT(ISERROR(SEARCH("BAJO",J31)))</formula>
    </cfRule>
  </conditionalFormatting>
  <conditionalFormatting sqref="J38:J44">
    <cfRule type="containsText" dxfId="7" priority="9" operator="containsText" text="EXTREMO">
      <formula>NOT(ISERROR(SEARCH("EXTREMO",J38)))</formula>
    </cfRule>
    <cfRule type="containsText" dxfId="6" priority="10" operator="containsText" text="ALTO">
      <formula>NOT(ISERROR(SEARCH("ALTO",J38)))</formula>
    </cfRule>
    <cfRule type="containsText" dxfId="5" priority="11" operator="containsText" text="MODERADO">
      <formula>NOT(ISERROR(SEARCH("MODERADO",J38)))</formula>
    </cfRule>
    <cfRule type="containsText" dxfId="4" priority="12" operator="containsText" text="BAJO">
      <formula>NOT(ISERROR(SEARCH("BAJO",J38)))</formula>
    </cfRule>
  </conditionalFormatting>
  <conditionalFormatting sqref="J45:J51">
    <cfRule type="containsText" dxfId="3" priority="5" operator="containsText" text="EXTREMO">
      <formula>NOT(ISERROR(SEARCH("EXTREMO",J45)))</formula>
    </cfRule>
    <cfRule type="containsText" dxfId="2" priority="6" operator="containsText" text="ALTO">
      <formula>NOT(ISERROR(SEARCH("ALTO",J45)))</formula>
    </cfRule>
    <cfRule type="containsText" dxfId="1" priority="7" operator="containsText" text="MODERADO">
      <formula>NOT(ISERROR(SEARCH("MODERADO",J45)))</formula>
    </cfRule>
    <cfRule type="containsText" dxfId="0" priority="8" operator="containsText" text="BAJO">
      <formula>NOT(ISERROR(SEARCH("BAJO",J45)))</formula>
    </cfRule>
  </conditionalFormatting>
  <dataValidations count="15">
    <dataValidation type="list" allowBlank="1" showInputMessage="1" showErrorMessage="1" sqref="M12 M19 M26 M33 M40 M47" xr:uid="{00000000-0002-0000-0000-000000000000}">
      <formula1>#REF!</formula1>
    </dataValidation>
    <dataValidation type="list" allowBlank="1" showInputMessage="1" showErrorMessage="1" sqref="M11 M18 M25 M32 M39 M46" xr:uid="{00000000-0002-0000-0000-000001000000}">
      <formula1>$AH$4:$AI$4</formula1>
    </dataValidation>
    <dataValidation type="list" allowBlank="1" showInputMessage="1" showErrorMessage="1" sqref="M10 M17 M24 M31 M38 M45" xr:uid="{00000000-0002-0000-0000-000002000000}">
      <formula1>$AH$2:$AH$3</formula1>
    </dataValidation>
    <dataValidation type="list" allowBlank="1" showInputMessage="1" showErrorMessage="1" sqref="D10:D51" xr:uid="{00000000-0002-0000-0000-000003000000}">
      <formula1>$AJ$13:$AK$13</formula1>
    </dataValidation>
    <dataValidation type="list" allowBlank="1" showInputMessage="1" showErrorMessage="1" sqref="G10:G51" xr:uid="{00000000-0002-0000-0000-000004000000}">
      <formula1>$AL$1:$AL$5</formula1>
    </dataValidation>
    <dataValidation type="list" allowBlank="1" showInputMessage="1" showErrorMessage="1" sqref="V10:V51" xr:uid="{00000000-0002-0000-0000-000005000000}">
      <formula1>$AI$12:$AK$12</formula1>
    </dataValidation>
    <dataValidation type="list" allowBlank="1" showInputMessage="1" showErrorMessage="1" sqref="U10:U51" xr:uid="{00000000-0002-0000-0000-000006000000}">
      <formula1>$AO$8:$AO$23</formula1>
    </dataValidation>
    <dataValidation type="list" allowBlank="1" showInputMessage="1" showErrorMessage="1" sqref="H10:H51" xr:uid="{00000000-0002-0000-0000-000007000000}">
      <formula1>$AL$10:$AL$12</formula1>
    </dataValidation>
    <dataValidation type="list" allowBlank="1" showInputMessage="1" showErrorMessage="1" sqref="AA10:AA51" xr:uid="{00000000-0002-0000-0000-000008000000}">
      <formula1>$AN$10:$AN$11</formula1>
    </dataValidation>
    <dataValidation type="list" allowBlank="1" showInputMessage="1" showErrorMessage="1" sqref="M13 M20 M27 M34 M41 M48" xr:uid="{00000000-0002-0000-0000-000009000000}">
      <formula1>$AJ$14:$AL$14</formula1>
    </dataValidation>
    <dataValidation type="list" allowBlank="1" showInputMessage="1" showErrorMessage="1" sqref="T10 S10:S11 T17 S17:S18 T24 S24:S25 T31 S31:S32 T38 S38:S39 T45 S45:S46" xr:uid="{00000000-0002-0000-0000-00000A000000}">
      <formula1>$AH$13:$AH$15</formula1>
    </dataValidation>
    <dataValidation type="list" allowBlank="1" showInputMessage="1" showErrorMessage="1" sqref="P10 P17 P24 P31 P38 P45" xr:uid="{00000000-0002-0000-0000-00000B000000}">
      <formula1>$AH$8:$AJ$8</formula1>
    </dataValidation>
    <dataValidation type="list" allowBlank="1" showInputMessage="1" showErrorMessage="1" sqref="M15 M22 M29 M36 M43 M50" xr:uid="{00000000-0002-0000-0000-00000C000000}">
      <formula1>$AH$6:$AI$6</formula1>
    </dataValidation>
    <dataValidation type="list" allowBlank="1" showInputMessage="1" showErrorMessage="1" sqref="M14 M21 M28 M35 M42 M49" xr:uid="{00000000-0002-0000-0000-00000D000000}">
      <formula1>$AH$5:$AI$5</formula1>
    </dataValidation>
    <dataValidation type="list" allowBlank="1" showInputMessage="1" showErrorMessage="1" sqref="M16 M23 M30 M37 M44 M51" xr:uid="{00000000-0002-0000-0000-00000E000000}">
      <formula1>$AH$7:$AJ$7</formula1>
    </dataValidation>
  </dataValidations>
  <printOptions horizontalCentered="1"/>
  <pageMargins left="0" right="0" top="0.39370078740157483" bottom="0.51181102362204722" header="0.31496062992125984" footer="0.31496062992125984"/>
  <pageSetup scale="22" orientation="landscape" r:id="rId1"/>
  <colBreaks count="1" manualBreakCount="1">
    <brk id="2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8" ma:contentTypeDescription="Crear nuevo documento." ma:contentTypeScope="" ma:versionID="1d968e919bdb93d62a37a798c0c0ee77">
  <xsd:schema xmlns:xsd="http://www.w3.org/2001/XMLSchema" xmlns:xs="http://www.w3.org/2001/XMLSchema" xmlns:p="http://schemas.microsoft.com/office/2006/metadata/properties" xmlns:ns2="8befd943-4f51-4e42-85af-a07052259448" targetNamespace="http://schemas.microsoft.com/office/2006/metadata/properties" ma:root="true" ma:fieldsID="5da8f3145681f68fe0befe77626be2c1" ns2:_="">
    <xsd:import namespace="8befd943-4f51-4e42-85af-a0705225944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BA9876-24B4-4616-9A2B-3292A16BDE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C0788-E31A-4589-927D-3C21C8EA44D8}">
  <ds:schemaRefs>
    <ds:schemaRef ds:uri="http://purl.org/dc/term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 ds:uri="8befd943-4f51-4e42-85af-a07052259448"/>
    <ds:schemaRef ds:uri="http://schemas.microsoft.com/office/2006/metadata/properties"/>
  </ds:schemaRefs>
</ds:datastoreItem>
</file>

<file path=customXml/itemProps3.xml><?xml version="1.0" encoding="utf-8"?>
<ds:datastoreItem xmlns:ds="http://schemas.openxmlformats.org/officeDocument/2006/customXml" ds:itemID="{8D965FF7-EC82-4BD0-907F-CCD4008C09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 MISIONAL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CAPISAJU</cp:lastModifiedBy>
  <cp:revision/>
  <dcterms:created xsi:type="dcterms:W3CDTF">2020-01-16T20:08:19Z</dcterms:created>
  <dcterms:modified xsi:type="dcterms:W3CDTF">2021-05-13T20:40:14Z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ies>
</file>