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 Delgado\Downloads\"/>
    </mc:Choice>
  </mc:AlternateContent>
  <xr:revisionPtr revIDLastSave="0" documentId="13_ncr:1_{EBD6FA57-0AAB-42CB-A361-4E69A85A6BAC}" xr6:coauthVersionLast="46" xr6:coauthVersionMax="47" xr10:uidLastSave="{00000000-0000-0000-0000-000000000000}"/>
  <bookViews>
    <workbookView xWindow="-110" yWindow="-110" windowWidth="19420" windowHeight="10420" tabRatio="973" xr2:uid="{00000000-000D-0000-FFFF-FFFF00000000}"/>
  </bookViews>
  <sheets>
    <sheet name="CONTROL INTERNO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" i="15" l="1"/>
  <c r="N23" i="15"/>
  <c r="N22" i="15"/>
  <c r="N21" i="15"/>
  <c r="N20" i="15"/>
  <c r="N19" i="15"/>
  <c r="N18" i="15"/>
  <c r="N17" i="15"/>
  <c r="I17" i="15"/>
  <c r="I18" i="15" s="1"/>
  <c r="N16" i="15"/>
  <c r="N15" i="15"/>
  <c r="N14" i="15"/>
  <c r="N13" i="15"/>
  <c r="N12" i="15"/>
  <c r="N11" i="15"/>
  <c r="N10" i="15"/>
  <c r="I10" i="15"/>
  <c r="I11" i="15" s="1"/>
  <c r="O10" i="15" l="1"/>
  <c r="O13" i="15" s="1"/>
  <c r="O17" i="15"/>
  <c r="O20" i="15" s="1"/>
  <c r="I12" i="15"/>
  <c r="J10" i="15"/>
  <c r="I19" i="15"/>
  <c r="J17" i="15"/>
  <c r="R13" i="15"/>
  <c r="Q13" i="15"/>
  <c r="R20" i="15"/>
  <c r="Q20" i="15"/>
  <c r="Q17" i="15" s="1"/>
  <c r="T20" i="15" l="1"/>
  <c r="T13" i="15"/>
  <c r="Q10" i="15"/>
  <c r="S20" i="15"/>
  <c r="S13" i="15"/>
</calcChain>
</file>

<file path=xl/sharedStrings.xml><?xml version="1.0" encoding="utf-8"?>
<sst xmlns="http://schemas.openxmlformats.org/spreadsheetml/2006/main" count="280" uniqueCount="184">
  <si>
    <t>PROCESO</t>
  </si>
  <si>
    <t>PLANEACIÓN</t>
  </si>
  <si>
    <t>CÓDIGO</t>
  </si>
  <si>
    <t>E-PLA-FT 020</t>
  </si>
  <si>
    <t>IMPACTO</t>
  </si>
  <si>
    <t>RARA VEZ</t>
  </si>
  <si>
    <t>TIPO DE RIESGO</t>
  </si>
  <si>
    <t>VERSIÓN</t>
  </si>
  <si>
    <t xml:space="preserve">  05</t>
  </si>
  <si>
    <t>ASIGNADO</t>
  </si>
  <si>
    <t>SÍ</t>
  </si>
  <si>
    <t>IMPROBABLE</t>
  </si>
  <si>
    <t>ESTRATÉGICO</t>
  </si>
  <si>
    <t>FORMATO</t>
  </si>
  <si>
    <t>MAPA DE RIESGOS DE CORRUPCIÓN</t>
  </si>
  <si>
    <t>PÁGINA</t>
  </si>
  <si>
    <t xml:space="preserve">1 de 1 </t>
  </si>
  <si>
    <t>NO ASIGNADO</t>
  </si>
  <si>
    <t>NO</t>
  </si>
  <si>
    <t>POSIBLE</t>
  </si>
  <si>
    <t>DE IMAGEN O REPUTACIONAL</t>
  </si>
  <si>
    <t>VIGENTE DESDE</t>
  </si>
  <si>
    <t>ADECUADO</t>
  </si>
  <si>
    <t>INADECUADO</t>
  </si>
  <si>
    <t>MODERADO</t>
  </si>
  <si>
    <t>PROBABLE</t>
  </si>
  <si>
    <t>OPERATIVO</t>
  </si>
  <si>
    <t>FECHA DE ACTUALIZACIÓN:</t>
  </si>
  <si>
    <r>
      <t xml:space="preserve">ACCIÓN: </t>
    </r>
    <r>
      <rPr>
        <sz val="11"/>
        <color theme="1"/>
        <rFont val="Times New Roman"/>
        <family val="1"/>
      </rPr>
      <t>(Marcar con "X")</t>
    </r>
  </si>
  <si>
    <t>FORMULACIÓN</t>
  </si>
  <si>
    <t>SEGUIMIENTO 1</t>
  </si>
  <si>
    <t>SEGUIMIENTO 2</t>
  </si>
  <si>
    <t>SEGUIMIENTO 3</t>
  </si>
  <si>
    <t>X</t>
  </si>
  <si>
    <t>CONFIABLE</t>
  </si>
  <si>
    <t>NO CONFIABLE</t>
  </si>
  <si>
    <t>TECNOLOGÍA</t>
  </si>
  <si>
    <t>CASI SEGURO</t>
  </si>
  <si>
    <t xml:space="preserve">DE CUMPLIMIENTO </t>
  </si>
  <si>
    <t>IDENTIFICACIÓN DEL RIESGO</t>
  </si>
  <si>
    <t>VALORACIÓN DEL RIESGO</t>
  </si>
  <si>
    <t>FECHA</t>
  </si>
  <si>
    <t>MONITOREO Y REVISIÓN</t>
  </si>
  <si>
    <t>SE INVESTIGAN Y SE RESUELVEN OPORTUNAMENTE</t>
  </si>
  <si>
    <t>NO SE INVESTIGAN Y SE RESUELVEN OPORTUNAMENTE</t>
  </si>
  <si>
    <t>TÉCNOLOGIA</t>
  </si>
  <si>
    <t>PROCESO/
OBJETIVO</t>
  </si>
  <si>
    <t>ÁREA*/ OBJETIVO</t>
  </si>
  <si>
    <t>CAUSA</t>
  </si>
  <si>
    <t>RIESGO</t>
  </si>
  <si>
    <t>CONSECUENCIAS</t>
  </si>
  <si>
    <t>ANÁLISIS DEL RIESGO</t>
  </si>
  <si>
    <t>EVALUACIÓN DEL RIESGO</t>
  </si>
  <si>
    <t>RIESGO RESIDUAL</t>
  </si>
  <si>
    <t>COMPLETA</t>
  </si>
  <si>
    <t>INCOMPLETA</t>
  </si>
  <si>
    <t>NO EXISTE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</si>
  <si>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</si>
  <si>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</si>
  <si>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</si>
  <si>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</si>
  <si>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</si>
  <si>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</si>
  <si>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</si>
  <si>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</si>
  <si>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</si>
  <si>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</si>
  <si>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CONTROLES AYUDAN A DISMINUIR IMPACTO</t>
  </si>
  <si>
    <t>ZONA DE RIESGO RESIDUAL</t>
  </si>
  <si>
    <t>OPCIÓN DE MANEJO</t>
  </si>
  <si>
    <t>FECHA DE ÚLTIMA MATERIALIZACIÓN DEL RIESGO</t>
  </si>
  <si>
    <t>ACCIONES DE CONTINGENCIA EN CASO DE MATERIALIZACIÓN DEL RIESGO</t>
  </si>
  <si>
    <t>ACCIONES ASOCIADAS AL FORTALECIMIENTO DEL CONTROL O A LA CAUSA</t>
  </si>
  <si>
    <t>FUERTE (SIEMPRE SE EJECUTA)</t>
  </si>
  <si>
    <t>MODERADO (ALGUNAS VECES)</t>
  </si>
  <si>
    <t>DÉBIL (NO SE EJECUTA)</t>
  </si>
  <si>
    <t>INSIGNIFICANTE</t>
  </si>
  <si>
    <t>BAJO</t>
  </si>
  <si>
    <t>PROBABILIDAD</t>
  </si>
  <si>
    <t>ZONA DE RIESGO INHERENTE</t>
  </si>
  <si>
    <t>ACCIONES A IMPLEMENTAR PARA EL FORTALECIMIENTO</t>
  </si>
  <si>
    <t>PERIODO DE EJECUCIÓN DE LAS ACCIONES A IMPLEMENTAR</t>
  </si>
  <si>
    <t>TIPO DE CONTROL</t>
  </si>
  <si>
    <t>REGISTRO</t>
  </si>
  <si>
    <t>ACCIONES IMPLEMENTADAS</t>
  </si>
  <si>
    <t>RESPONSABLE</t>
  </si>
  <si>
    <t>INDICADORES</t>
  </si>
  <si>
    <t>OBSERVACIONES DEL MONITOREO</t>
  </si>
  <si>
    <t>Sí</t>
  </si>
  <si>
    <t>MENOR</t>
  </si>
  <si>
    <t>1. BAJO</t>
  </si>
  <si>
    <t xml:space="preserve">SEGUIMIENTO Y EVALUACIÓN A LA GESTIÓN </t>
  </si>
  <si>
    <t>Proporcionar información sobre la efectividad del Sistema de Control Interno, la operación de la 1ª y 2ª Línea de defensa del Modelo Integrado de Planeación y Gestión -MIPG con un enfoque basado en riesgos</t>
  </si>
  <si>
    <t>Primacía de Intereses particulares sobre intereses generales en los procesos de Auditorias Internas.</t>
  </si>
  <si>
    <t>CORRUPCIÓN</t>
  </si>
  <si>
    <t xml:space="preserve">Inobservancia de los Principios Éticos en el desarrollo de las Auditorías Internas:  Integridad, objetividad, confidencialidad, competencia profesional y conflicto de intereses por parte del equipo Auditor.
</t>
  </si>
  <si>
    <t xml:space="preserve"> -Informes de Auditoría  sesgados, sin aportes significativos en la mejora de los procesos, lo cual afectaría la efectiva toma de decisiones,  por parte de los usuarios de dichos  informes.          </t>
  </si>
  <si>
    <t>CATASTRÓFICO</t>
  </si>
  <si>
    <t>1. Rotación de actividades de Auditoría entre los miembros del equipo de la Oficina, mediante asignación que queda plasmada en Formato Programa de Auditoría S-SEG-FT-003.
2. Revisión y aprobación por parte del Jefe de la Oficina de Control Interno de los informes emitidos; responsabilidades del Jefe de la Oficina,  contempladas en el Procedimiento de AUDITORÍAS INTERNAS código E-AUD-PR-001.
3. Realizar sensibilización en el equipo de Auditoría,   sobre el Código de Ética del Auditor Interno (Manual CÓDIGO DE ÉTICA AUDITOR
INTERNO CÓDIGO S-SEG-MA-002 - Versión 01  de 21/12/2018).
4. Realizar sensibilización en el equipo de Auditoría,  y solicitar el  diligenciamiento por parte del equipo Auditor, del Compromiso de Cumplimiento del Código de Ética de los Auditores Internos, incorporado en el formato: COMPROMISO ÉTICO DEL AUDITOR INTERNO, código: S-SEG-FT-010, Versión 01, del 21/12/2018. 
5. Realizar sensibilización en el equipo de Auditoría,   sobre el Estatuto de Auditoría (Manual ESTATUTO DE AUDITORÍA Versión 01, del 21/12/2018). 
6. Cada vez que ingrese un nuevo Auditor al equipo de la OCI se realizará la socialización y sensibilización de los documentos citados en los ítems anteriores.</t>
  </si>
  <si>
    <t>¿Existe un responsable asignado a la ejecución del control?</t>
  </si>
  <si>
    <t>DIRECTAMENTE</t>
  </si>
  <si>
    <t>1. EXTREMO</t>
  </si>
  <si>
    <t>REDUCIR EL RIESGO</t>
  </si>
  <si>
    <t>No se ha materializado</t>
  </si>
  <si>
    <t xml:space="preserve">1. Reasignar al profesional encargado de la auditoria a otros procesos  diferentes a evaluar.
</t>
  </si>
  <si>
    <t>1. Implementar las acciones tendientes a acatar, tanto, la Ley 2013 de 2019 (en lo relacionado con conflicto de interés), como los lineamientos y procedimientos emitidos por Desarrollo Humano, sobre la gestión de conflictos de interés y lo establecido en la Resolución Interna No. 191 de 2018, artículo 3, numeral 6.</t>
  </si>
  <si>
    <t>Desde la oficialización del Procedimiento y formatos por parte de Desarrollo humano, cada vez que lo indique el procedimiento.</t>
  </si>
  <si>
    <t>DETECTIVO</t>
  </si>
  <si>
    <t>Diligenciamiento, de Formatos de Conflicto de Interés aplicables e informe a Comité Institucional de Control Interno, cuando aplique.</t>
  </si>
  <si>
    <t>Los integrantes del equipo auditor  actualizaron el formato de conflicto de interés y lo publicaron en la página de transparencia de la Función Pública, en el tercer cuatrimestre, dando cumplimiento a la Ley 2013 de 2019 y en el momento del  proceso de contratación en el primer y segundo cuatrimestre, se diligenció el documento interno 021 LINEAMIENTO PARA LA PREVENCIÓN Y RESOLUCIÓN DE CONFLICTO DE INTERESES A-GDH-DI-021 de Desarrollo Humano. La publicación se reportó al Jefe de la Oficina de Control Interno -OCI y reposa en carpeta digital compartida de Control Interno
Los contratos siguen vigentes
Tercer Seguimiento OAP: Como parte del seguimiento tambien se debe registrar y adjuntar evidencia que permita establecer la aplicación de los controles establecidos. Se ajustó el nivel de riesgo residual</t>
  </si>
  <si>
    <t>JEFE DE OCI Y PROFESIONALES DE AUDITORÍA OCI</t>
  </si>
  <si>
    <r>
      <t>Indicador de EFICACIA:</t>
    </r>
    <r>
      <rPr>
        <sz val="10"/>
        <rFont val="Times New Roman"/>
        <family val="1"/>
      </rPr>
      <t xml:space="preserve">
# de formatos de conflicto de interés diligenciados/ # de formatos a diligenciar según lineamientos y procedimiento de Conflicto de Interés. ((Resultado óptimo del Indicador : 100%). 
Tercer cuatrimestre: 
En el tercer cuatrimestre fue diligenciado:
(5/5)*100%
</t>
    </r>
    <r>
      <rPr>
        <b/>
        <sz val="10"/>
        <rFont val="Times New Roman"/>
        <family val="1"/>
      </rPr>
      <t xml:space="preserve">En el tercer cuatrimestre se presentó diligenciamiento de formatos por cuanto se presentó adición y prórroga de contratos
</t>
    </r>
    <r>
      <rPr>
        <sz val="10"/>
        <rFont val="Times New Roman"/>
        <family val="1"/>
      </rPr>
      <t xml:space="preserve"># Reportes a Instancias pertinentes / # casos reales de conflicto de interés </t>
    </r>
    <r>
      <rPr>
        <b/>
        <sz val="10"/>
        <rFont val="Times New Roman"/>
        <family val="1"/>
      </rPr>
      <t xml:space="preserve">
En el tercer cuatrimestre no se presentaron reportes a instancias pertinentes por cuanto NO se presentaron casos reales de conflictos de interés.
Indicador de Efectividad : </t>
    </r>
    <r>
      <rPr>
        <sz val="10"/>
        <rFont val="Times New Roman"/>
        <family val="1"/>
      </rPr>
      <t xml:space="preserve">
# de Casos de inobservancia a principios éticos / # de Auditorías realizadas durante el período. (Resultado tolerable 0%. Resultado no tolerable &gt;0%)</t>
    </r>
    <r>
      <rPr>
        <b/>
        <sz val="10"/>
        <rFont val="Times New Roman"/>
        <family val="1"/>
      </rPr>
      <t xml:space="preserve">
Tercer cuatrimestre:
</t>
    </r>
    <r>
      <rPr>
        <sz val="10"/>
        <rFont val="Times New Roman"/>
        <family val="1"/>
      </rPr>
      <t>0/8 =0</t>
    </r>
  </si>
  <si>
    <t>EXTREMO</t>
  </si>
  <si>
    <t>ALTO</t>
  </si>
  <si>
    <t>PREVENTIVO</t>
  </si>
  <si>
    <t>2. BAJO</t>
  </si>
  <si>
    <t>¿El responsable tiene la autoridad y adecuada segregación de funciones en la ejecución del control?</t>
  </si>
  <si>
    <t>INDIRECTAMENTE</t>
  </si>
  <si>
    <t>MAYOR</t>
  </si>
  <si>
    <t>3. BAJO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</si>
  <si>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</si>
  <si>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</si>
  <si>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</si>
  <si>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No. De columnas en la matriz de riesgo que se desplaza en el eje de la impacto.</t>
  </si>
  <si>
    <t>ACEPTAR EL RIESGO</t>
  </si>
  <si>
    <t>EVITAR EL RIESGO</t>
  </si>
  <si>
    <t>COMPARTIR EL RIESGO</t>
  </si>
  <si>
    <t>4. BAJO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</si>
  <si>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</si>
  <si>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</si>
  <si>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FRAUDE</t>
  </si>
  <si>
    <t>5. BAJO</t>
  </si>
  <si>
    <t>¿La fuente de información que se utiliza en el desarrollo del control es información confiable que permita mitigar el riesgo?</t>
  </si>
  <si>
    <t>NO DISMINUYE</t>
  </si>
  <si>
    <t>DETECTAR</t>
  </si>
  <si>
    <t>NO ES UN CONTROL</t>
  </si>
  <si>
    <t>1. MODERADO</t>
  </si>
  <si>
    <t>¿Las observaciones, desviaciones o diferencias identificadas como resultados de la ejecución del control son investigadas y resueltas de manera oportuna?</t>
  </si>
  <si>
    <t>2. MODERADO</t>
  </si>
  <si>
    <t>¿Se deja evidencia o rastro de la ejecución del control que permita a cualquier tercero con la evidencia llegar a la misma conclusión?</t>
  </si>
  <si>
    <t>3. MODERADO</t>
  </si>
  <si>
    <t>Acceso a información confidencial o privilegiada, derivada de las actividades de la OCI, sin el debido control</t>
  </si>
  <si>
    <t>Uso indebido de  información confidencial o privilegiada,  por parte del equipo Auditor,
 en favor propio o de terceros</t>
  </si>
  <si>
    <t xml:space="preserve"> -Fraude
-Deterioro de la imagen y credibilidad de la Oficina de Control Interno</t>
  </si>
  <si>
    <t>1. Revisión y aprobación por parte del Jefe de la Oficina de Control Interno en la información emitida y solicitada por el equipo.
2. Realizar sensibilización en el equipo de Auditoría,   sobre el Código de Ética del Auditor Interno (Manual CÓDIGO DE ÉTICA AUDITOR
INTERNO CÓDIGO S-SEG-MA-002 - Versión 01  de 21/12/2018).
3.Autorización  por parte del Jefe de la oficina de Control Interno por medio del formato ´GESTIÓN DE USUARIOS, código A-TIC-FT-015 para el acceso a la carpeta digital en el momento del ingreso de cada funcionario del equipo.
4. Diligenciamiento del formato INVENTARIO ÚNICO DOCUMENTAL, código A-GDO-FT-018 a fin de garantizar que los documentos administrados por parte del auditor sean entregados y archivados en el momento del  retiro del mismo.
5. Diligenciamiento del formato A-GDO-FT-014 PRÉSTAMO Y/O CONSULTA DE INFORMACIÓN  en el momento de solicitar y devolver expedientes o documentos relacionados con las actividades del área</t>
  </si>
  <si>
    <t>1. ALTO</t>
  </si>
  <si>
    <t>1. Informar al Jefe de la Oficina de Control Interno sobre el inadecuado uso de la información por parte del auditor o equipo auditor para que se tomen las medidas disciplinarias a que haya lugar</t>
  </si>
  <si>
    <t>1. Implementación y diligenciamiento del Formato de Confidencialidad "017 ACUERDO DE CONFIDENCIALIDAD A-TIC-FT-017", por parte de cada uno de los miembros de la Oficina de Control Interno.</t>
  </si>
  <si>
    <t>Cada vez que un miembro de la OCI inicie contrato.</t>
  </si>
  <si>
    <t>Formato  "017 ACUERDO DE CONFIDENCIALIDAD A-TIC-FT-017".</t>
  </si>
  <si>
    <t>Todos los contratistas del equipo auditor de la OCI diligenciaron el Acuerdo de Confidencialidad al momento de suscribir el contrato en los meses de febrero y marzo  de 2021. 
Actividad realizada en el primer cuatrimestre. Los contratos continuan vigentes 
Tercer Seguimiento OAP: Como parte del seguimiento tambien se debe registrar y adjuntar evidencia que permita establecer la aplicación de los controles establecidos. Se ajustó el nivel de riesgo residual No se adjuntan evidencias</t>
  </si>
  <si>
    <r>
      <t xml:space="preserve">Indicadores de Eficacia:
Tercer cuatrimestre: </t>
    </r>
    <r>
      <rPr>
        <sz val="10"/>
        <rFont val="Times New Roman"/>
        <family val="1"/>
      </rPr>
      <t xml:space="preserve">Debido a que no se firmaron nuevos contratos durante el tercer cuatrimestre del año, NO aplica  el diligenciamiento de formato de confidencialidad para este período. </t>
    </r>
    <r>
      <rPr>
        <b/>
        <sz val="10"/>
        <rFont val="Times New Roman"/>
        <family val="1"/>
      </rPr>
      <t xml:space="preserve"> 
Indicador de Efectividad: </t>
    </r>
    <r>
      <rPr>
        <sz val="10"/>
        <rFont val="Times New Roman"/>
        <family val="1"/>
      </rPr>
      <t xml:space="preserve">
#  Casos de Funcionarios de la OCI implicados en casos de mal uso de la información. 
(Resultado tolerable =0;  Resultado no tolerable &gt;0%)</t>
    </r>
    <r>
      <rPr>
        <b/>
        <sz val="10"/>
        <rFont val="Times New Roman"/>
        <family val="1"/>
      </rPr>
      <t xml:space="preserve">
Medición tercer cuatrimestre: 
0</t>
    </r>
  </si>
  <si>
    <t xml:space="preserve">* El campo "Área" solo aplica al interior del IDIPRON para entender el objetivo del área donde se genera el riesgo y el alcance del mismo  </t>
  </si>
  <si>
    <t>4. MODERADO</t>
  </si>
  <si>
    <t>CONTROL DE CAMBIOS</t>
  </si>
  <si>
    <t>5. MODERADO</t>
  </si>
  <si>
    <t>ACTUALIZACIÓN</t>
  </si>
  <si>
    <t>DESCRIPCIÓN DE CAMBIOS EN RIESGOS</t>
  </si>
  <si>
    <t>FECHA  (DIA/MES/AÑO)</t>
  </si>
  <si>
    <t>ELABORÓ</t>
  </si>
  <si>
    <t>#</t>
  </si>
  <si>
    <t>Formulación</t>
  </si>
  <si>
    <t>ALEXA XIMENA LENES ROJAS</t>
  </si>
  <si>
    <t>2. ALTO</t>
  </si>
  <si>
    <t>Primer Seguimiento con corte a 30 de abril de 2021</t>
  </si>
  <si>
    <t>LUIS ORLANDO BARRERA C</t>
  </si>
  <si>
    <t>3. ALTO</t>
  </si>
  <si>
    <t>Segundo Seguimiento con corte a 31 de agosto de 2021</t>
  </si>
  <si>
    <t>ANDRES E. BEJARANO B.</t>
  </si>
  <si>
    <t>4. ALTO</t>
  </si>
  <si>
    <t>Tercer Seguimiento con corte a 31 de diciembre de 2021</t>
  </si>
  <si>
    <t>5. ALTO</t>
  </si>
  <si>
    <t>REVISÓ</t>
  </si>
  <si>
    <t>APROBACIÓN LÍDER DEL PROCESO</t>
  </si>
  <si>
    <t>APOYO OFICINA DE ASESORA DE PLANEACIÓN</t>
  </si>
  <si>
    <t>6. ALTO</t>
  </si>
  <si>
    <t>NOMBRE:</t>
  </si>
  <si>
    <t>LUIS ORLANDO BARRERA CEPEDA</t>
  </si>
  <si>
    <t>7. ALTO</t>
  </si>
  <si>
    <t>CARGO:</t>
  </si>
  <si>
    <t>CONTRATISTA PROFESIONAL ESP OFICINA DE CONTROL INTERNO</t>
  </si>
  <si>
    <t>JEFE OFICINA DE CONTROL INTERNO</t>
  </si>
  <si>
    <t>Se revisan evidencias en carpeta digital, ruta: 
Z:\CARPETA COMPARTIDA CONTROL INTERNO\2021\MAPAS DE RIESGO OCI\MAPA DE RIESGO CORRUPCIÓN 2021 - OCI\TERCER SEGUIMIENTO 2021.
*Los controles y acciones implementadas atienden a un control detectivo el cual mitigar el impacto del riesgo.
*Se establece plenamente el responsable de las acciones de control.      
*La periodicidad de los controles está establecida.</t>
  </si>
  <si>
    <t>Se revisan evidencias en carpeta digital, ruta:
Z:\CARPETA COMPARTIDA CONTROL INTERNO\2021\MAPAS DE RIESGO OCI\MAPA DE RIESGO CORRUPCIÓN 2021 - OCI\PRIMER SEGUIMIENTO 2021
*Los controles y acciones implementadas atienden a un control detectivo el cual mitigar el impacto del riesgo.
*Se establece plenamente el responsable de las acciones de control.      
*La periodicidad de los controles está establecida.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</si>
</sst>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b/>
      <sz val="9.5"/>
      <name val="Times New Roman"/>
      <family val="1"/>
    </font>
    <font>
      <sz val="9.699999999999999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/>
    <xf numFmtId="0" fontId="2" fillId="0" borderId="0" xfId="0" applyFont="1"/>
    <xf numFmtId="1" fontId="10" fillId="0" borderId="19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10" fillId="0" borderId="0" xfId="0" applyFont="1" applyAlignment="1">
      <alignment vertical="top" wrapText="1"/>
    </xf>
    <xf numFmtId="0" fontId="10" fillId="0" borderId="22" xfId="0" applyFont="1" applyBorder="1" applyAlignment="1">
      <alignment horizontal="justify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justify" vertical="top" wrapText="1"/>
      <protection locked="0"/>
    </xf>
    <xf numFmtId="0" fontId="9" fillId="0" borderId="11" xfId="0" applyFont="1" applyBorder="1" applyAlignment="1" applyProtection="1">
      <alignment horizontal="justify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16">
    <dxf>
      <fill>
        <patternFill patternType="solid">
          <fgColor auto="1"/>
          <bgColor rgb="FF0EBE16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92D05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EC6114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FFFF00"/>
          </stop>
        </gradientFill>
      </fill>
    </dxf>
    <dxf>
      <fill>
        <patternFill patternType="solid">
          <fgColor auto="1"/>
          <bgColor rgb="FFFF5050"/>
        </patternFill>
      </fill>
    </dxf>
    <dxf>
      <fill>
        <patternFill patternType="solid">
          <fgColor auto="1"/>
          <bgColor rgb="FF0EBE16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92D05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EC6114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rgb="FFFFFF00"/>
          </stop>
        </gradientFill>
      </fill>
    </dxf>
    <dxf>
      <fill>
        <patternFill patternType="solid">
          <fgColor auto="1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148648</xdr:rowOff>
    </xdr:from>
    <xdr:to>
      <xdr:col>2</xdr:col>
      <xdr:colOff>902379</xdr:colOff>
      <xdr:row>3</xdr:row>
      <xdr:rowOff>150851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97F9DEB7-584E-4108-B08E-26A77D10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48"/>
          <a:ext cx="902379" cy="103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2"/>
  <sheetViews>
    <sheetView tabSelected="1" topLeftCell="AD1" zoomScale="68" zoomScaleNormal="68" workbookViewId="0">
      <selection activeCell="AG10" sqref="AG10:AG23"/>
    </sheetView>
  </sheetViews>
  <sheetFormatPr baseColWidth="10" defaultColWidth="11.453125" defaultRowHeight="14.5" x14ac:dyDescent="0.35"/>
  <cols>
    <col min="1" max="2" width="32.54296875" hidden="1" customWidth="1"/>
    <col min="3" max="3" width="18.7265625" customWidth="1"/>
    <col min="4" max="4" width="19.453125" customWidth="1"/>
    <col min="5" max="5" width="17.26953125" customWidth="1"/>
    <col min="6" max="6" width="18.81640625" customWidth="1"/>
    <col min="7" max="7" width="11.7265625" customWidth="1"/>
    <col min="8" max="8" width="18.7265625" customWidth="1"/>
    <col min="9" max="9" width="20.81640625" hidden="1" customWidth="1"/>
    <col min="10" max="10" width="15" customWidth="1"/>
    <col min="11" max="11" width="50.453125" customWidth="1"/>
    <col min="12" max="12" width="35.26953125" customWidth="1"/>
    <col min="13" max="13" width="24.1796875" bestFit="1" customWidth="1"/>
    <col min="14" max="14" width="0" hidden="1" customWidth="1"/>
    <col min="15" max="15" width="10.54296875" customWidth="1"/>
    <col min="16" max="16" width="17.453125" customWidth="1"/>
    <col min="17" max="17" width="12.1796875" customWidth="1"/>
    <col min="18" max="18" width="14.54296875" customWidth="1"/>
    <col min="19" max="19" width="12.26953125" customWidth="1"/>
    <col min="20" max="20" width="12" customWidth="1"/>
    <col min="21" max="21" width="20.81640625" customWidth="1"/>
    <col min="22" max="22" width="16.54296875" customWidth="1"/>
    <col min="23" max="26" width="25.453125" customWidth="1"/>
    <col min="27" max="27" width="21.54296875" customWidth="1"/>
    <col min="28" max="28" width="25.453125" customWidth="1"/>
    <col min="29" max="29" width="11.54296875" customWidth="1"/>
    <col min="30" max="30" width="33" customWidth="1"/>
    <col min="31" max="31" width="18.26953125" customWidth="1"/>
    <col min="32" max="32" width="33.81640625" customWidth="1"/>
    <col min="33" max="33" width="34.81640625" customWidth="1"/>
    <col min="34" max="41" width="11.453125" hidden="1" customWidth="1"/>
    <col min="42" max="42" width="0" hidden="1" customWidth="1"/>
  </cols>
  <sheetData>
    <row r="1" spans="1:42" ht="27" customHeight="1" x14ac:dyDescent="0.35">
      <c r="A1" s="70"/>
      <c r="B1" s="153" t="s">
        <v>0</v>
      </c>
      <c r="C1" s="154"/>
      <c r="D1" s="154"/>
      <c r="E1" s="155"/>
      <c r="F1" s="153" t="s">
        <v>1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5"/>
      <c r="AD1" s="138" t="s">
        <v>2</v>
      </c>
      <c r="AE1" s="139"/>
      <c r="AF1" s="138" t="s">
        <v>3</v>
      </c>
      <c r="AG1" s="139"/>
      <c r="AH1" s="7"/>
      <c r="AI1" s="7"/>
      <c r="AJ1" s="7"/>
      <c r="AK1" s="7" t="s">
        <v>4</v>
      </c>
      <c r="AL1" s="7" t="s">
        <v>5</v>
      </c>
      <c r="AM1" s="7"/>
      <c r="AN1" s="7" t="s">
        <v>6</v>
      </c>
      <c r="AO1" s="7"/>
      <c r="AP1" s="7"/>
    </row>
    <row r="2" spans="1:42" ht="27" customHeight="1" x14ac:dyDescent="0.35">
      <c r="A2" s="70"/>
      <c r="B2" s="156"/>
      <c r="C2" s="157"/>
      <c r="D2" s="157"/>
      <c r="E2" s="158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8"/>
      <c r="AD2" s="138" t="s">
        <v>7</v>
      </c>
      <c r="AE2" s="139"/>
      <c r="AF2" s="159" t="s">
        <v>8</v>
      </c>
      <c r="AG2" s="160"/>
      <c r="AH2" s="7" t="s">
        <v>9</v>
      </c>
      <c r="AI2" s="7" t="s">
        <v>10</v>
      </c>
      <c r="AJ2" s="7"/>
      <c r="AK2" s="7"/>
      <c r="AL2" s="7" t="s">
        <v>11</v>
      </c>
      <c r="AM2" s="7"/>
      <c r="AN2" s="7" t="s">
        <v>12</v>
      </c>
      <c r="AO2" s="7"/>
      <c r="AP2" s="7"/>
    </row>
    <row r="3" spans="1:42" ht="27" customHeight="1" x14ac:dyDescent="0.35">
      <c r="A3" s="70"/>
      <c r="B3" s="153" t="s">
        <v>13</v>
      </c>
      <c r="C3" s="154"/>
      <c r="D3" s="154"/>
      <c r="E3" s="155"/>
      <c r="F3" s="153" t="s">
        <v>14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5"/>
      <c r="AD3" s="138" t="s">
        <v>15</v>
      </c>
      <c r="AE3" s="139"/>
      <c r="AF3" s="138" t="s">
        <v>16</v>
      </c>
      <c r="AG3" s="139"/>
      <c r="AH3" s="7" t="s">
        <v>17</v>
      </c>
      <c r="AI3" s="7" t="s">
        <v>18</v>
      </c>
      <c r="AJ3" s="7"/>
      <c r="AK3" s="7"/>
      <c r="AL3" s="7" t="s">
        <v>19</v>
      </c>
      <c r="AM3" s="7"/>
      <c r="AN3" s="7" t="s">
        <v>20</v>
      </c>
      <c r="AO3" s="7"/>
      <c r="AP3" s="7"/>
    </row>
    <row r="4" spans="1:42" ht="27" customHeight="1" x14ac:dyDescent="0.35">
      <c r="A4" s="70"/>
      <c r="B4" s="156"/>
      <c r="C4" s="157"/>
      <c r="D4" s="157"/>
      <c r="E4" s="158"/>
      <c r="F4" s="156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8"/>
      <c r="AD4" s="138" t="s">
        <v>21</v>
      </c>
      <c r="AE4" s="139"/>
      <c r="AF4" s="140">
        <v>43846</v>
      </c>
      <c r="AG4" s="139"/>
      <c r="AH4" s="7" t="s">
        <v>22</v>
      </c>
      <c r="AI4" s="7" t="s">
        <v>23</v>
      </c>
      <c r="AJ4" s="7"/>
      <c r="AK4" s="7" t="s">
        <v>24</v>
      </c>
      <c r="AL4" s="7" t="s">
        <v>25</v>
      </c>
      <c r="AM4" s="7"/>
      <c r="AN4" s="7" t="s">
        <v>26</v>
      </c>
      <c r="AO4" s="7"/>
      <c r="AP4" s="7"/>
    </row>
    <row r="5" spans="1:42" x14ac:dyDescent="0.35">
      <c r="A5" s="141" t="s">
        <v>27</v>
      </c>
      <c r="B5" s="141"/>
      <c r="C5" s="142">
        <v>43851</v>
      </c>
      <c r="D5" s="143"/>
      <c r="E5" s="143"/>
      <c r="F5" s="143"/>
      <c r="G5" s="144"/>
      <c r="H5" s="145"/>
      <c r="I5" s="145"/>
      <c r="J5" s="145"/>
      <c r="K5" s="145"/>
      <c r="L5" s="146"/>
      <c r="M5" s="147" t="s">
        <v>28</v>
      </c>
      <c r="N5" s="148"/>
      <c r="O5" s="148"/>
      <c r="P5" s="148"/>
      <c r="Q5" s="148"/>
      <c r="R5" s="148"/>
      <c r="S5" s="148"/>
      <c r="T5" s="148"/>
      <c r="U5" s="148"/>
      <c r="V5" s="149"/>
      <c r="W5" s="20" t="s">
        <v>29</v>
      </c>
      <c r="X5" s="30"/>
      <c r="Y5" s="21" t="s">
        <v>30</v>
      </c>
      <c r="Z5" s="150"/>
      <c r="AA5" s="151"/>
      <c r="AB5" s="20" t="s">
        <v>31</v>
      </c>
      <c r="AC5" s="33"/>
      <c r="AD5" s="22" t="s">
        <v>32</v>
      </c>
      <c r="AE5" s="33" t="s">
        <v>33</v>
      </c>
      <c r="AF5" s="152"/>
      <c r="AG5" s="152"/>
      <c r="AH5" s="8" t="s">
        <v>34</v>
      </c>
      <c r="AI5" s="8" t="s">
        <v>35</v>
      </c>
      <c r="AJ5" s="8" t="s">
        <v>36</v>
      </c>
      <c r="AK5" s="8"/>
      <c r="AL5" s="8" t="s">
        <v>37</v>
      </c>
      <c r="AM5" s="8"/>
      <c r="AN5" s="8" t="s">
        <v>38</v>
      </c>
      <c r="AO5" s="8"/>
      <c r="AP5" s="8"/>
    </row>
    <row r="6" spans="1:42" x14ac:dyDescent="0.35">
      <c r="A6" s="122" t="s">
        <v>39</v>
      </c>
      <c r="B6" s="122"/>
      <c r="C6" s="122"/>
      <c r="D6" s="122"/>
      <c r="E6" s="122"/>
      <c r="F6" s="122"/>
      <c r="G6" s="123" t="s">
        <v>40</v>
      </c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5"/>
      <c r="Y6" s="124"/>
      <c r="Z6" s="124"/>
      <c r="AA6" s="124"/>
      <c r="AB6" s="126"/>
      <c r="AC6" s="127" t="s">
        <v>41</v>
      </c>
      <c r="AD6" s="130" t="s">
        <v>42</v>
      </c>
      <c r="AE6" s="131"/>
      <c r="AF6" s="131"/>
      <c r="AG6" s="131"/>
      <c r="AH6" s="7" t="s">
        <v>43</v>
      </c>
      <c r="AI6" s="7" t="s">
        <v>44</v>
      </c>
      <c r="AJ6" s="7"/>
      <c r="AK6" s="7"/>
      <c r="AL6" s="7"/>
      <c r="AM6" s="7"/>
      <c r="AN6" s="7" t="s">
        <v>45</v>
      </c>
      <c r="AO6" s="7"/>
      <c r="AP6" s="7"/>
    </row>
    <row r="7" spans="1:42" x14ac:dyDescent="0.35">
      <c r="A7" s="104" t="s">
        <v>46</v>
      </c>
      <c r="B7" s="100" t="s">
        <v>47</v>
      </c>
      <c r="C7" s="104" t="s">
        <v>48</v>
      </c>
      <c r="D7" s="104" t="s">
        <v>6</v>
      </c>
      <c r="E7" s="104" t="s">
        <v>49</v>
      </c>
      <c r="F7" s="135" t="s">
        <v>50</v>
      </c>
      <c r="G7" s="122" t="s">
        <v>51</v>
      </c>
      <c r="H7" s="122"/>
      <c r="I7" s="122"/>
      <c r="J7" s="122"/>
      <c r="K7" s="123" t="s">
        <v>52</v>
      </c>
      <c r="L7" s="124"/>
      <c r="M7" s="124"/>
      <c r="N7" s="124"/>
      <c r="O7" s="124"/>
      <c r="P7" s="124"/>
      <c r="Q7" s="124"/>
      <c r="R7" s="124"/>
      <c r="S7" s="124"/>
      <c r="T7" s="126"/>
      <c r="U7" s="123" t="s">
        <v>53</v>
      </c>
      <c r="V7" s="124"/>
      <c r="W7" s="124"/>
      <c r="X7" s="124"/>
      <c r="Y7" s="124"/>
      <c r="Z7" s="124"/>
      <c r="AA7" s="124"/>
      <c r="AB7" s="126"/>
      <c r="AC7" s="128"/>
      <c r="AD7" s="130"/>
      <c r="AE7" s="131"/>
      <c r="AF7" s="131"/>
      <c r="AG7" s="131"/>
      <c r="AH7" s="7" t="s">
        <v>54</v>
      </c>
      <c r="AI7" s="7" t="s">
        <v>55</v>
      </c>
      <c r="AJ7" s="7" t="s">
        <v>56</v>
      </c>
      <c r="AK7" s="9"/>
      <c r="AL7" s="9"/>
      <c r="AM7" s="9"/>
      <c r="AN7" s="9"/>
      <c r="AO7" s="9"/>
      <c r="AP7" s="9"/>
    </row>
    <row r="8" spans="1:42" ht="26.25" customHeight="1" x14ac:dyDescent="0.35">
      <c r="A8" s="104"/>
      <c r="B8" s="134"/>
      <c r="C8" s="104"/>
      <c r="D8" s="104"/>
      <c r="E8" s="104"/>
      <c r="F8" s="135"/>
      <c r="G8" s="136" t="s">
        <v>57</v>
      </c>
      <c r="H8" s="136"/>
      <c r="I8" s="136"/>
      <c r="J8" s="136"/>
      <c r="K8" s="137" t="s">
        <v>58</v>
      </c>
      <c r="L8" s="135" t="s">
        <v>59</v>
      </c>
      <c r="M8" s="135" t="s">
        <v>60</v>
      </c>
      <c r="N8" s="127" t="s">
        <v>61</v>
      </c>
      <c r="O8" s="104" t="s">
        <v>62</v>
      </c>
      <c r="P8" s="134" t="s">
        <v>63</v>
      </c>
      <c r="Q8" s="100" t="s">
        <v>64</v>
      </c>
      <c r="R8" s="104" t="s">
        <v>65</v>
      </c>
      <c r="S8" s="100" t="s">
        <v>66</v>
      </c>
      <c r="T8" s="100" t="s">
        <v>67</v>
      </c>
      <c r="U8" s="102" t="s">
        <v>68</v>
      </c>
      <c r="V8" s="104" t="s">
        <v>69</v>
      </c>
      <c r="W8" s="137" t="s">
        <v>70</v>
      </c>
      <c r="X8" s="100" t="s">
        <v>71</v>
      </c>
      <c r="Y8" s="104" t="s">
        <v>72</v>
      </c>
      <c r="Z8" s="104"/>
      <c r="AA8" s="104"/>
      <c r="AB8" s="104"/>
      <c r="AC8" s="128"/>
      <c r="AD8" s="132"/>
      <c r="AE8" s="133"/>
      <c r="AF8" s="133"/>
      <c r="AG8" s="133"/>
      <c r="AH8" s="9" t="s">
        <v>73</v>
      </c>
      <c r="AI8" s="9" t="s">
        <v>74</v>
      </c>
      <c r="AJ8" s="9" t="s">
        <v>75</v>
      </c>
      <c r="AK8" s="9"/>
      <c r="AL8" s="9" t="s">
        <v>76</v>
      </c>
      <c r="AM8" s="9"/>
      <c r="AN8" s="9"/>
      <c r="AO8" s="7" t="s">
        <v>77</v>
      </c>
      <c r="AP8" s="9"/>
    </row>
    <row r="9" spans="1:42" ht="75.75" customHeight="1" x14ac:dyDescent="0.35">
      <c r="A9" s="100"/>
      <c r="B9" s="101"/>
      <c r="C9" s="100"/>
      <c r="D9" s="100"/>
      <c r="E9" s="100"/>
      <c r="F9" s="127"/>
      <c r="G9" s="11" t="s">
        <v>78</v>
      </c>
      <c r="H9" s="11" t="s">
        <v>4</v>
      </c>
      <c r="I9" s="11"/>
      <c r="J9" s="29" t="s">
        <v>79</v>
      </c>
      <c r="K9" s="102"/>
      <c r="L9" s="135"/>
      <c r="M9" s="135"/>
      <c r="N9" s="129"/>
      <c r="O9" s="104"/>
      <c r="P9" s="101"/>
      <c r="Q9" s="101"/>
      <c r="R9" s="104"/>
      <c r="S9" s="101"/>
      <c r="T9" s="101"/>
      <c r="U9" s="103"/>
      <c r="V9" s="104"/>
      <c r="W9" s="102"/>
      <c r="X9" s="101"/>
      <c r="Y9" s="31" t="s">
        <v>80</v>
      </c>
      <c r="Z9" s="31" t="s">
        <v>81</v>
      </c>
      <c r="AA9" s="32" t="s">
        <v>82</v>
      </c>
      <c r="AB9" s="32" t="s">
        <v>83</v>
      </c>
      <c r="AC9" s="129"/>
      <c r="AD9" s="12" t="s">
        <v>84</v>
      </c>
      <c r="AE9" s="12" t="s">
        <v>85</v>
      </c>
      <c r="AF9" s="12" t="s">
        <v>86</v>
      </c>
      <c r="AG9" s="31" t="s">
        <v>87</v>
      </c>
      <c r="AH9" s="9" t="s">
        <v>88</v>
      </c>
      <c r="AI9" s="9" t="s">
        <v>18</v>
      </c>
      <c r="AJ9" s="9"/>
      <c r="AK9" s="9"/>
      <c r="AL9" s="9" t="s">
        <v>89</v>
      </c>
      <c r="AM9" s="9"/>
      <c r="AN9" s="9"/>
      <c r="AO9" s="7" t="s">
        <v>90</v>
      </c>
      <c r="AP9" s="9"/>
    </row>
    <row r="10" spans="1:42" ht="41.25" customHeight="1" x14ac:dyDescent="0.35">
      <c r="A10" s="107" t="s">
        <v>91</v>
      </c>
      <c r="B10" s="107" t="s">
        <v>92</v>
      </c>
      <c r="C10" s="71" t="s">
        <v>93</v>
      </c>
      <c r="D10" s="110" t="s">
        <v>94</v>
      </c>
      <c r="E10" s="88" t="s">
        <v>95</v>
      </c>
      <c r="F10" s="71" t="s">
        <v>96</v>
      </c>
      <c r="G10" s="73" t="s">
        <v>5</v>
      </c>
      <c r="H10" s="73" t="s">
        <v>97</v>
      </c>
      <c r="I10" s="1" t="str">
        <f>CONCATENATE(G10,H10)</f>
        <v>RARA VEZCATASTRÓFICO</v>
      </c>
      <c r="J10" s="111" t="str">
        <f>I11</f>
        <v>1. EXTREMO</v>
      </c>
      <c r="K10" s="113" t="s">
        <v>98</v>
      </c>
      <c r="L10" s="23" t="s">
        <v>99</v>
      </c>
      <c r="M10" s="2" t="s">
        <v>9</v>
      </c>
      <c r="N10" s="13">
        <f>IF(M10="ASIGNADO",15,IF(M10="NO ASIGNADO",0,""))</f>
        <v>15</v>
      </c>
      <c r="O10" s="116">
        <f>SUM(N10:N16)</f>
        <v>100</v>
      </c>
      <c r="P10" s="118" t="s">
        <v>73</v>
      </c>
      <c r="Q10" s="121">
        <f>IF(Q13="DÉBIL",0,IF(Q13="MODERADO",50,IF(Q13="FUERTE",100,"")))</f>
        <v>100</v>
      </c>
      <c r="R10" s="105"/>
      <c r="S10" s="95" t="s">
        <v>100</v>
      </c>
      <c r="T10" s="95" t="s">
        <v>100</v>
      </c>
      <c r="U10" s="96" t="s">
        <v>101</v>
      </c>
      <c r="V10" s="98" t="s">
        <v>102</v>
      </c>
      <c r="W10" s="59" t="s">
        <v>103</v>
      </c>
      <c r="X10" s="71" t="s">
        <v>104</v>
      </c>
      <c r="Y10" s="71" t="s">
        <v>105</v>
      </c>
      <c r="Z10" s="88" t="s">
        <v>106</v>
      </c>
      <c r="AA10" s="91" t="s">
        <v>107</v>
      </c>
      <c r="AB10" s="71" t="s">
        <v>108</v>
      </c>
      <c r="AC10" s="94">
        <v>44561</v>
      </c>
      <c r="AD10" s="75" t="s">
        <v>109</v>
      </c>
      <c r="AE10" s="75" t="s">
        <v>110</v>
      </c>
      <c r="AF10" s="74" t="s">
        <v>111</v>
      </c>
      <c r="AG10" s="161" t="s">
        <v>182</v>
      </c>
      <c r="AH10" s="7" t="s">
        <v>112</v>
      </c>
      <c r="AI10" s="7" t="s">
        <v>113</v>
      </c>
      <c r="AJ10" s="7" t="s">
        <v>24</v>
      </c>
      <c r="AK10" s="7" t="s">
        <v>77</v>
      </c>
      <c r="AL10" s="7" t="s">
        <v>24</v>
      </c>
      <c r="AM10" s="7"/>
      <c r="AN10" s="7" t="s">
        <v>114</v>
      </c>
      <c r="AO10" s="7" t="s">
        <v>115</v>
      </c>
      <c r="AP10" s="7"/>
    </row>
    <row r="11" spans="1:42" ht="55.5" customHeight="1" x14ac:dyDescent="0.35">
      <c r="A11" s="108"/>
      <c r="B11" s="108"/>
      <c r="C11" s="59"/>
      <c r="D11" s="96"/>
      <c r="E11" s="89"/>
      <c r="F11" s="59"/>
      <c r="G11" s="73"/>
      <c r="H11" s="73"/>
      <c r="I11" s="1" t="str">
        <f>IF(I10="RARA VEZINSIGNIFICANTE","1. BAJO",IF(I10="RARA VEZMENOR","2. BAJO",IF(I10="IMPROBABLEINSIGNIFICANTE","3. BAJO",IF(I10="IMPROBABLEMENOR","4. BAJO",IF(I10="POSIBLEINSIGNIFICANTE","5. BAJO",IF(I10="RARA VEZMODERADO","1. MODERADO",IF(I10="IMPROBABLEMODERADO","2. MODERADO",IF(I10="POSIBLEMENOR","3. MODERADO",IF(I10="PROBABLEINSIGNIFICANTE","4. MODERADO",IF(I10="RARA VEZMAYOR","1. ALTO",IF(I10="IMPROBABLEMAYOR","2. ALTO",IF(I10="POSIBLEMODERADO","3. ALTO",IF(I10="PROBABLEMENOR","4. ALTO",IF(I10="PROBABLEMODERADO","5. ALTO",IF(I10="CASI SEGUROINSIGNIFICANTE","6. ALTO",IF(I10="CASI SEGUROMENOR","7. ALTO",IF(I10="RARA VEZCATASTRÓFICO","1. EXTREMO",IF(I10="IMPROBABLECATASTRÓFICO","2. EXTREMO",IF(I10="POSIBLEMAYOR","3. EXTREMO",IF(I10="POSIBLECATASTRÓFICO","4. EXTREMO",IF(I10="PROBABLEMAYOR","5. EXTREMO",IF(I10="PROBABLECATASTRÓFICO","6. EXTREMO",IF(I10="CASI SEGUROMODERADO","7. EXTREMO",IF(I10="CASI SEGUROMAYOR","8. EXTREMO",IF(I10="CASI SEGUROCATASTRÓFICO","9. EXTREMO","")))))))))))))))))))))))))</f>
        <v>1. EXTREMO</v>
      </c>
      <c r="J11" s="112"/>
      <c r="K11" s="114"/>
      <c r="L11" s="24" t="s">
        <v>116</v>
      </c>
      <c r="M11" s="3" t="s">
        <v>22</v>
      </c>
      <c r="N11" s="10">
        <f>IF(M11="ADECUADO",15,IF(M11="INADECUADO",0,""))</f>
        <v>15</v>
      </c>
      <c r="O11" s="117"/>
      <c r="P11" s="119"/>
      <c r="Q11" s="121"/>
      <c r="R11" s="106"/>
      <c r="S11" s="95"/>
      <c r="T11" s="95"/>
      <c r="U11" s="96"/>
      <c r="V11" s="99"/>
      <c r="W11" s="59"/>
      <c r="X11" s="59"/>
      <c r="Y11" s="59"/>
      <c r="Z11" s="89"/>
      <c r="AA11" s="92"/>
      <c r="AB11" s="59"/>
      <c r="AC11" s="59"/>
      <c r="AD11" s="75"/>
      <c r="AE11" s="75"/>
      <c r="AF11" s="77"/>
      <c r="AG11" s="161"/>
      <c r="AH11" s="7" t="s">
        <v>100</v>
      </c>
      <c r="AI11" s="7" t="s">
        <v>117</v>
      </c>
      <c r="AJ11" s="7"/>
      <c r="AK11" s="7"/>
      <c r="AL11" s="7" t="s">
        <v>118</v>
      </c>
      <c r="AM11" s="7"/>
      <c r="AN11" s="7" t="s">
        <v>107</v>
      </c>
      <c r="AO11" s="7" t="s">
        <v>119</v>
      </c>
      <c r="AP11" s="7"/>
    </row>
    <row r="12" spans="1:42" ht="138" customHeight="1" x14ac:dyDescent="0.35">
      <c r="A12" s="108"/>
      <c r="B12" s="108"/>
      <c r="C12" s="59"/>
      <c r="D12" s="96"/>
      <c r="E12" s="89"/>
      <c r="F12" s="59"/>
      <c r="G12" s="73"/>
      <c r="H12" s="73"/>
      <c r="I12" s="1" t="str">
        <f>IF(OR(I11="1. BAJO",I11="2. BAJO",I11="3. BAJO",I11="4. BAJO",I11="5. BAJO"),"BAJO",IF(OR(I11="1. MODERADO",I11="2. MODERADO",I11="3. MODERADO",I11="4. MODERADO"),"MODERADO",IF(OR(I11="1. ALTO",I11="2. ALTO",I11="3. ALTO",I11="4. ALTO",I11="5. ALTO",I11="6. ALTO",I11="7. ALTO"),"ALTO",IF(OR(I11="1. EXTREMO",I11="2. EXTREMO",I11="3. EXTREMO",I11="4. EXTREMO",I11="5. EXTREMO",I11="6. EXTREMO",I11="7. EXTREMO",I11="8. EXTREMO",I11="9. EXTREMO"),"EXTREMO",""))))</f>
        <v>EXTREMO</v>
      </c>
      <c r="J12" s="112"/>
      <c r="K12" s="114"/>
      <c r="L12" s="25" t="s">
        <v>120</v>
      </c>
      <c r="M12" s="3" t="s">
        <v>121</v>
      </c>
      <c r="N12" s="10">
        <f>IF(M12="OPORTUNA",15,IF(M12="INOPORTUNA",0,""))</f>
        <v>15</v>
      </c>
      <c r="O12" s="117"/>
      <c r="P12" s="119"/>
      <c r="Q12" s="121"/>
      <c r="R12" s="106"/>
      <c r="S12" s="4" t="s">
        <v>122</v>
      </c>
      <c r="T12" s="4" t="s">
        <v>123</v>
      </c>
      <c r="U12" s="96"/>
      <c r="V12" s="99"/>
      <c r="W12" s="59"/>
      <c r="X12" s="59"/>
      <c r="Y12" s="59"/>
      <c r="Z12" s="89"/>
      <c r="AA12" s="92"/>
      <c r="AB12" s="59"/>
      <c r="AC12" s="59"/>
      <c r="AD12" s="75"/>
      <c r="AE12" s="75"/>
      <c r="AF12" s="77"/>
      <c r="AG12" s="161"/>
      <c r="AH12" s="7" t="s">
        <v>124</v>
      </c>
      <c r="AI12" s="7" t="s">
        <v>102</v>
      </c>
      <c r="AJ12" s="7" t="s">
        <v>125</v>
      </c>
      <c r="AK12" s="7" t="s">
        <v>126</v>
      </c>
      <c r="AL12" s="7" t="s">
        <v>97</v>
      </c>
      <c r="AM12" s="7"/>
      <c r="AN12" s="7"/>
      <c r="AO12" s="7" t="s">
        <v>127</v>
      </c>
      <c r="AP12" s="7"/>
    </row>
    <row r="13" spans="1:42" ht="86.25" customHeight="1" x14ac:dyDescent="0.35">
      <c r="A13" s="108"/>
      <c r="B13" s="108"/>
      <c r="C13" s="59"/>
      <c r="D13" s="96"/>
      <c r="E13" s="89"/>
      <c r="F13" s="59"/>
      <c r="G13" s="73"/>
      <c r="H13" s="73"/>
      <c r="I13" s="1"/>
      <c r="J13" s="112"/>
      <c r="K13" s="114"/>
      <c r="L13" s="24" t="s">
        <v>128</v>
      </c>
      <c r="M13" s="3" t="s">
        <v>129</v>
      </c>
      <c r="N13" s="10">
        <f>IF(M13="PREVENIR",15,IF(M13="DETECTAR",10,IF(M13="NO ES UN CONTROL",0,"")))</f>
        <v>15</v>
      </c>
      <c r="O13" s="79" t="str">
        <f>IF(O10&lt;86,"DÉBIL",IF(O10&lt;96,"MODERADO",IF(O10&lt;101,"FUERTE","")))</f>
        <v>FUERTE</v>
      </c>
      <c r="P13" s="119"/>
      <c r="Q13" s="81" t="str">
        <f>IF(AND(O13="FUERTE",P10="FUERTE (SIEMPRE SE EJECUTA)"),"FUERTE",IF(OR(O13="DÉBIL",P10="DÉBIL (NO SE EJECUTA)"),"DÉBIL",IF(OR(O13="MODERADO",P10="MODERADO (ALGUNAS VECES)"),"MODERADO")))</f>
        <v>FUERTE</v>
      </c>
      <c r="R13" s="83" t="str">
        <f>IF(AND(O13="FUERTE",P10="FUERTE (SIEMPRE SE EJECUTA)"),"NO","SÍ")</f>
        <v>NO</v>
      </c>
      <c r="S13" s="85">
        <f>IF(AND($Q$13="FUERTE",$S$10="DIRECTAMENTE",$T$10="DIRECTAMENTE"),2,IF(AND($Q$13="FUERTE",$S$10="DIRECTAMENTE",$T$10="INDIRECTAMENTE"),2,IF(AND($Q$13="FUERTE",$S$10="DIRECTAMENTE",$T$10="NO DISMINUYE"),2,IF(AND($Q$13="FUERTE",$S$10="NO DISMINUYE",$T$10="DIRECTAMENTE"),0,IF(AND($Q$13="MODERADO",$S$10="DIRECTAMENTE",$T$10="DIRECTAMENTE"),1,IF(AND($Q$13="MODERADO",$S$10="DIRECTAMENTE",$T$10="INDIRECTAMENTE"),1,IF(AND($Q$13="MODERADO",$S$10="DIRECTAMENTE",$T$10="NO DISMINUYE"),1,IF(AND($Q$13="MODERADO",$S$10="NO DISMINUYE",$T$10="DIRECTAMENTE"),0,"N/A"))))))))</f>
        <v>2</v>
      </c>
      <c r="T13" s="86">
        <f>IF(AND($Q$13="FUERTE",$S$10="DIRECTAMENTE",$T$10="DIRECTAMENTE"),2,IF(AND($Q$13="FUERTE",$S$10="DIRECTAMENTE",$T$10="INDIRECTAMENTE"),1,IF(AND($Q$13="FUERTE",$S$10="DIRECTAMENTE",$T$10="NO DISMINUYE"),0,IF(AND($Q$13="FUERTE",$S$10="NO DISMINUYE",$T$10="DIRECTAMENTE"),2,IF(AND($Q$13="MODERADO",$S$10="DIRECTAMENTE",$T$10="DIRECTAMENTE"),1,IF(AND($Q$13="MODERADO",$S$10="DIRECTAMENTE",$T$10="INDIRECTAMENTE"),0,IF(AND($Q$13="MODERADO",$S$10="DIRECTAMENTE",$T$10="NO DISMINUYE"),0,IF(AND($Q$13="MODERADO",$S$10="NO DISMINUYE",$T$10="DIRECTAMENTE"),1,"N/A"))))))))</f>
        <v>2</v>
      </c>
      <c r="U13" s="96"/>
      <c r="V13" s="99"/>
      <c r="W13" s="59"/>
      <c r="X13" s="59"/>
      <c r="Y13" s="59"/>
      <c r="Z13" s="89"/>
      <c r="AA13" s="92"/>
      <c r="AB13" s="59"/>
      <c r="AC13" s="59"/>
      <c r="AD13" s="75"/>
      <c r="AE13" s="75"/>
      <c r="AF13" s="77"/>
      <c r="AG13" s="161"/>
      <c r="AH13" s="7" t="s">
        <v>100</v>
      </c>
      <c r="AI13" s="7"/>
      <c r="AJ13" s="7" t="s">
        <v>94</v>
      </c>
      <c r="AK13" s="7" t="s">
        <v>130</v>
      </c>
      <c r="AL13" s="7"/>
      <c r="AM13" s="7"/>
      <c r="AN13" s="7"/>
      <c r="AO13" s="7" t="s">
        <v>131</v>
      </c>
      <c r="AP13" s="7"/>
    </row>
    <row r="14" spans="1:42" ht="75.75" customHeight="1" x14ac:dyDescent="0.35">
      <c r="A14" s="108"/>
      <c r="B14" s="108"/>
      <c r="C14" s="59"/>
      <c r="D14" s="96"/>
      <c r="E14" s="89"/>
      <c r="F14" s="59"/>
      <c r="G14" s="73"/>
      <c r="H14" s="73"/>
      <c r="I14" s="1"/>
      <c r="J14" s="112"/>
      <c r="K14" s="114"/>
      <c r="L14" s="24" t="s">
        <v>132</v>
      </c>
      <c r="M14" s="3" t="s">
        <v>34</v>
      </c>
      <c r="N14" s="10">
        <f>IF(M14="CONFIABLE",15,IF(M14="NO CONFIABLE",0,""))</f>
        <v>15</v>
      </c>
      <c r="O14" s="80"/>
      <c r="P14" s="119"/>
      <c r="Q14" s="81"/>
      <c r="R14" s="83"/>
      <c r="S14" s="85"/>
      <c r="T14" s="87"/>
      <c r="U14" s="96"/>
      <c r="V14" s="99"/>
      <c r="W14" s="59"/>
      <c r="X14" s="59"/>
      <c r="Y14" s="59"/>
      <c r="Z14" s="89"/>
      <c r="AA14" s="92"/>
      <c r="AB14" s="59"/>
      <c r="AC14" s="59"/>
      <c r="AD14" s="75"/>
      <c r="AE14" s="75"/>
      <c r="AF14" s="77"/>
      <c r="AG14" s="161"/>
      <c r="AH14" s="7" t="s">
        <v>133</v>
      </c>
      <c r="AI14" s="7"/>
      <c r="AJ14" s="7" t="s">
        <v>134</v>
      </c>
      <c r="AK14" s="7" t="s">
        <v>129</v>
      </c>
      <c r="AL14" s="7" t="s">
        <v>135</v>
      </c>
      <c r="AM14" s="7"/>
      <c r="AN14" s="7"/>
      <c r="AO14" s="7" t="s">
        <v>136</v>
      </c>
      <c r="AP14" s="7"/>
    </row>
    <row r="15" spans="1:42" ht="66.75" customHeight="1" x14ac:dyDescent="0.35">
      <c r="A15" s="108"/>
      <c r="B15" s="108"/>
      <c r="C15" s="59"/>
      <c r="D15" s="96"/>
      <c r="E15" s="89"/>
      <c r="F15" s="59"/>
      <c r="G15" s="73"/>
      <c r="H15" s="73"/>
      <c r="I15" s="1"/>
      <c r="J15" s="112"/>
      <c r="K15" s="114"/>
      <c r="L15" s="24" t="s">
        <v>137</v>
      </c>
      <c r="M15" s="3" t="s">
        <v>43</v>
      </c>
      <c r="N15" s="10">
        <f>IF(M15="SE INVESTIGAN Y SE RESUELVEN OPORTUNAMENTE",15,IF(M15="NO SE INVESTIGAN Y SE RESUELVEN OPORTUNAMENTE",0,""))</f>
        <v>15</v>
      </c>
      <c r="O15" s="80"/>
      <c r="P15" s="119"/>
      <c r="Q15" s="81"/>
      <c r="R15" s="83"/>
      <c r="S15" s="85"/>
      <c r="T15" s="87"/>
      <c r="U15" s="96"/>
      <c r="V15" s="99"/>
      <c r="W15" s="59"/>
      <c r="X15" s="59"/>
      <c r="Y15" s="59"/>
      <c r="Z15" s="89"/>
      <c r="AA15" s="92"/>
      <c r="AB15" s="59"/>
      <c r="AC15" s="59"/>
      <c r="AD15" s="75"/>
      <c r="AE15" s="75"/>
      <c r="AF15" s="77"/>
      <c r="AG15" s="161"/>
      <c r="AH15" s="7" t="s">
        <v>117</v>
      </c>
      <c r="AI15" s="7"/>
      <c r="AJ15" s="7"/>
      <c r="AK15" s="7"/>
      <c r="AL15" s="7"/>
      <c r="AM15" s="7"/>
      <c r="AN15" s="7"/>
      <c r="AO15" s="7" t="s">
        <v>138</v>
      </c>
      <c r="AP15" s="7"/>
    </row>
    <row r="16" spans="1:42" ht="51" customHeight="1" x14ac:dyDescent="0.35">
      <c r="A16" s="108"/>
      <c r="B16" s="108"/>
      <c r="C16" s="72"/>
      <c r="D16" s="97"/>
      <c r="E16" s="90"/>
      <c r="F16" s="72"/>
      <c r="G16" s="74"/>
      <c r="H16" s="74"/>
      <c r="I16" s="1"/>
      <c r="J16" s="112"/>
      <c r="K16" s="115"/>
      <c r="L16" s="26" t="s">
        <v>139</v>
      </c>
      <c r="M16" s="5" t="s">
        <v>54</v>
      </c>
      <c r="N16" s="14">
        <f>IF(M16="COMPLETA",10,IF(M16="INCOMPLETA",5,IF(M16="NO EXISTE",0,"")))</f>
        <v>10</v>
      </c>
      <c r="O16" s="80"/>
      <c r="P16" s="120"/>
      <c r="Q16" s="82"/>
      <c r="R16" s="84"/>
      <c r="S16" s="86"/>
      <c r="T16" s="87"/>
      <c r="U16" s="97"/>
      <c r="V16" s="99"/>
      <c r="W16" s="72"/>
      <c r="X16" s="72"/>
      <c r="Y16" s="72"/>
      <c r="Z16" s="90"/>
      <c r="AA16" s="93"/>
      <c r="AB16" s="72"/>
      <c r="AC16" s="72"/>
      <c r="AD16" s="76"/>
      <c r="AE16" s="76"/>
      <c r="AF16" s="78"/>
      <c r="AG16" s="162"/>
      <c r="AH16" s="7"/>
      <c r="AI16" s="7"/>
      <c r="AJ16" s="7"/>
      <c r="AK16" s="7"/>
      <c r="AL16" s="7"/>
      <c r="AM16" s="7"/>
      <c r="AN16" s="7"/>
      <c r="AO16" s="7" t="s">
        <v>140</v>
      </c>
      <c r="AP16" s="7"/>
    </row>
    <row r="17" spans="1:45" ht="41.25" customHeight="1" x14ac:dyDescent="0.35">
      <c r="A17" s="108"/>
      <c r="B17" s="108"/>
      <c r="C17" s="71" t="s">
        <v>141</v>
      </c>
      <c r="D17" s="110" t="s">
        <v>94</v>
      </c>
      <c r="E17" s="88" t="s">
        <v>142</v>
      </c>
      <c r="F17" s="71" t="s">
        <v>143</v>
      </c>
      <c r="G17" s="73" t="s">
        <v>5</v>
      </c>
      <c r="H17" s="73" t="s">
        <v>118</v>
      </c>
      <c r="I17" s="1" t="str">
        <f>CONCATENATE(G17,H17)</f>
        <v>RARA VEZMAYOR</v>
      </c>
      <c r="J17" s="111" t="str">
        <f>I18</f>
        <v>1. ALTO</v>
      </c>
      <c r="K17" s="113" t="s">
        <v>144</v>
      </c>
      <c r="L17" s="23" t="s">
        <v>99</v>
      </c>
      <c r="M17" s="2" t="s">
        <v>9</v>
      </c>
      <c r="N17" s="13">
        <f>IF(M17="ASIGNADO",15,IF(M17="NO ASIGNADO",0,""))</f>
        <v>15</v>
      </c>
      <c r="O17" s="116">
        <f>SUM(N17:N23)</f>
        <v>100</v>
      </c>
      <c r="P17" s="118" t="s">
        <v>73</v>
      </c>
      <c r="Q17" s="121">
        <f>IF(Q20="DÉBIL",0,IF(Q20="MODERADO",50,IF(Q20="FUERTE",100,"")))</f>
        <v>100</v>
      </c>
      <c r="R17" s="105"/>
      <c r="S17" s="95" t="s">
        <v>100</v>
      </c>
      <c r="T17" s="95" t="s">
        <v>100</v>
      </c>
      <c r="U17" s="96" t="s">
        <v>145</v>
      </c>
      <c r="V17" s="98" t="s">
        <v>102</v>
      </c>
      <c r="W17" s="59" t="s">
        <v>103</v>
      </c>
      <c r="X17" s="71" t="s">
        <v>146</v>
      </c>
      <c r="Y17" s="71" t="s">
        <v>147</v>
      </c>
      <c r="Z17" s="88" t="s">
        <v>148</v>
      </c>
      <c r="AA17" s="91" t="s">
        <v>107</v>
      </c>
      <c r="AB17" s="71" t="s">
        <v>149</v>
      </c>
      <c r="AC17" s="94">
        <v>44561</v>
      </c>
      <c r="AD17" s="75" t="s">
        <v>150</v>
      </c>
      <c r="AE17" s="75" t="s">
        <v>110</v>
      </c>
      <c r="AF17" s="74" t="s">
        <v>151</v>
      </c>
      <c r="AG17" s="161" t="s">
        <v>183</v>
      </c>
      <c r="AH17" s="7" t="s">
        <v>112</v>
      </c>
      <c r="AI17" s="7" t="s">
        <v>113</v>
      </c>
      <c r="AJ17" s="7" t="s">
        <v>24</v>
      </c>
      <c r="AK17" s="7" t="s">
        <v>77</v>
      </c>
      <c r="AL17" s="7" t="s">
        <v>24</v>
      </c>
      <c r="AM17" s="7"/>
      <c r="AN17" s="7" t="s">
        <v>114</v>
      </c>
      <c r="AO17" s="7" t="s">
        <v>115</v>
      </c>
      <c r="AP17" s="7"/>
    </row>
    <row r="18" spans="1:45" ht="55.5" customHeight="1" x14ac:dyDescent="0.35">
      <c r="A18" s="108"/>
      <c r="B18" s="108"/>
      <c r="C18" s="59"/>
      <c r="D18" s="96"/>
      <c r="E18" s="89"/>
      <c r="F18" s="59"/>
      <c r="G18" s="73"/>
      <c r="H18" s="73"/>
      <c r="I18" s="1" t="str">
        <f>IF(I17="RARA VEZINSIGNIFICANTE","1. BAJO",IF(I17="RARA VEZMENOR","2. BAJO",IF(I17="IMPROBABLEINSIGNIFICANTE","3. BAJO",IF(I17="IMPROBABLEMENOR","4. BAJO",IF(I17="POSIBLEINSIGNIFICANTE","5. BAJO",IF(I17="RARA VEZMODERADO","1. MODERADO",IF(I17="IMPROBABLEMODERADO","2. MODERADO",IF(I17="POSIBLEMENOR","3. MODERADO",IF(I17="PROBABLEINSIGNIFICANTE","4. MODERADO",IF(I17="RARA VEZMAYOR","1. ALTO",IF(I17="IMPROBABLEMAYOR","2. ALTO",IF(I17="POSIBLEMODERADO","3. ALTO",IF(I17="PROBABLEMENOR","4. ALTO",IF(I17="PROBABLEMODERADO","5. ALTO",IF(I17="CASI SEGUROINSIGNIFICANTE","6. ALTO",IF(I17="CASI SEGUROMENOR","7. ALTO",IF(I17="RARA VEZCATASTRÓFICO","1. EXTREMO",IF(I17="IMPROBABLECATASTRÓFICO","2. EXTREMO",IF(I17="POSIBLEMAYOR","3. EXTREMO",IF(I17="POSIBLECATASTRÓFICO","4. EXTREMO",IF(I17="PROBABLEMAYOR","5. EXTREMO",IF(I17="PROBABLECATASTRÓFICO","6. EXTREMO",IF(I17="CASI SEGUROMODERADO","7. EXTREMO",IF(I17="CASI SEGUROMAYOR","8. EXTREMO",IF(I17="CASI SEGUROCATASTRÓFICO","9. EXTREMO","")))))))))))))))))))))))))</f>
        <v>1. ALTO</v>
      </c>
      <c r="J18" s="112"/>
      <c r="K18" s="114"/>
      <c r="L18" s="24" t="s">
        <v>116</v>
      </c>
      <c r="M18" s="3" t="s">
        <v>22</v>
      </c>
      <c r="N18" s="10">
        <f>IF(M18="ADECUADO",15,IF(M18="INADECUADO",0,""))</f>
        <v>15</v>
      </c>
      <c r="O18" s="117"/>
      <c r="P18" s="119"/>
      <c r="Q18" s="121"/>
      <c r="R18" s="106"/>
      <c r="S18" s="95"/>
      <c r="T18" s="95"/>
      <c r="U18" s="96"/>
      <c r="V18" s="99"/>
      <c r="W18" s="59"/>
      <c r="X18" s="59"/>
      <c r="Y18" s="59"/>
      <c r="Z18" s="89"/>
      <c r="AA18" s="92"/>
      <c r="AB18" s="59"/>
      <c r="AC18" s="59"/>
      <c r="AD18" s="75"/>
      <c r="AE18" s="75"/>
      <c r="AF18" s="77"/>
      <c r="AG18" s="161"/>
      <c r="AH18" s="7" t="s">
        <v>100</v>
      </c>
      <c r="AI18" s="7" t="s">
        <v>117</v>
      </c>
      <c r="AJ18" s="7"/>
      <c r="AK18" s="7"/>
      <c r="AL18" s="7" t="s">
        <v>118</v>
      </c>
      <c r="AM18" s="7"/>
      <c r="AN18" s="7" t="s">
        <v>107</v>
      </c>
      <c r="AO18" s="7" t="s">
        <v>119</v>
      </c>
      <c r="AP18" s="7"/>
    </row>
    <row r="19" spans="1:45" ht="69" customHeight="1" x14ac:dyDescent="0.35">
      <c r="A19" s="108"/>
      <c r="B19" s="108"/>
      <c r="C19" s="59"/>
      <c r="D19" s="96"/>
      <c r="E19" s="89"/>
      <c r="F19" s="59"/>
      <c r="G19" s="73"/>
      <c r="H19" s="73"/>
      <c r="I19" s="1" t="str">
        <f>IF(OR(I18="1. BAJO",I18="2. BAJO",I18="3. BAJO",I18="4. BAJO",I18="5. BAJO"),"BAJO",IF(OR(I18="1. MODERADO",I18="2. MODERADO",I18="3. MODERADO",I18="4. MODERADO"),"MODERADO",IF(OR(I18="1. ALTO",I18="2. ALTO",I18="3. ALTO",I18="4. ALTO",I18="5. ALTO",I18="6. ALTO",I18="7. ALTO"),"ALTO",IF(OR(I18="1. EXTREMO",I18="2. EXTREMO",I18="3. EXTREMO",I18="4. EXTREMO",I18="5. EXTREMO",I18="6. EXTREMO",I18="7. EXTREMO",I18="8. EXTREMO",I18="9. EXTREMO"),"EXTREMO",""))))</f>
        <v>ALTO</v>
      </c>
      <c r="J19" s="112"/>
      <c r="K19" s="114"/>
      <c r="L19" s="25" t="s">
        <v>120</v>
      </c>
      <c r="M19" s="3" t="s">
        <v>121</v>
      </c>
      <c r="N19" s="10">
        <f>IF(M19="OPORTUNA",15,IF(M19="INOPORTUNA",0,""))</f>
        <v>15</v>
      </c>
      <c r="O19" s="117"/>
      <c r="P19" s="119"/>
      <c r="Q19" s="121"/>
      <c r="R19" s="106"/>
      <c r="S19" s="4" t="s">
        <v>122</v>
      </c>
      <c r="T19" s="4" t="s">
        <v>123</v>
      </c>
      <c r="U19" s="96"/>
      <c r="V19" s="99"/>
      <c r="W19" s="59"/>
      <c r="X19" s="59"/>
      <c r="Y19" s="59"/>
      <c r="Z19" s="89"/>
      <c r="AA19" s="92"/>
      <c r="AB19" s="59"/>
      <c r="AC19" s="59"/>
      <c r="AD19" s="75"/>
      <c r="AE19" s="75"/>
      <c r="AF19" s="77"/>
      <c r="AG19" s="161"/>
      <c r="AH19" s="7" t="s">
        <v>124</v>
      </c>
      <c r="AI19" s="7" t="s">
        <v>102</v>
      </c>
      <c r="AJ19" s="7" t="s">
        <v>125</v>
      </c>
      <c r="AK19" s="7" t="s">
        <v>126</v>
      </c>
      <c r="AL19" s="7" t="s">
        <v>97</v>
      </c>
      <c r="AM19" s="7"/>
      <c r="AN19" s="7"/>
      <c r="AO19" s="7" t="s">
        <v>127</v>
      </c>
      <c r="AP19" s="7"/>
    </row>
    <row r="20" spans="1:45" ht="86.25" customHeight="1" x14ac:dyDescent="0.35">
      <c r="A20" s="108"/>
      <c r="B20" s="108"/>
      <c r="C20" s="59"/>
      <c r="D20" s="96"/>
      <c r="E20" s="89"/>
      <c r="F20" s="59"/>
      <c r="G20" s="73"/>
      <c r="H20" s="73"/>
      <c r="I20" s="1"/>
      <c r="J20" s="112"/>
      <c r="K20" s="114"/>
      <c r="L20" s="24" t="s">
        <v>128</v>
      </c>
      <c r="M20" s="3" t="s">
        <v>129</v>
      </c>
      <c r="N20" s="10">
        <f>IF(M20="PREVENIR",15,IF(M20="DETECTAR",10,IF(M20="NO ES UN CONTROL",0,"")))</f>
        <v>15</v>
      </c>
      <c r="O20" s="79" t="str">
        <f>IF(O17&lt;86,"DÉBIL",IF(O17&lt;96,"MODERADO",IF(O17&lt;101,"FUERTE","")))</f>
        <v>FUERTE</v>
      </c>
      <c r="P20" s="119"/>
      <c r="Q20" s="81" t="str">
        <f>IF(AND(O20="FUERTE",P17="FUERTE (SIEMPRE SE EJECUTA)"),"FUERTE",IF(OR(O20="DÉBIL",P17="DÉBIL (NO SE EJECUTA)"),"DÉBIL",IF(OR(O20="MODERADO",P17="MODERADO (ALGUNAS VECES)"),"MODERADO")))</f>
        <v>FUERTE</v>
      </c>
      <c r="R20" s="83" t="str">
        <f>IF(AND(O20="FUERTE",P17="FUERTE (SIEMPRE SE EJECUTA)"),"NO","SÍ")</f>
        <v>NO</v>
      </c>
      <c r="S20" s="85">
        <f>IF(AND($Q$13="FUERTE",$S$10="DIRECTAMENTE",$T$10="DIRECTAMENTE"),2,IF(AND($Q$13="FUERTE",$S$10="DIRECTAMENTE",$T$10="INDIRECTAMENTE"),2,IF(AND($Q$13="FUERTE",$S$10="DIRECTAMENTE",$T$10="NO DISMINUYE"),2,IF(AND($Q$13="FUERTE",$S$10="NO DISMINUYE",$T$10="DIRECTAMENTE"),0,IF(AND($Q$13="MODERADO",$S$10="DIRECTAMENTE",$T$10="DIRECTAMENTE"),1,IF(AND($Q$13="MODERADO",$S$10="DIRECTAMENTE",$T$10="INDIRECTAMENTE"),1,IF(AND($Q$13="MODERADO",$S$10="DIRECTAMENTE",$T$10="NO DISMINUYE"),1,IF(AND($Q$13="MODERADO",$S$10="NO DISMINUYE",$T$10="DIRECTAMENTE"),0,"N/A"))))))))</f>
        <v>2</v>
      </c>
      <c r="T20" s="86">
        <f>IF(AND($Q$13="FUERTE",$S$10="DIRECTAMENTE",$T$10="DIRECTAMENTE"),2,IF(AND($Q$13="FUERTE",$S$10="DIRECTAMENTE",$T$10="INDIRECTAMENTE"),1,IF(AND($Q$13="FUERTE",$S$10="DIRECTAMENTE",$T$10="NO DISMINUYE"),0,IF(AND($Q$13="FUERTE",$S$10="NO DISMINUYE",$T$10="DIRECTAMENTE"),2,IF(AND($Q$13="MODERADO",$S$10="DIRECTAMENTE",$T$10="DIRECTAMENTE"),1,IF(AND($Q$13="MODERADO",$S$10="DIRECTAMENTE",$T$10="INDIRECTAMENTE"),0,IF(AND($Q$13="MODERADO",$S$10="DIRECTAMENTE",$T$10="NO DISMINUYE"),0,IF(AND($Q$13="MODERADO",$S$10="NO DISMINUYE",$T$10="DIRECTAMENTE"),1,"N/A"))))))))</f>
        <v>2</v>
      </c>
      <c r="U20" s="96"/>
      <c r="V20" s="99"/>
      <c r="W20" s="59"/>
      <c r="X20" s="59"/>
      <c r="Y20" s="59"/>
      <c r="Z20" s="89"/>
      <c r="AA20" s="92"/>
      <c r="AB20" s="59"/>
      <c r="AC20" s="59"/>
      <c r="AD20" s="75"/>
      <c r="AE20" s="75"/>
      <c r="AF20" s="77"/>
      <c r="AG20" s="161"/>
      <c r="AH20" s="7" t="s">
        <v>100</v>
      </c>
      <c r="AI20" s="7"/>
      <c r="AJ20" s="7" t="s">
        <v>94</v>
      </c>
      <c r="AK20" s="7" t="s">
        <v>130</v>
      </c>
      <c r="AL20" s="7"/>
      <c r="AM20" s="7"/>
      <c r="AN20" s="7"/>
      <c r="AO20" s="7" t="s">
        <v>131</v>
      </c>
      <c r="AP20" s="7"/>
    </row>
    <row r="21" spans="1:45" ht="75.75" customHeight="1" x14ac:dyDescent="0.35">
      <c r="A21" s="108"/>
      <c r="B21" s="108"/>
      <c r="C21" s="59"/>
      <c r="D21" s="96"/>
      <c r="E21" s="89"/>
      <c r="F21" s="59"/>
      <c r="G21" s="73"/>
      <c r="H21" s="73"/>
      <c r="I21" s="1"/>
      <c r="J21" s="112"/>
      <c r="K21" s="114"/>
      <c r="L21" s="24" t="s">
        <v>132</v>
      </c>
      <c r="M21" s="3" t="s">
        <v>34</v>
      </c>
      <c r="N21" s="10">
        <f>IF(M21="CONFIABLE",15,IF(M21="NO CONFIABLE",0,""))</f>
        <v>15</v>
      </c>
      <c r="O21" s="80"/>
      <c r="P21" s="119"/>
      <c r="Q21" s="81"/>
      <c r="R21" s="83"/>
      <c r="S21" s="85"/>
      <c r="T21" s="87"/>
      <c r="U21" s="96"/>
      <c r="V21" s="99"/>
      <c r="W21" s="59"/>
      <c r="X21" s="59"/>
      <c r="Y21" s="59"/>
      <c r="Z21" s="89"/>
      <c r="AA21" s="92"/>
      <c r="AB21" s="59"/>
      <c r="AC21" s="59"/>
      <c r="AD21" s="75"/>
      <c r="AE21" s="75"/>
      <c r="AF21" s="77"/>
      <c r="AG21" s="161"/>
      <c r="AH21" s="7" t="s">
        <v>133</v>
      </c>
      <c r="AI21" s="7"/>
      <c r="AJ21" s="7" t="s">
        <v>134</v>
      </c>
      <c r="AK21" s="7" t="s">
        <v>129</v>
      </c>
      <c r="AL21" s="7" t="s">
        <v>135</v>
      </c>
      <c r="AM21" s="7"/>
      <c r="AN21" s="7"/>
      <c r="AO21" s="7" t="s">
        <v>136</v>
      </c>
      <c r="AP21" s="7"/>
      <c r="AS21" s="34"/>
    </row>
    <row r="22" spans="1:45" ht="66.75" customHeight="1" x14ac:dyDescent="0.35">
      <c r="A22" s="108"/>
      <c r="B22" s="108"/>
      <c r="C22" s="59"/>
      <c r="D22" s="96"/>
      <c r="E22" s="89"/>
      <c r="F22" s="59"/>
      <c r="G22" s="73"/>
      <c r="H22" s="73"/>
      <c r="I22" s="1"/>
      <c r="J22" s="112"/>
      <c r="K22" s="114"/>
      <c r="L22" s="24" t="s">
        <v>137</v>
      </c>
      <c r="M22" s="3" t="s">
        <v>43</v>
      </c>
      <c r="N22" s="10">
        <f>IF(M22="SE INVESTIGAN Y SE RESUELVEN OPORTUNAMENTE",15,IF(M22="NO SE INVESTIGAN Y SE RESUELVEN OPORTUNAMENTE",0,""))</f>
        <v>15</v>
      </c>
      <c r="O22" s="80"/>
      <c r="P22" s="119"/>
      <c r="Q22" s="81"/>
      <c r="R22" s="83"/>
      <c r="S22" s="85"/>
      <c r="T22" s="87"/>
      <c r="U22" s="96"/>
      <c r="V22" s="99"/>
      <c r="W22" s="59"/>
      <c r="X22" s="59"/>
      <c r="Y22" s="59"/>
      <c r="Z22" s="89"/>
      <c r="AA22" s="92"/>
      <c r="AB22" s="59"/>
      <c r="AC22" s="59"/>
      <c r="AD22" s="75"/>
      <c r="AE22" s="75"/>
      <c r="AF22" s="77"/>
      <c r="AG22" s="161"/>
      <c r="AH22" s="7" t="s">
        <v>117</v>
      </c>
      <c r="AI22" s="7"/>
      <c r="AJ22" s="7"/>
      <c r="AK22" s="7"/>
      <c r="AL22" s="7"/>
      <c r="AM22" s="7"/>
      <c r="AN22" s="7"/>
      <c r="AO22" s="7" t="s">
        <v>138</v>
      </c>
      <c r="AP22" s="7"/>
    </row>
    <row r="23" spans="1:45" ht="51" customHeight="1" x14ac:dyDescent="0.35">
      <c r="A23" s="109"/>
      <c r="B23" s="109"/>
      <c r="C23" s="72"/>
      <c r="D23" s="97"/>
      <c r="E23" s="90"/>
      <c r="F23" s="72"/>
      <c r="G23" s="74"/>
      <c r="H23" s="74"/>
      <c r="I23" s="1"/>
      <c r="J23" s="112"/>
      <c r="K23" s="115"/>
      <c r="L23" s="26" t="s">
        <v>139</v>
      </c>
      <c r="M23" s="5" t="s">
        <v>54</v>
      </c>
      <c r="N23" s="14">
        <f>IF(M23="COMPLETA",10,IF(M23="INCOMPLETA",5,IF(M23="NO EXISTE",0,"")))</f>
        <v>10</v>
      </c>
      <c r="O23" s="80"/>
      <c r="P23" s="120"/>
      <c r="Q23" s="82"/>
      <c r="R23" s="84"/>
      <c r="S23" s="86"/>
      <c r="T23" s="87"/>
      <c r="U23" s="97"/>
      <c r="V23" s="99"/>
      <c r="W23" s="72"/>
      <c r="X23" s="72"/>
      <c r="Y23" s="72"/>
      <c r="Z23" s="90"/>
      <c r="AA23" s="93"/>
      <c r="AB23" s="72"/>
      <c r="AC23" s="72"/>
      <c r="AD23" s="76"/>
      <c r="AE23" s="76"/>
      <c r="AF23" s="78"/>
      <c r="AG23" s="162"/>
      <c r="AH23" s="7"/>
      <c r="AI23" s="7"/>
      <c r="AJ23" s="7"/>
      <c r="AK23" s="7"/>
      <c r="AL23" s="7"/>
      <c r="AM23" s="7"/>
      <c r="AN23" s="7"/>
      <c r="AO23" s="7" t="s">
        <v>140</v>
      </c>
      <c r="AP23" s="7"/>
    </row>
    <row r="24" spans="1:45" x14ac:dyDescent="0.35">
      <c r="A24" s="62" t="s">
        <v>152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7"/>
      <c r="AI24" s="7"/>
      <c r="AJ24" s="7"/>
      <c r="AK24" s="7"/>
      <c r="AL24" s="7"/>
      <c r="AM24" s="7"/>
      <c r="AN24" s="7"/>
      <c r="AO24" s="7" t="s">
        <v>153</v>
      </c>
      <c r="AP24" s="7"/>
    </row>
    <row r="25" spans="1:45" ht="30" customHeight="1" x14ac:dyDescent="0.35">
      <c r="A25" s="67" t="s">
        <v>154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7"/>
      <c r="AI25" s="7"/>
      <c r="AJ25" s="7"/>
      <c r="AK25" s="7"/>
      <c r="AL25" s="7"/>
      <c r="AM25" s="7"/>
      <c r="AN25" s="7"/>
      <c r="AO25" s="7" t="s">
        <v>155</v>
      </c>
      <c r="AP25" s="7"/>
    </row>
    <row r="26" spans="1:45" ht="30" customHeight="1" x14ac:dyDescent="0.35">
      <c r="A26" s="68" t="s">
        <v>156</v>
      </c>
      <c r="B26" s="68"/>
      <c r="C26" s="68" t="s">
        <v>157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9" t="s">
        <v>158</v>
      </c>
      <c r="AA26" s="69"/>
      <c r="AB26" s="69"/>
      <c r="AC26" s="69"/>
      <c r="AD26" s="70" t="s">
        <v>159</v>
      </c>
      <c r="AE26" s="70"/>
      <c r="AF26" s="70"/>
      <c r="AG26" s="70"/>
      <c r="AH26" s="7"/>
      <c r="AI26" s="7"/>
      <c r="AJ26" s="7"/>
      <c r="AK26" s="7"/>
      <c r="AL26" s="7"/>
      <c r="AM26" s="7"/>
      <c r="AN26" s="7"/>
      <c r="AO26" s="7" t="s">
        <v>145</v>
      </c>
      <c r="AP26" s="7"/>
    </row>
    <row r="27" spans="1:45" ht="30" customHeight="1" x14ac:dyDescent="0.35">
      <c r="A27" s="60" t="s">
        <v>160</v>
      </c>
      <c r="B27" s="61"/>
      <c r="C27" s="62" t="s">
        <v>161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>
        <v>44227</v>
      </c>
      <c r="AA27" s="64"/>
      <c r="AB27" s="64"/>
      <c r="AC27" s="65"/>
      <c r="AD27" s="66" t="s">
        <v>162</v>
      </c>
      <c r="AE27" s="66"/>
      <c r="AF27" s="66"/>
      <c r="AG27" s="66"/>
      <c r="AH27" s="27"/>
      <c r="AI27" s="27"/>
      <c r="AJ27" s="27"/>
      <c r="AK27" s="27"/>
      <c r="AL27" s="27"/>
      <c r="AM27" s="27"/>
      <c r="AN27" s="27"/>
      <c r="AO27" s="7" t="s">
        <v>163</v>
      </c>
      <c r="AP27" s="27"/>
    </row>
    <row r="28" spans="1:45" s="37" customFormat="1" ht="30" customHeight="1" x14ac:dyDescent="0.35">
      <c r="A28" s="53"/>
      <c r="B28" s="54"/>
      <c r="C28" s="55" t="s">
        <v>164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>
        <v>44328</v>
      </c>
      <c r="AA28" s="57"/>
      <c r="AB28" s="57"/>
      <c r="AC28" s="58"/>
      <c r="AD28" s="59" t="s">
        <v>165</v>
      </c>
      <c r="AE28" s="59"/>
      <c r="AF28" s="59"/>
      <c r="AG28" s="59"/>
      <c r="AH28" s="35"/>
      <c r="AI28" s="35"/>
      <c r="AJ28" s="35"/>
      <c r="AK28" s="35"/>
      <c r="AL28" s="35"/>
      <c r="AM28" s="35"/>
      <c r="AN28" s="35"/>
      <c r="AO28" s="36" t="s">
        <v>166</v>
      </c>
      <c r="AP28" s="35"/>
    </row>
    <row r="29" spans="1:45" s="37" customFormat="1" ht="30" customHeight="1" x14ac:dyDescent="0.35">
      <c r="A29" s="53" t="s">
        <v>160</v>
      </c>
      <c r="B29" s="54"/>
      <c r="C29" s="55" t="s">
        <v>167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>
        <v>44445</v>
      </c>
      <c r="AA29" s="57"/>
      <c r="AB29" s="57"/>
      <c r="AC29" s="58"/>
      <c r="AD29" s="59" t="s">
        <v>168</v>
      </c>
      <c r="AE29" s="59"/>
      <c r="AF29" s="59"/>
      <c r="AG29" s="59"/>
      <c r="AH29" s="35"/>
      <c r="AI29" s="35"/>
      <c r="AJ29" s="35"/>
      <c r="AK29" s="35"/>
      <c r="AL29" s="35"/>
      <c r="AM29" s="35"/>
      <c r="AN29" s="35"/>
      <c r="AO29" s="36" t="s">
        <v>169</v>
      </c>
      <c r="AP29" s="35"/>
    </row>
    <row r="30" spans="1:45" s="37" customFormat="1" ht="30" customHeight="1" x14ac:dyDescent="0.35">
      <c r="A30" s="53" t="s">
        <v>160</v>
      </c>
      <c r="B30" s="54"/>
      <c r="C30" s="55" t="s">
        <v>170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>
        <v>44561</v>
      </c>
      <c r="AA30" s="57"/>
      <c r="AB30" s="57"/>
      <c r="AC30" s="58"/>
      <c r="AD30" s="59" t="s">
        <v>168</v>
      </c>
      <c r="AE30" s="59"/>
      <c r="AF30" s="59"/>
      <c r="AG30" s="59"/>
      <c r="AH30" s="35"/>
      <c r="AI30" s="35"/>
      <c r="AJ30" s="35"/>
      <c r="AK30" s="35"/>
      <c r="AL30" s="35"/>
      <c r="AM30" s="35"/>
      <c r="AN30" s="35"/>
      <c r="AO30" s="36" t="s">
        <v>169</v>
      </c>
      <c r="AP30" s="35"/>
    </row>
    <row r="31" spans="1:45" ht="30" customHeight="1" x14ac:dyDescent="0.3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7"/>
      <c r="AI31" s="7"/>
      <c r="AJ31" s="7"/>
      <c r="AK31" s="7"/>
      <c r="AL31" s="7"/>
      <c r="AM31" s="7"/>
      <c r="AN31" s="7"/>
      <c r="AO31" s="7" t="s">
        <v>171</v>
      </c>
      <c r="AP31" s="7"/>
    </row>
    <row r="32" spans="1:45" ht="30" customHeight="1" x14ac:dyDescent="0.35">
      <c r="A32" s="48" t="s">
        <v>159</v>
      </c>
      <c r="B32" s="48"/>
      <c r="C32" s="48"/>
      <c r="D32" s="48"/>
      <c r="E32" s="48"/>
      <c r="F32" s="48"/>
      <c r="G32" s="48" t="s">
        <v>172</v>
      </c>
      <c r="H32" s="48"/>
      <c r="I32" s="48"/>
      <c r="J32" s="48"/>
      <c r="K32" s="48"/>
      <c r="L32" s="48"/>
      <c r="M32" s="49" t="s">
        <v>173</v>
      </c>
      <c r="N32" s="50"/>
      <c r="O32" s="50"/>
      <c r="P32" s="50"/>
      <c r="Q32" s="50"/>
      <c r="R32" s="50"/>
      <c r="S32" s="50"/>
      <c r="T32" s="50"/>
      <c r="U32" s="50"/>
      <c r="V32" s="51"/>
      <c r="W32" s="49" t="s">
        <v>174</v>
      </c>
      <c r="X32" s="50"/>
      <c r="Y32" s="50"/>
      <c r="Z32" s="50"/>
      <c r="AA32" s="51"/>
      <c r="AB32" s="52" t="str">
        <f>IF(X5="X","APOYO OFICINA ASESORA DE PLANEACIÓN","APOYO OFICINA DE CONTROL INTERNO")</f>
        <v>APOYO OFICINA DE CONTROL INTERNO</v>
      </c>
      <c r="AC32" s="52"/>
      <c r="AD32" s="52"/>
      <c r="AE32" s="52"/>
      <c r="AF32" s="52"/>
      <c r="AG32" s="52"/>
      <c r="AH32" s="6"/>
      <c r="AO32" s="7" t="s">
        <v>175</v>
      </c>
    </row>
    <row r="33" spans="1:42" ht="30" customHeight="1" x14ac:dyDescent="0.35">
      <c r="A33" s="15" t="s">
        <v>176</v>
      </c>
      <c r="B33" s="39" t="s">
        <v>168</v>
      </c>
      <c r="C33" s="40"/>
      <c r="D33" s="40"/>
      <c r="E33" s="40"/>
      <c r="F33" s="41"/>
      <c r="G33" s="16" t="s">
        <v>176</v>
      </c>
      <c r="H33" s="39" t="s">
        <v>177</v>
      </c>
      <c r="I33" s="40"/>
      <c r="J33" s="40"/>
      <c r="K33" s="40"/>
      <c r="L33" s="41"/>
      <c r="M33" s="16" t="s">
        <v>176</v>
      </c>
      <c r="N33" s="17"/>
      <c r="O33" s="42" t="s">
        <v>177</v>
      </c>
      <c r="P33" s="42"/>
      <c r="Q33" s="42"/>
      <c r="R33" s="42"/>
      <c r="S33" s="42"/>
      <c r="T33" s="42"/>
      <c r="U33" s="42"/>
      <c r="V33" s="43"/>
      <c r="W33" s="18" t="s">
        <v>176</v>
      </c>
      <c r="X33" s="39"/>
      <c r="Y33" s="40"/>
      <c r="Z33" s="40"/>
      <c r="AA33" s="41"/>
      <c r="AB33" s="18" t="s">
        <v>176</v>
      </c>
      <c r="AC33" s="44"/>
      <c r="AD33" s="44"/>
      <c r="AE33" s="44"/>
      <c r="AF33" s="44"/>
      <c r="AG33" s="44"/>
      <c r="AH33" s="28"/>
      <c r="AI33" s="28"/>
      <c r="AJ33" s="28"/>
      <c r="AK33" s="28"/>
      <c r="AL33" s="28"/>
      <c r="AM33" s="28"/>
      <c r="AN33" s="28"/>
      <c r="AO33" s="7" t="s">
        <v>178</v>
      </c>
      <c r="AP33" s="28"/>
    </row>
    <row r="34" spans="1:42" ht="30" customHeight="1" x14ac:dyDescent="0.35">
      <c r="A34" s="15" t="s">
        <v>179</v>
      </c>
      <c r="B34" s="45" t="s">
        <v>180</v>
      </c>
      <c r="C34" s="45"/>
      <c r="D34" s="45"/>
      <c r="E34" s="45"/>
      <c r="F34" s="45"/>
      <c r="G34" s="15" t="s">
        <v>179</v>
      </c>
      <c r="H34" s="46" t="s">
        <v>181</v>
      </c>
      <c r="I34" s="46"/>
      <c r="J34" s="46"/>
      <c r="K34" s="46"/>
      <c r="L34" s="46"/>
      <c r="M34" s="16" t="s">
        <v>179</v>
      </c>
      <c r="N34" s="19"/>
      <c r="O34" s="46" t="s">
        <v>181</v>
      </c>
      <c r="P34" s="46"/>
      <c r="Q34" s="46"/>
      <c r="R34" s="46"/>
      <c r="S34" s="46"/>
      <c r="T34" s="46"/>
      <c r="U34" s="46"/>
      <c r="V34" s="46"/>
      <c r="W34" s="15" t="s">
        <v>179</v>
      </c>
      <c r="X34" s="39"/>
      <c r="Y34" s="40"/>
      <c r="Z34" s="40"/>
      <c r="AA34" s="41"/>
      <c r="AB34" s="15" t="s">
        <v>179</v>
      </c>
      <c r="AC34" s="44"/>
      <c r="AD34" s="44"/>
      <c r="AE34" s="44"/>
      <c r="AF34" s="44"/>
      <c r="AG34" s="44"/>
      <c r="AH34" s="28"/>
      <c r="AI34" s="28"/>
      <c r="AJ34" s="28"/>
      <c r="AK34" s="28"/>
      <c r="AL34" s="28"/>
      <c r="AM34" s="28"/>
      <c r="AN34" s="28"/>
      <c r="AO34" s="7" t="s">
        <v>101</v>
      </c>
      <c r="AP34" s="28"/>
    </row>
    <row r="42" spans="1:42" x14ac:dyDescent="0.35">
      <c r="H42" s="38"/>
    </row>
  </sheetData>
  <mergeCells count="152">
    <mergeCell ref="AF3:AG3"/>
    <mergeCell ref="AD4:AE4"/>
    <mergeCell ref="AF4:AG4"/>
    <mergeCell ref="A5:B5"/>
    <mergeCell ref="C5:F5"/>
    <mergeCell ref="G5:L5"/>
    <mergeCell ref="M5:V5"/>
    <mergeCell ref="Z5:AA5"/>
    <mergeCell ref="AF5:AG5"/>
    <mergeCell ref="A1:A4"/>
    <mergeCell ref="B1:E2"/>
    <mergeCell ref="F1:AC2"/>
    <mergeCell ref="AD1:AE1"/>
    <mergeCell ref="AF1:AG1"/>
    <mergeCell ref="AD2:AE2"/>
    <mergeCell ref="AF2:AG2"/>
    <mergeCell ref="B3:E4"/>
    <mergeCell ref="F3:AC4"/>
    <mergeCell ref="AD3:AE3"/>
    <mergeCell ref="A6:F6"/>
    <mergeCell ref="G6:AB6"/>
    <mergeCell ref="AC6:AC9"/>
    <mergeCell ref="AD6:AG8"/>
    <mergeCell ref="A7:A9"/>
    <mergeCell ref="B7:B9"/>
    <mergeCell ref="C7:C9"/>
    <mergeCell ref="D7:D9"/>
    <mergeCell ref="E7:E9"/>
    <mergeCell ref="F7:F9"/>
    <mergeCell ref="G7:J7"/>
    <mergeCell ref="K7:T7"/>
    <mergeCell ref="U7:AB7"/>
    <mergeCell ref="G8:J8"/>
    <mergeCell ref="K8:K9"/>
    <mergeCell ref="L8:L9"/>
    <mergeCell ref="M8:M9"/>
    <mergeCell ref="N8:N9"/>
    <mergeCell ref="O8:O9"/>
    <mergeCell ref="P8:P9"/>
    <mergeCell ref="W8:W9"/>
    <mergeCell ref="X8:X9"/>
    <mergeCell ref="Y8:AB8"/>
    <mergeCell ref="S8:S9"/>
    <mergeCell ref="A10:A23"/>
    <mergeCell ref="B10:B23"/>
    <mergeCell ref="C10:C16"/>
    <mergeCell ref="D10:D16"/>
    <mergeCell ref="E10:E16"/>
    <mergeCell ref="F10:F16"/>
    <mergeCell ref="G10:G16"/>
    <mergeCell ref="Q8:Q9"/>
    <mergeCell ref="R8:R9"/>
    <mergeCell ref="H10:H16"/>
    <mergeCell ref="J10:J16"/>
    <mergeCell ref="K10:K16"/>
    <mergeCell ref="O10:O12"/>
    <mergeCell ref="P10:P16"/>
    <mergeCell ref="Q10:Q12"/>
    <mergeCell ref="J17:J23"/>
    <mergeCell ref="K17:K23"/>
    <mergeCell ref="O17:O19"/>
    <mergeCell ref="P17:P23"/>
    <mergeCell ref="Q17:Q19"/>
    <mergeCell ref="R17:R19"/>
    <mergeCell ref="C17:C23"/>
    <mergeCell ref="D17:D23"/>
    <mergeCell ref="E17:E23"/>
    <mergeCell ref="T8:T9"/>
    <mergeCell ref="U8:U9"/>
    <mergeCell ref="V8:V9"/>
    <mergeCell ref="AD10:AD16"/>
    <mergeCell ref="AE10:AE16"/>
    <mergeCell ref="AF10:AF16"/>
    <mergeCell ref="AG10:AG16"/>
    <mergeCell ref="O13:O16"/>
    <mergeCell ref="Q13:Q16"/>
    <mergeCell ref="R13:R16"/>
    <mergeCell ref="S13:S16"/>
    <mergeCell ref="T13:T16"/>
    <mergeCell ref="X10:X16"/>
    <mergeCell ref="Y10:Y16"/>
    <mergeCell ref="Z10:Z16"/>
    <mergeCell ref="AA10:AA16"/>
    <mergeCell ref="AB10:AB16"/>
    <mergeCell ref="AC10:AC16"/>
    <mergeCell ref="R10:R12"/>
    <mergeCell ref="S10:S11"/>
    <mergeCell ref="T10:T11"/>
    <mergeCell ref="U10:U16"/>
    <mergeCell ref="V10:V16"/>
    <mergeCell ref="W10:W16"/>
    <mergeCell ref="F17:F23"/>
    <mergeCell ref="G17:G23"/>
    <mergeCell ref="H17:H23"/>
    <mergeCell ref="AE17:AE23"/>
    <mergeCell ref="AF17:AF23"/>
    <mergeCell ref="AG17:AG23"/>
    <mergeCell ref="O20:O23"/>
    <mergeCell ref="Q20:Q23"/>
    <mergeCell ref="R20:R23"/>
    <mergeCell ref="S20:S23"/>
    <mergeCell ref="T20:T23"/>
    <mergeCell ref="Y17:Y23"/>
    <mergeCell ref="Z17:Z23"/>
    <mergeCell ref="AA17:AA23"/>
    <mergeCell ref="AB17:AB23"/>
    <mergeCell ref="AC17:AC23"/>
    <mergeCell ref="AD17:AD23"/>
    <mergeCell ref="S17:S18"/>
    <mergeCell ref="T17:T18"/>
    <mergeCell ref="U17:U23"/>
    <mergeCell ref="V17:V23"/>
    <mergeCell ref="W17:W23"/>
    <mergeCell ref="X17:X23"/>
    <mergeCell ref="A27:B27"/>
    <mergeCell ref="C27:Y27"/>
    <mergeCell ref="Z27:AC27"/>
    <mergeCell ref="AD27:AG27"/>
    <mergeCell ref="A28:B28"/>
    <mergeCell ref="C28:Y28"/>
    <mergeCell ref="Z28:AC28"/>
    <mergeCell ref="AD28:AG28"/>
    <mergeCell ref="A24:AG24"/>
    <mergeCell ref="A25:AG25"/>
    <mergeCell ref="A26:B26"/>
    <mergeCell ref="C26:Y26"/>
    <mergeCell ref="Z26:AC26"/>
    <mergeCell ref="AD26:AG26"/>
    <mergeCell ref="A31:AG31"/>
    <mergeCell ref="A32:F32"/>
    <mergeCell ref="G32:L32"/>
    <mergeCell ref="M32:V32"/>
    <mergeCell ref="W32:AA32"/>
    <mergeCell ref="AB32:AG32"/>
    <mergeCell ref="A29:B29"/>
    <mergeCell ref="C29:Y29"/>
    <mergeCell ref="Z29:AC29"/>
    <mergeCell ref="AD29:AG29"/>
    <mergeCell ref="A30:B30"/>
    <mergeCell ref="C30:Y30"/>
    <mergeCell ref="Z30:AC30"/>
    <mergeCell ref="AD30:AG30"/>
    <mergeCell ref="B33:F33"/>
    <mergeCell ref="H33:L33"/>
    <mergeCell ref="O33:V33"/>
    <mergeCell ref="X33:AA33"/>
    <mergeCell ref="AC33:AG33"/>
    <mergeCell ref="B34:F34"/>
    <mergeCell ref="H34:L34"/>
    <mergeCell ref="O34:V34"/>
    <mergeCell ref="X34:AA34"/>
    <mergeCell ref="AC34:AG34"/>
  </mergeCells>
  <conditionalFormatting sqref="U10:U16">
    <cfRule type="containsText" dxfId="15" priority="13" operator="containsText" text="EXTREMO">
      <formula>NOT(ISERROR(SEARCH("EXTREMO",U10)))</formula>
    </cfRule>
    <cfRule type="containsText" dxfId="14" priority="14" operator="containsText" text="MODERADO">
      <formula>NOT(ISERROR(SEARCH("MODERADO",U10)))</formula>
    </cfRule>
    <cfRule type="containsText" dxfId="13" priority="15" operator="containsText" text="ALTO">
      <formula>NOT(ISERROR(SEARCH("ALTO",U10)))</formula>
    </cfRule>
    <cfRule type="containsText" dxfId="12" priority="16" operator="containsText" text="BAJO">
      <formula>NOT(ISERROR(SEARCH("BAJO",U10)))</formula>
    </cfRule>
  </conditionalFormatting>
  <conditionalFormatting sqref="J10:J16">
    <cfRule type="containsText" dxfId="11" priority="9" operator="containsText" text="EXTREMO">
      <formula>NOT(ISERROR(SEARCH("EXTREMO",J10)))</formula>
    </cfRule>
    <cfRule type="containsText" dxfId="10" priority="10" operator="containsText" text="ALTO">
      <formula>NOT(ISERROR(SEARCH("ALTO",J10)))</formula>
    </cfRule>
    <cfRule type="containsText" dxfId="9" priority="11" operator="containsText" text="MODERADO">
      <formula>NOT(ISERROR(SEARCH("MODERADO",J10)))</formula>
    </cfRule>
    <cfRule type="containsText" dxfId="8" priority="12" operator="containsText" text="BAJO">
      <formula>NOT(ISERROR(SEARCH("BAJO",J10)))</formula>
    </cfRule>
  </conditionalFormatting>
  <conditionalFormatting sqref="U17:U23">
    <cfRule type="containsText" dxfId="7" priority="5" operator="containsText" text="EXTREMO">
      <formula>NOT(ISERROR(SEARCH("EXTREMO",U17)))</formula>
    </cfRule>
    <cfRule type="containsText" dxfId="6" priority="6" operator="containsText" text="MODERADO">
      <formula>NOT(ISERROR(SEARCH("MODERADO",U17)))</formula>
    </cfRule>
    <cfRule type="containsText" dxfId="5" priority="7" operator="containsText" text="ALTO">
      <formula>NOT(ISERROR(SEARCH("ALTO",U17)))</formula>
    </cfRule>
    <cfRule type="containsText" dxfId="4" priority="8" operator="containsText" text="BAJO">
      <formula>NOT(ISERROR(SEARCH("BAJO",U17)))</formula>
    </cfRule>
  </conditionalFormatting>
  <conditionalFormatting sqref="J17:J23">
    <cfRule type="containsText" dxfId="3" priority="1" operator="containsText" text="EXTREMO">
      <formula>NOT(ISERROR(SEARCH("EXTREMO",J17)))</formula>
    </cfRule>
    <cfRule type="containsText" dxfId="2" priority="2" operator="containsText" text="ALTO">
      <formula>NOT(ISERROR(SEARCH("ALTO",J17)))</formula>
    </cfRule>
    <cfRule type="containsText" dxfId="1" priority="3" operator="containsText" text="MODERADO">
      <formula>NOT(ISERROR(SEARCH("MODERADO",J17)))</formula>
    </cfRule>
    <cfRule type="containsText" dxfId="0" priority="4" operator="containsText" text="BAJO">
      <formula>NOT(ISERROR(SEARCH("BAJO",J17)))</formula>
    </cfRule>
  </conditionalFormatting>
  <dataValidations count="15">
    <dataValidation type="list" allowBlank="1" showInputMessage="1" showErrorMessage="1" sqref="G10:G23" xr:uid="{00000000-0002-0000-0000-000000000000}">
      <formula1>$AL$1:$AL$5</formula1>
    </dataValidation>
    <dataValidation type="list" allowBlank="1" showInputMessage="1" showErrorMessage="1" sqref="H10:H23" xr:uid="{00000000-0002-0000-0000-000001000000}">
      <formula1>$AL$10:$AL$12</formula1>
    </dataValidation>
    <dataValidation type="list" allowBlank="1" showInputMessage="1" showErrorMessage="1" sqref="M16 M23" xr:uid="{00000000-0002-0000-0000-000002000000}">
      <formula1>$AH$7:$AJ$7</formula1>
    </dataValidation>
    <dataValidation type="list" allowBlank="1" showInputMessage="1" showErrorMessage="1" sqref="U10:U23" xr:uid="{00000000-0002-0000-0000-000003000000}">
      <formula1>$AO$8:$AO$40</formula1>
    </dataValidation>
    <dataValidation type="list" allowBlank="1" showInputMessage="1" showErrorMessage="1" sqref="M10 M17" xr:uid="{00000000-0002-0000-0000-000004000000}">
      <formula1>$AH$2:$AH$3</formula1>
    </dataValidation>
    <dataValidation type="list" allowBlank="1" showInputMessage="1" showErrorMessage="1" sqref="M11 M18" xr:uid="{00000000-0002-0000-0000-000005000000}">
      <formula1>$AH$4:$AI$4</formula1>
    </dataValidation>
    <dataValidation type="list" allowBlank="1" showInputMessage="1" showErrorMessage="1" sqref="M12 M19" xr:uid="{00000000-0002-0000-0000-000006000000}">
      <formula1>#REF!</formula1>
    </dataValidation>
    <dataValidation type="list" allowBlank="1" showInputMessage="1" showErrorMessage="1" sqref="M14 M21" xr:uid="{00000000-0002-0000-0000-000007000000}">
      <formula1>$AH$5:$AI$5</formula1>
    </dataValidation>
    <dataValidation type="list" allowBlank="1" showInputMessage="1" showErrorMessage="1" sqref="M15 M22" xr:uid="{00000000-0002-0000-0000-000008000000}">
      <formula1>$AH$6:$AI$6</formula1>
    </dataValidation>
    <dataValidation type="list" allowBlank="1" showInputMessage="1" showErrorMessage="1" sqref="P10 P17" xr:uid="{00000000-0002-0000-0000-000009000000}">
      <formula1>$AH$8:$AJ$8</formula1>
    </dataValidation>
    <dataValidation type="list" allowBlank="1" showInputMessage="1" showErrorMessage="1" sqref="V10:V23" xr:uid="{00000000-0002-0000-0000-00000A000000}">
      <formula1>$AI$12:$AK$12</formula1>
    </dataValidation>
    <dataValidation type="list" allowBlank="1" showInputMessage="1" showErrorMessage="1" sqref="D10:D23" xr:uid="{00000000-0002-0000-0000-00000B000000}">
      <formula1>$AJ$13:$AK$13</formula1>
    </dataValidation>
    <dataValidation type="list" allowBlank="1" showInputMessage="1" showErrorMessage="1" sqref="T10 S10:S11 T17 S17:S18" xr:uid="{00000000-0002-0000-0000-00000C000000}">
      <formula1>$AH$13:$AH$15</formula1>
    </dataValidation>
    <dataValidation type="list" allowBlank="1" showInputMessage="1" showErrorMessage="1" sqref="AA10:AA23" xr:uid="{00000000-0002-0000-0000-00000D000000}">
      <formula1>$AN$10:$AN$11</formula1>
    </dataValidation>
    <dataValidation type="list" allowBlank="1" showInputMessage="1" showErrorMessage="1" sqref="M13 M20" xr:uid="{00000000-0002-0000-0000-00000E000000}">
      <formula1>$AJ$14:$AL$14</formula1>
    </dataValidation>
  </dataValidations>
  <pageMargins left="0.70866141732283472" right="0.70866141732283472" top="0.74803149606299213" bottom="0.74803149606299213" header="0.31496062992125984" footer="0.31496062992125984"/>
  <pageSetup paperSize="41" scale="51" fitToWidth="2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60FE7278092C44B5607AA964C04AD8" ma:contentTypeVersion="12" ma:contentTypeDescription="Crear nuevo documento." ma:contentTypeScope="" ma:versionID="d9408cb9c5db6ab8804f49330aab317d">
  <xsd:schema xmlns:xsd="http://www.w3.org/2001/XMLSchema" xmlns:xs="http://www.w3.org/2001/XMLSchema" xmlns:p="http://schemas.microsoft.com/office/2006/metadata/properties" xmlns:ns2="8befd943-4f51-4e42-85af-a07052259448" xmlns:ns3="d8efec78-3424-4c97-abf4-c2ff1d9e6d03" targetNamespace="http://schemas.microsoft.com/office/2006/metadata/properties" ma:root="true" ma:fieldsID="a8095750b0f617f1e45f46d449950194" ns2:_="" ns3:_="">
    <xsd:import namespace="8befd943-4f51-4e42-85af-a07052259448"/>
    <xsd:import namespace="d8efec78-3424-4c97-abf4-c2ff1d9e6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fd943-4f51-4e42-85af-a07052259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fec78-3424-4c97-abf4-c2ff1d9e6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ED9BE-190E-43E4-93B9-00A532D142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DFD078-71A7-4970-B993-F5D99D27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fd943-4f51-4e42-85af-a07052259448"/>
    <ds:schemaRef ds:uri="d8efec78-3424-4c97-abf4-c2ff1d9e6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49963C-BACF-4F7C-923E-1D835CA54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INTERNO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CAPISAJU</dc:creator>
  <cp:keywords/>
  <dc:description/>
  <cp:lastModifiedBy>Marcela Delgado</cp:lastModifiedBy>
  <cp:revision/>
  <dcterms:created xsi:type="dcterms:W3CDTF">2021-01-08T14:12:29Z</dcterms:created>
  <dcterms:modified xsi:type="dcterms:W3CDTF">2022-01-14T22:16:21Z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0x010100C960FE7278092C44B5607AA964C04AD8</vt:lpwstr>
  </property>
</Properties>
</file>