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E:\IDIPRON\"/>
    </mc:Choice>
  </mc:AlternateContent>
  <xr:revisionPtr revIDLastSave="0" documentId="13_ncr:1_{A92A0BA7-BCA4-42C7-ABCA-63A609580D0F}" xr6:coauthVersionLast="47" xr6:coauthVersionMax="47" xr10:uidLastSave="{00000000-0000-0000-0000-000000000000}"/>
  <bookViews>
    <workbookView xWindow="-120" yWindow="-120" windowWidth="29040" windowHeight="15840" activeTab="4" xr2:uid="{E9951750-6718-4E65-99C4-7D8C6E70D595}"/>
  </bookViews>
  <sheets>
    <sheet name="Direccionamiento Estrategico" sheetId="3" r:id="rId1"/>
    <sheet name="Servicios a la Ciudadania" sheetId="7" r:id="rId2"/>
    <sheet name="Comunicacion Estrategica" sheetId="8" r:id="rId3"/>
    <sheet name="Gestion del Conocimiento" sheetId="9" r:id="rId4"/>
    <sheet name="Gestion TICs" sheetId="10" r:id="rId5"/>
    <sheet name="Datos" sheetId="5" state="hidden" r:id="rId6"/>
  </sheets>
  <externalReferences>
    <externalReference r:id="rId7"/>
    <externalReference r:id="rId8"/>
    <externalReference r:id="rId9"/>
    <externalReference r:id="rId10"/>
  </externalReferences>
  <definedNames>
    <definedName name="_xlnm.Print_Area" localSheetId="2">'Comunicacion Estrategica'!$A$1:$AK$21</definedName>
    <definedName name="_xlnm.Print_Area" localSheetId="0">'Direccionamiento Estrategico'!$A$1:$AK$22</definedName>
    <definedName name="_xlnm.Print_Area" localSheetId="3">'Gestion del Conocimiento'!$A$1:$AK$19</definedName>
    <definedName name="_xlnm.Print_Area" localSheetId="4">'Gestion TICs'!$A$1:$AK$19</definedName>
    <definedName name="_xlnm.Print_Area" localSheetId="1">'Servicios a la Ciudadania'!$A$1:$AK$21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23" i="10" l="1"/>
  <c r="S23" i="10"/>
  <c r="V22" i="10"/>
  <c r="S22" i="10"/>
  <c r="V21" i="10"/>
  <c r="S21" i="10"/>
  <c r="AD21" i="10" s="1"/>
  <c r="AC21" i="10" s="1"/>
  <c r="AD20" i="10"/>
  <c r="AC20" i="10" s="1"/>
  <c r="V20" i="10"/>
  <c r="S20" i="10"/>
  <c r="M20" i="10"/>
  <c r="K20" i="10"/>
  <c r="H20" i="10"/>
  <c r="N20" i="10" s="1"/>
  <c r="O20" i="10" s="1"/>
  <c r="V19" i="10"/>
  <c r="S19" i="10"/>
  <c r="V17" i="10"/>
  <c r="S17" i="10"/>
  <c r="K17" i="10"/>
  <c r="L17" i="10" s="1"/>
  <c r="M17" i="10" s="1"/>
  <c r="H17" i="10"/>
  <c r="N17" i="10" l="1"/>
  <c r="O17" i="10" s="1"/>
  <c r="AD19" i="10"/>
  <c r="AC19" i="10" s="1"/>
  <c r="AD17" i="10"/>
  <c r="I17" i="10"/>
  <c r="Z17" i="10" s="1"/>
  <c r="I20" i="10"/>
  <c r="Z20" i="10" s="1"/>
  <c r="AD22" i="10"/>
  <c r="AC22" i="10" s="1"/>
  <c r="AA20" i="10" l="1"/>
  <c r="AE20" i="10" s="1"/>
  <c r="AF20" i="10" s="1"/>
  <c r="AB20" i="10"/>
  <c r="Z21" i="10" s="1"/>
  <c r="AB17" i="10"/>
  <c r="Z18" i="10" s="1"/>
  <c r="AA17" i="10"/>
  <c r="AC17" i="10"/>
  <c r="AD18" i="10"/>
  <c r="AC18" i="10" s="1"/>
  <c r="AD23" i="10"/>
  <c r="AC23" i="10" s="1"/>
  <c r="AB18" i="10" l="1"/>
  <c r="Z19" i="10" s="1"/>
  <c r="AA18" i="10"/>
  <c r="AE18" i="10" s="1"/>
  <c r="AF18" i="10" s="1"/>
  <c r="AE17" i="10"/>
  <c r="AF17" i="10" s="1"/>
  <c r="AB21" i="10"/>
  <c r="Z22" i="10" s="1"/>
  <c r="AA21" i="10"/>
  <c r="AE21" i="10" s="1"/>
  <c r="AF21" i="10" s="1"/>
  <c r="AB22" i="10" l="1"/>
  <c r="Z23" i="10" s="1"/>
  <c r="AA22" i="10"/>
  <c r="AE22" i="10" s="1"/>
  <c r="AF22" i="10" s="1"/>
  <c r="AB19" i="10"/>
  <c r="AA19" i="10"/>
  <c r="AE19" i="10" s="1"/>
  <c r="AF19" i="10" s="1"/>
  <c r="AB23" i="10" l="1"/>
  <c r="AA23" i="10"/>
  <c r="AE23" i="10" s="1"/>
  <c r="AF23" i="10" s="1"/>
  <c r="V19" i="9" l="1"/>
  <c r="S19" i="9"/>
  <c r="AD19" i="9" s="1"/>
  <c r="AC19" i="9" s="1"/>
  <c r="V18" i="9"/>
  <c r="S18" i="9"/>
  <c r="V17" i="9"/>
  <c r="S17" i="9"/>
  <c r="K17" i="9"/>
  <c r="L17" i="9" s="1"/>
  <c r="I17" i="9"/>
  <c r="H17" i="9"/>
  <c r="N17" i="9" l="1"/>
  <c r="O17" i="9" s="1"/>
  <c r="M17" i="9"/>
  <c r="AD17" i="9"/>
  <c r="AC17" i="9" s="1"/>
  <c r="AD18" i="9"/>
  <c r="AC18" i="9" s="1"/>
  <c r="Z17" i="9"/>
  <c r="AA17" i="9" l="1"/>
  <c r="AE17" i="9" s="1"/>
  <c r="AF17" i="9" s="1"/>
  <c r="AB17" i="9"/>
  <c r="Z18" i="9" s="1"/>
  <c r="AB18" i="9" l="1"/>
  <c r="Z19" i="9" s="1"/>
  <c r="AA18" i="9"/>
  <c r="AE18" i="9" s="1"/>
  <c r="AF18" i="9" s="1"/>
  <c r="AB19" i="9" l="1"/>
  <c r="AA19" i="9"/>
  <c r="AE19" i="9" s="1"/>
  <c r="AF19" i="9" s="1"/>
  <c r="V27" i="8" l="1"/>
  <c r="S27" i="8"/>
  <c r="V26" i="8"/>
  <c r="S26" i="8"/>
  <c r="K26" i="8"/>
  <c r="L26" i="8" s="1"/>
  <c r="M26" i="8" s="1"/>
  <c r="AD26" i="8" s="1"/>
  <c r="AC26" i="8" s="1"/>
  <c r="H26" i="8"/>
  <c r="I26" i="8" s="1"/>
  <c r="Z26" i="8" s="1"/>
  <c r="V25" i="8"/>
  <c r="S25" i="8"/>
  <c r="V24" i="8"/>
  <c r="S24" i="8"/>
  <c r="V23" i="8"/>
  <c r="S23" i="8"/>
  <c r="V22" i="8"/>
  <c r="S22" i="8"/>
  <c r="L22" i="8"/>
  <c r="M22" i="8" s="1"/>
  <c r="K22" i="8"/>
  <c r="H22" i="8"/>
  <c r="I22" i="8" s="1"/>
  <c r="V21" i="8"/>
  <c r="S21" i="8"/>
  <c r="V20" i="8"/>
  <c r="S20" i="8"/>
  <c r="V19" i="8"/>
  <c r="S19" i="8"/>
  <c r="V18" i="8"/>
  <c r="S18" i="8"/>
  <c r="V17" i="8"/>
  <c r="S17" i="8"/>
  <c r="K17" i="8"/>
  <c r="L17" i="8" s="1"/>
  <c r="M17" i="8" s="1"/>
  <c r="H17" i="8"/>
  <c r="N17" i="8" l="1"/>
  <c r="O17" i="8" s="1"/>
  <c r="AA26" i="8"/>
  <c r="AE26" i="8" s="1"/>
  <c r="AF26" i="8" s="1"/>
  <c r="AB26" i="8"/>
  <c r="AD27" i="8"/>
  <c r="AC27" i="8" s="1"/>
  <c r="Z27" i="8"/>
  <c r="AD20" i="8"/>
  <c r="AC20" i="8" s="1"/>
  <c r="N22" i="8"/>
  <c r="O22" i="8" s="1"/>
  <c r="Z17" i="8"/>
  <c r="AD25" i="8"/>
  <c r="AC25" i="8" s="1"/>
  <c r="AD17" i="8"/>
  <c r="AC17" i="8" s="1"/>
  <c r="Z22" i="8"/>
  <c r="I17" i="8"/>
  <c r="AD22" i="8"/>
  <c r="AC22" i="8" s="1"/>
  <c r="AD23" i="8"/>
  <c r="AC23" i="8" s="1"/>
  <c r="AD24" i="8"/>
  <c r="AC24" i="8" s="1"/>
  <c r="N26" i="8"/>
  <c r="O26" i="8" s="1"/>
  <c r="AD21" i="8" l="1"/>
  <c r="AC21" i="8" s="1"/>
  <c r="AB17" i="8"/>
  <c r="Z18" i="8" s="1"/>
  <c r="AA17" i="8"/>
  <c r="AE17" i="8" s="1"/>
  <c r="AF17" i="8" s="1"/>
  <c r="AB27" i="8"/>
  <c r="AA27" i="8"/>
  <c r="AE27" i="8" s="1"/>
  <c r="AF27" i="8" s="1"/>
  <c r="AD19" i="8"/>
  <c r="AC19" i="8" s="1"/>
  <c r="AD18" i="8"/>
  <c r="AC18" i="8" s="1"/>
  <c r="AB22" i="8"/>
  <c r="Z23" i="8" s="1"/>
  <c r="AA22" i="8"/>
  <c r="AE22" i="8" s="1"/>
  <c r="AF22" i="8" s="1"/>
  <c r="AA23" i="8" l="1"/>
  <c r="AE23" i="8" s="1"/>
  <c r="AF23" i="8" s="1"/>
  <c r="AB23" i="8"/>
  <c r="Z24" i="8" s="1"/>
  <c r="AB18" i="8"/>
  <c r="Z19" i="8" s="1"/>
  <c r="AA18" i="8"/>
  <c r="AE18" i="8" s="1"/>
  <c r="AF18" i="8" s="1"/>
  <c r="AA19" i="8" l="1"/>
  <c r="AE19" i="8" s="1"/>
  <c r="AF19" i="8" s="1"/>
  <c r="AB19" i="8"/>
  <c r="Z20" i="8" s="1"/>
  <c r="AB24" i="8"/>
  <c r="Z25" i="8" s="1"/>
  <c r="AA24" i="8"/>
  <c r="AE24" i="8" s="1"/>
  <c r="AF24" i="8" s="1"/>
  <c r="AA25" i="8" l="1"/>
  <c r="AE25" i="8" s="1"/>
  <c r="AF25" i="8" s="1"/>
  <c r="AB25" i="8"/>
  <c r="AB20" i="8"/>
  <c r="Z21" i="8" s="1"/>
  <c r="AA20" i="8"/>
  <c r="AE20" i="8" s="1"/>
  <c r="AF20" i="8" s="1"/>
  <c r="AB21" i="8" l="1"/>
  <c r="AA21" i="8"/>
  <c r="AE21" i="8" s="1"/>
  <c r="AF21" i="8" s="1"/>
  <c r="V24" i="7" l="1"/>
  <c r="S24" i="7"/>
  <c r="V23" i="7"/>
  <c r="S23" i="7"/>
  <c r="V22" i="7"/>
  <c r="S22" i="7"/>
  <c r="K22" i="7"/>
  <c r="L22" i="7" s="1"/>
  <c r="I22" i="7"/>
  <c r="H22" i="7"/>
  <c r="V21" i="7"/>
  <c r="S21" i="7"/>
  <c r="V20" i="7"/>
  <c r="S20" i="7"/>
  <c r="V19" i="7"/>
  <c r="S19" i="7"/>
  <c r="V18" i="7"/>
  <c r="S18" i="7"/>
  <c r="V17" i="7"/>
  <c r="S17" i="7"/>
  <c r="K17" i="7"/>
  <c r="L17" i="7" s="1"/>
  <c r="M17" i="7" s="1"/>
  <c r="AD20" i="7" s="1"/>
  <c r="H17" i="7"/>
  <c r="AC20" i="7" l="1"/>
  <c r="AD21" i="7"/>
  <c r="AC21" i="7" s="1"/>
  <c r="N22" i="7"/>
  <c r="O22" i="7" s="1"/>
  <c r="M22" i="7"/>
  <c r="AD22" i="7" s="1"/>
  <c r="N17" i="7"/>
  <c r="O17" i="7" s="1"/>
  <c r="AD24" i="7"/>
  <c r="AC24" i="7" s="1"/>
  <c r="AD19" i="7"/>
  <c r="AC19" i="7" s="1"/>
  <c r="AD17" i="7"/>
  <c r="AC17" i="7" s="1"/>
  <c r="Z22" i="7"/>
  <c r="AD18" i="7"/>
  <c r="AC18" i="7" s="1"/>
  <c r="Z17" i="7"/>
  <c r="I17" i="7"/>
  <c r="AC22" i="7" l="1"/>
  <c r="AD23" i="7"/>
  <c r="AC23" i="7" s="1"/>
  <c r="AB17" i="7"/>
  <c r="Z18" i="7" s="1"/>
  <c r="AA17" i="7"/>
  <c r="AE17" i="7" s="1"/>
  <c r="AF17" i="7" s="1"/>
  <c r="AB22" i="7"/>
  <c r="Z23" i="7" s="1"/>
  <c r="AA22" i="7"/>
  <c r="AE22" i="7" s="1"/>
  <c r="AF22" i="7" s="1"/>
  <c r="AB23" i="7" l="1"/>
  <c r="Z24" i="7" s="1"/>
  <c r="AA23" i="7"/>
  <c r="AE23" i="7" s="1"/>
  <c r="AF23" i="7" s="1"/>
  <c r="AB18" i="7"/>
  <c r="Z19" i="7" s="1"/>
  <c r="AA18" i="7"/>
  <c r="AE18" i="7" s="1"/>
  <c r="AF18" i="7" s="1"/>
  <c r="AB19" i="7" l="1"/>
  <c r="Z20" i="7" s="1"/>
  <c r="AA19" i="7"/>
  <c r="AE19" i="7" s="1"/>
  <c r="AF19" i="7" s="1"/>
  <c r="AB24" i="7"/>
  <c r="AA24" i="7"/>
  <c r="AE24" i="7" s="1"/>
  <c r="AF24" i="7" s="1"/>
  <c r="AA20" i="7" l="1"/>
  <c r="AE20" i="7" s="1"/>
  <c r="AF20" i="7" s="1"/>
  <c r="AB20" i="7"/>
  <c r="Z21" i="7" s="1"/>
  <c r="AB21" i="7" l="1"/>
  <c r="AA21" i="7"/>
  <c r="AE21" i="7" s="1"/>
  <c r="AF21" i="7" s="1"/>
  <c r="AD22" i="3" l="1"/>
  <c r="AD21" i="3"/>
  <c r="Z22" i="3"/>
  <c r="Z21" i="3"/>
  <c r="S21" i="3"/>
  <c r="S22" i="3"/>
  <c r="V22" i="3"/>
  <c r="V20" i="3"/>
  <c r="S20" i="3"/>
  <c r="V21" i="3"/>
  <c r="V19" i="3" l="1"/>
  <c r="S19" i="3"/>
  <c r="AC21" i="3" l="1"/>
  <c r="AC22" i="3"/>
  <c r="V18" i="3" l="1"/>
  <c r="S18" i="3"/>
  <c r="V17" i="3" l="1"/>
  <c r="S17" i="3"/>
  <c r="K17" i="3" l="1"/>
  <c r="L17" i="3" s="1"/>
  <c r="M17" i="3" l="1"/>
  <c r="AD20" i="3" s="1"/>
  <c r="AC20" i="3" s="1"/>
  <c r="H17" i="3"/>
  <c r="AD17" i="3" l="1"/>
  <c r="AC17" i="3" s="1"/>
  <c r="AD18" i="3"/>
  <c r="AC18" i="3" s="1"/>
  <c r="I17" i="3"/>
  <c r="Z17" i="3" s="1"/>
  <c r="AA17" i="3" s="1"/>
  <c r="N17" i="3"/>
  <c r="O17" i="3" s="1"/>
  <c r="AD19" i="3" l="1"/>
  <c r="AC19" i="3" s="1"/>
  <c r="AE17" i="3"/>
  <c r="AF17" i="3" s="1"/>
  <c r="AB17" i="3"/>
  <c r="Z18" i="3" s="1"/>
  <c r="AA18" i="3" l="1"/>
  <c r="AE18" i="3" s="1"/>
  <c r="AF18" i="3" s="1"/>
  <c r="AB18" i="3"/>
  <c r="Z19" i="3" s="1"/>
  <c r="AB19" i="3" l="1"/>
  <c r="AA19" i="3"/>
  <c r="AE19" i="3" s="1"/>
  <c r="AF19" i="3" s="1"/>
  <c r="Z20" i="3" l="1"/>
  <c r="AB20" i="3" l="1"/>
  <c r="AA20" i="3"/>
  <c r="AE20" i="3" s="1"/>
  <c r="AF20" i="3" s="1"/>
  <c r="AB21" i="3"/>
  <c r="AA21" i="3"/>
  <c r="AE21" i="3" s="1"/>
  <c r="AF21" i="3" s="1"/>
  <c r="AB22" i="3" l="1"/>
  <c r="AA22" i="3"/>
  <c r="AE22" i="3" s="1"/>
  <c r="AF22"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tc={E6D653F9-2490-49C2-B0EF-7CC0E9972618}</author>
    <author>tc={04AEFB43-60AB-419C-A28C-C8488285F6CE}</author>
  </authors>
  <commentList>
    <comment ref="G17" authorId="0" shapeId="0" xr:uid="{0AB9AD0E-EC8B-4D50-BEA5-0EFF306F203F}">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 toma como base el numero de solicitudes recibidas en el 2022</t>
        </r>
      </text>
    </comment>
    <comment ref="G22" authorId="1" shapeId="0" xr:uid="{E2E3835C-67BF-4C9C-86E4-6AF566B94AF7}">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 toma como base el numeor de atenciones ciudadanas realizadas en el 2022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tc={81918C6B-9413-42DA-B687-5AB2FE1F9C00}</author>
  </authors>
  <commentList>
    <comment ref="G17" authorId="0" shapeId="0" xr:uid="{BAFC2B69-61A7-42EF-9639-2181D6D1F393}">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 toma como frecuencia todos los días de un año en el que pueden suceder situaciones referentes a la filtración de información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tc={C0908167-EFE4-43EC-9D1E-DAFB8E41F04B}</author>
  </authors>
  <commentList>
    <comment ref="G17" authorId="0" shapeId="0" xr:uid="{EBE7B147-C4A1-43F0-A9F4-5366779AA832}">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 toma como base el numero de seguimientos al plan de acción</t>
        </r>
      </text>
    </comment>
  </commentList>
</comments>
</file>

<file path=xl/sharedStrings.xml><?xml version="1.0" encoding="utf-8"?>
<sst xmlns="http://schemas.openxmlformats.org/spreadsheetml/2006/main" count="752" uniqueCount="351">
  <si>
    <t>PLANEACIÓN</t>
  </si>
  <si>
    <t>CÓDIGO</t>
  </si>
  <si>
    <t>E-DES-FT-015</t>
  </si>
  <si>
    <t>VERSIÓN</t>
  </si>
  <si>
    <t>10</t>
  </si>
  <si>
    <t>MAPA DE RIESGOS DE GESTIÓN</t>
  </si>
  <si>
    <t>PÁGINA</t>
  </si>
  <si>
    <t>1 DE 1</t>
  </si>
  <si>
    <t>VIGENTE DESDE</t>
  </si>
  <si>
    <t>Proceso</t>
  </si>
  <si>
    <t>DIRECCIONAMIENTO ESTRATÉGICO</t>
  </si>
  <si>
    <t>Objetivo del Proceso</t>
  </si>
  <si>
    <t>Definir los lineamientos y estrategias que orienten la gestión del IDIPRON, mediante la formulación, despliegue y seguimiento de la plataforma estratégica a través de modelos de gestión, planes, programas y proyectos que permitan el cumplimiento de los objetivos institucionales, sectoriales y metas de gobierno.</t>
  </si>
  <si>
    <t>Alcance</t>
  </si>
  <si>
    <t>Inicia con la formulación de la plataforma estratégica de la Entidad, su seguimiento, evaluación y finaliza con la elaboración de planes para el mejoramiento de la gestión institucional</t>
  </si>
  <si>
    <t>IDENTIFICACIÓN DEL RIESGO</t>
  </si>
  <si>
    <t>VALORACIÓN DEL RIESGO</t>
  </si>
  <si>
    <t>GESTIÓN DEL RIESGO</t>
  </si>
  <si>
    <t xml:space="preserve">MONITOREO </t>
  </si>
  <si>
    <t>SEGUIMIENTO Y EVALUACIÓN</t>
  </si>
  <si>
    <t>Atributos</t>
  </si>
  <si>
    <t>No. De Riesgo</t>
  </si>
  <si>
    <t>Impacto</t>
  </si>
  <si>
    <t>Causa Inmediata</t>
  </si>
  <si>
    <t>Causa Raiz</t>
  </si>
  <si>
    <t>Descripción del Riesgo</t>
  </si>
  <si>
    <t>Clasificación Riesgo</t>
  </si>
  <si>
    <t>Frecuencia con la que se realiza la actividad</t>
  </si>
  <si>
    <t>Probabilidad 
Inherente</t>
  </si>
  <si>
    <t>%</t>
  </si>
  <si>
    <t>Criterios de Impacto</t>
  </si>
  <si>
    <t>Observacion de Impacto</t>
  </si>
  <si>
    <t>Impacto
 Inherente</t>
  </si>
  <si>
    <t>Zona de riesgo</t>
  </si>
  <si>
    <t>Zona de riesgo
inherente</t>
  </si>
  <si>
    <t>No. De control</t>
  </si>
  <si>
    <t>Descripción del Control</t>
  </si>
  <si>
    <t>Afectación</t>
  </si>
  <si>
    <t xml:space="preserve">Tipo </t>
  </si>
  <si>
    <t>Implementación</t>
  </si>
  <si>
    <t>Calificación</t>
  </si>
  <si>
    <t>Documentación</t>
  </si>
  <si>
    <t>Frecuencia</t>
  </si>
  <si>
    <t>Evidencia</t>
  </si>
  <si>
    <t xml:space="preserve">Probabilidad Residual </t>
  </si>
  <si>
    <t>Probabilidad Residual Final</t>
  </si>
  <si>
    <t>Impacto Residual Final</t>
  </si>
  <si>
    <t>Zona de Riesgo Final</t>
  </si>
  <si>
    <t>Tratamiento</t>
  </si>
  <si>
    <t>Plan de Acción</t>
  </si>
  <si>
    <t>Responsable</t>
  </si>
  <si>
    <t>Fecha implementación</t>
  </si>
  <si>
    <t>Fecha Del Monitoreo</t>
  </si>
  <si>
    <t>Reporte De La Ejecución De Los Controles</t>
  </si>
  <si>
    <t>Reporte De La Ejecución De Las Acciones Para El Fortalecimento Del Riesgo</t>
  </si>
  <si>
    <t>Reporte De Las Acciones Desarrolladas En Caso De Que Se Haya Materializado El Riesgo</t>
  </si>
  <si>
    <t>Observaciones Del Monitoreo</t>
  </si>
  <si>
    <t xml:space="preserve">OBSERVACIONES OFICINA ASESORA DE PLANEACIÓN </t>
  </si>
  <si>
    <t>OBSERVACIONES OFICINA DE CONTROL INTERNO</t>
  </si>
  <si>
    <t>Reputacional</t>
  </si>
  <si>
    <t>decisiones en contra de la entidad proferidas por entes de control</t>
  </si>
  <si>
    <t xml:space="preserve">deficiencias en la formulación, actualización y seguimiento de la plataforma estratégica institucional que ocasione incumplimiento de los objetivos institucionales, sectoriales y metas de gobierno </t>
  </si>
  <si>
    <t xml:space="preserve">Probabilidad de afectación Reputacional por decisiones en contra de la entidad proferidas por entes de control debido a deficiencias en la formulación, actualización y seguimiento de la plataforma estratégica institucional que ocasione incumplimiento de los objetivos institucionales, sectoriales y metas de gobierno </t>
  </si>
  <si>
    <t>El riesgo afecta la imagen de la entidad con algunos usuarios de relevancia frente al logro de los objetivos.</t>
  </si>
  <si>
    <t>Cada cuatro (4) años, una vez es aprobado el Plan Distrital de Desarrollo,  el jefe de la Oficina Asesora de Planeacion, verifica que la formulación de la plataforma estratégica se realice con base en los lineamientos establecidos en la normatividad vigente para la palneacion de las entidades, dejando constancia de ello en las actas de reunion.</t>
  </si>
  <si>
    <t>Preventivo</t>
  </si>
  <si>
    <t>Manual</t>
  </si>
  <si>
    <t>No se encuentra documentado</t>
  </si>
  <si>
    <t>Cada cuatro (4) años</t>
  </si>
  <si>
    <t>actas de reunion</t>
  </si>
  <si>
    <t>ACEPTAR EL RIESGO</t>
  </si>
  <si>
    <t>Control No 1: El control se ejecuta cada cuatro años cuando se elabora la plataforma estratégica del Instituto, siguiendo los lineamientos establecidos y tomando como referencia el Plan de Desarrollo Distrital. Para este periodo no se ejecutó el control.</t>
  </si>
  <si>
    <t>Debido a que el riesgo inherente se encuentra en zona baja, no se formularon acciones para el fortalecimiento de los controles.</t>
  </si>
  <si>
    <t>Durante el periodo no se materializó el riesgo</t>
  </si>
  <si>
    <t>Control No.1 El proceso reporta que el mismo se ejecuta cada cuatro años y durante el periodo no hubo necesidad de aplicarlo
Control No.2 El proceso reporta que el mismo se ejecuta cada cuatro años y durante el periodo no hubo necesidad de aplicarlo
Control No. 3 Se evidencia la aplicación del control con el envio del correo con las fechas y lineamientos para realizar el seguimiento al plan de acción
Control No 4: Si bien el control nu hubo necesidad de aplicarlo, el proceso reporta la revisión y corrección por parte del jefe de la OAP de las fechas en las que se realizará el seguimiento 
Control No. 5: El proceso reporta que durante el periodo evaluado no hubo necesidad de aplicar el control.
Control No. 6: El proceso reporta que durante el periodo evaluado no hubo necesidad de aplicar el control.</t>
  </si>
  <si>
    <t>Control No. 1. Se reportó que durante este periodo no se dio aplicación a la actividad de control.
No se reporta materialización del riesgo.</t>
  </si>
  <si>
    <t>Cada cuatro (4) años, el Jefe de la Oficina Asesora de Planeación lidera la formulación de los proyectos de inversión del Instituto en conjunto con  los subdirectores (Gerentes de Proyecto) y la Oficina Asesora de Planeación, de acuerdo con las necesidades manifiestas de sus áreas siguiendo los lineamientos establecidos en el procedimiento "Planificación de la Inversión E-DES-PR-001" los proyectos de inversión formulados son revisados por el Jefe Oficina de Planeación y la  Secretaría de Hacienda y Planeación Distrital-SEGPLAN verificando que cumpla con los lineamientos establecidos en la normatividad vigente</t>
  </si>
  <si>
    <t>"Planificación de la Inversión E-DES-PR-001</t>
  </si>
  <si>
    <t>No se deja evidencia</t>
  </si>
  <si>
    <t>Control No. 2: Durante el periodo no se ejecutó el contol por cuanto, éste se aplica cada cuatro años al inicio de la estructuración y formulación de los proyectos de inversión.</t>
  </si>
  <si>
    <t>Control No. 2. Se reportó que durante este periodo no se dio aplicación a la actividad de control.
No se reporta materialización del riesgo.</t>
  </si>
  <si>
    <t>Cada tres meses,  el jefe de la oficina asesora de planeación lidera el seguimiento al cumplimiento de la plataforma estratégica (Plan Estratégico y Plan e Acción) y de los proyectos de inversión, comparando los reportes realizados por los procesos y sus evidencias contra los resultados esperados para el periodo y el acumulado anual</t>
  </si>
  <si>
    <t>Detectivo</t>
  </si>
  <si>
    <t>Procedimiento "Formulación y Seguimiento de la Planeación Institucional" E-DES-PR-003</t>
  </si>
  <si>
    <t>Cada (3) meses</t>
  </si>
  <si>
    <t>Correo Electrónicos</t>
  </si>
  <si>
    <t xml:space="preserve">Control No. 3: El 10 de abril el jefe de la Oficina Asesora de Planeación envió correo electrónico a todos los procesos con los lineamientos para realizar el seguimiento al plan de acción institucional. Como evidencia se adjunta el correo electrónico </t>
  </si>
  <si>
    <t>Control No. 3. Se evidenció la ejecución de la actividad de control.
No se reporta materialización del riesgo.</t>
  </si>
  <si>
    <t>Cuando se detecta algun error o deficiencia en la formulación de la plataforma estrategica, el jefe de la Oficina Asesora de Planeación, cita a mesas de trabajo a los procesos involucrados para ajustar  la formulación y una vez realizada la actualización, se presenta al Comite Institucional de Gestión y Desempeño para su revisión y aprobación</t>
  </si>
  <si>
    <t>Correctivo</t>
  </si>
  <si>
    <t>Cuando se detecta algun error o deficiencia en la formulación de la plataforma estrategica</t>
  </si>
  <si>
    <t>Actas de Comité</t>
  </si>
  <si>
    <t>Control No. 4: Durante el periodo no hubo necesidad de aplicar el control pues no se detectaron errores o deficiencia en la formulación de la plataforma estrategica, sin embargo en comité sectorial de gestión y desempeño se presentaron los avances y se informó que los seguimientos a la plataforma se realizarían de forma cuatrimestral, esto debido a que hubo recorte de presupuesto y no se cuenta con todas las personas que se tenian el año anterior, la  situación que puede afectar el reporte del plan estratégico sectorial, por lo tanto el jefe de la oficina asesora de planeación tomo la decisión de realizar el seguimiento trimestral como se venia presentando. Se adjunta acta del comité.</t>
  </si>
  <si>
    <t>Control No. 4. Se reportó que durante este periodo no se dio aplicación a la actividad de control, sin embargo, el proceso reporta la revisión y corrección por parte del jefe de la OAP de las fechas en las que se realizará el seguimiento. Se sugiere en la evidencia aportar acta firmada. 
No se reporta materialización del riesgo.</t>
  </si>
  <si>
    <t xml:space="preserve">En caso de que en el seguimiento realizado por la OAP, se detecten cumplimientos por debajo de lo esperado, el jefe de la Oficina Asesora de Planeación genera alertas a los procesos para que realicen las acciones necesarias que permitan evitar que se conviertan en incumplimientos posteriores </t>
  </si>
  <si>
    <t>En caso de que en el seguimiento realizado por la OAP, se detecten cumplimientos por debajo de lo esperado</t>
  </si>
  <si>
    <t>Correos Electrónicos</t>
  </si>
  <si>
    <t xml:space="preserve">Control No. 5: Durante el periodo evaluado, no se ha ejecutiado el control.  Una vez se realice el seguimiento al plan de acción en el mes de mayo, se realizará informe con el estado de cumplimiento de los planes y se generarán las alertas para los casos en los que se detecte cumplimientos inferiores a los esperados. </t>
  </si>
  <si>
    <t>Control No. 5. Se reportó que durante este periodo no se dio aplicación a la actividad de control.
No se reporta materialización del riesgo.</t>
  </si>
  <si>
    <t xml:space="preserve">Cuando se detecten incumplimientos reiterativos o muy por debajo de lo esperado para el periodo en el que se hace seguimiento, El Jefe de la Oficina Asesora de Planeación lidera mesas de trabajo con los procesos implicados con el fin de establecer las actividades inmediatas que se deben realizar para que se alcance el avance programado </t>
  </si>
  <si>
    <t>Cuando se detecten incumplimientos reiterativos o muy por debajo de lo esperado</t>
  </si>
  <si>
    <t>Actas</t>
  </si>
  <si>
    <t>Control No. 6: Durante el periodo evaluado no se han detectado incumplimientos reiterados por lo cual no hubo necesidad de aplicar el control</t>
  </si>
  <si>
    <t xml:space="preserve">Control No. 6. Se reportó que durante este periodo no se dio aplicación a la actividad de control.
No se reporta materialización del riesgo.
ACCIÓN DE FORTALECIMIENTO. No se presentaron acciones de fortalecimiento. </t>
  </si>
  <si>
    <t>area de impacto</t>
  </si>
  <si>
    <t>PROBABILIDAD DE OCURRENCIA</t>
  </si>
  <si>
    <t>IMPACTO</t>
  </si>
  <si>
    <t>CONDICIONES RIESGO INHERENTE</t>
  </si>
  <si>
    <t>AFECTACIÓN ECONÓMICA O PRESUPUESTAL</t>
  </si>
  <si>
    <t>Económico</t>
  </si>
  <si>
    <t>MUY BAJA</t>
  </si>
  <si>
    <t>LEVE</t>
  </si>
  <si>
    <t>MUY BAJA - LEVE</t>
  </si>
  <si>
    <t>BAJO</t>
  </si>
  <si>
    <t>Afectación Menor a 700 SMLMV</t>
  </si>
  <si>
    <t>Leve</t>
  </si>
  <si>
    <t>BAJA</t>
  </si>
  <si>
    <t>MENOR</t>
  </si>
  <si>
    <t>MUY BAJA - MENOR</t>
  </si>
  <si>
    <t>Afectación Entre 700 y 1500 SMLMV</t>
  </si>
  <si>
    <t>Menor</t>
  </si>
  <si>
    <t>Económico y Reputacional</t>
  </si>
  <si>
    <t>MEDIA</t>
  </si>
  <si>
    <t>MODERADO</t>
  </si>
  <si>
    <t>MUY BAJA - MODERADO</t>
  </si>
  <si>
    <t>Afectación Entre 1500 y 2300 SMLMV</t>
  </si>
  <si>
    <t>Moderado</t>
  </si>
  <si>
    <t>ALTA</t>
  </si>
  <si>
    <t>MAYOR</t>
  </si>
  <si>
    <t>MUY BAJA - MAYOR</t>
  </si>
  <si>
    <t>ALTO</t>
  </si>
  <si>
    <t>Afectación Entre 2300 y 3000 SMLMV</t>
  </si>
  <si>
    <t>Mayor</t>
  </si>
  <si>
    <t>MUY ALTA</t>
  </si>
  <si>
    <t>CATASTRÓFICO</t>
  </si>
  <si>
    <t>MUY BAJA - CATASTRÓFICO</t>
  </si>
  <si>
    <t>EXTREMO</t>
  </si>
  <si>
    <t xml:space="preserve">Afectación Mayor a 3000 SMLMV </t>
  </si>
  <si>
    <t>Catastrófico</t>
  </si>
  <si>
    <t>BAJA - LEVE</t>
  </si>
  <si>
    <t>BAJA - MENOR</t>
  </si>
  <si>
    <t>AFECTACIÓN REPUTACIONAL</t>
  </si>
  <si>
    <t>BAJA - MODERADO</t>
  </si>
  <si>
    <t>El riesgo afecta la imagen de algún área de la organización.</t>
  </si>
  <si>
    <t>BAJA - MAYOR</t>
  </si>
  <si>
    <t>El riesgo afecta la imagen de la entidad internamente, de conocimiento general nivel interno, de junta directiva y/o de proveedores</t>
  </si>
  <si>
    <t>BAJA - CATASTRÓFICO</t>
  </si>
  <si>
    <t>MEDIA - LEVE</t>
  </si>
  <si>
    <t>El riesgo afecta la imagen de la entidad con efecto publicitario sostenido a nivel de sector administrativo o distrital</t>
  </si>
  <si>
    <t>MEDIA - MENOR</t>
  </si>
  <si>
    <t>El riesgo afecta la imagen de la entidad a nivel nacional, con efecto publicitario sostenido a nivel país</t>
  </si>
  <si>
    <t>MEDIA - MODERADO</t>
  </si>
  <si>
    <t>MEDIA - MAYOR</t>
  </si>
  <si>
    <t>MEDIA - CATASTRÓFICO</t>
  </si>
  <si>
    <t>ALTA - LEVE</t>
  </si>
  <si>
    <t>TIPO DE CONTROL</t>
  </si>
  <si>
    <t>ALTA - MENOR</t>
  </si>
  <si>
    <t>ALTA - MODERADO</t>
  </si>
  <si>
    <t>ALTA - MAYOR</t>
  </si>
  <si>
    <t>ALTA - CATASTRÓFICO</t>
  </si>
  <si>
    <t>MUY ALTA - LEVE</t>
  </si>
  <si>
    <t>IMPLEMENTACIÓN</t>
  </si>
  <si>
    <t>MUY ALTA - MENOR</t>
  </si>
  <si>
    <t>Automático</t>
  </si>
  <si>
    <t>MUY ALTA - MODERADO</t>
  </si>
  <si>
    <t>MUY ALTA - MAYOR</t>
  </si>
  <si>
    <t>MUY ALTA - CATASTRÓFICO</t>
  </si>
  <si>
    <t>ATENCIÓN A LA CIUDADANÍA</t>
  </si>
  <si>
    <t>E-PLA-FT-015</t>
  </si>
  <si>
    <t>SERVICIO A LA CIUDADANÍA</t>
  </si>
  <si>
    <t>Desarrollar acciones orientadas a la prestación de un servicio amable, respetuoso, digno, humano e incluyente a la ciudadanía; orientando y divulgando de manera ágil, eficiente y efectiva, los servicios y el modelo pedagógico del IDIPRON y direccionando oportunamente los requerimientos ciudadanos, para lograr una ciudadanía satisfecha con el servicio y la atención que se prestada por el proceso.</t>
  </si>
  <si>
    <t xml:space="preserve">Inicia con la identificación de las necesidades de los usuarios así como las especificaciones y requisitos del servicio, incluye la divulgación de los eventos y proyectos de la entidad, la administración del Sistema de peticiones, quejas, reclamos, sugerencias y denuncias en el Instituto, el seguimiento a las respuestas ciudadanas y finaliza con los ciudadanos orientados y la evaluación de la satisfacción en la prestación de los servicios todo teniendo en cuenta el cumplimiento de los protocolos de atención establecidos en la entidad. </t>
  </si>
  <si>
    <t>sanciones de entes de control</t>
  </si>
  <si>
    <t>incumplimientos de los términos de ley para la gestión de peticiones ciudadanas</t>
  </si>
  <si>
    <t>Posibilidad de afectación reputacional por  sanciones de entes de control debido al incumplimiento de los términos de ley para la gestión de peticiones ciudadanas</t>
  </si>
  <si>
    <t xml:space="preserve">El sistema Bogota te Escucha informa diariamente a las dependencias las peticiones asignadas para su respuesta y lo tiempos para su vencimiento a través de un semáforo. Cuando se detecta un vencimiento el sistema informa a la alcaldía mayor </t>
  </si>
  <si>
    <t>Se encuentra documentado en el manual del usuarios del SDQS</t>
  </si>
  <si>
    <t>diariamente</t>
  </si>
  <si>
    <t>Pantallazos del semaforo desde el usuario adminitrador del sistema de la entidad</t>
  </si>
  <si>
    <t>Documentar los controles No. 3 y 4  dentro del procedimento Atención a requerimientos y denuncias ciudadanas a través del aplicativo Bogotá Te Escucha SDQS E-SCI-PR-001</t>
  </si>
  <si>
    <t>Profesional universitario  Servicio a la Ciudadanía</t>
  </si>
  <si>
    <t>Control 1: En el periodo evaluado se revisa diariamente el aplicativo Bogotá te Escucha - SDQS, en el cual se observa las peticiones que ingresan a la entidad, la fecha de vencimiento y el estado de la petición según el "semaforo".
Control 2: En el periodo evaluado se envía semanalmente por correo electrónico a los operadores del SDQS de las dependencias, la alerta de las peticiones proximas a vencer; en el cual se solicita atender la petición oportunamente para evitar dar respuestas extemporaneas a los ciudadanos.
Control 3: En el periodo evaluado se realizan dos mesas de trabajo para tratar los vencimientos de las peticiones ciudadanas. se analizan los casos de las peticiones y se hacen recomendaciones.
Una mesa de Trabajo con la Gerencia Operativa 14/04/2023
Una mesa de trabajo cn la Gerencia Financiera 17/04/2023
Control 4: En el periodo evaluado se emite el memorando 2023IE989 dirigido a la Gerencia Operativa, en la cual se indica el vencimiento de una petición y se solicita a dicha gerencia cumplir con los lineamientos establecidos en la Política Publica Distrital de Servicio a la Ciudadanía y se realiza mesa de trabajo el 14/04/2023.
Control 5: En el periodo evaluado se envía el correo electrónico dirigido a la oficna de Control Disciplinario Interno, en la cual se menciona los vencimientos mensuales. Se envía el correo electrónico el 14/02/2023 reporando el mes de enero, el 13/03/2023 reportando el mes de febrero y el 14/04/2023 reporando el mes de marzo.</t>
  </si>
  <si>
    <t>Se actualiza el procedimiento E-SCI-PR-001 ATENCIÓN A REQUERIMIENTOS Y DENUNCIAS CIUDADANAS A TRAVÉS DEL APLICATIVO BOGOTÁ TE ESCUCHA – SDQS. el cual se oficializó el 03/05/2023.
En los informes de gestión que se generan mensualmente se puede observar el tratamiento a las peticiones ciudadanas, por cada canal de atención de acuerdo a la tipología.</t>
  </si>
  <si>
    <t>No se materializó el riesgo</t>
  </si>
  <si>
    <t>Ninguna</t>
  </si>
  <si>
    <t>Contorl  No 1: Se evidencia la aplicación del control con los pantallazos del Pantallazos del semaforo que emite el aplicativo Bogotá Te Escucha. Teniendo en cuenta que el control es automatico, se sugiere al proceso revisar el diseño del control en cuanto a la evidencia, para que se adjunten evidencias ed os contorles enviados automaticamente por el aplicativo Bogota Te Escucha.
Control No. 2: Se evidencia la aplicación del control con los correos enviados por el correo atenciónciudadano@idipron.gov.co a los usuarios encargados de dar respuesta a las pqrs. Se sugiere al proceso que, en lo posible, en el monitoreo se registre cuantas veces durante el periodo evaluado aplico el control, a fin de determinar si se aplico el control en el 100% de las situaciones.
Control No. 3: Se evidencia la aplicación del control con las mesas de trabajo que el proceso realizó en los meses de abril con los procesos que presentaron vencimientos. Se sugiere al proceso que dentro de las actas que se realizan con ocasion de estas mesas de trabajo, se establezcan acciones de mejora por parte de los procesos buscando evitar que las situaicones se vuelvan a repetir., estas acciones entrarian a formar parte del plan de autocontrol.
Control No. 4: Se evidencia la aplicación del control con el memorando enviado por el defensor del ciudadano a la Gerencia Operativa con ocasion de un vencimiento ocurrido. Se sugiere al proceso que en el monitoreo incluya el numero de veces que se presentó la situacion en el periodo evaluado, a fin de determinar que el control se aplico en el 100% de las ocasiones.
Control No. 5: Se evidencia la aplicación del control con los correos emitidos por el proceso a la Oficina de Control Interno Disciplinario.
Acciones de Fortalecimiento: Se evidencia que el proceso actualizó el procedimiento y el mismo incluye los controles. Se sugiere al proceso realizar el ajuste al mapa de riesgos en conjunto con la OAP.</t>
  </si>
  <si>
    <t>Control  No 1: Se evidenció la ejecución de la actividad de control, sin embargo, la evidencia presentada permite visualizar las peticiones que inician término en el mes de mayo, pero no se evidencian las del periodo monitoreado.
No se reporta materialización del riesgo.</t>
  </si>
  <si>
    <t>Los servidores del Proceso Servicio a la Ciudadanía realizan seguimiento semanal a las peticiones ciudadanas informando a los procesos a través de correo electronico las peticiones asignadas y las próximas a vencer</t>
  </si>
  <si>
    <t>Se encuentra documentado en el procedimiento 	001 ATENCIÓN A REQUERIMIENTOS Y DENUNCIAS CIUDADANAS A TRAVÉS DEL APLICATIVO BOGOTÁ TE ESCUCHA –SDQS E-SCI-PR-001</t>
  </si>
  <si>
    <t>Semanal</t>
  </si>
  <si>
    <t>Correos electrónicos enviados a las áreas responsables</t>
  </si>
  <si>
    <t>Control  No 2: Se evidenció la ejecución de la actividad de control.
No se reporta materialización del riesgo.</t>
  </si>
  <si>
    <t>El profesional universitario revisa los informes de gestión de peticiones  y trimestralmente convoca mesa de trabajo a las dependencias que presentaron vencimientos, para analizar las causas que ocasionaron la situación y definir acciones para evitar que se vuelvan a presentar</t>
  </si>
  <si>
    <t>Trimestralmente</t>
  </si>
  <si>
    <t>Acta de reunión</t>
  </si>
  <si>
    <t>Control  No 3: Se evidenció la ejecución de la actividad de control.
No se reporta materialización del riesgo.</t>
  </si>
  <si>
    <t>Los servidores del  Proceso Servicio a la Ciudadanía al momento de detectar una petición vencida, emiten memorando firmado por el Defensor del Ciudadano dirigido al área responsable exortandolo a contestar la petición vencida en el menor tiempo posible y para que no vuelva a ocurrir</t>
  </si>
  <si>
    <t>Cada vez que se presenta una petición vencida</t>
  </si>
  <si>
    <t>Memorandos enviados y actas de las mesas de trabajo efectuadas</t>
  </si>
  <si>
    <t>Control  No 4: Se evidenció la ejecución de la actividad de control.
No se reporta materialización del riesgo.</t>
  </si>
  <si>
    <t>El o la responsable del Proceso Servicio a la Ciudadanía mensualmente emite un correo electrónico a la Oficina de Control Disciplinario Interno informando la cantidad de peticiones vencidas y las áreas responsables para su conocimiento y gestión</t>
  </si>
  <si>
    <t>Mensualmente</t>
  </si>
  <si>
    <t>Correos electrónicos enviados a Control Disciplinario Interno</t>
  </si>
  <si>
    <t xml:space="preserve">Control  No 5: Se evidenció la ejecución de la actividad de control.
No se reporta materialización del riesgo.
ACCIÓN DE MJORAMIENTO.  Se evidenció la ejecución de la acción de mejoramientos establecida por el proceso. </t>
  </si>
  <si>
    <t>Insatisfacción de grupos de valor</t>
  </si>
  <si>
    <t>orientación inadecuada en la prestación del servicio</t>
  </si>
  <si>
    <t>Posibilidad de afectación reputacional por insatisfacción del grupo de valor debido a una orientación inadecuada en la prestación del servicio</t>
  </si>
  <si>
    <t>El profesional universitario del  Proceso Servicio a la Ciudadanía gestiona semestralmente capacitaciones para los servidores del  Proceso en temas de servicios prestados por la entidad y en temas de servicio. Cuando ingresa un nuevo servidor al área se realiza capacitacion en los temas anteriormente descritos</t>
  </si>
  <si>
    <t>Documentado en el Manual de Atención a la Ciudadanía E-SCI-MA-001</t>
  </si>
  <si>
    <t>Semestral</t>
  </si>
  <si>
    <t>Listados de asistencia - Evidencias del tema tratado.</t>
  </si>
  <si>
    <t>No se formulan acciones debido a que se acepta el riesgo.</t>
  </si>
  <si>
    <t>Control 1: Durante el periodo de seguimiento se realiza una capacitación dirigida al grupo de Servicio a la Ciudadanía el día 31 de marzo de 2023; en la cual se se aclaran conceptos, se hacer la retroalimentación del ejercicio de "cliente incognito" y se dan recomendaciones para mejorar la prestación del servicio.
Control 2: Durante el periodo de seguimiento se realiza el ejercicio de "cliente incognito" y se hace la retroalimentación del ejercicio en la reunicón de grupo que tuvo lgar el 31 de marzo de la presente vigencia y se hacen las recomendación de no suministrar información de caracter reservado so pena de incurrir en una falta disciplinaria, lo cul quedo contemplado en el acta de reunión.
Control 3: Durante el periodo de seguimiento se realiza el ejercicio de cliente incognito en el mes de marzo de la presente vigencia y en la reunión del 31 de marzo se dieron las recomendaciones de acuerdo al protocolo para atención telefónica,
Dichas recomendaciones se encuentran descritas en el formato E-SCI-FT-002 Cliente incognito telefónico.</t>
  </si>
  <si>
    <t>No se reporta la ejecución de las acciones para el fortalecimiento del riesgo, toda vez que se encuentra en una zona de riesgo bajo.</t>
  </si>
  <si>
    <t>Control No. 1: Se evidencia la aplicación del control con la capacitacion realizada en el mes de marzo al equipo de la oficina.
Control No. 2: Se evidencia la aplicación del control con los formatos de cliente incógnito aplicados a los miembros de servicio a la ciudadanía 
Control No. 3: Se evidencia que en la reunión se retroalimenta el ejercicio realizado, no obstante, se sugiere al proceso que en el acta en lo posible se deje explicito las recomendaciones realizadas frente a los aspectos a amejorar.
Acciones de fortalecimiento: No se formularon acciones para el fortalecimiento de los controles pues el reisgo inherente se encuentra en zona baja y ep proceso acepta el riesgo.</t>
  </si>
  <si>
    <t>Control  No 1: Se evidenció la ejecución de la actividad de control.
No se reporta materialización del riesgo.</t>
  </si>
  <si>
    <t>El profesional universitario del Proceso Servicio a la Ciudadanía semestralmente realiza ejercicio de cliente incógnito telefónico a los servidores del proceso para evaluar el manejo de la información y aplicación de protocolos de atención establecidos en la entidad. Los resultados del ejercicio son compartidos con el equipo de trabajo en mesa de trabajo.</t>
  </si>
  <si>
    <t>Semestralmente</t>
  </si>
  <si>
    <t>Formato de Cliente Incógnito
Actas de reunión</t>
  </si>
  <si>
    <t>Control  No. 2. Se evidenció la ejecución de la actividad de control.
No se reporta materialización del riesgo.</t>
  </si>
  <si>
    <t xml:space="preserve">El o la responsable del Proceso Servicio a la Ciudadanía semestralmente analiza los resultados del ejercicio de  cliente incógnito telefónico y en caso de detectar falencias en la implementación del protocolo telefónico o en la información suministrada, realiza capacitación de fortalecmiento. </t>
  </si>
  <si>
    <t xml:space="preserve">Control  No. 3. Se evidenció la ejecución de la actividad de control.
No se reporta materialización del riesgo.
ACCIONES DE FORTALECIMIENTO: No se formularon acciones de fortalecimiento. </t>
  </si>
  <si>
    <t>GESTION DE COMUNICACIONES</t>
  </si>
  <si>
    <t>COMUNICACION ESTRATÉGICA</t>
  </si>
  <si>
    <t xml:space="preserve">Divulgar y promocionar de manera veraz y efctiva la gestión del Instituto Distrital para la Protección de la Niñez y la Juventud -IDIPRON- a través del diseño y ejecución de un plan estratégico de comunicaciones que contemple el manejo adecuado de la comunicación  interna y externa del instituto, garantice el uso apropiado de la imagen institucional y el cumplimiento de las directrices distritales en materia de comunicaciones, empleando para ello, los canales de comunicación propios del Instituto y los medios de comunicación externa de carácter masivo, alternativo, digital o comunitario para el posicionamiento de la Entidad. </t>
  </si>
  <si>
    <t>El proceso inicia con la planificación de la gestión de la comunicación interna y externa para finalizar con la aprobación y divulgación de piezas de comunicación, contenidos informativos y pronunciamientos oficiales.</t>
  </si>
  <si>
    <t>Crisis mediatica</t>
  </si>
  <si>
    <t xml:space="preserve">Filtración de información </t>
  </si>
  <si>
    <t>Posibilidad de afectación reputacional por crisis mediatica debido a filtración de la información institucional o relacionada con el Instituto</t>
  </si>
  <si>
    <t>El lider del proceso, establece políticas de operación encaminadas a determinar que la información divulgada sea controlada por la Oficina Asesora de Comunicaciones, estas politicas son establecidas dentro de la documentación del proceso.</t>
  </si>
  <si>
    <t>Manual de Comunicaciones
Politica de Comunicaciones</t>
  </si>
  <si>
    <t>Cada vez que se presenta la situación</t>
  </si>
  <si>
    <t>Caracterizacion del proceso</t>
  </si>
  <si>
    <t>REDUCIR EL RIESGO</t>
  </si>
  <si>
    <r>
      <rPr>
        <b/>
        <sz val="10"/>
        <color rgb="FF000000"/>
        <rFont val="Times New Roman"/>
      </rPr>
      <t xml:space="preserve">Riesgo 1
Control No 1: 
</t>
    </r>
    <r>
      <rPr>
        <sz val="10"/>
        <color rgb="FF000000"/>
        <rFont val="Times New Roman"/>
      </rPr>
      <t xml:space="preserve">
El líder del proceso sigue los lineamientos operacionales el cual determinan que la información divulgada sea controlada por la Oficina Asesora de Comunicaciones, estas políticas están en los documentos MANUAL DE COMUNICACIÓN INTERNA E-COE-MA-003, MANUAL DE COMUNICACIÓN EXTERNA E-COE-MA-004, POLÍTICA DE COMUNICACIONES E-COE-DI-002 y CARACTERIZACIÓN DE PROCESO E-COE-CP-001
1.	MANUAL DE COMUNICACIÓN INTERNA: Se encuentra en el punto 15. PUBLICACION DE INFORMACIÓN “Toda solicitud para divulgación pasara por un proceso de verificación de los estándares mínimos como: redacción, ortografía, coherencia y síntesis. Con el fin, de evitar riesgos comunicativos y una mala información por parte de las dependencias.”
2.	MANUAL DE COMUNICACIÓN EXTERNA: Se encuentra en el punto 14. ELABORACIÓN Y DIVULGACIÓN DE BOLETINES DE PRENSA. “Según las necesidades identificadas por la OAC o solicitudes generadas por los procesos, la Oficina Asesora de Comunicaciones selecciona los temas que se divulgarán a través de boletín de prensa o notas informativas.”
3.	POLÍTICA DE COMUNICACIONES: Se encuentra en el punto 7. IMPLEMENTACIÓN DE LA POLÍTICA. “En el IDIPRON, la comunicación se considera una herramienta estratégica que contribuye a la divulgación y cumplimiento de los objetivos de la organización, adicionalmente, es una herramienta transversal presente en todos los procesos de la organización influyendo y transformando la cultura organizacional La Oficina Asesora de Comunicaciones del IDIPRON responde a los lineamientos del Modelo Integrado de Planeación y Gestión (MIPG) en la Dimensión información y comunicación.” 
4.	CARACTERIZACIÓN DE PROCESO: PRODUCTOS FINALES - Atributos de Calidad - Plan estratégico de comunicaciones del IDIPRON – “Liderazgo y coordinación entre procesos para divulgar la gestión del IDIPRON oportuna y verazmente.” 
Se realiza una capacitación con los funcionarios de la Entidad el día 3 de mayo de 2023, con el fin de dar a conocer las políticas de comunicación y determina que la información divulgada es controlada por la Oficina Asesora de Comunicaciones, y aclara que estas políticas son establecidas dentro de la documentación del proceso de la OAC. 
De acuerdo con los diferentes documentos la Oficina Asesora de Comunicaciones establece políticas de operación encaminadas a determinar quién y como se debe llevar el control de la información divulga en la Entidad. 
</t>
    </r>
    <r>
      <rPr>
        <b/>
        <sz val="10"/>
        <color rgb="FF000000"/>
        <rFont val="Times New Roman"/>
      </rPr>
      <t xml:space="preserve">Control No 2: 
</t>
    </r>
    <r>
      <rPr>
        <sz val="10"/>
        <color rgb="FF000000"/>
        <rFont val="Times New Roman"/>
      </rPr>
      <t xml:space="preserve">
El Jefe de la Oficina Asesora de Comunicaciones, realiza anualmente la divulgación de las políticas de operación relacionadas con las publicaciones de la  información contempladas en el Manual de Comunicaciones  y Política de Comunicaciones.
Como primer avance del compromiso anual se ha presentado en el comité directivo, los cambios y ajuste a los diferentes manuales, formatos y cuales son las políticas que se han establecido en la Oficina Asesora de Comunicaciones, de igual manera a través de un taller se informo a funcionarios de las Entidad, cuáles son las políticas de la entidad en materia de comunicación, como lo son los formatos de publicación, formato de solicitudes, recordamos que el control a estos documentos 
De igual manera, se envía un correo masivo con el fin de que los funcionarios conozcan cuales son la políticas de operación relacionadas en los Manuales de Comunicación Interna, Externa y la Política de Comunicación.
Se realiza una capacitación con los funcionarios de la Entidad el día 3 de mayo de 2023, con el fin de dar a conocer las políticas de comunicación y determina que la información divulgada es controlada por la Oficina Asesora de Comunicaciones, y aclara que estas políticas son establecidas dentro de la documentación del proceso de la OAC. 
Adjunto: 
1.	Listo de asistencia del comité directivo
Nota: Si se requiere el acta del comité directivo por favor solicitarla al responsable de la reunión 
2.	Lista de asistencia y aca acta de la capacitacición para dar a conocer las políticas de comunicación. 
3.	Correo masivo de divulgación de lo Política de Comunicaciones, Manual de Comunicación Interna y Externa. 
</t>
    </r>
    <r>
      <rPr>
        <b/>
        <sz val="10"/>
        <color rgb="FF000000"/>
        <rFont val="Times New Roman"/>
      </rPr>
      <t xml:space="preserve">Control No 3: 
</t>
    </r>
    <r>
      <rPr>
        <sz val="10"/>
        <color rgb="FF000000"/>
        <rFont val="Times New Roman"/>
      </rPr>
      <t xml:space="preserve">
El jefe de la Oficina Asesora de Comunicaciones, realiza con el equipo la reuniones semanalmente con el fin de analizar las distintas situaciones que pasan en la entidad, en las diferentes subdirecciones y procesos con el fin de prevenir posibles situaciones de crisis, aclaramos que hay un espacio de tiempo donde no se realizó dicho proceso ya que se encontraba sin personal de CPS en la oficina el cual llegó hasta la última semana de marzo.
Por lo tanto, en las actas pueden encontrar que hasta el momento en este espacio no han existido situaciones que puedan generar posibles crisis en la entidad.
Siendo así, la Oficina Asesora de Comunicaciones realiza acta para mes de enero y mes de abril, porque los meses febrero y marzo no se contaba con el personal de la oficina. 
Adjunto: 
Acta mes de enero 
Actas mes de abril 
</t>
    </r>
    <r>
      <rPr>
        <b/>
        <sz val="10"/>
        <color rgb="FF000000"/>
        <rFont val="Times New Roman"/>
      </rPr>
      <t xml:space="preserve">Control No 4: 
</t>
    </r>
    <r>
      <rPr>
        <sz val="10"/>
        <color rgb="FF000000"/>
        <rFont val="Times New Roman"/>
      </rPr>
      <t xml:space="preserve">
Se informa que en lo corrido del 2023 no se han presentado situaciones de crisis comunicativa, que representen situaciones de gravedad o que impliquen acudir al comité de crisis con directivos. A este respecto, lo relacionado para reportar se refiere a un evento de desinformación en la población beneficiaria, respecto a especulaciones externas sobre el sostenimiento y manejo de las Unidades y servicios del IDIPRON. Para esto y en aras de mitigar una posible crisis, se generaron acciones de comunicaciones encaminadas a la resolución de las dudas en las y los beneficiarios, además de generar espacios de diálogo y acompañamiento con el Gobierno Escolar.
Se adjunta: 
•	Comunicado de prensa 
•	Campaña ¿Sabías qué?
</t>
    </r>
    <r>
      <rPr>
        <b/>
        <sz val="10"/>
        <color rgb="FF000000"/>
        <rFont val="Times New Roman"/>
      </rPr>
      <t xml:space="preserve">Control No 5: 
</t>
    </r>
    <r>
      <rPr>
        <sz val="10"/>
        <color rgb="FF000000"/>
        <rFont val="Times New Roman"/>
      </rPr>
      <t xml:space="preserve">
No hubo necesidad de aplicar el control por cuanto no se detectaron las diferentes situaciones del control. Sin embargo, se adjunta el comunicado de presa y la información de la campaña, esto se hizo con el fin de desmentir , respecto a especulaciones externas sobre el sostenimiento y manejo de las Unidades y servicios del IDIPRON
</t>
    </r>
  </si>
  <si>
    <t xml:space="preserve">
1. El 5 de mayo de 2023 se realizó la oficialización de los documentos MANUAL DE COMUNICACIÓN INTERNA E-COE-MA-003 y MANUAL DE COMUNICACIÓN EXTERNA E-COE-MA-004 estableciendo políticas de comunicación tanto interna como externa de la Entidad, así mismo, los documentos de POLÍTICA DE COMUNICACIONES E-COE-DI-002 y CARACTERIZACIÓN DE PROCESO E-COE-CP-001 estos documentos son los que identifican que las Oficina Asesora de Comunicaciones es quien está encargada de la divulgación de la información en la Entidad. 
2. Se envía correo masivo para dar a conocer los documentos de Política de comunicaciones, Manual de Comunicación Interna y Manual de Comunicación. externa. Con el fin que los funcionarios conozcan las políticas establecidas desde la OAC.
3. El día 3 de mayo se realiza una capacitación a los funcionarios para brindar información de la OAC, y resaltar que la información que se divulga es controlada por la Oficina Asesora de Comunicaciones. 
4. El jefe de la Oficina Asesora de Comunicaciones realiza reuniones con los integrantes del equipo con el fin de liderar diferentes procesos de la OAC y mitigar riesgos. 
5. Comunicado de prensa y campaña ¿sabías qué? para desmentir información y mitigar las acciones de los mismos. </t>
  </si>
  <si>
    <t xml:space="preserve">
La Oficina Asesora de Comunicaciones realizó 
comunicado de presa y una campaña de socialización ¿Sabías qué?, esto se hizo con el fin de desmentir , respecto a especulaciones externas sobre el sostenimiento y manejo de las Unidades y servicios del IDIPRON</t>
  </si>
  <si>
    <t xml:space="preserve">
Control No. 1: Se evidencia la aplicación del control con la definicion de lineamientos en los documentos del proceso como El Manual de Comunicación Interna, Manual de Comunicación Externa, Politica de Comunicaciones y Caracterización del proceso. Estos documentos se encuentran viegentes y con un tiempo de actualización reciente. El proceso adjunta capacitacion de ffecha 03 de mayo en donde se da a concoer los lineamientos sobre comunicaciones, sin embargo esta reunión es del mes de mayo y el corte es del mes de abril, es importante que tengan en cuenta esta evidencia para el siguiente seguimiento.
Control No. 2: No se evidencia que se esté aplicando el control adecuadamente, el proceso no reporta que durante el periodo el Jefe de la Oficina Asesora de Comunicaciones hay realizado la divulgación de las politicas de operacion relacionadas con las publicaciones de la  información contempladas en el Manual de Comunicaciones  y Politica de Comunicaciones. Como evidencias aportan un listado de asistencia de un comite de comunicaciones en donde no se puede verificar que temas se trataron y un pantallazo de un correo masivo en donde se invita a conocer Formatos de Publicación y Solicitud y los Manuales de Comunicación Interna, Externa y las Políticas de Comunicaciones. El correo invita a conocer los documentos pero no es una divulgación de las politicas relacionadas con las publicaciones de información como lo establece el control. Adjunta ademas el acta de una capacitación pero esta corresponde al mes de mayo y el corte que se esta presentando es a 30 de abril.
Control No. 3: El proceso en las evidencia aporta un acta del mes de enero y un acta del mes de abril en donde se realizan revisiones de diferentes temas relacionado con la OFicina y su gestión incluyendo en la del mes de enero el analisis de posibles situaciones de crisis. Aporta adicionalmente un listado de asistencia del mes de febrero y uno del mes de mayo, pero con estos listados de asistencia no se puede evidenciar que se haya realizado la revisión de posibles situaciones de crisis. De acuerdo con lo anterior se puede evidenciar que el control no esta siendo aplicado de manera en como está diseñado, pues las reuniones deben ser realizadas mensualmente y en ellas revisar las situaciones de crisis que podrían afectar a la entidad. El proceso argumenta que durante los primeros meses de la vigencia no se contó con todo el personal que conforma el equipo lo cual dificulto la aolicacipon del control en los periodos establecidos
Control No. 4: Si bien no hubo una materialización del control, el proceso menciona la "Marcha Manifestación Jóvenes Beneficios del IDIPRON" como una posible situación de crisis que podría afectar a la entidad, sin embargo en el monitoreo no se menciona que se haya establecido el comité de crisis como instancia para analizar el manejo que se debía dar a la situación y la estrategia de comunicaciones que se debió implementar.
Control N. 5: Si bien el riesgo no se materializó durante el periodo evaluado, El proceo menciona que durante la situación de posible crisis denominada "Marcha Manifestación Jóvenes Beneficios del IDIPRON" se realizó un comunicado de prensa y se estableció una mesa de diálogo con los jóvenes junto a Personería y Secretaría de Gobierno. Dentro de las evidencias en la carpeta del control No. 4 se adjunta un comunicado de prensa que no se puede determinar que haya sido emitido como respuesta a la posible situación de crisis. Adicionalmente como evidencias de la aplicación del control No. 5 se adjunta en la carpeta llamada "Campaña para responder a la crisis" información relacionada con la gestión del instituto buscando resaltar resultados positivos procurando recuperar o fortalecer la confianza y credibilidad en los grupos de interés afectados tal como lo establece el control, sin embargo, no se puede determinar que esta información reportada se haya realizado comorespuesta a la posible situación de crisis mencionada. En conclusión el control se aplicó pero el reporte no facilita demostrar que las acciones se hayan tomado como respuesta a la situación de crisis.
Acciones de Fortalecimiento: El riesgo por encontrarse en zona de riesgo baja, el proceso no reporta acciones para el fortalecimiento del control, no obstante registra información en la columna "Reporte De La Ejecución De Las Acciones Para El Fortalecimento Del Riesgo" que no corresponde a este item. Es importante que el proceso ajute el tratamiento que se le dará al riesgo residual.</t>
  </si>
  <si>
    <t xml:space="preserve">Control No. 1. Se evidenció la ejecución de la actividad de control. Sin embargo, se aporta evidencia de capacitación realizada en el mes de mayo, la cual no corresponde al corte del seguimiento, el cual es el mes de abril, se recomienda  tener en cuenta esta evidencia para el siguiente seguimiento.
No se reporta materialización del riesgo. </t>
  </si>
  <si>
    <t>El Jefe de la Oficina Asesora de Comunicaciones, realiza anualmente la divulgacion de las politicas de operación relacionadas con las publicaciones de la  información contempladas en el Manual de Comunicaciones  y Politica de Comunicaciones</t>
  </si>
  <si>
    <t>Anualmente</t>
  </si>
  <si>
    <t>Correos Electrónicos 
Listados de Asistencia</t>
  </si>
  <si>
    <t xml:space="preserve">Control No.2. La evidencia aportada no permite verificar ejecución de la actividad de control, debido a que no se evidencia la divulgación de las políticas de operación relacionadas con las publicaciones de la  información contempladas en el Manual de Comunicaciones  y Política de Comunicaciones, en las evidencias aportadas por el proceso en el soporte de asistencia a Comité Directivo no es claro los temas que se abordaron en el mismo. El correo de divulgación invita  a conocer los documentos pero no es una divulgación de las políticas relacionadas con las publicaciones de información como lo establece el control. Por otro lado, se aporta evidencia de capacitación realizada en el mes de mayo, la cual no corresponde al corte del seguimiento, el cual es el mes de abril, se sugiere  tener en cuenta esta evidencia para el siguiente seguimiento.
No se reporta materialización del riesgo. </t>
  </si>
  <si>
    <t xml:space="preserve">El Jefe de la Oficina Asesora de Comunicaciones, realiza mensualmente reuniones con el equipo interno de trabajo en donde se revisan posibles situaciones que puedan desencadenar en una crisis </t>
  </si>
  <si>
    <t xml:space="preserve">Control No. 3: La evidencia aportada no permita verificar ejecución de la actividad de control, debido a que se aportan actas de reunión realizadas en los meses de enero y abril y sólo en la del mes de enero se evidencia el análisis de posibles situaciones de crisis. No se realizó reunión en los meses de marzo y febrero y el proceso argumenta que no se contó con todo el personal de la oficina lo cual dificulto la aplicación del control en los periodos establecidos.
No se reporta materialización del riesgo. </t>
  </si>
  <si>
    <t xml:space="preserve">En el momento en que se presente una crisis, el jefe de la oficina asesora de comunicaciones establece un comité de crisis compuesto por el director y su equipo directivo, con el fin de analizar el manejo que se debe dar a la situación y la estrategia de comunicaciones que se implementará. </t>
  </si>
  <si>
    <t>Manual de Crisis</t>
  </si>
  <si>
    <t>En el momento en que se presenta una crisis</t>
  </si>
  <si>
    <t xml:space="preserve">Comunicados oficiales de prensa </t>
  </si>
  <si>
    <t xml:space="preserve">Control No. 4. Se reportó que durante este periodo no se dio aplicación a la actividad de control, sin embargo se reporta, a un evento de desinformación en la población beneficiaria, como una posible situación de crisis que podría afectar a la Entidad, ante lo cual el proceso indica que se generaron acciones de comunicaciones encaminadas a la resolución de las dudas en las y los beneficiarios y se aperturaron espacios de diálogo y acompañamiento con el Gobierno Escolar. No se evidencia que se haya establecido el comité de crisis para analizar el manejo que se debía dar a la situación.
No se reporta materialización del riesgo. </t>
  </si>
  <si>
    <t>En el momento en que se presente una crisis, el Jefe de la Oficina Asesora de Comunicaciones, implementa las actividades contempladas en el Manual de Crisis E-COE-DI-001 con el fin de trasmitir y resaltar resultados positivos procurando recuperar o fortalecer la confianza y credibilidad en los grupos de interés afectados</t>
  </si>
  <si>
    <t>Prnunciamientos del vocero, piezas audiovisuales, boletines informativos</t>
  </si>
  <si>
    <t>Control No. 5. Se reportó que durante este periodo no se dio aplicación a la actividad de control, sin embargo se reporta, a un evento de desinformación en la población beneficiaria, como una posible situación de crisis que podría afectar a la Entidad, ante lo cual el proceso indica que se generaron acciones de comunicaciones encaminadas a la resolución de las dudas en las y los beneficiarios y se aperturaron espacios de diálogo y acompañamiento con el Gobierno Escolar. La evidencia no permite identificar con claridad que las acciones se hayan tomado como respuesta a la situación de crisis.
No se reporta materialización del riesgo.
ACCIÓN DE FORTALECIMIENTO. No se presentaron acciones de fortalecimiento.  Se sugiere al proceso revisar la información en la columna "Reporte De La Ejecución De Las Acciones Para El Fortalecimiento Del Riesgo" que no corresponde a este ítem.</t>
  </si>
  <si>
    <t>perdida de credibilidad del proceso de Comunicacion Estratégica</t>
  </si>
  <si>
    <t>Publicacion de información no veraz o inoportuna de información sobre la gestión de la entidad</t>
  </si>
  <si>
    <t>Posibilidad de afectación reputacional por perdida de credibilidad del proceso de Comunicacion Estratégica debido a Publicacion de información no veraz o  inoportuna  sobre la gestión de la entidad</t>
  </si>
  <si>
    <t>El lider del proceso, establece politicas de operación encaminadas a determinar que la información divulgada sea controlada por la Oficina Asesora de Comunicaciones, estas politicas son establecidas dentro de la documentación del proceso.</t>
  </si>
  <si>
    <r>
      <rPr>
        <b/>
        <sz val="10"/>
        <color rgb="FF000000"/>
        <rFont val="Times New Roman"/>
      </rPr>
      <t xml:space="preserve">Riesgo 2: 
</t>
    </r>
    <r>
      <rPr>
        <sz val="10"/>
        <color rgb="FF000000"/>
        <rFont val="Times New Roman"/>
      </rPr>
      <t xml:space="preserve">
</t>
    </r>
    <r>
      <rPr>
        <b/>
        <sz val="10"/>
        <color rgb="FF000000"/>
        <rFont val="Times New Roman"/>
      </rPr>
      <t xml:space="preserve">Control No 1: 
</t>
    </r>
    <r>
      <rPr>
        <sz val="10"/>
        <color rgb="FF000000"/>
        <rFont val="Times New Roman"/>
      </rPr>
      <t xml:space="preserve">
El líder del proceso sigue los lineamientos operacionales el cual determinan que la información divulgada sea controlada por la Oficina Asesora de Comunicaciones, estas políticas están en los documentos MANUAL DE COMUNICACIÓN INTERNA E-COE-MA-003, MANUAL DE COMUNICACIÓN EXTERNA E-COE-MA-004, POLÍTICA DE COMUNICACIONES E-COE-DI-002 y CARACTERIZACIÓN DE PROCESO E-COE-CP-001
1.	MANUAL DE COMUNICACIÓN INTERNA: Se encuentra en el punto 15. PUBLICACION DE INFORMACIÓN “Toda solicitud para divulgación pasara por un proceso de verificación de los estándares mínimos como: redacción, ortografía, coherencia y síntesis. Con el fin, de evitar riesgos comunicativos y una mala información por parte de las dependencias.”
2.	MANUAL DE COMUNICACIÓN EXTERNA: Se encuentra en el punto 14. ELABORACIÓN Y DIVULGACIÓN DE BOLETINES DE PRENSA. “Según las necesidades identificadas por la OAC o solicitudes generadas por los procesos, la Oficina Asesora de Comunicaciones selecciona los temas que se divulgarán a través de boletín de prensa o notas informativas.”
3.	POLÍTICA DE COMUNICACIONES: Se encuentra en el punto 7. IMPLEMENTACIÓN DE LA POLÍTICA. “En el IDIPRON, la comunicación se considera una herramienta estratégica que contribuye a la divulgación y cumplimiento de los objetivos de la organización, adicionalmente, es una herramienta transversal presente en todos los procesos de la organización influyendo y transformando la cultura organizacional La Oficina Asesora de Comunicaciones del IDIPRON responde a los lineamientos del Modelo Integrado de Planeación y Gestión (MIPG) en la Dimensión información y comunicación.” 
4.	CARACTERIZACIÓN DE PROCESO: PRODUCTOS FINALES - Atributos de Calidad - Plan estratégico de comunicaciones del IDIPRON – “Liderazgo y coordinación entre procesos para divulgar la gestión del IDIPRON oportuna y verazmente.” 
De acuerdo con los diferentes documentos la Oficina Asesora de Comunicaciones establece políticas de operación encaminadas a determinar quién y cómo se debe llevar el control de la información divulga en la Entidad. 
Se realiza una capacitación con los funcionarios de la Entidad el día 3 de mayo de 2023, con el fin de dar a conocer las políticas de comunicación y determina que la información divulgada es controlada por la Oficina Asesora de Comunicaciones, y aclara que estas políticas son establecidas dentro de la documentación del proceso de la OAC. 
</t>
    </r>
    <r>
      <rPr>
        <b/>
        <sz val="10"/>
        <color rgb="FF000000"/>
        <rFont val="Times New Roman"/>
      </rPr>
      <t xml:space="preserve">Control No 2: 
</t>
    </r>
    <r>
      <rPr>
        <sz val="10"/>
        <color rgb="FF000000"/>
        <rFont val="Times New Roman"/>
      </rPr>
      <t xml:space="preserve">
El Jefe de la Oficina Asesora de Comunicaciones, realiza anualmente la divulgación de las políticas de operación relacionadas con las publicaciones de la información contempladas en el Manual de Comunicaciones  y Política de Comunicaciones.
Como primer avance del compromiso anual se ha presentado en el comité directivo, los cambios y ajuste a los diferentes manuales, formatos y cuáles son las políticas que se han establecido en la Oficina Asesora de Comunicaciones, de igual manera a través de un taller se informó a funcionarios de las Entidad, cuáles son las políticas de la entidad en materia de comunicación, como lo son los formatos de publicación, formato de solicitudes, recordamos que el control a estos documentos 
De igual manera, se envía un correo masivo con el fin de que los funcionarios conozcan cuales son las políticas de operación relacionadas en los Manuales de Comunicación Interna, Externa y la Política de Comunicación.
Se realiza una capacitación con los funcionarios de la Entidad el día 3 de mayo de 2023, con el fin de dar a conocer las políticas de comunicación y determina que la información divulgada es controlada por la Oficina Asesora de Comunicaciones, y aclara que estas políticas son establecidas dentro de la documentación del proceso de la OAC. 
Adjunto: 
4.	Listo de asistencia del comité directivo
Nota: Si se requiere el acta del comité directivo por favor solicitarla al responsable de la reunión 
5.	Lista de asistencia ya  y acta de la capacitación para dar a conocer las políticas de comunicación. 
6.	Correo masivo de divulgación de lo Política de Comunicaciones, Manual de Comunicación Interna y Externa. 
</t>
    </r>
    <r>
      <rPr>
        <b/>
        <sz val="10"/>
        <color rgb="FF000000"/>
        <rFont val="Times New Roman"/>
      </rPr>
      <t xml:space="preserve">Control No 3: 
</t>
    </r>
    <r>
      <rPr>
        <sz val="10"/>
        <color rgb="FF000000"/>
        <rFont val="Times New Roman"/>
      </rPr>
      <t xml:space="preserve">
Se evidencio una muestra 30 solicitades las cuales tienen como componente adicional la gestión telefónica con el subdirector, gerente o jefe el cual realiza la solicitud, con el fin de articular y minimizar los riesgos informativos en cuanto a los textos de las piezas solicitadas. Queremos establecer que todas las solicitudes de información reposan en el correo oficial de comunicaciones@idipron.gov.co y tenemos 316 solitudes de piezas dando cumplimiento en un 100%. En cuanto al formato antiguo y el formato nuevo de la Oficina Asesora de Comunicaciones queremos establecer que el nuevo formato quedo formalizado el 19 de abril de 2023, por lo tanto, este nuevo formato se encuentra en proceso de socialización y se les dio tiempo a las dependencias hasta el 1 de mayo de 2023 para que apropiaran el nuevo formato.
</t>
    </r>
    <r>
      <rPr>
        <b/>
        <sz val="10"/>
        <color rgb="FF000000"/>
        <rFont val="Times New Roman"/>
      </rPr>
      <t xml:space="preserve">Control No.4: 
</t>
    </r>
    <r>
      <rPr>
        <sz val="10"/>
        <color rgb="FF000000"/>
        <rFont val="Times New Roman"/>
      </rPr>
      <t xml:space="preserve">
No hubo necesidad de aplicar el control por cuanto no se detectaron publicaciones no veraces o inoportunas.  Sin embargo, adjunto correos que llegan a la Oficina Asesora de Comunicaciones desde las otras dependencias. En donde desde la OAC solicita enviar de manera correcta los formatos y la información correspondiente. 
</t>
    </r>
  </si>
  <si>
    <t xml:space="preserve">
1. El 5 de mayo de 2023 se realizó la oficialización de los documentos MANUAL DE COMUNICACIÓN INTERNA E-COE-MA-003 y MANUAL DE COMUNICACIÓN EXTERNA E-COE-MA-004 estableciendo políticas de comunicación tanto interna como externa de la Entidad, así mismo, los documentos de POLÍTICA DE COMUNICACIONES E-COE-DI-002 y CARACTERIZACIÓN DE PROCESO E-COE-CP-001 estos documentos son los que identifican que las Oficina Asesora de Comunicaciones es quien está encargada de la divulgación de la información en la Entidad. 
2. Se envía correo masivo para dar a conocer los documentos de Política de comunicaciones, Manual de Comunicación Interna y Manual de Comunicación. externa. Con el fin que los funcionarios conozcan las políticas establecidas desde la OAC.
3. El día 3 de mayo se realiza una capacitación a los funcionarios para brindar información de la OAC, y resaltar que la información que se divulga es controlada por la Oficina Asesora de Comunicaciones.
4. Se evidencia una muestra de 30 formatos de solicitud para piezas que han llegado al correo de comunicaciones@idipron.gov.co, pero la totalidad de las solicitudes es  de 316 requerimientos a las OAC.
</t>
  </si>
  <si>
    <t xml:space="preserve">Control No. 1: Se evidencia la aplicación del control con la definicion de lineamientos en los documentos del proceso como El Manual de Comunicación Interna, Manual de Comunicación Externa, Politica de Comunicaciones y Caracterización del proceso. Estos documentos se encuentran viegentes y con un tiempo de actualización reciente. El proceso adjunta capacitacion de ffecha 03 de mayo en donde se da a concoer los lineamientos sobre comunicaciones, sin embargo esta reunión es del mes de mayo y el corte es del mes de abril, es importante que tengan en cuenta esta evidencia para el siguiente seguimiento.
Control No. 2: No se evidencia que se esté aplicando el control adecuadamente, el proceso no reporta que durante el periodo el Jefe de la Oficina Asesora de Comunicaciones hay realizado la divulgación de las politicas de operacion relacionadas con las publicaciones de la  información contempladas en el Manual de Comunicaciones  y Politica de Comunicaciones. Como evidencias aportan un listado de asistencia de un comite de comunicaciones en donde no se puede verificar que temas se trataron y un pantallazo de un correo masivo en donde se invita a conocer Formatos de Publicación y Solicitud y los Manuales de Comunicación Interna, Externa y las Políticas de Comunicaciones. El correo invita a conocer los documentos pero no es una divulgación de las politicas relacionadas con las publicaciones de información como lo establece el control. Adjunta ademas el acta de una capacitación pero esta corresponde al mes de mayo y el corte que se esta presentando es a 30 de abril.
Control No. 3: Se evidencia que el proceso está aplicando el control con la exigencia del formato establecido para las solicitudes de publicación de información, sin embargo en los avances aportan 30 archivos de solicitudes pero el resto de solicitudes (316) se encuentran en la oficina para que sean consultadas si así se requiere. Es importante que el proceso sea exigente con el uso del formato, ya que con las evidencias aportadas se determina que se están recibiendo y validando solicitudes en formatos desactualizados y  formatos sin firma lo cual podría ocasionar que el control no cumpla con su función y que se termine publicando información no revisada o incompleta. Se recuerda al proceso que los documentos tienen vigencia desde la fecha en que son oficializados y ninguna oficina, excepto la Oficina Asesora de Planeación como administradora del Sistema Integrado de Gestión puede definir tiempos de apropiación de documentos que forman parte del Sistema Integrado de Gestión - SIGID
Control No.4: No hubo necesidad de aplicar el control por cuanto no se detectaron publicaicones no veraces o inoportunas
</t>
  </si>
  <si>
    <t>Control No.1. Se evidenció la ejecución de la actividad de control.
No se reporta materialización del riesgo. Sin embargo, se aporta evidencia de capacitación realizada en el mes de mayo, la cual no corresponde al corte del seguimiento, el cual es el mes de abril, se recomienda  tener en cuenta esta evidencia para el siguiente seguimiento.</t>
  </si>
  <si>
    <t>Control No.2. La evidencia aportada no permite verificar ejecución de la actividad de control, debido a que no se evidencia la divulgación de las políticas de operación relacionadas con las publicaciones de la  información contempladas en el Manual de Comunicaciones  y Política de Comunicaciones, en las evidencias aportadas por el proceso en el soporte de asistencia a Comité Directivo no es claro los temas que se abordaron en el mismo. El correo de divulgación invita  a conocer los documentos pero no es una divulgación de las políticas relacionadas con las publicaciones de información como lo establece el control. Por otro lado, se aporta evidencia de capacitación realizada en el mes de mayo, la cual no corresponde al corte del seguimiento, el cual es el mes de abril, se sugiere  tener en cuenta esta evidencia para el siguiente seguimiento.
No se reporta materialización del riesgo.</t>
  </si>
  <si>
    <t>Cada vez que un proceso requiere la publicación de información relacionada con la gestión institucional, los profesionales del área de comunicaciones verifican que la solicitud sea realizada a través del formato E-COE-FT-001 Solicitud de pieza comunicacional y/o portal web y que se encuentre firmado por el lider del proceso.</t>
  </si>
  <si>
    <t xml:space="preserve"> Publicación Portales WEB 
E-COE-PR-002</t>
  </si>
  <si>
    <t>Cada vez que un proceso requiere la publicación de información</t>
  </si>
  <si>
    <t>formato E-COE-FT-001 Solicitud de pieza comunicacional y/o portal web</t>
  </si>
  <si>
    <t>Control No. 3. Se evidencio la ejecución de la actividad de control por parte del proceso con la recepción de la solicitud por parte de los procesos mediante el formato  E-COE-FT-001, sin embargo algunos de estos no se encuentran debidamente diligenciados, se encuentran sin firmas, las firmas de algunos de los formatos no corresponden a Subdirector (a), Gerente o Jefe de Oficina como lo establece el formato. Se sugiere que se realice la verificación de los formatos recepcionados y se solicite la corrección en aquellos casos que lo ameriten antes de realizar la publicación, así mismo y teniendo en cuenta que el proceso reporta 180 formatos recibidos pero en evidencias solo reposan 30, se sugiere que se ajuste el diseño de control a la evidencia que se está aportando.
No se reporta materialización del riesgo.</t>
  </si>
  <si>
    <t>Cuando se detectan publicaciones de información no veraz o inoportuna, el líder del proceso procede a solicitar al dueño de la información  utilizar el conducto establecido en el proceso de comunicaciones y volver a enviar la comunicaciones en las condiciones apropiadas.</t>
  </si>
  <si>
    <t>Cuando se detectan publicaciones de información no veraz o inoportuna</t>
  </si>
  <si>
    <t>Correos electrónicos</t>
  </si>
  <si>
    <t>Control No. 4. Se reportó que durante este periodo no se dio aplicación a la actividad de control.
No se reporta materialización del riesgo.
ACCIÓN DE FORTALECIMIENTO. No se presentaron acciones de fortalecimiento.  Se sugiere al proceso revisar la información en la columna "Reporte De La Ejecución De Las Acciones Para El Fortalecimiento Del Riesgo" que no corresponde a este ítem.</t>
  </si>
  <si>
    <t>Mal manejo de redes sociales</t>
  </si>
  <si>
    <t>Falta de protocolos para la gestión de las redes sociales de la entidad</t>
  </si>
  <si>
    <t>Posibilidad de afectación reputacional por mal manejo de redes sociales debido a falta de protocolos para la gestión de esas plataformas digitales</t>
  </si>
  <si>
    <t>El lider del proceso, semanalmente realiza un comité en donde se revisa la parrilla de contenido con el fin de verificar que la información a ser divulgada sea veraz y correcta de acuerdo con los lineamientos establecidos por la Oficina Asesora de Comunicaciones.</t>
  </si>
  <si>
    <t>Administración de redes Sociales
 E-COM-PR-003</t>
  </si>
  <si>
    <t>Semanalmente</t>
  </si>
  <si>
    <t>Actas de reunión</t>
  </si>
  <si>
    <t>Actualizar el documento Administración de redes Sociales
 E-COM-PR-003</t>
  </si>
  <si>
    <t>Lider del proceso</t>
  </si>
  <si>
    <r>
      <rPr>
        <sz val="10"/>
        <color rgb="FF000000"/>
        <rFont val="Times New Roman"/>
      </rPr>
      <t xml:space="preserve">
</t>
    </r>
    <r>
      <rPr>
        <b/>
        <sz val="10"/>
        <color rgb="FF000000"/>
        <rFont val="Times New Roman"/>
      </rPr>
      <t xml:space="preserve">Riesgo 3: 
</t>
    </r>
    <r>
      <rPr>
        <sz val="10"/>
        <color rgb="FF000000"/>
        <rFont val="Times New Roman"/>
      </rPr>
      <t xml:space="preserve">
</t>
    </r>
    <r>
      <rPr>
        <b/>
        <sz val="10"/>
        <color rgb="FF000000"/>
        <rFont val="Times New Roman"/>
      </rPr>
      <t xml:space="preserve">Control No 1: 
</t>
    </r>
    <r>
      <rPr>
        <sz val="10"/>
        <color rgb="FF000000"/>
        <rFont val="Times New Roman"/>
      </rPr>
      <t xml:space="preserve">El líder del proceso semanalmente realiza un comité en donde se revisa la parrilla de contenido con el fin de verificar que la información a ser divulgada sea veraz y correcta de acuerdo con los lineamientos establecidos por la Oficina Asesora de Comunicaciones. Para el proceso de la parrilla se está realizando un ajuste de acuerdo al tipo de publicación en redes sociales, debido a que se realiza un trabajo diario con los diferentes eventos que tiene la Entidad. Se adjunta 3 actas del comité de comunicaciones y 3 asistencias. 
Enero 2023: Si se realizaron los comités de comunicación, pero, la persona que estaba a cargo en ese momento no dejó evidencias de dichas reuniones. Sin embargo, si se hablaron los temas para el contenido que se debe subir en las redes sociales, para verificar y divulgar la información.
Febrero: Si se realizaron los comités de comunicación, pero, la persona que estaba a cargo en ese momento no dejó evidencias de dichas reuniones. Sin embargo, si se hablaron los temas para el contenido que se debe subir en las redes sociales, para verificar y divulgar la información. La mayoría de las personas se les había acabado el contrato y estaban en proceso de contratación nuevas personas. 
Marzo: La Oficina Asesora de Comunicaciones no contaba con personal, debido a que estaba en procesos de contratación.  
Abril: Si se cuenta con las actas y asistencia de los comités de comunicaciones que se han realizado para el mes de abril, se cuenta con 3 reuniones debido a que este mes fue Semana Santa y esta semana no se realizó el comité
</t>
    </r>
    <r>
      <rPr>
        <b/>
        <sz val="10"/>
        <color rgb="FF000000"/>
        <rFont val="Times New Roman"/>
      </rPr>
      <t xml:space="preserve">Control No. 2: 
</t>
    </r>
    <r>
      <rPr>
        <sz val="10"/>
        <color rgb="FF000000"/>
        <rFont val="Times New Roman"/>
      </rPr>
      <t xml:space="preserve">No fue necesario la aplicación del control, pues no se reporta que se hayan detectado publicaciones en las plataformas digitales de la entidad de contenido que está en contravía de las políticas institucionales.
Sin embargo, se está actualizando el documento de ADMINISTRACIÓN DE REDES SOCIALES, se adjunta el borrador. 
</t>
    </r>
  </si>
  <si>
    <t xml:space="preserve">La oficina Asesora de Comuniaciones esta actualizando  el documento Administración de Redes Sociales
 E-COM-PR-003.
Se presenta las asistencias  y actas que la Oficina Asesora de Comunicaciones tienen en el archivo. </t>
  </si>
  <si>
    <t>Control No. 1: De acuerdo con el reporte y las evidencias se realizaron 06 reuniones, sin embargo no se puede evidenciar que el comité se haya realizado de manera semanal como lo establece en el diseño. Se aportan dos  actas en donde y 5 plantillas de asistencia con titulos como Comite de Comunicaciones, Articulacion Castillo de las Artes, reunión Convenios, Reunión Periodistas y Reunión Dia del Niño.
Teniendo en cuenta lo anterior, no se puede evidenciar que se este aplicando el control semanalmente como lo establece en el diseño y que en estas reuniones se esté revisando la parrilla de contenido.
Control No. 2: No fue necesario la aplicación del control , pues no sereporta que se hayan detectado publicaciones  en las plataformas digitales de la entidad de contenido que está en contravia de las politicas institucionales. 
Acciones de Fortalecimiento: El proces menciona en el monitoreo que se encuentran actualizando el documento Administracioón de redes Sociales, pero en las evidencias no hay archivos que permitan evidenciar los cambios realizados pues adjuntaron fue dos formatos que no estan relacionados con  la accion de fortalecimiento.</t>
  </si>
  <si>
    <t>Control No. 1: La evidencia aportada no permita verificar ejecución de la actividad de control, debido a que no se puede evidenciar que el comité se haya realizado de manera semanal como lo establece el diseño del control y que se dé cuenta de la revisión de la parrilla de contenido.
No se reporta materialización del riesgo.</t>
  </si>
  <si>
    <t xml:space="preserve">Cuando se detectan publicaciones en las plataformas digitales de la entidad de contenido que está en contravia de las politicas institucionales, el lider del proceso y/o el Comunnity Mannager procede a despublicar la información, corregirla y publicarla de nuevo. </t>
  </si>
  <si>
    <t>Administración de redes Sociales 
E-COE-PR-003</t>
  </si>
  <si>
    <t>Cuando se detectan publicaciones en las plataformas digitales de la entidad de contenido que está en contravia de las politicas institucionales</t>
  </si>
  <si>
    <t>De acuerdo con la configuración de cada plataforma digital.</t>
  </si>
  <si>
    <t xml:space="preserve">Control No. 4. Se reportó que durante este periodo no se dio aplicación a la actividad de control.
No se reporta materialización del riesgo.
ACCIONES DE FORTALECIMIENTO: El proceso menciona en el monitoreo que se encuentran actualizando el documento Administración de Redes Sociales del cual aporta documento en Word, sin embargo el mismo no permite evidenciar los cambios realizados. Así mismo relacionan en el monitoreo como soporte dos archivos de asistencias  y actas que la Oficina Asesora de Comunicaciones tienen en el archivo, pero no se encuentran en el DRIVE. </t>
  </si>
  <si>
    <t>GESTIÓN DEL CONOCIMIENTO Y LA INNOVACIÓN</t>
  </si>
  <si>
    <t>Consolidar el ciclo del conocimiento y la innovación mediante el desarrollo de acciones, mecanismos e instrumentos que permitan mejorar la prestación de los servicios sociales a los grupos de valor.</t>
  </si>
  <si>
    <t>Inicia con la generación y producción del conocimiento, el desarrollo de herramientas para su uso y apropiación y finaliza con la cultura de compartir y difundir el conocimiento que posibilite la toma de decisiones basado en evidencias.</t>
  </si>
  <si>
    <t>bajo desempeño institucional en los indices que miden a la entidad</t>
  </si>
  <si>
    <t xml:space="preserve">pérdida del capital intelectual </t>
  </si>
  <si>
    <t xml:space="preserve">Probabilidad de perdida reputacional por bajo desempeño institucional en los indices que miden a la entidad ocasionado por pérdida del capital intelectual  </t>
  </si>
  <si>
    <t xml:space="preserve">Los gestores del proceso de Direccionamiento Estratégico cada 4 meses realizan el seguimiento a los avances reportados por los procesos a las acciones del plan de acción y genera alertas en los casos en los que detecta desviaciones importantes en el cumplimiento de las metas establecidas </t>
  </si>
  <si>
    <t>Procedimiento FORMULACIÓN Y SEGUIMIENTO DE LA PLANEACIÓN INSTITUCIONAL E-DES-PR-003</t>
  </si>
  <si>
    <t>cada 4 meses</t>
  </si>
  <si>
    <t>Control No.1: Para el primer cuatrimestre, el proceso de Direccionamiento Estratégico realizo el monitoreo del plan de acción 2023, registrando los avances en el sharepoint dispuesto por la Oficina Asesora de Planeación y adkjuntando los documentos que evidencia el cumplieinto de las actividades. Una vez la Oficina realice el seguimiento a los monitoreos, se realizará el analisis de los incumplimientos y se generarán las aleertas correspondientes.
El avance del plan de acción de Direccionamiento Estratégico se encuentran en el siguiente link:
https://idipronbgta.sharepoint.com/:x:/s/SeguimientoPlandeAccin2021/Ebtt5d0v4EZFh-gyFvvAR_ABDru65FFMsuPi4f-V267-UA?CID=d7078b83-32cc-00a3-4a06-487dc22d2074.
Control No. 2: El control se ejecuta anualmente y para la presente vigencia se iniciará en el segundo semestre.
Control No. 3: No se aplico el control por que para el cuatrimestre no se ha recibido calificacipn de ningunn indice que mida a la entidad.
No obstante, para el cuatrimestre se diligenciaron los cuestionarios relacionados con el ITB y el Indice de Innovacion Institucional en cooordinacion con las diferentes areas de la entidad, sin embargo aun no se han recibido los resultados, una vez se conozcan los resultados se procederá a analizar y realizar las acciones para mejorar  los indices de la entidad.</t>
  </si>
  <si>
    <t>Control No. 1: Se evidencia la aplicacion del control con el seguimiento realizado al plan de acción
Control No. 2 : No se aplico el control por que se realiza de manera anual y se aplicará en el segundo semestre.
Control No. 3: El proceso manifieta que durante el periodo evaluado no se recibieron evaluaciones de los indices en los que la entidad participa.</t>
  </si>
  <si>
    <t>El funcionario o contratista designado por el jefe de la oficina asesora de planeación, consolida anualmente el informe de gestión de todos los procesos registrando la administración del capital intelectual realizado por los procesos y el documento resultante es publicado en la página web y enviado a los entes de control.</t>
  </si>
  <si>
    <t>Informe de Gestión</t>
  </si>
  <si>
    <t>El Jefe de la Oficina Asesora de Planeación cada vez que se presente un bajo desempeño institucional en los indices que miden a la entidad lidera el analisis de la calificación obtenida y formula un plan de mejoramiento que permita corregir las acciones que ocasionaron la pérdida del capítal intelectual que generó la variacion del resultado</t>
  </si>
  <si>
    <t>cada vez que se presente un bajo desempeño institucional</t>
  </si>
  <si>
    <t>Plan con las acciones formuladas</t>
  </si>
  <si>
    <t>GESTIÓN TECNOLÓGICA Y DE LA INFORMACIÓN</t>
  </si>
  <si>
    <t>E-PLA-FT-020</t>
  </si>
  <si>
    <t>09</t>
  </si>
  <si>
    <t>GESTIÓN DE TICS</t>
  </si>
  <si>
    <t>Garantizar la implementación, administración y prestación de los servicios para la optimización de las herramientas informáticas, actividades de mantenimiento preventivo y correctivo de los activos de información, plataforma de comunicaciones y desarrollo de aplicaciones a la medida, así como salvaguardar la información en sus criterios de confidencialidad, integridad y disponibilidad con el fin de garantizar la ejecución de los servicios informáticos que aporten al cumplimiento de la misión del Instituto.</t>
  </si>
  <si>
    <t>Inicia con el diagnóstico de necesidades en los recursos de tecnologías de información (hardware, software y datos), elaboración del plan estratégico de TICS y solicitud de los servicios y finaliza con la adopción de buenas prácticas que permiten controlar el adecuado procesamiento de la información del Instituto en sus criterios de confidencialidad, integridad y disponibilidad</t>
  </si>
  <si>
    <t>Observación de Impacto</t>
  </si>
  <si>
    <t>Quejas</t>
  </si>
  <si>
    <t>No contar o no dar cumplimiento a una estratégia para mejorar el uso de las herramientas y capacidades tecnológicas del Instituto</t>
  </si>
  <si>
    <t>Posibilidad de afectación reputacional por quejas ocasionadas por no contar o no dar cumplimiento a una estratégia para mejorar el uso de las herramientas y capacidades tecnológicas del Instituto</t>
  </si>
  <si>
    <t>El Jefe de la Oficina de Tics presenta el Plan Estratégico de Tecnología de la Información en donde se contemplan los proyectos y recursos que se requieren para el buen funcionamiento de la infraestructura de TI, el cual es aprobado por el Comité Institucional de Gestión y Desempeño</t>
  </si>
  <si>
    <t>Caracterización del proceso</t>
  </si>
  <si>
    <t>Anual</t>
  </si>
  <si>
    <t>Actas de aprobación, Plan Formulado</t>
  </si>
  <si>
    <t xml:space="preserve">Realizar seguimiento al menos una vez cada tres meses a la ejecución de los proyectos de tecnología con el fin de evaluar su cumplimiento y la  ejecución de los recursos asignados </t>
  </si>
  <si>
    <t xml:space="preserve">Administradora del proyecto de inversión </t>
  </si>
  <si>
    <t xml:space="preserve">Control No.1: En la oficina de las TIC Se tiene el Plan Estratégico de Tecnología de la Información PETI. Se anexa Plan Estratégico de Tecnología de la Información PETI vigente en este momento y resolución de aprobación.
Control No.2: Se formuló el Plan Anual de Adquisiciones 2022 publicado en el SECOP a 30 de abril de 2023. También informe de seguimiento el cual es socializado en la reunión de seguimiento de la Oficina.
Control No.3: Durante los meses de enero a abril de este año se han presentado cambios  en el plan anual de adquisiones de la oficina de las TIC debido a la política de austeridad en el gasto presentada este año. Se anexa informe de seguimiento.
</t>
  </si>
  <si>
    <t>Control No. 1: Se evidencia que se cuenta con el PETIC el cual se encuentra actualizado en resolucion del 2020.
Control No. 2: Se evidencia el PAA, sin embargo se sugiere al proceso que dentro del monitoreomencione cuales son las adquisiciones que se proyectan para la vigencia y que contribuiran con la infraestructura tecnológica y de comunicaciones
Control No. 3: Se evidencia la aplicación del control con el seguimiento al plan de adequisiciones.</t>
  </si>
  <si>
    <t>Los servidores o contratistas de la Oficina de Tics formulan anualmente  el Plan Anual de Adquisiciones en donde se registran los recursos requeridos por el proceso para la administración de la infraestructura tecnológica y de comunicaciones</t>
  </si>
  <si>
    <t>Probabilidad</t>
  </si>
  <si>
    <t>Matriz Identificación de Necesidades, Actas de aprobación, Plan Formulado</t>
  </si>
  <si>
    <t xml:space="preserve">
Control  No 1: Se evidenció la ejecución de la actividad de control. Se sugiere al proceso que dentro del monitoreo de indique las adquisiciones del proceso.
No se reporta materialización del riesgo.</t>
  </si>
  <si>
    <t xml:space="preserve">Se hace un seguimiento mensual al plan anual de adquisiciones con el fin de establecer la disponibilidad de recursos necesarios para desarrollar la contratación requerida para la prestación de los servicios de TI. </t>
  </si>
  <si>
    <t>Informe ejecución plan anual de adquisiciones, correos de entrega de los procesos a la gerencia de contratación.</t>
  </si>
  <si>
    <t>Control  No 1: Se evidenció la ejecución de la actividad de control.
No se reporta materialización del riesgo.
ACCIÓN DE FORTALECIMIENTO. No se presentaron acciones de fortalecimiento.</t>
  </si>
  <si>
    <t xml:space="preserve">Quejas </t>
  </si>
  <si>
    <t>Indisponibilidad de la información necesaria para el quehacer de la entidad</t>
  </si>
  <si>
    <t>Afectación reputacional por quejas ocasionadas por la Indisponibilidad de la información necesaria para el cumplimiento de las actividades desarrolladas por los procesos del Instituto</t>
  </si>
  <si>
    <t>El funcionario o contratista  de la Oficina de Tics responsable de realizar el backup, diariamente  ejecuta el procedimiento para la copia de seguridad o respaldo a los servidores y carpetas compartidas configuradas para tal fin y mensualmente se remite a custodia al proveedor contratado para éste servicio. En caso de que se detecte que la herramienta genera algún inconveniente a  la hora de realizar el backup, se procede a su configuración o parametrización.</t>
  </si>
  <si>
    <t>Se encuentra documentado en el procedimiento Copia y resguardo de la información digital E-GTIC-PR-005</t>
  </si>
  <si>
    <t>Diario</t>
  </si>
  <si>
    <t>Cinta de Backup</t>
  </si>
  <si>
    <t xml:space="preserve">Control No.1: Se realizó durante este periodo la toma de backup a los servidores y carpetas compartidas del instituto y se envío a custodia de las cintas con un proveedor externo. No se presentaron inconvenientes.Se anexan registro toma de backup y las cartas de envío a custodia.
Control No.2: Entre el 1 de enero y el 30 de abril de 2023 se detectaron y neutralizaron 976 amenazas, de las cuales 974 amenazas se encontraban en dispositivos externos. Se anexa informe del antivirus.
Control No.3: Se realizó la verificación de accesos. Durante este período el firewall no detectó ataques. Se anexa informe.
Control No:4: Se realizó verificación y se determinó que el estado del servidor fué óptimo, no se presentaron caídas ni tiempos OFFline, y el LOAD (Carga del
servidor) fue óptimo. Se anexan los informes de supervisión de los meses de enero, febrero, marzo y abril del contrato 1424-2022 que el IDIPRON tiene con la firma MIHOSTING S.A.S.    </t>
  </si>
  <si>
    <t>Para este periodo no fue necesario realizar acciones de fortalecimiento del riesgo.</t>
  </si>
  <si>
    <r>
      <rPr>
        <sz val="10"/>
        <color rgb="FF000000"/>
        <rFont val="Times New Roman"/>
      </rPr>
      <t xml:space="preserve">Control No. 1: Se evidencia la aplicación del control con la realización de los backups y su registro en el formato establecido. Se sugiere al proceso que con acompañamiento de la OAP ajuste el diseño del control en lo relacionado con las evidencias.
Control No. 2: Se evidencia la aplicación del control con el informe Técnico del Software Antivirus. 
Control No. 3: Se evidencia que el proveedor entrega informe del Firewall, sin embargo este se encuentra en idioma Ingles. Se sugiere al proceso que en el monitoreo relacione la página del informe en donde se pueda evidenciar la aplicación del control.
Control No. 4:  Se evidencia que el proveeor realiza un informe del cumplimiento de las obligaciones contractuales,  en las cuales en la ultma obligación se informa para todos los meses que no se han presentado caidas.
No obstante lo anterior, la página web de la entidad ha presentado problemas durante toda la vigencia y son varias los eventos en que las personas no pueden ingresar a la pagina web, no pueden acceder a los documentos del SIGID alojados en la página web y desde afuera la ciudadanía no puede acceder a la información de la pagina. lo anterior configura una </t>
    </r>
    <r>
      <rPr>
        <b/>
        <sz val="10"/>
        <color rgb="FF000000"/>
        <rFont val="Times New Roman"/>
      </rPr>
      <t>materialización del riesgo</t>
    </r>
    <r>
      <rPr>
        <sz val="10"/>
        <color rgb="FF000000"/>
        <rFont val="Times New Roman"/>
      </rPr>
      <t xml:space="preserve"> que debe ser analizado por el proceso en conjunto con la Oficina de Comunicaciones encargada de administrar la página web, para que en conjunto se revisen los controles existentes y se defina cual de ellos ha fallado ocasionando la materializacion del riesgo.
</t>
    </r>
  </si>
  <si>
    <t xml:space="preserve">
Control  No 2: Se evidenció la ejecución de la actividad de control. Se sugiere al proceso revisar el diseño del mismo en cuanto a la presentación de evidencias.
No se reporta materialización del riesgo.</t>
  </si>
  <si>
    <t>El funcionario o contratista  de la Oficina de Tics responsable de la administración del Antivirus, diariamente ejecuta las tareas y actualizaciones necesarias para su adecuada operación, en caso de que se detecte una situación de riesgo con algún equipo en especial, se procede a realizar intervención que corrija la situación detectada eliminando la amenaza presentada y normalizando la situación.</t>
  </si>
  <si>
    <t>Se encuentra documentado en el procedimiento Instalación de Software y hardware E-GTIC-PR-001</t>
  </si>
  <si>
    <t>Diariamente</t>
  </si>
  <si>
    <t>Informe de eventos presentados</t>
  </si>
  <si>
    <t xml:space="preserve">El funcionario o contratista  de la Oficina de Tics responsable de la administración del Firewall, diariamente ejecuta las tareas, verificación de reglas y accesos no autorizados, en caso de que se detecte una situación de riesgo con algún equipo en especial, se procede a realizar intervención que corrija la situación detectada eliminando la amenaza presentada y normalizando la situación. </t>
  </si>
  <si>
    <t>Se encuentra documentado en el procedimiento Gestión de acceso a usuarios  E-GTIC-PR-006</t>
  </si>
  <si>
    <t>El proveedor que suministra el servicio de hosting, diariamente debe garantizar la disponibilidad de la página web de lDIPRON para la consulta de información por parte de los diferentes grupos de interés y ciudadanía en general. En caso de que se presente caída de la pagina web, se procede a contactar al proveedor para que establezca el motivo y corrija la situación restaurando el servicio.</t>
  </si>
  <si>
    <t>Contrato de prestación de servicio</t>
  </si>
  <si>
    <t>Informe del servicio contratado</t>
  </si>
  <si>
    <t>Control  No 2: Se evidenció la ejecución de la actividad de control. Se sugiere al proceso realizar validación del reporte presentado por el contratista, ya que internamente se han presentado fallas en diferentes momentos.
ACCIÓN DE FORTALECIMIENTO. No se presentaron acciones de fortalecimiento.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</si>
</sst>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23" x14ac:knownFonts="1">
    <font>
      <sz val="11"/>
      <color theme="1"/>
      <name val="Calibri"/>
      <family val="2"/>
      <scheme val="minor"/>
    </font>
    <font>
      <b/>
      <sz val="12"/>
      <color theme="1"/>
      <name val="Times New Roman"/>
      <family val="1"/>
    </font>
    <font>
      <sz val="12"/>
      <color theme="1"/>
      <name val="Times New Roman"/>
      <family val="1"/>
    </font>
    <font>
      <sz val="14"/>
      <color theme="1"/>
      <name val="Times New Roman"/>
      <family val="1"/>
    </font>
    <font>
      <b/>
      <sz val="10"/>
      <color theme="1"/>
      <name val="Times New Roman"/>
      <family val="1"/>
    </font>
    <font>
      <sz val="14"/>
      <name val="Times New Roman"/>
      <family val="1"/>
    </font>
    <font>
      <sz val="11"/>
      <color theme="1"/>
      <name val="Calibri"/>
      <family val="2"/>
      <scheme val="minor"/>
    </font>
    <font>
      <b/>
      <sz val="11"/>
      <color theme="1"/>
      <name val="Calibri"/>
      <family val="2"/>
      <scheme val="minor"/>
    </font>
    <font>
      <b/>
      <sz val="16"/>
      <color theme="1"/>
      <name val="Times New Roman"/>
      <family val="1"/>
    </font>
    <font>
      <sz val="12"/>
      <name val="Times New Roman"/>
      <family val="1"/>
    </font>
    <font>
      <b/>
      <sz val="18"/>
      <color theme="1"/>
      <name val="Times New Roman"/>
      <family val="1"/>
    </font>
    <font>
      <sz val="10"/>
      <color theme="1"/>
      <name val="Times New Roman"/>
      <family val="1"/>
    </font>
    <font>
      <sz val="10"/>
      <color rgb="FF000000"/>
      <name val="Calibri"/>
      <family val="2"/>
    </font>
    <font>
      <sz val="10"/>
      <color rgb="FF000000"/>
      <name val="Times New Roman"/>
      <family val="1"/>
    </font>
    <font>
      <sz val="14"/>
      <color rgb="FF000000"/>
      <name val="Times New Roman"/>
      <family val="1"/>
    </font>
    <font>
      <sz val="12"/>
      <color rgb="FFFF0000"/>
      <name val="Times New Roman"/>
      <family val="1"/>
    </font>
    <font>
      <sz val="10"/>
      <color rgb="FF000000"/>
      <name val="Times New Roman"/>
    </font>
    <font>
      <b/>
      <sz val="10"/>
      <color rgb="FF000000"/>
      <name val="Times New Roman"/>
    </font>
    <font>
      <sz val="8"/>
      <color rgb="FF000000"/>
      <name val="Arial"/>
      <family val="2"/>
    </font>
    <font>
      <sz val="10"/>
      <color rgb="FF000000"/>
      <name val="Times New Roman"/>
      <charset val="1"/>
    </font>
    <font>
      <sz val="10"/>
      <color theme="1"/>
      <name val="Times New Roman"/>
    </font>
    <font>
      <u/>
      <sz val="11"/>
      <color theme="1"/>
      <name val="Calibri"/>
      <family val="2"/>
      <scheme val="minor"/>
    </font>
    <font>
      <sz val="12"/>
      <color rgb="FF000000"/>
      <name val="Times New Roman"/>
      <family val="1"/>
    </font>
  </fonts>
  <fills count="7">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D6DCE4"/>
        <bgColor rgb="FF000000"/>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rgb="FF000000"/>
      </top>
      <bottom style="thin">
        <color rgb="FF000000"/>
      </bottom>
      <diagonal/>
    </border>
    <border>
      <left style="medium">
        <color indexed="64"/>
      </left>
      <right style="thin">
        <color indexed="64"/>
      </right>
      <top style="thin">
        <color rgb="FF000000"/>
      </top>
      <bottom style="thin">
        <color rgb="FF000000"/>
      </bottom>
      <diagonal/>
    </border>
    <border>
      <left style="medium">
        <color indexed="64"/>
      </left>
      <right style="thin">
        <color indexed="64"/>
      </right>
      <top style="thin">
        <color rgb="FF000000"/>
      </top>
      <bottom style="medium">
        <color rgb="FF000000"/>
      </bottom>
      <diagonal/>
    </border>
    <border>
      <left style="medium">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rgb="FF000000"/>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rgb="FF000000"/>
      </bottom>
      <diagonal/>
    </border>
    <border>
      <left style="thin">
        <color indexed="64"/>
      </left>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bottom style="thin">
        <color rgb="FF000000"/>
      </bottom>
      <diagonal/>
    </border>
    <border>
      <left style="medium">
        <color indexed="64"/>
      </left>
      <right/>
      <top/>
      <bottom style="thin">
        <color rgb="FF000000"/>
      </bottom>
      <diagonal/>
    </border>
    <border>
      <left style="thin">
        <color indexed="64"/>
      </left>
      <right style="thin">
        <color indexed="64"/>
      </right>
      <top/>
      <bottom style="thin">
        <color rgb="FF000000"/>
      </bottom>
      <diagonal/>
    </border>
    <border>
      <left/>
      <right style="thin">
        <color indexed="64"/>
      </right>
      <top/>
      <bottom style="thin">
        <color rgb="FF000000"/>
      </bottom>
      <diagonal/>
    </border>
    <border>
      <left style="medium">
        <color indexed="64"/>
      </left>
      <right style="thin">
        <color indexed="64"/>
      </right>
      <top style="thin">
        <color rgb="FF000000"/>
      </top>
      <bottom/>
      <diagonal/>
    </border>
    <border>
      <left style="thin">
        <color indexed="64"/>
      </left>
      <right style="medium">
        <color indexed="64"/>
      </right>
      <top style="thin">
        <color rgb="FF000000"/>
      </top>
      <bottom/>
      <diagonal/>
    </border>
    <border>
      <left style="medium">
        <color indexed="64"/>
      </left>
      <right style="thin">
        <color indexed="64"/>
      </right>
      <top/>
      <bottom style="medium">
        <color rgb="FF000000"/>
      </bottom>
      <diagonal/>
    </border>
    <border>
      <left style="thin">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style="medium">
        <color indexed="64"/>
      </left>
      <right style="thin">
        <color indexed="64"/>
      </right>
      <top style="medium">
        <color rgb="FF000000"/>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41" fontId="6" fillId="0" borderId="0" applyFont="0" applyFill="0" applyBorder="0" applyAlignment="0" applyProtection="0"/>
  </cellStyleXfs>
  <cellXfs count="397">
    <xf numFmtId="0" fontId="0" fillId="0" borderId="0" xfId="0"/>
    <xf numFmtId="0" fontId="2" fillId="0" borderId="0" xfId="0" applyFont="1"/>
    <xf numFmtId="0" fontId="2" fillId="0" borderId="0" xfId="0" applyFont="1" applyAlignment="1">
      <alignment horizontal="left"/>
    </xf>
    <xf numFmtId="0" fontId="0" fillId="0" borderId="0" xfId="0" applyAlignment="1">
      <alignment horizontal="left"/>
    </xf>
    <xf numFmtId="0" fontId="2" fillId="0" borderId="0" xfId="0" applyFont="1" applyAlignment="1">
      <alignment wrapText="1"/>
    </xf>
    <xf numFmtId="0" fontId="0" fillId="0" borderId="0" xfId="0" applyAlignment="1">
      <alignment horizontal="center" vertical="center"/>
    </xf>
    <xf numFmtId="0" fontId="2" fillId="0" borderId="1" xfId="0" applyFont="1" applyBorder="1" applyAlignment="1">
      <alignment horizontal="center" vertical="center" textRotation="90"/>
    </xf>
    <xf numFmtId="0" fontId="1" fillId="0" borderId="0" xfId="0" applyFont="1" applyAlignment="1">
      <alignment horizontal="center" vertical="center" wrapText="1"/>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3" fillId="2" borderId="30" xfId="0" applyFont="1" applyFill="1" applyBorder="1" applyAlignment="1">
      <alignment horizontal="center" vertical="center" textRotation="90"/>
    </xf>
    <xf numFmtId="0" fontId="5" fillId="2" borderId="5"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5" xfId="0" applyFont="1" applyFill="1" applyBorder="1" applyAlignment="1">
      <alignment horizontal="center" vertical="center" wrapText="1"/>
    </xf>
    <xf numFmtId="0" fontId="2" fillId="2" borderId="31" xfId="0" applyFont="1" applyFill="1" applyBorder="1" applyAlignment="1">
      <alignment horizontal="center" vertical="center" textRotation="90" wrapText="1"/>
    </xf>
    <xf numFmtId="0" fontId="2" fillId="2" borderId="30" xfId="0" applyFont="1" applyFill="1" applyBorder="1" applyAlignment="1">
      <alignment horizontal="center" vertical="center" textRotation="90"/>
    </xf>
    <xf numFmtId="0" fontId="2" fillId="2" borderId="5" xfId="0" applyFont="1" applyFill="1" applyBorder="1" applyAlignment="1">
      <alignment horizontal="center" vertical="center"/>
    </xf>
    <xf numFmtId="0" fontId="2" fillId="2" borderId="5" xfId="0" applyFont="1" applyFill="1" applyBorder="1" applyAlignment="1">
      <alignment horizontal="center" vertical="center" textRotation="90"/>
    </xf>
    <xf numFmtId="0" fontId="2" fillId="2" borderId="5" xfId="0" applyFont="1" applyFill="1" applyBorder="1" applyAlignment="1">
      <alignment horizontal="center" vertical="center" textRotation="90" wrapText="1"/>
    </xf>
    <xf numFmtId="0" fontId="2" fillId="2" borderId="30" xfId="0" applyFont="1" applyFill="1" applyBorder="1" applyAlignment="1">
      <alignment horizontal="center" vertical="center"/>
    </xf>
    <xf numFmtId="0" fontId="2" fillId="0" borderId="18" xfId="0" applyFont="1" applyBorder="1" applyAlignment="1">
      <alignment horizontal="center" vertical="center"/>
    </xf>
    <xf numFmtId="0" fontId="2" fillId="0" borderId="16" xfId="0" applyFont="1" applyBorder="1" applyAlignment="1">
      <alignment horizontal="center" vertical="center" textRotation="90"/>
    </xf>
    <xf numFmtId="0" fontId="3" fillId="3" borderId="5" xfId="0" applyFont="1" applyFill="1" applyBorder="1" applyAlignment="1">
      <alignment horizontal="center" vertical="center" wrapText="1"/>
    </xf>
    <xf numFmtId="9" fontId="0" fillId="0" borderId="0" xfId="0" applyNumberFormat="1"/>
    <xf numFmtId="0" fontId="7" fillId="0" borderId="0" xfId="0" applyFont="1"/>
    <xf numFmtId="0" fontId="0" fillId="0" borderId="0" xfId="0" applyAlignment="1">
      <alignment wrapText="1"/>
    </xf>
    <xf numFmtId="9" fontId="0" fillId="0" borderId="0" xfId="0" applyNumberFormat="1" applyAlignment="1">
      <alignment horizontal="center"/>
    </xf>
    <xf numFmtId="0" fontId="1" fillId="0" borderId="0" xfId="0" applyFont="1" applyAlignment="1">
      <alignment horizontal="center" vertical="center"/>
    </xf>
    <xf numFmtId="0" fontId="2" fillId="0" borderId="0" xfId="0" applyFont="1" applyAlignment="1">
      <alignment horizontal="justify" vertical="center" wrapText="1"/>
    </xf>
    <xf numFmtId="0" fontId="2" fillId="2" borderId="23" xfId="0" applyFont="1" applyFill="1" applyBorder="1"/>
    <xf numFmtId="0" fontId="2" fillId="2" borderId="7" xfId="0" applyFont="1" applyFill="1" applyBorder="1"/>
    <xf numFmtId="0" fontId="2" fillId="0" borderId="10" xfId="0" applyFont="1" applyBorder="1" applyAlignment="1">
      <alignment horizontal="justify" vertical="center" wrapText="1"/>
    </xf>
    <xf numFmtId="0" fontId="2" fillId="0" borderId="1" xfId="0" applyFont="1" applyBorder="1" applyAlignment="1">
      <alignment horizontal="justify" vertical="center" wrapText="1"/>
    </xf>
    <xf numFmtId="0" fontId="1" fillId="2" borderId="5" xfId="0" applyFont="1" applyFill="1" applyBorder="1" applyAlignment="1">
      <alignment horizontal="center" vertical="center"/>
    </xf>
    <xf numFmtId="0" fontId="2" fillId="0" borderId="21" xfId="0" applyFont="1" applyBorder="1" applyAlignment="1">
      <alignment horizontal="left"/>
    </xf>
    <xf numFmtId="0" fontId="2" fillId="0" borderId="10" xfId="0" applyFont="1" applyBorder="1" applyAlignment="1">
      <alignment horizontal="center" vertical="center" textRotation="90"/>
    </xf>
    <xf numFmtId="0" fontId="2" fillId="0" borderId="29" xfId="0" applyFont="1" applyBorder="1" applyAlignment="1">
      <alignment horizontal="left"/>
    </xf>
    <xf numFmtId="0" fontId="2" fillId="2" borderId="31" xfId="0" applyFont="1" applyFill="1" applyBorder="1" applyAlignment="1">
      <alignment horizontal="center" vertical="center" wrapText="1"/>
    </xf>
    <xf numFmtId="0" fontId="11" fillId="0" borderId="0" xfId="0" applyFont="1"/>
    <xf numFmtId="0" fontId="4" fillId="0" borderId="0" xfId="0" applyFont="1"/>
    <xf numFmtId="0" fontId="11" fillId="2" borderId="30"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0" borderId="30" xfId="0" applyFont="1" applyBorder="1" applyAlignment="1">
      <alignment horizontal="center" vertical="center"/>
    </xf>
    <xf numFmtId="0" fontId="2" fillId="0" borderId="5" xfId="0" applyFont="1" applyBorder="1" applyAlignment="1">
      <alignment horizontal="justify" vertical="center" wrapText="1"/>
    </xf>
    <xf numFmtId="0" fontId="2" fillId="0" borderId="5" xfId="0" applyFont="1" applyBorder="1" applyAlignment="1">
      <alignment horizontal="center" vertical="center" textRotation="90"/>
    </xf>
    <xf numFmtId="0" fontId="2" fillId="4" borderId="10" xfId="0" applyFont="1" applyFill="1" applyBorder="1" applyAlignment="1">
      <alignment horizontal="center" vertical="center"/>
    </xf>
    <xf numFmtId="0" fontId="2" fillId="4" borderId="1" xfId="0" applyFont="1" applyFill="1" applyBorder="1" applyAlignment="1">
      <alignment horizontal="center" vertical="center"/>
    </xf>
    <xf numFmtId="9" fontId="9" fillId="4" borderId="10" xfId="0" applyNumberFormat="1" applyFont="1" applyFill="1" applyBorder="1" applyAlignment="1">
      <alignment horizontal="center" vertical="center"/>
    </xf>
    <xf numFmtId="9" fontId="9" fillId="4" borderId="1" xfId="0" applyNumberFormat="1" applyFont="1" applyFill="1" applyBorder="1" applyAlignment="1">
      <alignment horizontal="center" vertical="center"/>
    </xf>
    <xf numFmtId="9" fontId="2" fillId="4" borderId="10" xfId="0" applyNumberFormat="1" applyFont="1" applyFill="1" applyBorder="1" applyAlignment="1">
      <alignment horizontal="center" vertical="center"/>
    </xf>
    <xf numFmtId="0" fontId="2" fillId="4" borderId="10" xfId="0" applyFont="1" applyFill="1" applyBorder="1" applyAlignment="1">
      <alignment horizontal="center" vertical="center" textRotation="90"/>
    </xf>
    <xf numFmtId="0" fontId="3" fillId="4" borderId="10" xfId="0" applyFont="1" applyFill="1" applyBorder="1" applyAlignment="1">
      <alignment horizontal="center" vertical="center" textRotation="90"/>
    </xf>
    <xf numFmtId="9" fontId="2" fillId="4" borderId="10" xfId="0" applyNumberFormat="1" applyFont="1" applyFill="1" applyBorder="1" applyAlignment="1">
      <alignment horizontal="center" vertical="center" textRotation="90"/>
    </xf>
    <xf numFmtId="9" fontId="2" fillId="4" borderId="1" xfId="0" applyNumberFormat="1" applyFont="1" applyFill="1" applyBorder="1" applyAlignment="1">
      <alignment horizontal="center" vertical="center"/>
    </xf>
    <xf numFmtId="0" fontId="2" fillId="4" borderId="1" xfId="0" applyFont="1" applyFill="1" applyBorder="1" applyAlignment="1">
      <alignment horizontal="center" vertical="center" textRotation="90"/>
    </xf>
    <xf numFmtId="0" fontId="3" fillId="4" borderId="1" xfId="0" applyFont="1" applyFill="1" applyBorder="1" applyAlignment="1">
      <alignment horizontal="center" vertical="center" textRotation="90"/>
    </xf>
    <xf numFmtId="9" fontId="2" fillId="4" borderId="1" xfId="0" applyNumberFormat="1" applyFont="1" applyFill="1" applyBorder="1" applyAlignment="1">
      <alignment horizontal="center" vertical="center" textRotation="90"/>
    </xf>
    <xf numFmtId="9" fontId="2" fillId="4" borderId="16" xfId="0" applyNumberFormat="1" applyFont="1" applyFill="1" applyBorder="1" applyAlignment="1">
      <alignment horizontal="center" vertical="center"/>
    </xf>
    <xf numFmtId="0" fontId="2" fillId="4" borderId="16" xfId="0" applyFont="1" applyFill="1" applyBorder="1" applyAlignment="1">
      <alignment horizontal="center" vertical="center" textRotation="90"/>
    </xf>
    <xf numFmtId="0" fontId="3" fillId="4" borderId="16" xfId="0" applyFont="1" applyFill="1" applyBorder="1" applyAlignment="1">
      <alignment horizontal="center" vertical="center" textRotation="90"/>
    </xf>
    <xf numFmtId="9" fontId="2" fillId="4" borderId="16" xfId="0" applyNumberFormat="1" applyFont="1" applyFill="1" applyBorder="1" applyAlignment="1">
      <alignment horizontal="center" vertical="center" textRotation="90"/>
    </xf>
    <xf numFmtId="0" fontId="2" fillId="4" borderId="10" xfId="0" applyFont="1" applyFill="1" applyBorder="1" applyAlignment="1">
      <alignment vertical="center" textRotation="90"/>
    </xf>
    <xf numFmtId="0" fontId="2" fillId="4" borderId="1" xfId="0" applyFont="1" applyFill="1" applyBorder="1" applyAlignment="1">
      <alignment vertical="center" textRotation="90"/>
    </xf>
    <xf numFmtId="0" fontId="2" fillId="4" borderId="16" xfId="0" applyFont="1" applyFill="1" applyBorder="1" applyAlignment="1">
      <alignment vertical="center" textRotation="90"/>
    </xf>
    <xf numFmtId="0" fontId="2" fillId="0" borderId="16" xfId="0" applyFont="1" applyBorder="1" applyAlignment="1">
      <alignment horizontal="justify" vertical="center" wrapText="1"/>
    </xf>
    <xf numFmtId="0" fontId="2" fillId="0" borderId="10"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5" xfId="0" applyFont="1" applyBorder="1" applyAlignment="1">
      <alignment horizontal="center" vertical="center" textRotation="90" wrapText="1"/>
    </xf>
    <xf numFmtId="0" fontId="2" fillId="0" borderId="16" xfId="0" applyFont="1" applyBorder="1" applyAlignment="1">
      <alignment horizontal="center" vertical="center" textRotation="90" wrapText="1"/>
    </xf>
    <xf numFmtId="0" fontId="11" fillId="0" borderId="41" xfId="0" applyFont="1" applyBorder="1" applyAlignment="1" applyProtection="1">
      <alignment vertical="center" wrapText="1"/>
      <protection locked="0"/>
    </xf>
    <xf numFmtId="0" fontId="11" fillId="0" borderId="42" xfId="0" applyFont="1" applyBorder="1" applyAlignment="1" applyProtection="1">
      <alignment vertical="center" wrapText="1"/>
      <protection locked="0"/>
    </xf>
    <xf numFmtId="0" fontId="11" fillId="0" borderId="43" xfId="0" applyFont="1" applyBorder="1" applyAlignment="1" applyProtection="1">
      <alignment vertical="center" wrapText="1"/>
      <protection locked="0"/>
    </xf>
    <xf numFmtId="0" fontId="3" fillId="3" borderId="5" xfId="0" applyFont="1" applyFill="1" applyBorder="1" applyAlignment="1">
      <alignment horizontal="center" vertical="center" wrapText="1"/>
    </xf>
    <xf numFmtId="0" fontId="12" fillId="0" borderId="1" xfId="0" applyFont="1" applyFill="1" applyBorder="1" applyAlignment="1">
      <alignment vertical="center" wrapText="1"/>
    </xf>
    <xf numFmtId="0" fontId="13" fillId="0" borderId="6" xfId="0" applyFont="1" applyFill="1" applyBorder="1" applyAlignment="1">
      <alignment vertical="center" wrapText="1"/>
    </xf>
    <xf numFmtId="0" fontId="4" fillId="0" borderId="20"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5"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0" xfId="0" applyFont="1" applyAlignment="1">
      <alignment horizontal="center" vertical="center" wrapText="1"/>
    </xf>
    <xf numFmtId="0" fontId="8" fillId="0" borderId="26"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5" xfId="0" applyFont="1" applyBorder="1" applyAlignment="1">
      <alignment horizontal="center" vertical="center" wrapText="1"/>
    </xf>
    <xf numFmtId="0" fontId="3" fillId="0" borderId="10"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16" xfId="0" applyFont="1" applyBorder="1" applyAlignment="1">
      <alignment horizontal="center" vertical="center"/>
    </xf>
    <xf numFmtId="0" fontId="1" fillId="2" borderId="2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24" xfId="0" applyFont="1" applyFill="1" applyBorder="1" applyAlignment="1">
      <alignment horizontal="center" vertical="center"/>
    </xf>
    <xf numFmtId="0" fontId="2" fillId="0" borderId="8"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14" fontId="2" fillId="0" borderId="11" xfId="0" applyNumberFormat="1" applyFont="1" applyBorder="1" applyAlignment="1">
      <alignment horizontal="center" vertical="center" wrapText="1"/>
    </xf>
    <xf numFmtId="14" fontId="2" fillId="0" borderId="38" xfId="0" applyNumberFormat="1" applyFont="1" applyBorder="1" applyAlignment="1">
      <alignment horizontal="center" vertical="center" wrapText="1"/>
    </xf>
    <xf numFmtId="14" fontId="2" fillId="0" borderId="39" xfId="0" applyNumberFormat="1" applyFont="1" applyBorder="1" applyAlignment="1">
      <alignment horizontal="center" vertical="center" wrapText="1"/>
    </xf>
    <xf numFmtId="41" fontId="3" fillId="0" borderId="9" xfId="1" applyFont="1" applyBorder="1" applyAlignment="1">
      <alignment horizontal="center" vertical="center" wrapText="1"/>
    </xf>
    <xf numFmtId="41" fontId="3" fillId="0" borderId="32" xfId="1" applyFont="1" applyBorder="1" applyAlignment="1">
      <alignment horizontal="center" vertical="center" wrapText="1"/>
    </xf>
    <xf numFmtId="41" fontId="3" fillId="0" borderId="33" xfId="1" applyFont="1" applyBorder="1" applyAlignment="1">
      <alignment horizontal="center" vertical="center" wrapText="1"/>
    </xf>
    <xf numFmtId="9" fontId="3" fillId="4" borderId="9" xfId="0" applyNumberFormat="1" applyFont="1" applyFill="1" applyBorder="1" applyAlignment="1">
      <alignment horizontal="center" vertical="center"/>
    </xf>
    <xf numFmtId="9" fontId="3" fillId="4" borderId="32" xfId="0" applyNumberFormat="1" applyFont="1" applyFill="1" applyBorder="1" applyAlignment="1">
      <alignment horizontal="center" vertical="center"/>
    </xf>
    <xf numFmtId="9" fontId="3" fillId="4" borderId="33" xfId="0" applyNumberFormat="1" applyFont="1" applyFill="1" applyBorder="1" applyAlignment="1">
      <alignment horizontal="center" vertical="center"/>
    </xf>
    <xf numFmtId="0" fontId="8" fillId="0" borderId="19" xfId="0" applyFont="1" applyBorder="1" applyAlignment="1">
      <alignment horizontal="center" vertical="center" textRotation="90"/>
    </xf>
    <xf numFmtId="0" fontId="8" fillId="0" borderId="14" xfId="0" applyFont="1" applyBorder="1" applyAlignment="1">
      <alignment horizontal="center" vertical="center" textRotation="90"/>
    </xf>
    <xf numFmtId="0" fontId="8" fillId="0" borderId="31" xfId="0" applyFont="1" applyBorder="1" applyAlignment="1">
      <alignment horizontal="center" vertical="center" textRotation="90"/>
    </xf>
    <xf numFmtId="0" fontId="8" fillId="0" borderId="17" xfId="0" applyFont="1" applyBorder="1" applyAlignment="1">
      <alignment horizontal="center" vertical="center" textRotation="90"/>
    </xf>
    <xf numFmtId="0" fontId="1" fillId="2" borderId="1" xfId="0" applyFont="1" applyFill="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6" xfId="0" applyFont="1" applyBorder="1" applyAlignment="1">
      <alignment horizontal="center" vertical="center" wrapText="1"/>
    </xf>
    <xf numFmtId="0" fontId="1" fillId="2" borderId="18"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8" xfId="0" applyFont="1" applyFill="1" applyBorder="1" applyAlignment="1">
      <alignment horizontal="center"/>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11" xfId="0" applyFont="1" applyFill="1" applyBorder="1" applyAlignment="1">
      <alignment horizontal="center"/>
    </xf>
    <xf numFmtId="0" fontId="2" fillId="2" borderId="6" xfId="0" applyFont="1" applyFill="1" applyBorder="1" applyAlignment="1">
      <alignment horizontal="center"/>
    </xf>
    <xf numFmtId="0" fontId="2" fillId="2" borderId="12" xfId="0" applyFont="1" applyFill="1" applyBorder="1" applyAlignment="1">
      <alignment horizontal="center"/>
    </xf>
    <xf numFmtId="0" fontId="1" fillId="2" borderId="1" xfId="0" applyFont="1" applyFill="1" applyBorder="1" applyAlignment="1">
      <alignment horizontal="center"/>
    </xf>
    <xf numFmtId="9" fontId="3" fillId="4" borderId="10" xfId="0" applyNumberFormat="1" applyFont="1" applyFill="1" applyBorder="1" applyAlignment="1">
      <alignment horizontal="center" vertical="center"/>
    </xf>
    <xf numFmtId="9" fontId="3" fillId="4" borderId="1" xfId="0" applyNumberFormat="1" applyFont="1" applyFill="1" applyBorder="1" applyAlignment="1">
      <alignment horizontal="center" vertical="center"/>
    </xf>
    <xf numFmtId="9" fontId="3" fillId="4" borderId="5" xfId="0" applyNumberFormat="1" applyFont="1" applyFill="1" applyBorder="1" applyAlignment="1">
      <alignment horizontal="center" vertical="center"/>
    </xf>
    <xf numFmtId="9" fontId="3" fillId="4" borderId="16" xfId="0" applyNumberFormat="1" applyFont="1" applyFill="1" applyBorder="1" applyAlignment="1">
      <alignment horizontal="center" vertical="center"/>
    </xf>
    <xf numFmtId="0" fontId="3" fillId="3" borderId="10"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4" borderId="10"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6" xfId="0" applyFont="1" applyFill="1" applyBorder="1" applyAlignment="1">
      <alignment horizontal="center" vertical="center"/>
    </xf>
    <xf numFmtId="0" fontId="10" fillId="4" borderId="9" xfId="0" applyFont="1" applyFill="1" applyBorder="1" applyAlignment="1">
      <alignment horizontal="center" vertical="center" textRotation="90"/>
    </xf>
    <xf numFmtId="0" fontId="10" fillId="4" borderId="32" xfId="0" applyFont="1" applyFill="1" applyBorder="1" applyAlignment="1">
      <alignment horizontal="center" vertical="center" textRotation="90"/>
    </xf>
    <xf numFmtId="0" fontId="10" fillId="4" borderId="33" xfId="0" applyFont="1" applyFill="1" applyBorder="1" applyAlignment="1">
      <alignment horizontal="center" vertical="center" textRotation="90"/>
    </xf>
    <xf numFmtId="9" fontId="3" fillId="0" borderId="9" xfId="0" applyNumberFormat="1" applyFont="1" applyBorder="1" applyAlignment="1">
      <alignment horizontal="center" vertical="center" wrapText="1"/>
    </xf>
    <xf numFmtId="9" fontId="3" fillId="0" borderId="32" xfId="0" applyNumberFormat="1" applyFont="1" applyBorder="1" applyAlignment="1">
      <alignment horizontal="center" vertical="center" wrapText="1"/>
    </xf>
    <xf numFmtId="9" fontId="3" fillId="0" borderId="33" xfId="0" applyNumberFormat="1" applyFont="1" applyBorder="1" applyAlignment="1">
      <alignment horizontal="center" vertical="center" wrapText="1"/>
    </xf>
    <xf numFmtId="0" fontId="3" fillId="0" borderId="18" xfId="0" applyFont="1" applyBorder="1" applyAlignment="1">
      <alignment horizontal="center" vertical="center"/>
    </xf>
    <xf numFmtId="0" fontId="3" fillId="0" borderId="13" xfId="0" applyFont="1" applyBorder="1" applyAlignment="1">
      <alignment horizontal="center" vertical="center"/>
    </xf>
    <xf numFmtId="0" fontId="3" fillId="0" borderId="30" xfId="0" applyFont="1" applyBorder="1" applyAlignment="1">
      <alignment horizontal="center" vertical="center"/>
    </xf>
    <xf numFmtId="0" fontId="3" fillId="0" borderId="15" xfId="0" applyFont="1" applyBorder="1" applyAlignment="1">
      <alignment horizontal="center" vertical="center"/>
    </xf>
    <xf numFmtId="0" fontId="11" fillId="0" borderId="13" xfId="0" applyFont="1" applyBorder="1" applyAlignment="1" applyProtection="1">
      <alignment horizontal="center" vertical="center" wrapText="1"/>
      <protection locked="0"/>
    </xf>
    <xf numFmtId="14" fontId="11" fillId="0" borderId="30" xfId="0" applyNumberFormat="1" applyFont="1" applyBorder="1" applyAlignment="1" applyProtection="1">
      <alignment horizontal="center" vertical="center"/>
      <protection locked="0"/>
    </xf>
    <xf numFmtId="0" fontId="11" fillId="0" borderId="35" xfId="0" applyFont="1" applyBorder="1" applyAlignment="1" applyProtection="1">
      <alignment horizontal="center" vertical="center"/>
      <protection locked="0"/>
    </xf>
    <xf numFmtId="0" fontId="11" fillId="0" borderId="36" xfId="0" applyFont="1" applyBorder="1" applyAlignment="1" applyProtection="1">
      <alignment horizontal="center" vertical="center"/>
      <protection locked="0"/>
    </xf>
    <xf numFmtId="0" fontId="11" fillId="0" borderId="30" xfId="0" applyFont="1" applyBorder="1" applyAlignment="1" applyProtection="1">
      <alignment horizontal="center" vertical="center" wrapText="1"/>
      <protection locked="0"/>
    </xf>
    <xf numFmtId="0" fontId="11" fillId="0" borderId="35" xfId="0" applyFont="1" applyBorder="1" applyAlignment="1" applyProtection="1">
      <alignment horizontal="center" vertical="center" wrapText="1"/>
      <protection locked="0"/>
    </xf>
    <xf numFmtId="0" fontId="11" fillId="0" borderId="36" xfId="0" applyFont="1" applyBorder="1" applyAlignment="1" applyProtection="1">
      <alignment horizontal="center" vertical="center" wrapText="1"/>
      <protection locked="0"/>
    </xf>
    <xf numFmtId="0" fontId="11" fillId="0" borderId="30" xfId="0" applyFont="1" applyBorder="1" applyAlignment="1" applyProtection="1">
      <alignment horizontal="center" vertical="center"/>
      <protection locked="0"/>
    </xf>
    <xf numFmtId="0" fontId="11" fillId="0" borderId="30" xfId="0" applyFont="1" applyBorder="1" applyAlignment="1" applyProtection="1">
      <alignment horizontal="center"/>
      <protection locked="0"/>
    </xf>
    <xf numFmtId="0" fontId="11" fillId="0" borderId="35" xfId="0" applyFont="1" applyBorder="1" applyAlignment="1" applyProtection="1">
      <alignment horizontal="center"/>
      <protection locked="0"/>
    </xf>
    <xf numFmtId="0" fontId="11" fillId="0" borderId="36" xfId="0" applyFont="1" applyBorder="1" applyAlignment="1" applyProtection="1">
      <alignment horizontal="center"/>
      <protection locked="0"/>
    </xf>
    <xf numFmtId="0" fontId="1" fillId="0" borderId="20" xfId="0" applyFont="1" applyBorder="1" applyAlignment="1">
      <alignment horizontal="center" vertical="center"/>
    </xf>
    <xf numFmtId="0" fontId="1" fillId="0" borderId="22" xfId="0" applyFont="1" applyBorder="1" applyAlignment="1">
      <alignment horizontal="center" vertical="center"/>
    </xf>
    <xf numFmtId="0" fontId="1" fillId="0" borderId="28" xfId="0" applyFont="1" applyBorder="1" applyAlignment="1">
      <alignment horizontal="center" vertical="center"/>
    </xf>
    <xf numFmtId="0" fontId="1" fillId="0" borderId="25" xfId="0" applyFont="1" applyBorder="1" applyAlignment="1">
      <alignment horizontal="center" vertical="center"/>
    </xf>
    <xf numFmtId="49" fontId="4" fillId="0" borderId="20" xfId="0" applyNumberFormat="1" applyFont="1" applyBorder="1" applyAlignment="1">
      <alignment horizontal="center" vertical="center" wrapText="1"/>
    </xf>
    <xf numFmtId="49" fontId="4" fillId="0" borderId="22" xfId="0" applyNumberFormat="1" applyFont="1" applyBorder="1" applyAlignment="1">
      <alignment horizontal="center" vertical="center" wrapText="1"/>
    </xf>
    <xf numFmtId="49" fontId="4" fillId="0" borderId="28" xfId="0" applyNumberFormat="1" applyFont="1" applyBorder="1" applyAlignment="1">
      <alignment horizontal="center" vertical="center" wrapText="1"/>
    </xf>
    <xf numFmtId="49" fontId="4" fillId="0" borderId="25" xfId="0" applyNumberFormat="1" applyFont="1" applyBorder="1" applyAlignment="1">
      <alignment horizontal="center" vertical="center" wrapText="1"/>
    </xf>
    <xf numFmtId="14" fontId="1" fillId="0" borderId="20" xfId="0" applyNumberFormat="1" applyFont="1" applyBorder="1" applyAlignment="1">
      <alignment horizontal="center" vertical="center"/>
    </xf>
    <xf numFmtId="0" fontId="14" fillId="0" borderId="10" xfId="0" applyFont="1" applyBorder="1" applyAlignment="1">
      <alignment horizontal="center" vertical="center" wrapText="1"/>
    </xf>
    <xf numFmtId="0" fontId="2" fillId="0" borderId="1" xfId="0" applyFont="1" applyBorder="1" applyAlignment="1">
      <alignment horizontal="left" vertical="center" wrapText="1"/>
    </xf>
    <xf numFmtId="9" fontId="2" fillId="4" borderId="10" xfId="0" applyNumberFormat="1" applyFont="1" applyFill="1" applyBorder="1" applyAlignment="1">
      <alignment horizontal="center" vertical="center" textRotation="90" wrapText="1"/>
    </xf>
    <xf numFmtId="0" fontId="1" fillId="0" borderId="19" xfId="0" applyFont="1" applyBorder="1" applyAlignment="1">
      <alignment horizontal="center" vertical="center" textRotation="90"/>
    </xf>
    <xf numFmtId="14" fontId="2" fillId="0" borderId="30" xfId="0" applyNumberFormat="1" applyFont="1" applyBorder="1" applyAlignment="1" applyProtection="1">
      <alignment horizontal="center" vertical="center"/>
      <protection locked="0"/>
    </xf>
    <xf numFmtId="0" fontId="4" fillId="0" borderId="30" xfId="0" applyFont="1" applyBorder="1" applyAlignment="1" applyProtection="1">
      <alignment horizontal="left" vertical="center" wrapText="1"/>
      <protection locked="0"/>
    </xf>
    <xf numFmtId="0" fontId="2" fillId="0" borderId="40" xfId="0" applyFont="1" applyBorder="1" applyAlignment="1" applyProtection="1">
      <alignment horizontal="left" vertical="center" wrapText="1"/>
      <protection locked="0"/>
    </xf>
    <xf numFmtId="0" fontId="2" fillId="0" borderId="30" xfId="0" applyFont="1" applyBorder="1" applyAlignment="1" applyProtection="1">
      <alignment horizontal="center" vertical="center"/>
      <protection locked="0"/>
    </xf>
    <xf numFmtId="0" fontId="13" fillId="0" borderId="1" xfId="0" applyFont="1" applyBorder="1" applyAlignment="1">
      <alignment vertical="center" wrapText="1"/>
    </xf>
    <xf numFmtId="0" fontId="14" fillId="0" borderId="1" xfId="0" applyFont="1" applyBorder="1" applyAlignment="1">
      <alignment horizontal="center" vertical="center" wrapText="1"/>
    </xf>
    <xf numFmtId="0" fontId="2" fillId="0" borderId="16" xfId="0" applyFont="1" applyBorder="1" applyAlignment="1">
      <alignment horizontal="left" vertical="center" wrapText="1"/>
    </xf>
    <xf numFmtId="9" fontId="2" fillId="4" borderId="1" xfId="0" applyNumberFormat="1" applyFont="1" applyFill="1" applyBorder="1" applyAlignment="1">
      <alignment horizontal="center" vertical="center" textRotation="90" wrapText="1"/>
    </xf>
    <xf numFmtId="0" fontId="1" fillId="0" borderId="14" xfId="0" applyFont="1" applyBorder="1" applyAlignment="1">
      <alignment horizontal="center" vertical="center" textRotation="90"/>
    </xf>
    <xf numFmtId="0" fontId="2" fillId="0" borderId="35" xfId="0" applyFont="1" applyBorder="1" applyAlignment="1" applyProtection="1">
      <alignment horizontal="center" vertical="center"/>
      <protection locked="0"/>
    </xf>
    <xf numFmtId="0" fontId="4" fillId="0" borderId="35" xfId="0" applyFont="1" applyBorder="1" applyAlignment="1" applyProtection="1">
      <alignment horizontal="left" vertical="center" wrapText="1"/>
      <protection locked="0"/>
    </xf>
    <xf numFmtId="0" fontId="2" fillId="0" borderId="44" xfId="0" applyFont="1" applyBorder="1" applyAlignment="1" applyProtection="1">
      <alignment horizontal="left" vertical="center" wrapText="1"/>
      <protection locked="0"/>
    </xf>
    <xf numFmtId="0" fontId="13" fillId="0" borderId="6" xfId="0" applyFont="1" applyBorder="1" applyAlignment="1">
      <alignment vertical="center" wrapText="1"/>
    </xf>
    <xf numFmtId="0" fontId="14" fillId="0" borderId="5" xfId="0" applyFont="1" applyBorder="1" applyAlignment="1">
      <alignment horizontal="center" vertical="center" wrapText="1"/>
    </xf>
    <xf numFmtId="0" fontId="2" fillId="4" borderId="16" xfId="0" applyFont="1" applyFill="1" applyBorder="1" applyAlignment="1">
      <alignment horizontal="center" vertical="center"/>
    </xf>
    <xf numFmtId="9" fontId="9" fillId="4" borderId="16" xfId="0" applyNumberFormat="1" applyFont="1" applyFill="1" applyBorder="1" applyAlignment="1">
      <alignment horizontal="center" vertical="center"/>
    </xf>
    <xf numFmtId="0" fontId="2" fillId="3" borderId="5" xfId="0" applyFont="1" applyFill="1" applyBorder="1" applyAlignment="1">
      <alignment horizontal="center" vertical="center" textRotation="90"/>
    </xf>
    <xf numFmtId="0" fontId="1" fillId="0" borderId="31" xfId="0" applyFont="1" applyBorder="1" applyAlignment="1">
      <alignment horizontal="center" vertical="center" textRotation="90"/>
    </xf>
    <xf numFmtId="0" fontId="14" fillId="0" borderId="16" xfId="0" applyFont="1" applyBorder="1" applyAlignment="1">
      <alignment horizontal="center" vertical="center" wrapText="1"/>
    </xf>
    <xf numFmtId="0" fontId="1" fillId="0" borderId="17" xfId="0" applyFont="1" applyBorder="1" applyAlignment="1">
      <alignment horizontal="center" vertical="center" textRotation="90"/>
    </xf>
    <xf numFmtId="0" fontId="2" fillId="0" borderId="36" xfId="0" applyFont="1" applyBorder="1" applyAlignment="1" applyProtection="1">
      <alignment horizontal="center" vertical="center"/>
      <protection locked="0"/>
    </xf>
    <xf numFmtId="0" fontId="4" fillId="0" borderId="36" xfId="0" applyFont="1" applyBorder="1" applyAlignment="1" applyProtection="1">
      <alignment horizontal="left" vertical="center" wrapText="1"/>
      <protection locked="0"/>
    </xf>
    <xf numFmtId="0" fontId="3" fillId="0" borderId="36" xfId="0" applyFont="1" applyBorder="1" applyAlignment="1">
      <alignment horizontal="center" vertical="center"/>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0" fontId="3" fillId="3" borderId="6" xfId="0" applyFont="1" applyFill="1" applyBorder="1" applyAlignment="1">
      <alignment horizontal="center" vertical="center" wrapText="1"/>
    </xf>
    <xf numFmtId="0" fontId="3" fillId="4" borderId="6" xfId="0" applyFont="1" applyFill="1" applyBorder="1" applyAlignment="1">
      <alignment horizontal="center" vertical="center"/>
    </xf>
    <xf numFmtId="9" fontId="3" fillId="4" borderId="6" xfId="0" applyNumberFormat="1" applyFont="1" applyFill="1" applyBorder="1" applyAlignment="1">
      <alignment horizontal="center" vertical="center"/>
    </xf>
    <xf numFmtId="0" fontId="2" fillId="0" borderId="36" xfId="0" applyFont="1" applyBorder="1" applyAlignment="1">
      <alignment horizontal="center" vertical="center"/>
    </xf>
    <xf numFmtId="0" fontId="2" fillId="0" borderId="45" xfId="0" applyFont="1" applyBorder="1" applyAlignment="1">
      <alignment horizontal="justify" vertical="center" wrapText="1"/>
    </xf>
    <xf numFmtId="0" fontId="2" fillId="4" borderId="6" xfId="0" applyFont="1" applyFill="1" applyBorder="1" applyAlignment="1">
      <alignment horizontal="center" vertical="center"/>
    </xf>
    <xf numFmtId="0" fontId="2" fillId="0" borderId="6" xfId="0" applyFont="1" applyBorder="1" applyAlignment="1">
      <alignment horizontal="center" vertical="center" textRotation="90"/>
    </xf>
    <xf numFmtId="9" fontId="9" fillId="4" borderId="6" xfId="0" applyNumberFormat="1" applyFont="1" applyFill="1" applyBorder="1" applyAlignment="1">
      <alignment horizontal="center" vertical="center"/>
    </xf>
    <xf numFmtId="9" fontId="2" fillId="4" borderId="6" xfId="0" applyNumberFormat="1" applyFont="1" applyFill="1" applyBorder="1" applyAlignment="1">
      <alignment horizontal="center" vertical="center"/>
    </xf>
    <xf numFmtId="0" fontId="2" fillId="4" borderId="6" xfId="0" applyFont="1" applyFill="1" applyBorder="1" applyAlignment="1">
      <alignment horizontal="center" vertical="center" textRotation="90"/>
    </xf>
    <xf numFmtId="164" fontId="2" fillId="4" borderId="6" xfId="0" applyNumberFormat="1" applyFont="1" applyFill="1" applyBorder="1" applyAlignment="1">
      <alignment horizontal="center" vertical="center"/>
    </xf>
    <xf numFmtId="0" fontId="3" fillId="4" borderId="6" xfId="0" applyFont="1" applyFill="1" applyBorder="1" applyAlignment="1">
      <alignment horizontal="center" vertical="center" textRotation="90"/>
    </xf>
    <xf numFmtId="9" fontId="2" fillId="4" borderId="6" xfId="0" applyNumberFormat="1" applyFont="1" applyFill="1" applyBorder="1" applyAlignment="1">
      <alignment horizontal="center" vertical="center" textRotation="90"/>
    </xf>
    <xf numFmtId="0" fontId="2" fillId="4" borderId="6" xfId="0" applyFont="1" applyFill="1" applyBorder="1" applyAlignment="1">
      <alignment vertical="center" textRotation="90"/>
    </xf>
    <xf numFmtId="0" fontId="1" fillId="0" borderId="12" xfId="0" applyFont="1" applyBorder="1" applyAlignment="1">
      <alignment horizontal="center" vertical="center" textRotation="90"/>
    </xf>
    <xf numFmtId="0" fontId="11" fillId="0" borderId="40" xfId="0" applyFont="1" applyBorder="1" applyAlignment="1" applyProtection="1">
      <alignment horizontal="left" vertical="center" wrapText="1"/>
      <protection locked="0"/>
    </xf>
    <xf numFmtId="0" fontId="11" fillId="0" borderId="46" xfId="0" applyFont="1" applyBorder="1" applyAlignment="1" applyProtection="1">
      <alignment horizontal="center" vertical="center" wrapText="1"/>
      <protection locked="0"/>
    </xf>
    <xf numFmtId="0" fontId="13" fillId="0" borderId="12" xfId="0" applyFont="1" applyBorder="1" applyAlignment="1">
      <alignment vertical="center" wrapText="1"/>
    </xf>
    <xf numFmtId="164" fontId="2" fillId="4" borderId="1" xfId="0" applyNumberFormat="1" applyFont="1" applyFill="1" applyBorder="1" applyAlignment="1">
      <alignment horizontal="center" vertical="center"/>
    </xf>
    <xf numFmtId="0" fontId="11" fillId="0" borderId="44" xfId="0" applyFont="1" applyBorder="1" applyAlignment="1" applyProtection="1">
      <alignment horizontal="left" vertical="center" wrapText="1"/>
      <protection locked="0"/>
    </xf>
    <xf numFmtId="0" fontId="11" fillId="0" borderId="44" xfId="0" applyFont="1" applyBorder="1" applyAlignment="1" applyProtection="1">
      <alignment horizontal="center" vertical="center" wrapText="1"/>
      <protection locked="0"/>
    </xf>
    <xf numFmtId="0" fontId="2" fillId="3" borderId="16" xfId="0" applyFont="1" applyFill="1" applyBorder="1" applyAlignment="1">
      <alignment horizontal="center" vertical="center" textRotation="90"/>
    </xf>
    <xf numFmtId="164" fontId="2" fillId="4" borderId="16" xfId="0" applyNumberFormat="1" applyFont="1" applyFill="1" applyBorder="1" applyAlignment="1">
      <alignment horizontal="center" vertical="center"/>
    </xf>
    <xf numFmtId="0" fontId="0" fillId="0" borderId="29" xfId="0" applyBorder="1"/>
    <xf numFmtId="0" fontId="11" fillId="0" borderId="37" xfId="0" applyFont="1" applyBorder="1" applyAlignment="1" applyProtection="1">
      <alignment horizontal="center" vertical="center"/>
      <protection locked="0"/>
    </xf>
    <xf numFmtId="0" fontId="11" fillId="0" borderId="47" xfId="0" applyFont="1" applyBorder="1" applyAlignment="1" applyProtection="1">
      <alignment horizontal="left" vertical="center" wrapText="1"/>
      <protection locked="0"/>
    </xf>
    <xf numFmtId="0" fontId="11" fillId="0" borderId="48" xfId="0" applyFont="1" applyBorder="1" applyAlignment="1" applyProtection="1">
      <alignment horizontal="center" vertical="center" wrapText="1"/>
      <protection locked="0"/>
    </xf>
    <xf numFmtId="0" fontId="11" fillId="0" borderId="29" xfId="0" applyFont="1" applyBorder="1"/>
    <xf numFmtId="0" fontId="11" fillId="0" borderId="37" xfId="0" applyFont="1" applyBorder="1" applyAlignment="1" applyProtection="1">
      <alignment horizontal="center" vertical="center" wrapText="1"/>
      <protection locked="0"/>
    </xf>
    <xf numFmtId="0" fontId="2" fillId="0" borderId="49" xfId="0" applyFont="1" applyBorder="1" applyAlignment="1">
      <alignment horizontal="left" vertical="center"/>
    </xf>
    <xf numFmtId="0" fontId="2" fillId="0" borderId="0" xfId="0" applyFont="1" applyAlignment="1">
      <alignment horizontal="left" vertical="center"/>
    </xf>
    <xf numFmtId="0" fontId="15" fillId="0" borderId="3" xfId="0" applyFont="1" applyBorder="1" applyAlignment="1">
      <alignment horizontal="justify" vertical="center" wrapText="1"/>
    </xf>
    <xf numFmtId="0" fontId="15" fillId="0" borderId="4" xfId="0" applyFont="1" applyBorder="1" applyAlignment="1">
      <alignment horizontal="justify" vertical="center" wrapText="1"/>
    </xf>
    <xf numFmtId="0" fontId="2" fillId="0" borderId="49" xfId="0" applyFont="1" applyBorder="1" applyAlignment="1">
      <alignment horizontal="left" vertical="center" wrapText="1"/>
    </xf>
    <xf numFmtId="0" fontId="2" fillId="0" borderId="0" xfId="0" applyFont="1" applyAlignment="1">
      <alignment horizontal="left" vertical="center" wrapText="1"/>
    </xf>
    <xf numFmtId="9" fontId="3" fillId="0" borderId="9" xfId="1" applyNumberFormat="1" applyFont="1" applyBorder="1" applyAlignment="1">
      <alignment horizontal="center" vertical="center" wrapText="1"/>
    </xf>
    <xf numFmtId="164" fontId="2" fillId="4" borderId="10" xfId="0" applyNumberFormat="1" applyFont="1" applyFill="1" applyBorder="1" applyAlignment="1">
      <alignment horizontal="center" vertical="center"/>
    </xf>
    <xf numFmtId="0" fontId="2" fillId="0" borderId="13" xfId="0" applyFont="1" applyBorder="1" applyAlignment="1">
      <alignment horizontal="justify" vertical="center" wrapText="1"/>
    </xf>
    <xf numFmtId="14" fontId="2" fillId="0" borderId="1" xfId="0" applyNumberFormat="1" applyFont="1" applyBorder="1" applyAlignment="1">
      <alignment horizontal="justify" vertical="center" wrapText="1"/>
    </xf>
    <xf numFmtId="14" fontId="13" fillId="0" borderId="30" xfId="0" applyNumberFormat="1" applyFont="1" applyBorder="1" applyAlignment="1">
      <alignment horizontal="center" vertical="center"/>
    </xf>
    <xf numFmtId="0" fontId="16" fillId="0" borderId="30" xfId="0" applyFont="1" applyBorder="1" applyAlignment="1">
      <alignment horizontal="center" vertical="center" wrapText="1"/>
    </xf>
    <xf numFmtId="0" fontId="13" fillId="0" borderId="50"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51"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18" fillId="0" borderId="1" xfId="0" applyFont="1" applyBorder="1" applyAlignment="1">
      <alignment vertical="center" wrapText="1"/>
    </xf>
    <xf numFmtId="0" fontId="3" fillId="0" borderId="35" xfId="0" applyFont="1" applyBorder="1" applyAlignment="1">
      <alignment horizontal="center" vertical="center"/>
    </xf>
    <xf numFmtId="0" fontId="3" fillId="0" borderId="32" xfId="0" applyFont="1" applyBorder="1" applyAlignment="1">
      <alignment horizontal="center" vertical="center"/>
    </xf>
    <xf numFmtId="0" fontId="3" fillId="0" borderId="32" xfId="0" applyFont="1" applyBorder="1" applyAlignment="1">
      <alignment horizontal="center" vertical="center" wrapText="1"/>
    </xf>
    <xf numFmtId="0" fontId="3" fillId="3" borderId="32" xfId="0" applyFont="1" applyFill="1" applyBorder="1" applyAlignment="1">
      <alignment horizontal="center" vertical="center" wrapText="1"/>
    </xf>
    <xf numFmtId="0" fontId="3" fillId="4" borderId="32" xfId="0" applyFont="1" applyFill="1" applyBorder="1" applyAlignment="1">
      <alignment horizontal="center" vertical="center"/>
    </xf>
    <xf numFmtId="9" fontId="3" fillId="0" borderId="32" xfId="1" applyNumberFormat="1" applyFont="1" applyBorder="1" applyAlignment="1">
      <alignment horizontal="center" vertical="center" wrapText="1"/>
    </xf>
    <xf numFmtId="0" fontId="2" fillId="0" borderId="15" xfId="0" applyFont="1" applyBorder="1" applyAlignment="1">
      <alignment horizontal="center" vertical="center" wrapText="1"/>
    </xf>
    <xf numFmtId="0" fontId="2" fillId="4" borderId="16" xfId="0" applyFont="1" applyFill="1" applyBorder="1" applyAlignment="1">
      <alignment horizontal="center" vertical="center" wrapText="1"/>
    </xf>
    <xf numFmtId="9" fontId="9" fillId="4" borderId="16" xfId="0" applyNumberFormat="1" applyFont="1" applyFill="1" applyBorder="1" applyAlignment="1">
      <alignment horizontal="center" vertical="center" wrapText="1"/>
    </xf>
    <xf numFmtId="9" fontId="2" fillId="4" borderId="16" xfId="0" applyNumberFormat="1" applyFont="1" applyFill="1" applyBorder="1" applyAlignment="1">
      <alignment horizontal="center" vertical="center" wrapText="1"/>
    </xf>
    <xf numFmtId="0" fontId="2" fillId="4" borderId="16" xfId="0" applyFont="1" applyFill="1" applyBorder="1" applyAlignment="1">
      <alignment horizontal="center" vertical="center" textRotation="90" wrapText="1"/>
    </xf>
    <xf numFmtId="164" fontId="2" fillId="4" borderId="16" xfId="0" applyNumberFormat="1" applyFont="1" applyFill="1" applyBorder="1" applyAlignment="1">
      <alignment horizontal="center" vertical="center" wrapText="1"/>
    </xf>
    <xf numFmtId="0" fontId="3" fillId="4" borderId="16" xfId="0" applyFont="1" applyFill="1" applyBorder="1" applyAlignment="1">
      <alignment horizontal="center" vertical="center" textRotation="90" wrapText="1"/>
    </xf>
    <xf numFmtId="9" fontId="2" fillId="4" borderId="16" xfId="0" applyNumberFormat="1" applyFont="1" applyFill="1" applyBorder="1" applyAlignment="1">
      <alignment horizontal="center" vertical="center" textRotation="90" wrapText="1"/>
    </xf>
    <xf numFmtId="0" fontId="2" fillId="4" borderId="16" xfId="0" applyFont="1" applyFill="1" applyBorder="1" applyAlignment="1">
      <alignment vertical="center" textRotation="90" wrapText="1"/>
    </xf>
    <xf numFmtId="0" fontId="1" fillId="0" borderId="38" xfId="0" applyFont="1" applyBorder="1" applyAlignment="1">
      <alignment horizontal="center" vertical="center" textRotation="90"/>
    </xf>
    <xf numFmtId="0" fontId="2" fillId="0" borderId="30" xfId="0" applyFont="1" applyBorder="1" applyAlignment="1">
      <alignment horizontal="justify" vertical="center" wrapText="1"/>
    </xf>
    <xf numFmtId="14" fontId="2" fillId="0" borderId="5" xfId="0" applyNumberFormat="1" applyFont="1" applyBorder="1" applyAlignment="1">
      <alignment horizontal="justify" vertical="center" wrapText="1"/>
    </xf>
    <xf numFmtId="14" fontId="13" fillId="0" borderId="35" xfId="0" applyNumberFormat="1" applyFont="1" applyBorder="1" applyAlignment="1">
      <alignment horizontal="center" vertical="center"/>
    </xf>
    <xf numFmtId="0" fontId="13" fillId="0" borderId="35"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52" xfId="0" applyFont="1" applyBorder="1" applyAlignment="1">
      <alignment horizontal="center" vertical="center"/>
    </xf>
    <xf numFmtId="0" fontId="11" fillId="0" borderId="27" xfId="0" applyFont="1" applyBorder="1" applyAlignment="1" applyProtection="1">
      <alignment horizontal="left" vertical="center" wrapText="1"/>
      <protection locked="0"/>
    </xf>
    <xf numFmtId="0" fontId="18" fillId="0" borderId="6" xfId="0" applyFont="1" applyBorder="1" applyAlignment="1">
      <alignment vertical="center" wrapText="1"/>
    </xf>
    <xf numFmtId="0" fontId="2" fillId="3" borderId="16" xfId="0" applyFont="1" applyFill="1" applyBorder="1" applyAlignment="1">
      <alignment horizontal="center" vertical="center" textRotation="90" wrapText="1"/>
    </xf>
    <xf numFmtId="0" fontId="2" fillId="0" borderId="33" xfId="0" applyFont="1" applyBorder="1" applyAlignment="1">
      <alignment horizontal="center" vertical="center" textRotation="90" wrapText="1"/>
    </xf>
    <xf numFmtId="0" fontId="2" fillId="0" borderId="29" xfId="0" applyFont="1" applyBorder="1" applyAlignment="1">
      <alignment horizontal="left" wrapText="1"/>
    </xf>
    <xf numFmtId="0" fontId="2" fillId="0" borderId="15" xfId="0" applyFont="1" applyBorder="1" applyAlignment="1">
      <alignment horizontal="justify" vertical="center" wrapText="1"/>
    </xf>
    <xf numFmtId="0" fontId="2" fillId="0" borderId="16" xfId="0" applyFont="1" applyBorder="1" applyAlignment="1">
      <alignment horizontal="justify" vertical="center" wrapText="1"/>
    </xf>
    <xf numFmtId="0" fontId="13" fillId="0" borderId="53" xfId="0" applyFont="1" applyBorder="1" applyAlignment="1">
      <alignment horizontal="center" vertical="center"/>
    </xf>
    <xf numFmtId="0" fontId="13" fillId="0" borderId="53" xfId="0" applyFont="1" applyBorder="1" applyAlignment="1">
      <alignment horizontal="center" vertical="center" wrapText="1"/>
    </xf>
    <xf numFmtId="0" fontId="13" fillId="0" borderId="54" xfId="0" applyFont="1" applyBorder="1" applyAlignment="1">
      <alignment horizontal="center" vertical="center" wrapText="1"/>
    </xf>
    <xf numFmtId="0" fontId="13" fillId="0" borderId="55" xfId="0" applyFont="1" applyBorder="1" applyAlignment="1">
      <alignment horizontal="center" vertical="center" wrapText="1"/>
    </xf>
    <xf numFmtId="0" fontId="13" fillId="0" borderId="56" xfId="0" applyFont="1" applyBorder="1" applyAlignment="1">
      <alignment horizontal="center" vertical="center"/>
    </xf>
    <xf numFmtId="0" fontId="11" fillId="0" borderId="0" xfId="0" applyFont="1" applyAlignment="1">
      <alignment wrapText="1"/>
    </xf>
    <xf numFmtId="0" fontId="11" fillId="0" borderId="23" xfId="0" applyFont="1" applyBorder="1" applyAlignment="1" applyProtection="1">
      <alignment horizontal="left" vertical="center" wrapText="1"/>
      <protection locked="0"/>
    </xf>
    <xf numFmtId="0" fontId="2" fillId="0" borderId="1" xfId="0" applyFont="1" applyBorder="1" applyAlignment="1">
      <alignment horizontal="justify" vertical="center" wrapText="1"/>
    </xf>
    <xf numFmtId="0" fontId="16" fillId="0" borderId="35" xfId="0" applyFont="1" applyBorder="1" applyAlignment="1">
      <alignment horizontal="center" vertical="center" wrapText="1"/>
    </xf>
    <xf numFmtId="0" fontId="13" fillId="0" borderId="57" xfId="0" applyFont="1" applyBorder="1" applyAlignment="1">
      <alignment horizontal="center" vertical="center" wrapText="1"/>
    </xf>
    <xf numFmtId="0" fontId="13" fillId="0" borderId="58" xfId="0" applyFont="1" applyBorder="1" applyAlignment="1">
      <alignment horizontal="center" vertical="center" wrapText="1"/>
    </xf>
    <xf numFmtId="0" fontId="19" fillId="0" borderId="57" xfId="0" applyFont="1" applyBorder="1" applyAlignment="1">
      <alignment horizontal="center" vertical="center"/>
    </xf>
    <xf numFmtId="0" fontId="20" fillId="0" borderId="50" xfId="0" applyFont="1" applyBorder="1" applyAlignment="1" applyProtection="1">
      <alignment horizontal="left" vertical="center" wrapText="1"/>
      <protection locked="0"/>
    </xf>
    <xf numFmtId="0" fontId="2" fillId="0" borderId="5" xfId="0" applyFont="1" applyBorder="1" applyAlignment="1">
      <alignment horizontal="justify" vertical="center" wrapText="1"/>
    </xf>
    <xf numFmtId="0" fontId="13" fillId="0" borderId="38" xfId="0" applyFont="1" applyBorder="1" applyAlignment="1">
      <alignment horizontal="center" vertical="center" wrapText="1"/>
    </xf>
    <xf numFmtId="0" fontId="19" fillId="0" borderId="35" xfId="0" applyFont="1" applyBorder="1" applyAlignment="1">
      <alignment horizontal="center" vertical="center"/>
    </xf>
    <xf numFmtId="0" fontId="20" fillId="0" borderId="27" xfId="0" applyFont="1" applyBorder="1" applyAlignment="1" applyProtection="1">
      <alignment horizontal="left" vertical="center" wrapText="1"/>
      <protection locked="0"/>
    </xf>
    <xf numFmtId="0" fontId="2" fillId="0" borderId="32" xfId="0" applyFont="1" applyBorder="1" applyAlignment="1">
      <alignment horizontal="center" vertical="center" textRotation="90" wrapText="1"/>
    </xf>
    <xf numFmtId="0" fontId="13" fillId="0" borderId="35" xfId="0" applyFont="1" applyBorder="1" applyAlignment="1">
      <alignment horizontal="center" vertical="center"/>
    </xf>
    <xf numFmtId="0" fontId="13" fillId="0" borderId="59" xfId="0" applyFont="1" applyBorder="1" applyAlignment="1">
      <alignment horizontal="center" vertical="center"/>
    </xf>
    <xf numFmtId="0" fontId="13" fillId="0" borderId="59" xfId="0" applyFont="1" applyBorder="1" applyAlignment="1">
      <alignment horizontal="center" vertical="center" wrapText="1"/>
    </xf>
    <xf numFmtId="0" fontId="13" fillId="0" borderId="60" xfId="0" applyFont="1" applyBorder="1" applyAlignment="1">
      <alignment horizontal="center" vertical="center" wrapText="1"/>
    </xf>
    <xf numFmtId="0" fontId="11" fillId="0" borderId="28" xfId="0" applyFont="1" applyBorder="1" applyAlignment="1" applyProtection="1">
      <alignment horizontal="left" vertical="center" wrapText="1"/>
      <protection locked="0"/>
    </xf>
    <xf numFmtId="0" fontId="9" fillId="0" borderId="1" xfId="0" applyFont="1" applyBorder="1" applyAlignment="1">
      <alignment horizontal="justify" vertical="center" wrapText="1"/>
    </xf>
    <xf numFmtId="0" fontId="9" fillId="4" borderId="10" xfId="0" applyFont="1" applyFill="1" applyBorder="1" applyAlignment="1">
      <alignment horizontal="center" vertical="center"/>
    </xf>
    <xf numFmtId="0" fontId="9" fillId="0" borderId="10" xfId="0" applyFont="1" applyBorder="1" applyAlignment="1">
      <alignment horizontal="center" vertical="center" textRotation="90"/>
    </xf>
    <xf numFmtId="0" fontId="9" fillId="0" borderId="1" xfId="0" applyFont="1" applyBorder="1" applyAlignment="1">
      <alignment horizontal="center" vertical="center" textRotation="90" wrapText="1"/>
    </xf>
    <xf numFmtId="14" fontId="13" fillId="0" borderId="61" xfId="0" applyNumberFormat="1" applyFont="1" applyBorder="1" applyAlignment="1">
      <alignment horizontal="center" vertical="center"/>
    </xf>
    <xf numFmtId="0" fontId="16" fillId="0" borderId="61" xfId="0" applyFont="1" applyBorder="1" applyAlignment="1">
      <alignment horizontal="center" vertical="center" wrapText="1"/>
    </xf>
    <xf numFmtId="0" fontId="13" fillId="0" borderId="61" xfId="0" applyFont="1" applyBorder="1" applyAlignment="1">
      <alignment horizontal="center" vertical="center" wrapText="1"/>
    </xf>
    <xf numFmtId="0" fontId="13" fillId="0" borderId="62" xfId="0" applyFont="1" applyBorder="1" applyAlignment="1">
      <alignment horizontal="center" vertical="center"/>
    </xf>
    <xf numFmtId="0" fontId="11" fillId="0" borderId="20" xfId="0" applyFont="1" applyBorder="1" applyAlignment="1" applyProtection="1">
      <alignment horizontal="left" vertical="center" wrapText="1"/>
      <protection locked="0"/>
    </xf>
    <xf numFmtId="0" fontId="9" fillId="0" borderId="16" xfId="0" applyFont="1" applyBorder="1" applyAlignment="1">
      <alignment horizontal="justify" vertical="center" wrapText="1"/>
    </xf>
    <xf numFmtId="0" fontId="9" fillId="4" borderId="16" xfId="0" applyFont="1" applyFill="1" applyBorder="1" applyAlignment="1">
      <alignment horizontal="center" vertical="center"/>
    </xf>
    <xf numFmtId="0" fontId="9" fillId="0" borderId="16" xfId="0" applyFont="1" applyBorder="1" applyAlignment="1">
      <alignment horizontal="center" vertical="center" textRotation="90"/>
    </xf>
    <xf numFmtId="0" fontId="13" fillId="0" borderId="47" xfId="0" applyFont="1" applyBorder="1" applyAlignment="1">
      <alignment horizontal="center" vertical="center"/>
    </xf>
    <xf numFmtId="0" fontId="13" fillId="0" borderId="48" xfId="0" applyFont="1" applyBorder="1" applyAlignment="1">
      <alignment horizontal="center" vertical="center" wrapText="1"/>
    </xf>
    <xf numFmtId="0" fontId="4"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 fillId="0" borderId="1" xfId="0" applyFont="1" applyBorder="1" applyAlignment="1">
      <alignment horizontal="center" vertical="center"/>
    </xf>
    <xf numFmtId="49" fontId="4" fillId="0" borderId="1" xfId="0" applyNumberFormat="1" applyFont="1" applyBorder="1" applyAlignment="1">
      <alignment horizontal="center" vertical="center" wrapText="1"/>
    </xf>
    <xf numFmtId="14" fontId="1" fillId="0" borderId="1" xfId="0" applyNumberFormat="1" applyFont="1" applyBorder="1" applyAlignment="1">
      <alignment horizontal="center" vertical="center"/>
    </xf>
    <xf numFmtId="0" fontId="2" fillId="0" borderId="19" xfId="0" applyFont="1" applyBorder="1" applyAlignment="1">
      <alignment horizontal="center" vertical="center" textRotation="90"/>
    </xf>
    <xf numFmtId="0" fontId="11" fillId="0" borderId="14" xfId="0" applyFont="1" applyBorder="1" applyAlignment="1" applyProtection="1">
      <alignment horizontal="center" vertical="center" wrapText="1"/>
      <protection locked="0"/>
    </xf>
    <xf numFmtId="0" fontId="2" fillId="0" borderId="14" xfId="0" applyFont="1" applyBorder="1" applyAlignment="1">
      <alignment horizontal="center" vertical="center" textRotation="90"/>
    </xf>
    <xf numFmtId="0" fontId="2" fillId="0" borderId="17" xfId="0" applyFont="1" applyBorder="1" applyAlignment="1">
      <alignment horizontal="center" vertical="center" textRotation="90"/>
    </xf>
    <xf numFmtId="0" fontId="21" fillId="0" borderId="0" xfId="0" applyFont="1"/>
    <xf numFmtId="9" fontId="3" fillId="0" borderId="10" xfId="0" applyNumberFormat="1" applyFont="1" applyBorder="1" applyAlignment="1">
      <alignment horizontal="center" vertical="center"/>
    </xf>
    <xf numFmtId="9" fontId="3" fillId="0" borderId="9" xfId="0" applyNumberFormat="1" applyFont="1" applyBorder="1" applyAlignment="1">
      <alignment horizontal="center" vertical="center"/>
    </xf>
    <xf numFmtId="0" fontId="10" fillId="3" borderId="9" xfId="0" applyFont="1" applyFill="1" applyBorder="1" applyAlignment="1">
      <alignment horizontal="center" vertical="center" textRotation="90"/>
    </xf>
    <xf numFmtId="0" fontId="2" fillId="5" borderId="10" xfId="0" applyFont="1" applyFill="1" applyBorder="1" applyAlignment="1">
      <alignment horizontal="center" vertical="center"/>
    </xf>
    <xf numFmtId="9" fontId="9" fillId="5" borderId="10" xfId="0" applyNumberFormat="1" applyFont="1" applyFill="1" applyBorder="1" applyAlignment="1">
      <alignment horizontal="center" vertical="center"/>
    </xf>
    <xf numFmtId="9" fontId="2" fillId="0" borderId="10" xfId="0" applyNumberFormat="1" applyFont="1" applyBorder="1" applyAlignment="1">
      <alignment horizontal="center" vertical="center"/>
    </xf>
    <xf numFmtId="164" fontId="2" fillId="0" borderId="10" xfId="0" applyNumberFormat="1" applyFont="1" applyBorder="1" applyAlignment="1">
      <alignment horizontal="center" vertical="center"/>
    </xf>
    <xf numFmtId="0" fontId="3" fillId="0" borderId="10" xfId="0" applyFont="1" applyBorder="1" applyAlignment="1">
      <alignment horizontal="center" vertical="center" textRotation="90"/>
    </xf>
    <xf numFmtId="9" fontId="2" fillId="0" borderId="10" xfId="0" applyNumberFormat="1" applyFont="1" applyBorder="1" applyAlignment="1">
      <alignment horizontal="center" vertical="center" textRotation="90"/>
    </xf>
    <xf numFmtId="0" fontId="2" fillId="3" borderId="10" xfId="0" applyFont="1" applyFill="1" applyBorder="1" applyAlignment="1">
      <alignment vertical="center" textRotation="90"/>
    </xf>
    <xf numFmtId="0" fontId="11" fillId="0" borderId="30" xfId="0" applyFont="1" applyBorder="1" applyAlignment="1" applyProtection="1">
      <alignment horizontal="left" vertical="center" wrapText="1"/>
      <protection locked="0"/>
    </xf>
    <xf numFmtId="0" fontId="13" fillId="0" borderId="14" xfId="0" applyFont="1" applyBorder="1" applyAlignment="1">
      <alignment vertical="center" wrapText="1"/>
    </xf>
    <xf numFmtId="9" fontId="3" fillId="0" borderId="1" xfId="0" applyNumberFormat="1" applyFont="1" applyBorder="1" applyAlignment="1">
      <alignment horizontal="center" vertical="center"/>
    </xf>
    <xf numFmtId="9" fontId="3" fillId="0" borderId="32" xfId="0" applyNumberFormat="1" applyFont="1" applyBorder="1" applyAlignment="1">
      <alignment horizontal="center" vertical="center"/>
    </xf>
    <xf numFmtId="0" fontId="10" fillId="3" borderId="32" xfId="0" applyFont="1" applyFill="1" applyBorder="1" applyAlignment="1">
      <alignment horizontal="center" vertical="center" textRotation="90"/>
    </xf>
    <xf numFmtId="0" fontId="22" fillId="0" borderId="1" xfId="0" applyFont="1" applyBorder="1" applyAlignment="1">
      <alignment horizontal="justify" vertical="center" wrapText="1"/>
    </xf>
    <xf numFmtId="0" fontId="22" fillId="6" borderId="1" xfId="0" applyFont="1" applyFill="1" applyBorder="1" applyAlignment="1">
      <alignment horizontal="center" vertical="center"/>
    </xf>
    <xf numFmtId="0" fontId="22" fillId="0" borderId="1" xfId="0" applyFont="1" applyBorder="1" applyAlignment="1">
      <alignment horizontal="center" vertical="center" textRotation="90"/>
    </xf>
    <xf numFmtId="9" fontId="9" fillId="6" borderId="1" xfId="0" applyNumberFormat="1" applyFont="1" applyFill="1" applyBorder="1" applyAlignment="1">
      <alignment horizontal="center" vertical="center"/>
    </xf>
    <xf numFmtId="0" fontId="22" fillId="0" borderId="1" xfId="0" applyFont="1" applyBorder="1" applyAlignment="1">
      <alignment horizontal="center" vertical="center" textRotation="90" wrapText="1"/>
    </xf>
    <xf numFmtId="9" fontId="2" fillId="0" borderId="1" xfId="0" applyNumberFormat="1" applyFont="1" applyBorder="1" applyAlignment="1">
      <alignment horizontal="center" vertical="center"/>
    </xf>
    <xf numFmtId="164" fontId="2" fillId="0" borderId="1" xfId="0" applyNumberFormat="1" applyFont="1" applyBorder="1" applyAlignment="1">
      <alignment horizontal="center" vertical="center"/>
    </xf>
    <xf numFmtId="0" fontId="3" fillId="0" borderId="1" xfId="0" applyFont="1" applyBorder="1" applyAlignment="1">
      <alignment horizontal="center" vertical="center" textRotation="90"/>
    </xf>
    <xf numFmtId="9" fontId="2" fillId="0" borderId="1" xfId="0" applyNumberFormat="1" applyFont="1" applyBorder="1" applyAlignment="1">
      <alignment horizontal="center" vertical="center" textRotation="90"/>
    </xf>
    <xf numFmtId="0" fontId="2" fillId="0" borderId="1" xfId="0" applyFont="1" applyBorder="1" applyAlignment="1">
      <alignment vertical="center" textRotation="90"/>
    </xf>
    <xf numFmtId="0" fontId="11" fillId="0" borderId="35" xfId="0" applyFont="1" applyBorder="1" applyAlignment="1" applyProtection="1">
      <alignment horizontal="left" vertical="center"/>
      <protection locked="0"/>
    </xf>
    <xf numFmtId="0" fontId="13" fillId="0" borderId="38" xfId="0" applyFont="1" applyBorder="1" applyAlignment="1">
      <alignment vertical="center" wrapText="1"/>
    </xf>
    <xf numFmtId="9" fontId="3" fillId="0" borderId="16" xfId="0" applyNumberFormat="1" applyFont="1" applyBorder="1" applyAlignment="1">
      <alignment horizontal="center" vertical="center"/>
    </xf>
    <xf numFmtId="9" fontId="3" fillId="0" borderId="33" xfId="0" applyNumberFormat="1" applyFont="1" applyBorder="1" applyAlignment="1">
      <alignment horizontal="center" vertical="center"/>
    </xf>
    <xf numFmtId="0" fontId="10" fillId="3" borderId="33" xfId="0" applyFont="1" applyFill="1" applyBorder="1" applyAlignment="1">
      <alignment horizontal="center" vertical="center" textRotation="90"/>
    </xf>
    <xf numFmtId="0" fontId="2" fillId="5" borderId="16" xfId="0" applyFont="1" applyFill="1" applyBorder="1" applyAlignment="1">
      <alignment horizontal="center" vertical="center"/>
    </xf>
    <xf numFmtId="9" fontId="9" fillId="5" borderId="16" xfId="0" applyNumberFormat="1" applyFont="1" applyFill="1" applyBorder="1" applyAlignment="1">
      <alignment horizontal="center" vertical="center"/>
    </xf>
    <xf numFmtId="9" fontId="2" fillId="0" borderId="16" xfId="0" applyNumberFormat="1" applyFont="1" applyBorder="1" applyAlignment="1">
      <alignment horizontal="center" vertical="center"/>
    </xf>
    <xf numFmtId="164" fontId="2" fillId="0" borderId="16" xfId="0" applyNumberFormat="1" applyFont="1" applyBorder="1" applyAlignment="1">
      <alignment horizontal="center" vertical="center"/>
    </xf>
    <xf numFmtId="0" fontId="3" fillId="0" borderId="16" xfId="0" applyFont="1" applyBorder="1" applyAlignment="1">
      <alignment horizontal="center" vertical="center" textRotation="90"/>
    </xf>
    <xf numFmtId="9" fontId="2" fillId="0" borderId="16" xfId="0" applyNumberFormat="1" applyFont="1" applyBorder="1" applyAlignment="1">
      <alignment horizontal="center" vertical="center" textRotation="90"/>
    </xf>
    <xf numFmtId="0" fontId="2" fillId="0" borderId="16" xfId="0" applyFont="1" applyBorder="1" applyAlignment="1">
      <alignment vertical="center" textRotation="90"/>
    </xf>
    <xf numFmtId="0" fontId="11" fillId="0" borderId="36" xfId="0" applyFont="1" applyBorder="1" applyAlignment="1" applyProtection="1">
      <alignment horizontal="left" vertical="center"/>
      <protection locked="0"/>
    </xf>
    <xf numFmtId="0" fontId="13" fillId="0" borderId="63" xfId="0" applyFont="1" applyBorder="1" applyAlignment="1">
      <alignment vertical="center" wrapText="1"/>
    </xf>
    <xf numFmtId="9" fontId="3" fillId="0" borderId="6" xfId="0" applyNumberFormat="1" applyFont="1" applyBorder="1" applyAlignment="1">
      <alignment horizontal="center" vertical="center"/>
    </xf>
    <xf numFmtId="0" fontId="2" fillId="0" borderId="6" xfId="0" applyFont="1" applyBorder="1" applyAlignment="1">
      <alignment horizontal="justify" vertical="center" wrapText="1"/>
    </xf>
    <xf numFmtId="0" fontId="2" fillId="5" borderId="6" xfId="0" applyFont="1" applyFill="1" applyBorder="1" applyAlignment="1">
      <alignment horizontal="center" vertical="center"/>
    </xf>
    <xf numFmtId="9" fontId="9" fillId="5" borderId="6" xfId="0" applyNumberFormat="1" applyFont="1" applyFill="1" applyBorder="1" applyAlignment="1">
      <alignment horizontal="center" vertical="center"/>
    </xf>
    <xf numFmtId="0" fontId="2" fillId="0" borderId="6" xfId="0" applyFont="1" applyBorder="1" applyAlignment="1">
      <alignment horizontal="center" vertical="center" textRotation="90" wrapText="1"/>
    </xf>
    <xf numFmtId="9" fontId="2" fillId="0" borderId="6" xfId="0" applyNumberFormat="1" applyFont="1" applyBorder="1" applyAlignment="1">
      <alignment horizontal="center" vertical="center"/>
    </xf>
    <xf numFmtId="164" fontId="2" fillId="0" borderId="6" xfId="0" applyNumberFormat="1" applyFont="1" applyBorder="1" applyAlignment="1">
      <alignment horizontal="center" vertical="center"/>
    </xf>
    <xf numFmtId="0" fontId="3" fillId="0" borderId="6" xfId="0" applyFont="1" applyBorder="1" applyAlignment="1">
      <alignment horizontal="center" vertical="center" textRotation="90"/>
    </xf>
    <xf numFmtId="9" fontId="2" fillId="0" borderId="6" xfId="0" applyNumberFormat="1" applyFont="1" applyBorder="1" applyAlignment="1">
      <alignment horizontal="center" vertical="center" textRotation="90"/>
    </xf>
    <xf numFmtId="0" fontId="2" fillId="3" borderId="6" xfId="0" applyFont="1" applyFill="1" applyBorder="1" applyAlignment="1">
      <alignment vertical="center" textRotation="90"/>
    </xf>
    <xf numFmtId="0" fontId="2" fillId="0" borderId="12" xfId="0" applyFont="1" applyBorder="1" applyAlignment="1">
      <alignment horizontal="center" vertical="center" textRotation="90"/>
    </xf>
    <xf numFmtId="0" fontId="16" fillId="0" borderId="30" xfId="0" applyFont="1" applyBorder="1" applyAlignment="1" applyProtection="1">
      <alignment horizontal="left" vertical="center" wrapText="1"/>
      <protection locked="0"/>
    </xf>
    <xf numFmtId="0" fontId="2" fillId="5" borderId="1" xfId="0" applyFont="1" applyFill="1" applyBorder="1" applyAlignment="1">
      <alignment horizontal="center" vertical="center"/>
    </xf>
    <xf numFmtId="9" fontId="9" fillId="5" borderId="1" xfId="0" applyNumberFormat="1" applyFont="1" applyFill="1" applyBorder="1" applyAlignment="1">
      <alignment horizontal="center" vertical="center"/>
    </xf>
    <xf numFmtId="0" fontId="11" fillId="0" borderId="35" xfId="0" applyFont="1" applyBorder="1" applyAlignment="1" applyProtection="1">
      <alignment horizontal="left" vertical="center" wrapText="1"/>
      <protection locked="0"/>
    </xf>
    <xf numFmtId="0" fontId="11" fillId="0" borderId="37" xfId="0" applyFont="1" applyBorder="1" applyAlignment="1" applyProtection="1">
      <alignment horizontal="left" vertical="center" wrapText="1"/>
      <protection locked="0"/>
    </xf>
    <xf numFmtId="0" fontId="11" fillId="0" borderId="37" xfId="0" applyFont="1" applyBorder="1" applyAlignment="1" applyProtection="1">
      <alignment horizontal="center"/>
      <protection locked="0"/>
    </xf>
    <xf numFmtId="0" fontId="13" fillId="0" borderId="39" xfId="0" applyFont="1" applyBorder="1" applyAlignment="1">
      <alignment vertical="center" wrapText="1"/>
    </xf>
  </cellXfs>
  <cellStyles count="2">
    <cellStyle name="Millares [0]" xfId="1" builtinId="6"/>
    <cellStyle name="Normal" xfId="0" builtinId="0"/>
  </cellStyles>
  <dxfs count="256">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theme="9" tint="0.39994506668294322"/>
        </patternFill>
      </fill>
    </dxf>
    <dxf>
      <fill>
        <patternFill>
          <bgColor rgb="FF00B05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theme="9" tint="0.39994506668294322"/>
        </patternFill>
      </fill>
    </dxf>
    <dxf>
      <fill>
        <patternFill>
          <bgColor rgb="FF00B05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theme="9" tint="0.39994506668294322"/>
        </patternFill>
      </fill>
    </dxf>
    <dxf>
      <fill>
        <patternFill>
          <bgColor rgb="FF00B050"/>
        </patternFill>
      </fill>
    </dxf>
    <dxf>
      <fill>
        <patternFill>
          <bgColor rgb="FFFFFF00"/>
        </patternFill>
      </fill>
    </dxf>
    <dxf>
      <fill>
        <patternFill>
          <bgColor rgb="FF92D050"/>
        </patternFill>
      </fill>
    </dxf>
    <dxf>
      <fill>
        <patternFill>
          <bgColor rgb="FFFFC000"/>
        </patternFill>
      </fill>
    </dxf>
    <dxf>
      <fill>
        <patternFill>
          <bgColor rgb="FFFF0000"/>
        </patternFill>
      </fill>
    </dxf>
    <dxf>
      <font>
        <b/>
        <i val="0"/>
        <color auto="1"/>
      </font>
      <fill>
        <patternFill>
          <bgColor theme="9" tint="0.39994506668294322"/>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
      <font>
        <b/>
        <i val="0"/>
        <color auto="1"/>
      </font>
      <fill>
        <patternFill>
          <bgColor rgb="FF00B050"/>
        </patternFill>
      </fill>
    </dxf>
    <dxf>
      <font>
        <b/>
        <i val="0"/>
        <color auto="1"/>
      </font>
      <fill>
        <patternFill>
          <bgColor theme="9" tint="0.39994506668294322"/>
        </patternFill>
      </fill>
    </dxf>
    <dxf>
      <font>
        <b/>
        <i val="0"/>
        <color auto="1"/>
      </font>
      <fill>
        <patternFill>
          <bgColor rgb="FF00B050"/>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theme="9" tint="0.39994506668294322"/>
        </patternFill>
      </fill>
    </dxf>
    <dxf>
      <fill>
        <patternFill>
          <bgColor rgb="FF00B05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theme="9" tint="0.39994506668294322"/>
        </patternFill>
      </fill>
    </dxf>
    <dxf>
      <fill>
        <patternFill>
          <bgColor rgb="FF00B050"/>
        </patternFill>
      </fill>
    </dxf>
    <dxf>
      <fill>
        <patternFill>
          <bgColor rgb="FFFFFF00"/>
        </patternFill>
      </fill>
    </dxf>
    <dxf>
      <fill>
        <patternFill>
          <bgColor rgb="FF92D050"/>
        </patternFill>
      </fill>
    </dxf>
    <dxf>
      <fill>
        <patternFill>
          <bgColor rgb="FFFFC000"/>
        </patternFill>
      </fill>
    </dxf>
    <dxf>
      <fill>
        <patternFill>
          <bgColor rgb="FFFF0000"/>
        </patternFill>
      </fill>
    </dxf>
    <dxf>
      <font>
        <b/>
        <i val="0"/>
        <color auto="1"/>
      </font>
      <fill>
        <patternFill>
          <bgColor theme="9" tint="0.39994506668294322"/>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
      <font>
        <b/>
        <i val="0"/>
        <color auto="1"/>
      </font>
      <fill>
        <patternFill>
          <bgColor rgb="FF00B050"/>
        </patternFill>
      </fill>
    </dxf>
    <dxf>
      <font>
        <b/>
        <i val="0"/>
        <color auto="1"/>
      </font>
      <fill>
        <patternFill>
          <bgColor theme="9" tint="0.39994506668294322"/>
        </patternFill>
      </fill>
    </dxf>
    <dxf>
      <font>
        <b/>
        <i val="0"/>
        <color auto="1"/>
      </font>
      <fill>
        <patternFill>
          <bgColor rgb="FF00B050"/>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theme="9" tint="0.39994506668294322"/>
        </patternFill>
      </fill>
    </dxf>
    <dxf>
      <fill>
        <patternFill>
          <bgColor rgb="FF00B050"/>
        </patternFill>
      </fill>
    </dxf>
    <dxf>
      <fill>
        <patternFill>
          <bgColor rgb="FFFFFF00"/>
        </patternFill>
      </fill>
    </dxf>
    <dxf>
      <fill>
        <patternFill>
          <bgColor rgb="FF92D050"/>
        </patternFill>
      </fill>
    </dxf>
    <dxf>
      <fill>
        <patternFill>
          <bgColor rgb="FFFFC000"/>
        </patternFill>
      </fill>
    </dxf>
    <dxf>
      <fill>
        <patternFill>
          <bgColor rgb="FFFF0000"/>
        </patternFill>
      </fill>
    </dxf>
    <dxf>
      <font>
        <b/>
        <i val="0"/>
        <color auto="1"/>
      </font>
      <fill>
        <patternFill>
          <bgColor theme="9" tint="0.39994506668294322"/>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
      <font>
        <b/>
        <i val="0"/>
        <color auto="1"/>
      </font>
      <fill>
        <patternFill>
          <bgColor rgb="FF00B050"/>
        </patternFill>
      </fill>
    </dxf>
    <dxf>
      <font>
        <b/>
        <i val="0"/>
        <color auto="1"/>
      </font>
      <fill>
        <patternFill>
          <bgColor theme="9" tint="0.39994506668294322"/>
        </patternFill>
      </fill>
    </dxf>
    <dxf>
      <font>
        <b/>
        <i val="0"/>
        <color auto="1"/>
      </font>
      <fill>
        <patternFill>
          <bgColor rgb="FF00B050"/>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theme="9" tint="0.39994506668294322"/>
        </patternFill>
      </fill>
    </dxf>
    <dxf>
      <fill>
        <patternFill>
          <bgColor rgb="FF00B050"/>
        </patternFill>
      </fill>
    </dxf>
    <dxf>
      <fill>
        <patternFill>
          <bgColor rgb="FFFFFF00"/>
        </patternFill>
      </fill>
    </dxf>
    <dxf>
      <fill>
        <patternFill>
          <bgColor rgb="FF92D050"/>
        </patternFill>
      </fill>
    </dxf>
    <dxf>
      <fill>
        <patternFill>
          <bgColor rgb="FFFFC000"/>
        </patternFill>
      </fill>
    </dxf>
    <dxf>
      <fill>
        <patternFill>
          <bgColor rgb="FFFF0000"/>
        </patternFill>
      </fill>
    </dxf>
    <dxf>
      <font>
        <b/>
        <i val="0"/>
        <color auto="1"/>
      </font>
      <fill>
        <patternFill>
          <bgColor theme="5"/>
        </patternFill>
      </fill>
    </dxf>
    <dxf>
      <font>
        <b/>
        <i val="0"/>
        <color auto="1"/>
      </font>
      <fill>
        <patternFill>
          <bgColor rgb="FFFF0000"/>
        </patternFill>
      </fill>
    </dxf>
    <dxf>
      <font>
        <b/>
        <i val="0"/>
        <color auto="1"/>
      </font>
      <fill>
        <patternFill>
          <bgColor rgb="FF00B050"/>
        </patternFill>
      </fill>
    </dxf>
    <dxf>
      <font>
        <b/>
        <i val="0"/>
        <color auto="1"/>
      </font>
      <fill>
        <patternFill>
          <bgColor theme="9" tint="0.39994506668294322"/>
        </patternFill>
      </fill>
    </dxf>
    <dxf>
      <font>
        <b/>
        <i val="0"/>
        <color auto="1"/>
      </font>
      <fill>
        <patternFill>
          <bgColor rgb="FFFFFF00"/>
        </patternFill>
      </fill>
    </dxf>
    <dxf>
      <font>
        <b/>
        <i val="0"/>
        <color auto="1"/>
      </font>
      <fill>
        <patternFill>
          <bgColor theme="9" tint="0.39994506668294322"/>
        </patternFill>
      </fill>
    </dxf>
    <dxf>
      <font>
        <b/>
        <i val="0"/>
        <color auto="1"/>
      </font>
      <fill>
        <patternFill>
          <bgColor rgb="FF00B050"/>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theme="9" tint="0.39994506668294322"/>
        </patternFill>
      </fill>
    </dxf>
    <dxf>
      <fill>
        <patternFill>
          <bgColor rgb="FF00B05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theme="9" tint="0.39994506668294322"/>
        </patternFill>
      </fill>
    </dxf>
    <dxf>
      <fill>
        <patternFill>
          <bgColor rgb="FF00B050"/>
        </patternFill>
      </fill>
    </dxf>
    <dxf>
      <fill>
        <patternFill>
          <bgColor rgb="FFFFFF00"/>
        </patternFill>
      </fill>
    </dxf>
    <dxf>
      <fill>
        <patternFill>
          <bgColor rgb="FF92D050"/>
        </patternFill>
      </fill>
    </dxf>
    <dxf>
      <fill>
        <patternFill>
          <bgColor rgb="FFFFC000"/>
        </patternFill>
      </fill>
    </dxf>
    <dxf>
      <fill>
        <patternFill>
          <bgColor rgb="FFFF0000"/>
        </patternFill>
      </fill>
    </dxf>
    <dxf>
      <font>
        <b/>
        <i val="0"/>
        <color auto="1"/>
      </font>
      <fill>
        <patternFill>
          <bgColor theme="9" tint="0.39994506668294322"/>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
      <font>
        <b/>
        <i val="0"/>
        <color auto="1"/>
      </font>
      <fill>
        <patternFill>
          <bgColor rgb="FF00B050"/>
        </patternFill>
      </fill>
    </dxf>
    <dxf>
      <font>
        <b/>
        <i val="0"/>
        <color auto="1"/>
      </font>
      <fill>
        <patternFill>
          <bgColor theme="9" tint="0.39994506668294322"/>
        </patternFill>
      </fill>
    </dxf>
    <dxf>
      <font>
        <b/>
        <i val="0"/>
        <color auto="1"/>
      </font>
      <fill>
        <patternFill>
          <bgColor rgb="FF00B050"/>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theme="9" tint="0.39994506668294322"/>
        </patternFill>
      </fill>
    </dxf>
    <dxf>
      <fill>
        <patternFill>
          <bgColor rgb="FF00B050"/>
        </patternFill>
      </fill>
    </dxf>
    <dxf>
      <fill>
        <patternFill>
          <bgColor rgb="FFFFFF00"/>
        </patternFill>
      </fill>
    </dxf>
    <dxf>
      <fill>
        <patternFill>
          <bgColor rgb="FF92D050"/>
        </patternFill>
      </fill>
    </dxf>
    <dxf>
      <fill>
        <patternFill>
          <bgColor rgb="FFFFC000"/>
        </patternFill>
      </fill>
    </dxf>
    <dxf>
      <fill>
        <patternFill>
          <bgColor rgb="FFFF0000"/>
        </patternFill>
      </fill>
    </dxf>
    <dxf>
      <font>
        <b/>
        <i val="0"/>
        <color auto="1"/>
      </font>
      <fill>
        <patternFill>
          <bgColor theme="9" tint="0.39994506668294322"/>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
      <font>
        <b/>
        <i val="0"/>
        <color auto="1"/>
      </font>
      <fill>
        <patternFill>
          <bgColor rgb="FF00B050"/>
        </patternFill>
      </fill>
    </dxf>
    <dxf>
      <font>
        <b/>
        <i val="0"/>
        <color auto="1"/>
      </font>
      <fill>
        <patternFill>
          <bgColor theme="9" tint="0.39994506668294322"/>
        </patternFill>
      </fill>
    </dxf>
    <dxf>
      <font>
        <b/>
        <i val="0"/>
        <color auto="1"/>
      </font>
      <fill>
        <patternFill>
          <bgColor rgb="FF00B050"/>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theme="9" tint="0.39994506668294322"/>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ont>
        <b/>
        <i val="0"/>
        <color auto="1"/>
      </font>
      <fill>
        <patternFill>
          <bgColor theme="9" tint="0.39994506668294322"/>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
      <font>
        <b/>
        <i val="0"/>
        <color auto="1"/>
      </font>
      <fill>
        <patternFill>
          <bgColor rgb="FF00B050"/>
        </patternFill>
      </fill>
    </dxf>
    <dxf>
      <font>
        <b/>
        <i val="0"/>
        <color auto="1"/>
      </font>
      <fill>
        <patternFill>
          <bgColor theme="9" tint="0.39994506668294322"/>
        </patternFill>
      </fill>
    </dxf>
    <dxf>
      <font>
        <b/>
        <i val="0"/>
        <color auto="1"/>
      </font>
      <fill>
        <patternFill>
          <bgColor rgb="FF00B050"/>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560916</xdr:colOff>
      <xdr:row>0</xdr:row>
      <xdr:rowOff>101599</xdr:rowOff>
    </xdr:from>
    <xdr:to>
      <xdr:col>1</xdr:col>
      <xdr:colOff>1238250</xdr:colOff>
      <xdr:row>7</xdr:row>
      <xdr:rowOff>99975</xdr:rowOff>
    </xdr:to>
    <xdr:pic>
      <xdr:nvPicPr>
        <xdr:cNvPr id="2" name="Imagen 1">
          <a:extLst>
            <a:ext uri="{FF2B5EF4-FFF2-40B4-BE49-F238E27FC236}">
              <a16:creationId xmlns:a16="http://schemas.microsoft.com/office/drawing/2014/main" id="{1BF5B8BD-5FBC-469D-A094-A625C186B6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0916" y="101599"/>
          <a:ext cx="1439334" cy="1446743"/>
        </a:xfrm>
        <a:prstGeom prst="rect">
          <a:avLst/>
        </a:prstGeom>
        <a:noFill/>
        <a:ln>
          <a:noFill/>
        </a:ln>
      </xdr:spPr>
    </xdr:pic>
    <xdr:clientData/>
  </xdr:twoCellAnchor>
  <xdr:twoCellAnchor editAs="oneCell">
    <xdr:from>
      <xdr:col>0</xdr:col>
      <xdr:colOff>560916</xdr:colOff>
      <xdr:row>0</xdr:row>
      <xdr:rowOff>101599</xdr:rowOff>
    </xdr:from>
    <xdr:to>
      <xdr:col>1</xdr:col>
      <xdr:colOff>1238250</xdr:colOff>
      <xdr:row>7</xdr:row>
      <xdr:rowOff>87275</xdr:rowOff>
    </xdr:to>
    <xdr:pic>
      <xdr:nvPicPr>
        <xdr:cNvPr id="3" name="Imagen 2">
          <a:extLst>
            <a:ext uri="{FF2B5EF4-FFF2-40B4-BE49-F238E27FC236}">
              <a16:creationId xmlns:a16="http://schemas.microsoft.com/office/drawing/2014/main" id="{730745BC-462D-408F-897D-45361CFE0D0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0916" y="101599"/>
          <a:ext cx="1439334" cy="1452526"/>
        </a:xfrm>
        <a:prstGeom prst="rect">
          <a:avLst/>
        </a:prstGeom>
        <a:noFill/>
        <a:ln>
          <a:noFill/>
        </a:ln>
      </xdr:spPr>
    </xdr:pic>
    <xdr:clientData/>
  </xdr:twoCellAnchor>
  <xdr:twoCellAnchor editAs="oneCell">
    <xdr:from>
      <xdr:col>0</xdr:col>
      <xdr:colOff>560916</xdr:colOff>
      <xdr:row>0</xdr:row>
      <xdr:rowOff>101599</xdr:rowOff>
    </xdr:from>
    <xdr:to>
      <xdr:col>1</xdr:col>
      <xdr:colOff>1238250</xdr:colOff>
      <xdr:row>7</xdr:row>
      <xdr:rowOff>11075</xdr:rowOff>
    </xdr:to>
    <xdr:pic>
      <xdr:nvPicPr>
        <xdr:cNvPr id="4" name="Imagen 3">
          <a:extLst>
            <a:ext uri="{FF2B5EF4-FFF2-40B4-BE49-F238E27FC236}">
              <a16:creationId xmlns:a16="http://schemas.microsoft.com/office/drawing/2014/main" id="{44DA2FEC-0090-4913-9173-AB7BEAEE47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0916" y="101599"/>
          <a:ext cx="1439334" cy="137632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560916</xdr:colOff>
      <xdr:row>0</xdr:row>
      <xdr:rowOff>101599</xdr:rowOff>
    </xdr:from>
    <xdr:to>
      <xdr:col>1</xdr:col>
      <xdr:colOff>1238250</xdr:colOff>
      <xdr:row>7</xdr:row>
      <xdr:rowOff>99975</xdr:rowOff>
    </xdr:to>
    <xdr:pic>
      <xdr:nvPicPr>
        <xdr:cNvPr id="2" name="Imagen 1">
          <a:extLst>
            <a:ext uri="{FF2B5EF4-FFF2-40B4-BE49-F238E27FC236}">
              <a16:creationId xmlns:a16="http://schemas.microsoft.com/office/drawing/2014/main" id="{80981F9C-4F33-4507-8149-44C5A091602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0916" y="101599"/>
          <a:ext cx="1439334" cy="1455701"/>
        </a:xfrm>
        <a:prstGeom prst="rect">
          <a:avLst/>
        </a:prstGeom>
        <a:noFill/>
        <a:ln>
          <a:noFill/>
        </a:ln>
      </xdr:spPr>
    </xdr:pic>
    <xdr:clientData/>
  </xdr:twoCellAnchor>
  <xdr:twoCellAnchor editAs="oneCell">
    <xdr:from>
      <xdr:col>0</xdr:col>
      <xdr:colOff>560916</xdr:colOff>
      <xdr:row>0</xdr:row>
      <xdr:rowOff>101599</xdr:rowOff>
    </xdr:from>
    <xdr:to>
      <xdr:col>1</xdr:col>
      <xdr:colOff>1238250</xdr:colOff>
      <xdr:row>7</xdr:row>
      <xdr:rowOff>20600</xdr:rowOff>
    </xdr:to>
    <xdr:pic>
      <xdr:nvPicPr>
        <xdr:cNvPr id="3" name="Imagen 2">
          <a:extLst>
            <a:ext uri="{FF2B5EF4-FFF2-40B4-BE49-F238E27FC236}">
              <a16:creationId xmlns:a16="http://schemas.microsoft.com/office/drawing/2014/main" id="{F5C31528-4765-4AB3-96A4-80E21EF0002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0916" y="101599"/>
          <a:ext cx="1439334" cy="137632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560916</xdr:colOff>
      <xdr:row>0</xdr:row>
      <xdr:rowOff>101599</xdr:rowOff>
    </xdr:from>
    <xdr:to>
      <xdr:col>1</xdr:col>
      <xdr:colOff>1238250</xdr:colOff>
      <xdr:row>7</xdr:row>
      <xdr:rowOff>99975</xdr:rowOff>
    </xdr:to>
    <xdr:pic>
      <xdr:nvPicPr>
        <xdr:cNvPr id="2" name="Imagen 1">
          <a:extLst>
            <a:ext uri="{FF2B5EF4-FFF2-40B4-BE49-F238E27FC236}">
              <a16:creationId xmlns:a16="http://schemas.microsoft.com/office/drawing/2014/main" id="{7D9BA436-A0F9-4A4E-849D-28187B3B3A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0916" y="101599"/>
          <a:ext cx="1439334" cy="1455701"/>
        </a:xfrm>
        <a:prstGeom prst="rect">
          <a:avLst/>
        </a:prstGeom>
        <a:noFill/>
        <a:ln>
          <a:noFill/>
        </a:ln>
      </xdr:spPr>
    </xdr:pic>
    <xdr:clientData/>
  </xdr:twoCellAnchor>
  <xdr:twoCellAnchor editAs="oneCell">
    <xdr:from>
      <xdr:col>0</xdr:col>
      <xdr:colOff>560916</xdr:colOff>
      <xdr:row>0</xdr:row>
      <xdr:rowOff>101599</xdr:rowOff>
    </xdr:from>
    <xdr:to>
      <xdr:col>1</xdr:col>
      <xdr:colOff>1238250</xdr:colOff>
      <xdr:row>7</xdr:row>
      <xdr:rowOff>20600</xdr:rowOff>
    </xdr:to>
    <xdr:pic>
      <xdr:nvPicPr>
        <xdr:cNvPr id="3" name="Imagen 2">
          <a:extLst>
            <a:ext uri="{FF2B5EF4-FFF2-40B4-BE49-F238E27FC236}">
              <a16:creationId xmlns:a16="http://schemas.microsoft.com/office/drawing/2014/main" id="{881B6BB5-25DE-4A02-90DA-4801D5423AD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0916" y="101599"/>
          <a:ext cx="1439334" cy="1376326"/>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560916</xdr:colOff>
      <xdr:row>0</xdr:row>
      <xdr:rowOff>101599</xdr:rowOff>
    </xdr:from>
    <xdr:to>
      <xdr:col>1</xdr:col>
      <xdr:colOff>1238250</xdr:colOff>
      <xdr:row>7</xdr:row>
      <xdr:rowOff>96800</xdr:rowOff>
    </xdr:to>
    <xdr:pic>
      <xdr:nvPicPr>
        <xdr:cNvPr id="2" name="Imagen 1">
          <a:extLst>
            <a:ext uri="{FF2B5EF4-FFF2-40B4-BE49-F238E27FC236}">
              <a16:creationId xmlns:a16="http://schemas.microsoft.com/office/drawing/2014/main" id="{635C88D2-238A-4932-B756-ED05B44E765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0916" y="101599"/>
          <a:ext cx="1439334" cy="145252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560916</xdr:colOff>
      <xdr:row>0</xdr:row>
      <xdr:rowOff>101599</xdr:rowOff>
    </xdr:from>
    <xdr:to>
      <xdr:col>1</xdr:col>
      <xdr:colOff>1238250</xdr:colOff>
      <xdr:row>7</xdr:row>
      <xdr:rowOff>99975</xdr:rowOff>
    </xdr:to>
    <xdr:pic>
      <xdr:nvPicPr>
        <xdr:cNvPr id="2" name="Imagen 1">
          <a:extLst>
            <a:ext uri="{FF2B5EF4-FFF2-40B4-BE49-F238E27FC236}">
              <a16:creationId xmlns:a16="http://schemas.microsoft.com/office/drawing/2014/main" id="{C4E9B23B-0900-40DD-814A-9EB7B4851B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0916" y="101599"/>
          <a:ext cx="1439334" cy="1455701"/>
        </a:xfrm>
        <a:prstGeom prst="rect">
          <a:avLst/>
        </a:prstGeom>
        <a:noFill/>
        <a:ln>
          <a:noFill/>
        </a:ln>
      </xdr:spPr>
    </xdr:pic>
    <xdr:clientData/>
  </xdr:twoCellAnchor>
  <xdr:twoCellAnchor editAs="oneCell">
    <xdr:from>
      <xdr:col>0</xdr:col>
      <xdr:colOff>560916</xdr:colOff>
      <xdr:row>0</xdr:row>
      <xdr:rowOff>101599</xdr:rowOff>
    </xdr:from>
    <xdr:to>
      <xdr:col>1</xdr:col>
      <xdr:colOff>1238250</xdr:colOff>
      <xdr:row>7</xdr:row>
      <xdr:rowOff>20600</xdr:rowOff>
    </xdr:to>
    <xdr:pic>
      <xdr:nvPicPr>
        <xdr:cNvPr id="3" name="Imagen 2">
          <a:extLst>
            <a:ext uri="{FF2B5EF4-FFF2-40B4-BE49-F238E27FC236}">
              <a16:creationId xmlns:a16="http://schemas.microsoft.com/office/drawing/2014/main" id="{546B7358-C7AB-4E4B-B5BF-80B6E25AF8C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0916" y="101599"/>
          <a:ext cx="1439334" cy="137632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Capisaju\Downloads\Mapa%20de%20Riesgos%20de%20Gesti&#243;n%202023%20-%20Servicio%20a%20la%20Ciudadan&#237;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Capisaju\Downloads\Mapa%20de%20riesgos%20Gesti&#243;n%202023%20%20Comunicaci&#243;n%20Estrat&#233;gic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Capisaju\Downloads\Mapa%20de%20Riesgos%20de%20Gestion%202023%20-%20Gesti&#243;n%20del%20Conocimiento%20y%20la%20Innovaci&#243;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Capisaju\Downloads\Mapa%20de%20riesgos%20de%20gesti&#243;n%202023%20-%20Gesti&#243;n%20de%20Tic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 1"/>
      <sheetName val="Datos"/>
      <sheetName val="Instructivo"/>
    </sheetNames>
    <sheetDataSet>
      <sheetData sheetId="0"/>
      <sheetData sheetId="1">
        <row r="4">
          <cell r="J4" t="str">
            <v>MUY BAJA - LEVE</v>
          </cell>
          <cell r="K4" t="str">
            <v>BAJO</v>
          </cell>
          <cell r="O4" t="str">
            <v>Afectación Menor a 700 SMLMV</v>
          </cell>
          <cell r="P4" t="str">
            <v>Leve</v>
          </cell>
        </row>
        <row r="5">
          <cell r="J5" t="str">
            <v>MUY BAJA - MENOR</v>
          </cell>
          <cell r="K5" t="str">
            <v>BAJO</v>
          </cell>
          <cell r="O5" t="str">
            <v>Afectación Entre 700 y 1500 SMLMV</v>
          </cell>
          <cell r="P5" t="str">
            <v>Menor</v>
          </cell>
        </row>
        <row r="6">
          <cell r="J6" t="str">
            <v>MUY BAJA - MODERADO</v>
          </cell>
          <cell r="K6" t="str">
            <v>MODERADO</v>
          </cell>
          <cell r="O6" t="str">
            <v>Afectación Entre 1500 y 2300 SMLMV</v>
          </cell>
          <cell r="P6" t="str">
            <v>Moderado</v>
          </cell>
        </row>
        <row r="7">
          <cell r="J7" t="str">
            <v>MUY BAJA - MAYOR</v>
          </cell>
          <cell r="K7" t="str">
            <v>ALTO</v>
          </cell>
          <cell r="O7" t="str">
            <v>Afectación Entre 2300 y 3000 SMLMV</v>
          </cell>
          <cell r="P7" t="str">
            <v>Mayor</v>
          </cell>
        </row>
        <row r="8">
          <cell r="J8" t="str">
            <v>MUY BAJA - CATASTRÓFICO</v>
          </cell>
          <cell r="K8" t="str">
            <v>EXTREMO</v>
          </cell>
          <cell r="O8" t="str">
            <v xml:space="preserve">Afectación Mayor a 3000 SMLMV </v>
          </cell>
          <cell r="P8" t="str">
            <v>Catastrófico</v>
          </cell>
        </row>
        <row r="9">
          <cell r="J9" t="str">
            <v>BAJA - LEVE</v>
          </cell>
          <cell r="K9" t="str">
            <v>BAJO</v>
          </cell>
        </row>
        <row r="10">
          <cell r="J10" t="str">
            <v>BAJA - MENOR</v>
          </cell>
          <cell r="K10" t="str">
            <v>MODERADO</v>
          </cell>
          <cell r="O10" t="str">
            <v>AFECTACIÓN REPUTACIONAL</v>
          </cell>
        </row>
        <row r="11">
          <cell r="J11" t="str">
            <v>BAJA - MODERADO</v>
          </cell>
          <cell r="K11" t="str">
            <v>MODERADO</v>
          </cell>
          <cell r="O11" t="str">
            <v>El riesgo afecta la imagen de algún área de la organización.</v>
          </cell>
          <cell r="P11" t="str">
            <v>Leve</v>
          </cell>
        </row>
        <row r="12">
          <cell r="J12" t="str">
            <v>BAJA - MAYOR</v>
          </cell>
          <cell r="K12" t="str">
            <v>ALTO</v>
          </cell>
          <cell r="O12" t="str">
            <v>El riesgo afecta la imagen de la entidad internamente, de conocimiento general nivel interno, de junta directiva y/o de proveedores</v>
          </cell>
          <cell r="P12" t="str">
            <v>Menor</v>
          </cell>
        </row>
        <row r="13">
          <cell r="J13" t="str">
            <v>BAJA - CATASTRÓFICO</v>
          </cell>
          <cell r="K13" t="str">
            <v>EXTREMO</v>
          </cell>
          <cell r="O13" t="str">
            <v>El riesgo afecta la imagen de la entidad con algunos usuarios de relevancia frente al logro de los objetivos.</v>
          </cell>
          <cell r="P13" t="str">
            <v>Moderado</v>
          </cell>
        </row>
        <row r="14">
          <cell r="J14" t="str">
            <v>MEDIA - LEVE</v>
          </cell>
          <cell r="K14" t="str">
            <v>MODERADO</v>
          </cell>
          <cell r="O14" t="str">
            <v>El riesgo afecta la imagen de la entidad con efecto publicitario sostenido a nivel de sector administrativo o distrital</v>
          </cell>
          <cell r="P14" t="str">
            <v>Mayor</v>
          </cell>
        </row>
        <row r="15">
          <cell r="J15" t="str">
            <v>MEDIA - MENOR</v>
          </cell>
          <cell r="K15" t="str">
            <v>MODERADO</v>
          </cell>
          <cell r="O15" t="str">
            <v>El riesgo afecta la imagen de la entidad a nivel nacional, con efecto publicitario sostenido a nivel país</v>
          </cell>
          <cell r="P15" t="str">
            <v>Catastrófico</v>
          </cell>
        </row>
        <row r="16">
          <cell r="J16" t="str">
            <v>MEDIA - MODERADO</v>
          </cell>
          <cell r="K16" t="str">
            <v>MODERADO</v>
          </cell>
        </row>
        <row r="17">
          <cell r="J17" t="str">
            <v>MEDIA - MAYOR</v>
          </cell>
          <cell r="K17" t="str">
            <v>ALTO</v>
          </cell>
        </row>
        <row r="18">
          <cell r="J18" t="str">
            <v>MEDIA - CATASTRÓFICO</v>
          </cell>
          <cell r="K18" t="str">
            <v>EXTREMO</v>
          </cell>
        </row>
        <row r="19">
          <cell r="J19" t="str">
            <v>ALTA - LEVE</v>
          </cell>
          <cell r="K19" t="str">
            <v>MODERADO</v>
          </cell>
        </row>
        <row r="20">
          <cell r="J20" t="str">
            <v>ALTA - MENOR</v>
          </cell>
          <cell r="K20" t="str">
            <v>MODERADO</v>
          </cell>
        </row>
        <row r="21">
          <cell r="J21" t="str">
            <v>ALTA - MODERADO</v>
          </cell>
          <cell r="K21" t="str">
            <v>ALTO</v>
          </cell>
        </row>
        <row r="22">
          <cell r="J22" t="str">
            <v>ALTA - MAYOR</v>
          </cell>
          <cell r="K22" t="str">
            <v>ALTO</v>
          </cell>
        </row>
        <row r="23">
          <cell r="J23" t="str">
            <v>ALTA - CATASTRÓFICO</v>
          </cell>
          <cell r="K23" t="str">
            <v>EXTREMO</v>
          </cell>
        </row>
        <row r="24">
          <cell r="J24" t="str">
            <v>MUY ALTA - LEVE</v>
          </cell>
          <cell r="K24" t="str">
            <v>ALTO</v>
          </cell>
        </row>
        <row r="25">
          <cell r="J25" t="str">
            <v>MUY ALTA - MENOR</v>
          </cell>
          <cell r="K25" t="str">
            <v>ALTO</v>
          </cell>
        </row>
        <row r="26">
          <cell r="J26" t="str">
            <v>MUY ALTA - MODERADO</v>
          </cell>
          <cell r="K26" t="str">
            <v>ALTO</v>
          </cell>
        </row>
        <row r="27">
          <cell r="J27" t="str">
            <v>MUY ALTA - MAYOR</v>
          </cell>
          <cell r="K27" t="str">
            <v>ALTO</v>
          </cell>
        </row>
        <row r="28">
          <cell r="J28" t="str">
            <v>MUY ALTA - CATASTRÓFICO</v>
          </cell>
          <cell r="K28" t="str">
            <v>EXTREMO</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 1"/>
      <sheetName val="Datos"/>
      <sheetName val="Instructivo"/>
    </sheetNames>
    <sheetDataSet>
      <sheetData sheetId="0"/>
      <sheetData sheetId="1">
        <row r="4">
          <cell r="J4" t="str">
            <v>MUY BAJA - LEVE</v>
          </cell>
          <cell r="K4" t="str">
            <v>BAJO</v>
          </cell>
          <cell r="O4" t="str">
            <v>Afectación Menor a 700 SMLMV</v>
          </cell>
          <cell r="P4" t="str">
            <v>Leve</v>
          </cell>
        </row>
        <row r="5">
          <cell r="J5" t="str">
            <v>MUY BAJA - MENOR</v>
          </cell>
          <cell r="K5" t="str">
            <v>BAJO</v>
          </cell>
          <cell r="O5" t="str">
            <v>Afectación Entre 700 y 1500 SMLMV</v>
          </cell>
          <cell r="P5" t="str">
            <v>Menor</v>
          </cell>
        </row>
        <row r="6">
          <cell r="J6" t="str">
            <v>MUY BAJA - MODERADO</v>
          </cell>
          <cell r="K6" t="str">
            <v>MODERADO</v>
          </cell>
          <cell r="O6" t="str">
            <v>Afectación Entre 1500 y 2300 SMLMV</v>
          </cell>
          <cell r="P6" t="str">
            <v>Moderado</v>
          </cell>
        </row>
        <row r="7">
          <cell r="J7" t="str">
            <v>MUY BAJA - MAYOR</v>
          </cell>
          <cell r="K7" t="str">
            <v>ALTO</v>
          </cell>
          <cell r="O7" t="str">
            <v>Afectación Entre 2300 y 3000 SMLMV</v>
          </cell>
          <cell r="P7" t="str">
            <v>Mayor</v>
          </cell>
        </row>
        <row r="8">
          <cell r="J8" t="str">
            <v>MUY BAJA - CATASTRÓFICO</v>
          </cell>
          <cell r="K8" t="str">
            <v>EXTREMO</v>
          </cell>
          <cell r="O8" t="str">
            <v xml:space="preserve">Afectación Mayor a 3000 SMLMV </v>
          </cell>
          <cell r="P8" t="str">
            <v>Catastrófico</v>
          </cell>
        </row>
        <row r="9">
          <cell r="J9" t="str">
            <v>BAJA - LEVE</v>
          </cell>
          <cell r="K9" t="str">
            <v>BAJO</v>
          </cell>
        </row>
        <row r="10">
          <cell r="J10" t="str">
            <v>BAJA - MENOR</v>
          </cell>
          <cell r="K10" t="str">
            <v>MODERADO</v>
          </cell>
          <cell r="O10" t="str">
            <v>AFECTACIÓN REPUTACIONAL</v>
          </cell>
        </row>
        <row r="11">
          <cell r="J11" t="str">
            <v>BAJA - MODERADO</v>
          </cell>
          <cell r="K11" t="str">
            <v>MODERADO</v>
          </cell>
          <cell r="O11" t="str">
            <v>El riesgo afecta la imagen de algún área de la organización.</v>
          </cell>
          <cell r="P11" t="str">
            <v>Leve</v>
          </cell>
        </row>
        <row r="12">
          <cell r="J12" t="str">
            <v>BAJA - MAYOR</v>
          </cell>
          <cell r="K12" t="str">
            <v>ALTO</v>
          </cell>
          <cell r="O12" t="str">
            <v>El riesgo afecta la imagen de la entidad internamente, de conocimiento general nivel interno, de junta directiva y/o de proveedores</v>
          </cell>
          <cell r="P12" t="str">
            <v>Menor</v>
          </cell>
        </row>
        <row r="13">
          <cell r="J13" t="str">
            <v>BAJA - CATASTRÓFICO</v>
          </cell>
          <cell r="K13" t="str">
            <v>EXTREMO</v>
          </cell>
          <cell r="O13" t="str">
            <v>El riesgo afecta la imagen de la entidad con algunos usuarios de relevancia frente al logro de los objetivos.</v>
          </cell>
          <cell r="P13" t="str">
            <v>Moderado</v>
          </cell>
        </row>
        <row r="14">
          <cell r="J14" t="str">
            <v>MEDIA - LEVE</v>
          </cell>
          <cell r="K14" t="str">
            <v>MODERADO</v>
          </cell>
          <cell r="O14" t="str">
            <v>El riesgo afecta la imagen de la entidad con efecto publicitario sostenido a nivel de sector administrativo o distrital</v>
          </cell>
          <cell r="P14" t="str">
            <v>Mayor</v>
          </cell>
        </row>
        <row r="15">
          <cell r="J15" t="str">
            <v>MEDIA - MENOR</v>
          </cell>
          <cell r="K15" t="str">
            <v>MODERADO</v>
          </cell>
          <cell r="O15" t="str">
            <v>El riesgo afecta la imagen de la entidad a nivel nacional, con efecto publicitario sostenido a nivel país</v>
          </cell>
          <cell r="P15" t="str">
            <v>Catastrófico</v>
          </cell>
        </row>
        <row r="16">
          <cell r="J16" t="str">
            <v>MEDIA - MODERADO</v>
          </cell>
          <cell r="K16" t="str">
            <v>MODERADO</v>
          </cell>
        </row>
        <row r="17">
          <cell r="J17" t="str">
            <v>MEDIA - MAYOR</v>
          </cell>
          <cell r="K17" t="str">
            <v>ALTO</v>
          </cell>
        </row>
        <row r="18">
          <cell r="J18" t="str">
            <v>MEDIA - CATASTRÓFICO</v>
          </cell>
          <cell r="K18" t="str">
            <v>EXTREMO</v>
          </cell>
        </row>
        <row r="19">
          <cell r="J19" t="str">
            <v>ALTA - LEVE</v>
          </cell>
          <cell r="K19" t="str">
            <v>MODERADO</v>
          </cell>
        </row>
        <row r="20">
          <cell r="J20" t="str">
            <v>ALTA - MENOR</v>
          </cell>
          <cell r="K20" t="str">
            <v>MODERADO</v>
          </cell>
        </row>
        <row r="21">
          <cell r="J21" t="str">
            <v>ALTA - MODERADO</v>
          </cell>
          <cell r="K21" t="str">
            <v>ALTO</v>
          </cell>
        </row>
        <row r="22">
          <cell r="J22" t="str">
            <v>ALTA - MAYOR</v>
          </cell>
          <cell r="K22" t="str">
            <v>ALTO</v>
          </cell>
        </row>
        <row r="23">
          <cell r="J23" t="str">
            <v>ALTA - CATASTRÓFICO</v>
          </cell>
          <cell r="K23" t="str">
            <v>EXTREMO</v>
          </cell>
        </row>
        <row r="24">
          <cell r="J24" t="str">
            <v>MUY ALTA - LEVE</v>
          </cell>
          <cell r="K24" t="str">
            <v>ALTO</v>
          </cell>
        </row>
        <row r="25">
          <cell r="J25" t="str">
            <v>MUY ALTA - MENOR</v>
          </cell>
          <cell r="K25" t="str">
            <v>ALTO</v>
          </cell>
        </row>
        <row r="26">
          <cell r="J26" t="str">
            <v>MUY ALTA - MODERADO</v>
          </cell>
          <cell r="K26" t="str">
            <v>ALTO</v>
          </cell>
        </row>
        <row r="27">
          <cell r="J27" t="str">
            <v>MUY ALTA - MAYOR</v>
          </cell>
          <cell r="K27" t="str">
            <v>ALTO</v>
          </cell>
        </row>
        <row r="28">
          <cell r="J28" t="str">
            <v>MUY ALTA - CATASTRÓFICO</v>
          </cell>
          <cell r="K28" t="str">
            <v>EXTREMO</v>
          </cell>
        </row>
      </sheetData>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 1"/>
      <sheetName val="Datos"/>
      <sheetName val="Instructivo"/>
    </sheetNames>
    <sheetDataSet>
      <sheetData sheetId="0"/>
      <sheetData sheetId="1">
        <row r="4">
          <cell r="J4" t="str">
            <v>MUY BAJA - LEVE</v>
          </cell>
          <cell r="K4" t="str">
            <v>BAJO</v>
          </cell>
          <cell r="O4" t="str">
            <v>Afectación Menor a 700 SMLMV</v>
          </cell>
          <cell r="P4" t="str">
            <v>Leve</v>
          </cell>
        </row>
        <row r="5">
          <cell r="J5" t="str">
            <v>MUY BAJA - MENOR</v>
          </cell>
          <cell r="K5" t="str">
            <v>BAJO</v>
          </cell>
          <cell r="O5" t="str">
            <v>Afectación Entre 700 y 1500 SMLMV</v>
          </cell>
          <cell r="P5" t="str">
            <v>Menor</v>
          </cell>
        </row>
        <row r="6">
          <cell r="J6" t="str">
            <v>MUY BAJA - MODERADO</v>
          </cell>
          <cell r="K6" t="str">
            <v>MODERADO</v>
          </cell>
          <cell r="O6" t="str">
            <v>Afectación Entre 1500 y 2300 SMLMV</v>
          </cell>
          <cell r="P6" t="str">
            <v>Moderado</v>
          </cell>
        </row>
        <row r="7">
          <cell r="J7" t="str">
            <v>MUY BAJA - MAYOR</v>
          </cell>
          <cell r="K7" t="str">
            <v>ALTO</v>
          </cell>
          <cell r="O7" t="str">
            <v>Afectación Entre 2300 y 3000 SMLMV</v>
          </cell>
          <cell r="P7" t="str">
            <v>Mayor</v>
          </cell>
        </row>
        <row r="8">
          <cell r="J8" t="str">
            <v>MUY BAJA - CATASTRÓFICO</v>
          </cell>
          <cell r="K8" t="str">
            <v>EXTREMO</v>
          </cell>
          <cell r="O8" t="str">
            <v xml:space="preserve">Afectación Mayor a 3000 SMLMV </v>
          </cell>
          <cell r="P8" t="str">
            <v>Catastrófico</v>
          </cell>
        </row>
        <row r="9">
          <cell r="J9" t="str">
            <v>BAJA - LEVE</v>
          </cell>
          <cell r="K9" t="str">
            <v>BAJO</v>
          </cell>
        </row>
        <row r="10">
          <cell r="J10" t="str">
            <v>BAJA - MENOR</v>
          </cell>
          <cell r="K10" t="str">
            <v>MODERADO</v>
          </cell>
          <cell r="O10" t="str">
            <v>AFECTACIÓN REPUTACIONAL</v>
          </cell>
        </row>
        <row r="11">
          <cell r="J11" t="str">
            <v>BAJA - MODERADO</v>
          </cell>
          <cell r="K11" t="str">
            <v>MODERADO</v>
          </cell>
          <cell r="O11" t="str">
            <v>El riesgo afecta la imagen de algún área de la organización.</v>
          </cell>
          <cell r="P11" t="str">
            <v>Leve</v>
          </cell>
        </row>
        <row r="12">
          <cell r="J12" t="str">
            <v>BAJA - MAYOR</v>
          </cell>
          <cell r="K12" t="str">
            <v>ALTO</v>
          </cell>
          <cell r="O12" t="str">
            <v>El riesgo afecta la imagen de la entidad internamente, de conocimiento general nivel interno, de junta directiva y/o de proveedores</v>
          </cell>
          <cell r="P12" t="str">
            <v>Menor</v>
          </cell>
        </row>
        <row r="13">
          <cell r="J13" t="str">
            <v>BAJA - CATASTRÓFICO</v>
          </cell>
          <cell r="K13" t="str">
            <v>EXTREMO</v>
          </cell>
          <cell r="O13" t="str">
            <v>El riesgo afecta la imagen de la entidad con algunos usuarios de relevancia frente al logro de los objetivos.</v>
          </cell>
          <cell r="P13" t="str">
            <v>Moderado</v>
          </cell>
        </row>
        <row r="14">
          <cell r="J14" t="str">
            <v>MEDIA - LEVE</v>
          </cell>
          <cell r="K14" t="str">
            <v>MODERADO</v>
          </cell>
          <cell r="O14" t="str">
            <v>El riesgo afecta la imagen de la entidad con efecto publicitario sostenido a nivel de sector administrativo o distrital</v>
          </cell>
          <cell r="P14" t="str">
            <v>Mayor</v>
          </cell>
        </row>
        <row r="15">
          <cell r="J15" t="str">
            <v>MEDIA - MENOR</v>
          </cell>
          <cell r="K15" t="str">
            <v>MODERADO</v>
          </cell>
          <cell r="O15" t="str">
            <v>El riesgo afecta la imagen de la entidad a nivel nacional, con efecto publicitario sostenido a nivel país</v>
          </cell>
          <cell r="P15" t="str">
            <v>Catastrófico</v>
          </cell>
        </row>
        <row r="16">
          <cell r="J16" t="str">
            <v>MEDIA - MODERADO</v>
          </cell>
          <cell r="K16" t="str">
            <v>MODERADO</v>
          </cell>
        </row>
        <row r="17">
          <cell r="J17" t="str">
            <v>MEDIA - MAYOR</v>
          </cell>
          <cell r="K17" t="str">
            <v>ALTO</v>
          </cell>
        </row>
        <row r="18">
          <cell r="J18" t="str">
            <v>MEDIA - CATASTRÓFICO</v>
          </cell>
          <cell r="K18" t="str">
            <v>EXTREMO</v>
          </cell>
        </row>
        <row r="19">
          <cell r="J19" t="str">
            <v>ALTA - LEVE</v>
          </cell>
          <cell r="K19" t="str">
            <v>MODERADO</v>
          </cell>
        </row>
        <row r="20">
          <cell r="J20" t="str">
            <v>ALTA - MENOR</v>
          </cell>
          <cell r="K20" t="str">
            <v>MODERADO</v>
          </cell>
        </row>
        <row r="21">
          <cell r="J21" t="str">
            <v>ALTA - MODERADO</v>
          </cell>
          <cell r="K21" t="str">
            <v>ALTO</v>
          </cell>
        </row>
        <row r="22">
          <cell r="J22" t="str">
            <v>ALTA - MAYOR</v>
          </cell>
          <cell r="K22" t="str">
            <v>ALTO</v>
          </cell>
        </row>
        <row r="23">
          <cell r="J23" t="str">
            <v>ALTA - CATASTRÓFICO</v>
          </cell>
          <cell r="K23" t="str">
            <v>EXTREMO</v>
          </cell>
        </row>
        <row r="24">
          <cell r="J24" t="str">
            <v>MUY ALTA - LEVE</v>
          </cell>
          <cell r="K24" t="str">
            <v>ALTO</v>
          </cell>
        </row>
        <row r="25">
          <cell r="J25" t="str">
            <v>MUY ALTA - MENOR</v>
          </cell>
          <cell r="K25" t="str">
            <v>ALTO</v>
          </cell>
        </row>
        <row r="26">
          <cell r="J26" t="str">
            <v>MUY ALTA - MODERADO</v>
          </cell>
          <cell r="K26" t="str">
            <v>ALTO</v>
          </cell>
        </row>
        <row r="27">
          <cell r="J27" t="str">
            <v>MUY ALTA - MAYOR</v>
          </cell>
          <cell r="K27" t="str">
            <v>ALTO</v>
          </cell>
        </row>
        <row r="28">
          <cell r="J28" t="str">
            <v>MUY ALTA - CATASTRÓFICO</v>
          </cell>
          <cell r="K28" t="str">
            <v>EXTREMO</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de Gestión"/>
      <sheetName val="Datos"/>
    </sheetNames>
    <sheetDataSet>
      <sheetData sheetId="0"/>
      <sheetData sheetId="1">
        <row r="4">
          <cell r="J4" t="str">
            <v>MUY BAJA - LEVE</v>
          </cell>
          <cell r="K4" t="str">
            <v>BAJO</v>
          </cell>
          <cell r="O4" t="str">
            <v>Afectación Menor a 700 SMLMV</v>
          </cell>
          <cell r="P4" t="str">
            <v>Leve</v>
          </cell>
        </row>
        <row r="5">
          <cell r="J5" t="str">
            <v>MUY BAJA - MENOR</v>
          </cell>
          <cell r="K5" t="str">
            <v>BAJO</v>
          </cell>
          <cell r="O5" t="str">
            <v>Afectación Entre 700 y 1500 SMLMV</v>
          </cell>
          <cell r="P5" t="str">
            <v>Menor</v>
          </cell>
        </row>
        <row r="6">
          <cell r="J6" t="str">
            <v>MUY BAJA - MODERADO</v>
          </cell>
          <cell r="K6" t="str">
            <v>MODERADO</v>
          </cell>
          <cell r="O6" t="str">
            <v>Afectación Entre 1500 y 2300 SMLMV</v>
          </cell>
          <cell r="P6" t="str">
            <v>Moderado</v>
          </cell>
        </row>
        <row r="7">
          <cell r="J7" t="str">
            <v>MUY BAJA - MAYOR</v>
          </cell>
          <cell r="K7" t="str">
            <v>ALTO</v>
          </cell>
          <cell r="O7" t="str">
            <v>Afectación Entre 2300 y 3000 SMLMV</v>
          </cell>
          <cell r="P7" t="str">
            <v>Mayor</v>
          </cell>
        </row>
        <row r="8">
          <cell r="J8" t="str">
            <v>MUY BAJA - CATASTRÓFICO</v>
          </cell>
          <cell r="K8" t="str">
            <v>EXTREMO</v>
          </cell>
          <cell r="O8" t="str">
            <v xml:space="preserve">Afectación Mayor a 3000 SMLMV </v>
          </cell>
          <cell r="P8" t="str">
            <v>Catastrófico</v>
          </cell>
        </row>
        <row r="9">
          <cell r="J9" t="str">
            <v>BAJA - LEVE</v>
          </cell>
          <cell r="K9" t="str">
            <v>BAJO</v>
          </cell>
        </row>
        <row r="10">
          <cell r="J10" t="str">
            <v>BAJA - MENOR</v>
          </cell>
          <cell r="K10" t="str">
            <v>MODERADO</v>
          </cell>
          <cell r="O10" t="str">
            <v>AFECTACIÓN REPUTACIONAL</v>
          </cell>
        </row>
        <row r="11">
          <cell r="J11" t="str">
            <v>BAJA - MODERADO</v>
          </cell>
          <cell r="K11" t="str">
            <v>MODERADO</v>
          </cell>
          <cell r="O11" t="str">
            <v>El riesgo afecta la imagen de algún área de la organización.</v>
          </cell>
          <cell r="P11" t="str">
            <v>Leve</v>
          </cell>
        </row>
        <row r="12">
          <cell r="J12" t="str">
            <v>BAJA - MAYOR</v>
          </cell>
          <cell r="K12" t="str">
            <v>ALTO</v>
          </cell>
          <cell r="O12" t="str">
            <v>El riesgo afecta la imagen de la entidad internamente, de conocimiento general nivel interno, de junta directiva y/o de proveedores</v>
          </cell>
          <cell r="P12" t="str">
            <v>Menor</v>
          </cell>
        </row>
        <row r="13">
          <cell r="J13" t="str">
            <v>BAJA - CATASTRÓFICO</v>
          </cell>
          <cell r="K13" t="str">
            <v>EXTREMO</v>
          </cell>
          <cell r="O13" t="str">
            <v>El riesgo afecta la imagen de la entidad con algunos usuarios de relevancia frente al logro de los objetivos.</v>
          </cell>
          <cell r="P13" t="str">
            <v>Moderado</v>
          </cell>
        </row>
        <row r="14">
          <cell r="J14" t="str">
            <v>MEDIA - LEVE</v>
          </cell>
          <cell r="K14" t="str">
            <v>MODERADO</v>
          </cell>
          <cell r="O14" t="str">
            <v>El riesgo afecta la imagen de la entidad con efecto publicitario sostenido a nivel de sector administrativo o distrital</v>
          </cell>
          <cell r="P14" t="str">
            <v>Mayor</v>
          </cell>
        </row>
        <row r="15">
          <cell r="J15" t="str">
            <v>MEDIA - MENOR</v>
          </cell>
          <cell r="K15" t="str">
            <v>MODERADO</v>
          </cell>
          <cell r="O15" t="str">
            <v>El riesgo afecta la imagen de la entidad a nivel nacional, con efecto publicitario sostenido a nivel país</v>
          </cell>
          <cell r="P15" t="str">
            <v>Catastrófico</v>
          </cell>
        </row>
        <row r="16">
          <cell r="J16" t="str">
            <v>MEDIA - MODERADO</v>
          </cell>
          <cell r="K16" t="str">
            <v>MODERADO</v>
          </cell>
        </row>
        <row r="17">
          <cell r="J17" t="str">
            <v>MEDIA - MAYOR</v>
          </cell>
          <cell r="K17" t="str">
            <v>ALTO</v>
          </cell>
        </row>
        <row r="18">
          <cell r="J18" t="str">
            <v>MEDIA - CATASTRÓFICO</v>
          </cell>
          <cell r="K18" t="str">
            <v>EXTREMO</v>
          </cell>
        </row>
        <row r="19">
          <cell r="J19" t="str">
            <v>ALTA - LEVE</v>
          </cell>
          <cell r="K19" t="str">
            <v>MODERADO</v>
          </cell>
        </row>
        <row r="20">
          <cell r="J20" t="str">
            <v>ALTA - MENOR</v>
          </cell>
          <cell r="K20" t="str">
            <v>MODERADO</v>
          </cell>
        </row>
        <row r="21">
          <cell r="J21" t="str">
            <v>ALTA - MODERADO</v>
          </cell>
          <cell r="K21" t="str">
            <v>ALTO</v>
          </cell>
        </row>
        <row r="22">
          <cell r="J22" t="str">
            <v>ALTA - MAYOR</v>
          </cell>
          <cell r="K22" t="str">
            <v>ALTO</v>
          </cell>
        </row>
        <row r="23">
          <cell r="J23" t="str">
            <v>ALTA - CATASTRÓFICO</v>
          </cell>
          <cell r="K23" t="str">
            <v>EXTREMO</v>
          </cell>
        </row>
        <row r="24">
          <cell r="J24" t="str">
            <v>MUY ALTA - LEVE</v>
          </cell>
          <cell r="K24" t="str">
            <v>ALTO</v>
          </cell>
        </row>
        <row r="25">
          <cell r="J25" t="str">
            <v>MUY ALTA - MENOR</v>
          </cell>
          <cell r="K25" t="str">
            <v>ALTO</v>
          </cell>
        </row>
        <row r="26">
          <cell r="J26" t="str">
            <v>MUY ALTA - MODERADO</v>
          </cell>
          <cell r="K26" t="str">
            <v>ALTO</v>
          </cell>
        </row>
        <row r="27">
          <cell r="J27" t="str">
            <v>MUY ALTA - MAYOR</v>
          </cell>
          <cell r="K27" t="str">
            <v>ALTO</v>
          </cell>
        </row>
        <row r="28">
          <cell r="J28" t="str">
            <v>MUY ALTA - CATASTRÓFICO</v>
          </cell>
          <cell r="K28" t="str">
            <v>EXTREMO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DD74B-D3D9-46FB-9DAF-7C0A11A88DD8}">
  <dimension ref="A1:AT32"/>
  <sheetViews>
    <sheetView showGridLines="0" topLeftCell="A17" zoomScale="60" zoomScaleNormal="60" zoomScaleSheetLayoutView="90" workbookViewId="0">
      <selection activeCell="C17" sqref="C17:C22"/>
    </sheetView>
  </sheetViews>
  <sheetFormatPr baseColWidth="10" defaultColWidth="11.42578125" defaultRowHeight="15.75" x14ac:dyDescent="0.25"/>
  <cols>
    <col min="2" max="2" width="27.140625" customWidth="1"/>
    <col min="3" max="3" width="26" customWidth="1"/>
    <col min="4" max="4" width="19.140625" customWidth="1"/>
    <col min="5" max="5" width="25.42578125" customWidth="1"/>
    <col min="6" max="6" width="25.42578125" hidden="1" customWidth="1"/>
    <col min="7" max="8" width="20.140625" customWidth="1"/>
    <col min="9" max="9" width="9.42578125" customWidth="1"/>
    <col min="10" max="10" width="25.42578125" customWidth="1"/>
    <col min="11" max="11" width="32.85546875" customWidth="1"/>
    <col min="12" max="12" width="20.140625" style="1" customWidth="1"/>
    <col min="13" max="13" width="9.42578125" style="1" customWidth="1"/>
    <col min="14" max="14" width="26.85546875" style="1" customWidth="1"/>
    <col min="15" max="15" width="11.28515625" style="1" customWidth="1"/>
    <col min="16" max="16" width="1" style="1" customWidth="1"/>
    <col min="17" max="17" width="5.140625" style="1" customWidth="1"/>
    <col min="18" max="18" width="46.7109375" style="1" customWidth="1"/>
    <col min="19" max="19" width="15.85546875" style="1" customWidth="1"/>
    <col min="20" max="22" width="5.140625" style="1" customWidth="1"/>
    <col min="23" max="24" width="11.42578125" style="1" customWidth="1"/>
    <col min="25" max="28" width="7.28515625" style="1" customWidth="1"/>
    <col min="29" max="29" width="8" style="1" customWidth="1"/>
    <col min="30" max="31" width="7.28515625" style="1" customWidth="1"/>
    <col min="32" max="32" width="9.28515625" style="1" customWidth="1"/>
    <col min="33" max="33" width="8.5703125" style="4" customWidth="1"/>
    <col min="34" max="34" width="1" style="4" customWidth="1"/>
    <col min="35" max="35" width="26.85546875" style="4" customWidth="1"/>
    <col min="36" max="36" width="26.7109375" style="1" customWidth="1"/>
    <col min="37" max="37" width="20.85546875" style="1" customWidth="1"/>
    <col min="38" max="38" width="1" customWidth="1"/>
    <col min="39" max="39" width="18.28515625" customWidth="1"/>
    <col min="40" max="43" width="45" customWidth="1"/>
    <col min="44" max="44" width="1" customWidth="1"/>
    <col min="45" max="46" width="45" customWidth="1"/>
  </cols>
  <sheetData>
    <row r="1" spans="1:46" ht="15.75" customHeight="1" x14ac:dyDescent="0.25">
      <c r="A1" s="76"/>
      <c r="B1" s="77"/>
      <c r="C1" s="82" t="s">
        <v>0</v>
      </c>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4"/>
      <c r="AQ1" s="76" t="s">
        <v>1</v>
      </c>
      <c r="AR1" s="77"/>
      <c r="AS1" s="179" t="s">
        <v>2</v>
      </c>
      <c r="AT1" s="180"/>
    </row>
    <row r="2" spans="1:46" ht="15.75" customHeight="1" thickBot="1" x14ac:dyDescent="0.3">
      <c r="A2" s="78"/>
      <c r="B2" s="79"/>
      <c r="C2" s="85"/>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7"/>
      <c r="AQ2" s="80"/>
      <c r="AR2" s="81"/>
      <c r="AS2" s="181"/>
      <c r="AT2" s="182"/>
    </row>
    <row r="3" spans="1:46" ht="15.75" customHeight="1" x14ac:dyDescent="0.25">
      <c r="A3" s="78"/>
      <c r="B3" s="79"/>
      <c r="C3" s="85"/>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7"/>
      <c r="AQ3" s="76" t="s">
        <v>3</v>
      </c>
      <c r="AR3" s="77"/>
      <c r="AS3" s="183" t="s">
        <v>4</v>
      </c>
      <c r="AT3" s="184"/>
    </row>
    <row r="4" spans="1:46" ht="16.5" customHeight="1" thickBot="1" x14ac:dyDescent="0.3">
      <c r="A4" s="78"/>
      <c r="B4" s="79"/>
      <c r="C4" s="88"/>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90"/>
      <c r="AQ4" s="80"/>
      <c r="AR4" s="81"/>
      <c r="AS4" s="185"/>
      <c r="AT4" s="186"/>
    </row>
    <row r="5" spans="1:46" ht="20.45" customHeight="1" x14ac:dyDescent="0.25">
      <c r="A5" s="78"/>
      <c r="B5" s="79"/>
      <c r="C5" s="85" t="s">
        <v>5</v>
      </c>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7"/>
      <c r="AQ5" s="76" t="s">
        <v>6</v>
      </c>
      <c r="AR5" s="77"/>
      <c r="AS5" s="76" t="s">
        <v>7</v>
      </c>
      <c r="AT5" s="77"/>
    </row>
    <row r="6" spans="1:46" ht="15" customHeight="1" thickBot="1" x14ac:dyDescent="0.3">
      <c r="A6" s="78"/>
      <c r="B6" s="79"/>
      <c r="C6" s="85"/>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7"/>
      <c r="AQ6" s="80"/>
      <c r="AR6" s="81"/>
      <c r="AS6" s="80"/>
      <c r="AT6" s="81"/>
    </row>
    <row r="7" spans="1:46" ht="15.75" customHeight="1" x14ac:dyDescent="0.25">
      <c r="A7" s="78"/>
      <c r="B7" s="79"/>
      <c r="C7" s="85"/>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7"/>
      <c r="AQ7" s="76" t="s">
        <v>8</v>
      </c>
      <c r="AR7" s="77"/>
      <c r="AS7" s="187">
        <v>45203</v>
      </c>
      <c r="AT7" s="180"/>
    </row>
    <row r="8" spans="1:46" ht="16.5" customHeight="1" thickBot="1" x14ac:dyDescent="0.3">
      <c r="A8" s="80"/>
      <c r="B8" s="81"/>
      <c r="C8" s="88"/>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90"/>
      <c r="AQ8" s="80"/>
      <c r="AR8" s="81"/>
      <c r="AS8" s="181"/>
      <c r="AT8" s="182"/>
    </row>
    <row r="10" spans="1:46" ht="54" customHeight="1" x14ac:dyDescent="0.25">
      <c r="A10" s="120" t="s">
        <v>9</v>
      </c>
      <c r="B10" s="120"/>
      <c r="C10" s="120"/>
      <c r="D10" s="121" t="s">
        <v>10</v>
      </c>
      <c r="E10" s="122"/>
      <c r="F10" s="122"/>
      <c r="G10" s="122"/>
      <c r="H10" s="122"/>
      <c r="I10" s="122"/>
      <c r="J10" s="122"/>
      <c r="K10" s="122"/>
      <c r="L10" s="122"/>
      <c r="M10" s="123"/>
      <c r="N10" s="27"/>
      <c r="AG10" s="1"/>
      <c r="AH10" s="1"/>
      <c r="AI10" s="1"/>
    </row>
    <row r="11" spans="1:46" s="3" customFormat="1" ht="75" customHeight="1" x14ac:dyDescent="0.25">
      <c r="A11" s="120" t="s">
        <v>11</v>
      </c>
      <c r="B11" s="120"/>
      <c r="C11" s="120"/>
      <c r="D11" s="124" t="s">
        <v>12</v>
      </c>
      <c r="E11" s="125"/>
      <c r="F11" s="125"/>
      <c r="G11" s="125"/>
      <c r="H11" s="125"/>
      <c r="I11" s="125"/>
      <c r="J11" s="125"/>
      <c r="K11" s="125"/>
      <c r="L11" s="125"/>
      <c r="M11" s="126"/>
      <c r="N11" s="28"/>
      <c r="O11" s="2"/>
      <c r="P11" s="2"/>
      <c r="Q11" s="2"/>
      <c r="R11" s="2"/>
      <c r="S11" s="2"/>
      <c r="T11" s="2"/>
      <c r="U11" s="2"/>
      <c r="V11" s="2"/>
      <c r="W11" s="2"/>
      <c r="X11" s="2"/>
      <c r="Y11" s="2"/>
      <c r="Z11" s="2"/>
      <c r="AA11" s="2"/>
      <c r="AB11" s="2"/>
      <c r="AC11" s="2"/>
      <c r="AD11" s="2"/>
      <c r="AE11" s="2"/>
      <c r="AF11" s="2"/>
      <c r="AG11" s="2"/>
      <c r="AH11" s="2"/>
      <c r="AI11" s="2"/>
      <c r="AJ11" s="2"/>
      <c r="AK11" s="2"/>
    </row>
    <row r="12" spans="1:46" s="3" customFormat="1" ht="75" customHeight="1" x14ac:dyDescent="0.25">
      <c r="A12" s="120" t="s">
        <v>13</v>
      </c>
      <c r="B12" s="120"/>
      <c r="C12" s="120"/>
      <c r="D12" s="124" t="s">
        <v>14</v>
      </c>
      <c r="E12" s="125"/>
      <c r="F12" s="125"/>
      <c r="G12" s="125"/>
      <c r="H12" s="125"/>
      <c r="I12" s="125"/>
      <c r="J12" s="125"/>
      <c r="K12" s="125"/>
      <c r="L12" s="125"/>
      <c r="M12" s="126"/>
      <c r="N12" s="28"/>
      <c r="O12" s="2"/>
      <c r="P12" s="2"/>
      <c r="Q12" s="2"/>
      <c r="R12" s="2"/>
      <c r="S12" s="2"/>
      <c r="T12" s="2"/>
      <c r="U12" s="2"/>
      <c r="V12" s="2"/>
      <c r="W12" s="2"/>
      <c r="X12" s="2"/>
      <c r="Y12" s="2"/>
      <c r="Z12" s="2"/>
      <c r="AA12" s="2"/>
      <c r="AB12" s="2"/>
      <c r="AC12" s="2"/>
      <c r="AD12" s="2"/>
      <c r="AE12" s="2"/>
      <c r="AF12" s="2"/>
      <c r="AG12" s="2"/>
      <c r="AH12" s="2"/>
      <c r="AI12" s="2"/>
      <c r="AJ12" s="2"/>
      <c r="AK12" s="2"/>
    </row>
    <row r="13" spans="1:46" s="3" customFormat="1" ht="24.75" customHeight="1" thickBot="1" x14ac:dyDescent="0.3">
      <c r="A13" s="7"/>
      <c r="B13" s="7"/>
      <c r="C13" s="7"/>
      <c r="D13" s="7"/>
      <c r="E13" s="7"/>
      <c r="F13" s="7"/>
      <c r="G13" s="7"/>
      <c r="H13" s="7"/>
      <c r="I13" s="7"/>
      <c r="J13" s="7"/>
      <c r="K13" s="7"/>
      <c r="L13" s="7"/>
      <c r="M13" s="7"/>
      <c r="N13" s="7"/>
      <c r="O13" s="2"/>
      <c r="P13" s="2"/>
      <c r="Q13" s="2"/>
      <c r="R13" s="2"/>
      <c r="S13" s="2"/>
      <c r="T13" s="2"/>
      <c r="U13" s="2"/>
      <c r="V13" s="2"/>
      <c r="W13" s="2"/>
      <c r="X13" s="2"/>
      <c r="Y13" s="2"/>
      <c r="Z13" s="2"/>
      <c r="AA13" s="2"/>
      <c r="AB13" s="2"/>
      <c r="AC13" s="2"/>
      <c r="AD13" s="2"/>
      <c r="AE13" s="2"/>
      <c r="AF13" s="2"/>
      <c r="AG13" s="2"/>
      <c r="AH13" s="2"/>
      <c r="AI13" s="2"/>
      <c r="AJ13" s="2"/>
      <c r="AK13" s="2"/>
    </row>
    <row r="14" spans="1:46" s="3" customFormat="1" ht="24.75" customHeight="1" x14ac:dyDescent="0.25">
      <c r="A14" s="131" t="s">
        <v>15</v>
      </c>
      <c r="B14" s="132"/>
      <c r="C14" s="132"/>
      <c r="D14" s="132"/>
      <c r="E14" s="132"/>
      <c r="F14" s="132"/>
      <c r="G14" s="132"/>
      <c r="H14" s="132"/>
      <c r="I14" s="132"/>
      <c r="J14" s="132"/>
      <c r="K14" s="132"/>
      <c r="L14" s="132"/>
      <c r="M14" s="132"/>
      <c r="N14" s="133"/>
      <c r="O14" s="134"/>
      <c r="P14" s="2"/>
      <c r="Q14" s="139" t="s">
        <v>16</v>
      </c>
      <c r="R14" s="140"/>
      <c r="S14" s="140"/>
      <c r="T14" s="141"/>
      <c r="U14" s="141"/>
      <c r="V14" s="141"/>
      <c r="W14" s="141"/>
      <c r="X14" s="141"/>
      <c r="Y14" s="141"/>
      <c r="Z14" s="140"/>
      <c r="AA14" s="140"/>
      <c r="AB14" s="140"/>
      <c r="AC14" s="140"/>
      <c r="AD14" s="140"/>
      <c r="AE14" s="140"/>
      <c r="AF14" s="140"/>
      <c r="AG14" s="142"/>
      <c r="AH14" s="2"/>
      <c r="AI14" s="95" t="s">
        <v>17</v>
      </c>
      <c r="AJ14" s="96"/>
      <c r="AK14" s="97"/>
      <c r="AM14" s="95" t="s">
        <v>18</v>
      </c>
      <c r="AN14" s="96"/>
      <c r="AO14" s="96"/>
      <c r="AP14" s="96"/>
      <c r="AQ14" s="96"/>
      <c r="AR14" s="38"/>
      <c r="AS14" s="95" t="s">
        <v>19</v>
      </c>
      <c r="AT14" s="97"/>
    </row>
    <row r="15" spans="1:46" x14ac:dyDescent="0.25">
      <c r="A15" s="135"/>
      <c r="B15" s="136"/>
      <c r="C15" s="136"/>
      <c r="D15" s="136"/>
      <c r="E15" s="136"/>
      <c r="F15" s="136"/>
      <c r="G15" s="136"/>
      <c r="H15" s="136"/>
      <c r="I15" s="136"/>
      <c r="J15" s="136"/>
      <c r="K15" s="136"/>
      <c r="L15" s="136"/>
      <c r="M15" s="136"/>
      <c r="N15" s="137"/>
      <c r="O15" s="138"/>
      <c r="P15" s="2"/>
      <c r="Q15" s="29"/>
      <c r="R15" s="30"/>
      <c r="S15" s="30"/>
      <c r="T15" s="145" t="s">
        <v>20</v>
      </c>
      <c r="U15" s="145"/>
      <c r="V15" s="145"/>
      <c r="W15" s="145"/>
      <c r="X15" s="145"/>
      <c r="Y15" s="145"/>
      <c r="Z15" s="143"/>
      <c r="AA15" s="143"/>
      <c r="AB15" s="143"/>
      <c r="AC15" s="143"/>
      <c r="AD15" s="143"/>
      <c r="AE15" s="143"/>
      <c r="AF15" s="143"/>
      <c r="AG15" s="144"/>
      <c r="AH15" s="2"/>
      <c r="AI15" s="98"/>
      <c r="AJ15" s="99"/>
      <c r="AK15" s="100"/>
      <c r="AM15" s="98"/>
      <c r="AN15" s="99"/>
      <c r="AO15" s="99"/>
      <c r="AP15" s="99"/>
      <c r="AQ15" s="99"/>
      <c r="AR15" s="38"/>
      <c r="AS15" s="98"/>
      <c r="AT15" s="100"/>
    </row>
    <row r="16" spans="1:46" s="5" customFormat="1" ht="106.5" customHeight="1" x14ac:dyDescent="0.25">
      <c r="A16" s="10" t="s">
        <v>21</v>
      </c>
      <c r="B16" s="11" t="s">
        <v>22</v>
      </c>
      <c r="C16" s="12" t="s">
        <v>23</v>
      </c>
      <c r="D16" s="12" t="s">
        <v>24</v>
      </c>
      <c r="E16" s="13" t="s">
        <v>25</v>
      </c>
      <c r="F16" s="22" t="s">
        <v>26</v>
      </c>
      <c r="G16" s="42" t="s">
        <v>27</v>
      </c>
      <c r="H16" s="13" t="s">
        <v>28</v>
      </c>
      <c r="I16" s="12" t="s">
        <v>29</v>
      </c>
      <c r="J16" s="12" t="s">
        <v>30</v>
      </c>
      <c r="K16" s="13" t="s">
        <v>31</v>
      </c>
      <c r="L16" s="13" t="s">
        <v>32</v>
      </c>
      <c r="M16" s="12" t="s">
        <v>29</v>
      </c>
      <c r="N16" s="12" t="s">
        <v>33</v>
      </c>
      <c r="O16" s="14" t="s">
        <v>34</v>
      </c>
      <c r="P16" s="2"/>
      <c r="Q16" s="15" t="s">
        <v>35</v>
      </c>
      <c r="R16" s="16" t="s">
        <v>36</v>
      </c>
      <c r="S16" s="33" t="s">
        <v>37</v>
      </c>
      <c r="T16" s="17" t="s">
        <v>38</v>
      </c>
      <c r="U16" s="17" t="s">
        <v>39</v>
      </c>
      <c r="V16" s="17" t="s">
        <v>40</v>
      </c>
      <c r="W16" s="17" t="s">
        <v>41</v>
      </c>
      <c r="X16" s="17" t="s">
        <v>42</v>
      </c>
      <c r="Y16" s="17" t="s">
        <v>43</v>
      </c>
      <c r="Z16" s="18" t="s">
        <v>44</v>
      </c>
      <c r="AA16" s="18" t="s">
        <v>45</v>
      </c>
      <c r="AB16" s="18" t="s">
        <v>29</v>
      </c>
      <c r="AC16" s="18" t="s">
        <v>46</v>
      </c>
      <c r="AD16" s="18" t="s">
        <v>29</v>
      </c>
      <c r="AE16" s="18" t="s">
        <v>33</v>
      </c>
      <c r="AF16" s="18" t="s">
        <v>47</v>
      </c>
      <c r="AG16" s="14" t="s">
        <v>48</v>
      </c>
      <c r="AH16" s="2"/>
      <c r="AI16" s="19" t="s">
        <v>49</v>
      </c>
      <c r="AJ16" s="16" t="s">
        <v>50</v>
      </c>
      <c r="AK16" s="37" t="s">
        <v>51</v>
      </c>
      <c r="AM16" s="40" t="s">
        <v>52</v>
      </c>
      <c r="AN16" s="40" t="s">
        <v>53</v>
      </c>
      <c r="AO16" s="40" t="s">
        <v>54</v>
      </c>
      <c r="AP16" s="40" t="s">
        <v>55</v>
      </c>
      <c r="AQ16" s="40" t="s">
        <v>56</v>
      </c>
      <c r="AR16" s="39"/>
      <c r="AS16" s="40" t="s">
        <v>57</v>
      </c>
      <c r="AT16" s="41" t="s">
        <v>58</v>
      </c>
    </row>
    <row r="17" spans="1:46" ht="159" customHeight="1" x14ac:dyDescent="0.25">
      <c r="A17" s="164">
        <v>1</v>
      </c>
      <c r="B17" s="91" t="s">
        <v>59</v>
      </c>
      <c r="C17" s="127" t="s">
        <v>60</v>
      </c>
      <c r="D17" s="127" t="s">
        <v>61</v>
      </c>
      <c r="E17" s="127" t="s">
        <v>62</v>
      </c>
      <c r="F17" s="150"/>
      <c r="G17" s="91">
        <v>10</v>
      </c>
      <c r="H17" s="154" t="str">
        <f>IF(G17&lt;=0,"",IF(G17&lt;=2,"Muy Baja",IF(G17&lt;=24,"Baja",IF(G17&lt;=500,"Media",IF(G17&lt;=5000,"Alta","Muy Alta")))))</f>
        <v>Baja</v>
      </c>
      <c r="I17" s="146">
        <f>IF(H17="","",IF(H17="Muy Baja",0.2,IF(H17="Baja",0.4,IF(H17="Media",0.6,IF(H17="Alta",0.8,IF(H17="Muy Alta",1,))))))</f>
        <v>0.4</v>
      </c>
      <c r="J17" s="161" t="s">
        <v>63</v>
      </c>
      <c r="K17" s="110" t="str">
        <f>+J17</f>
        <v>El riesgo afecta la imagen de la entidad con algunos usuarios de relevancia frente al logro de los objetivos.</v>
      </c>
      <c r="L17" s="154" t="str">
        <f>+VLOOKUP(K17,Datos!$O$4:$P$15,2,FALSE)</f>
        <v>Moderado</v>
      </c>
      <c r="M17" s="146">
        <f>IF(L17="","",IF(L17="Leve",0.2,IF(L17="Menor",0.4,IF(L17="Moderado",0.6,IF(L17="Mayor",0.8,IF(L17="Catastrófico",1,))))))</f>
        <v>0.6</v>
      </c>
      <c r="N17" s="113" t="str">
        <f>+CONCATENATE(H17, " - ", L17)</f>
        <v>Baja - Moderado</v>
      </c>
      <c r="O17" s="158" t="str">
        <f>+VLOOKUP(N17,Datos!J4:K28,2,)</f>
        <v>MODERADO</v>
      </c>
      <c r="P17" s="34"/>
      <c r="Q17" s="20">
        <v>1</v>
      </c>
      <c r="R17" s="31" t="s">
        <v>64</v>
      </c>
      <c r="S17" s="46" t="str">
        <f t="shared" ref="S17:S22" si="0">IF(OR(T17="Preventivo",T17="Detectivo"),"Probabilidad",IF(T17="Correctivo","Impacto",""))</f>
        <v>Probabilidad</v>
      </c>
      <c r="T17" s="35" t="s">
        <v>65</v>
      </c>
      <c r="U17" s="35" t="s">
        <v>66</v>
      </c>
      <c r="V17" s="48" t="str">
        <f t="shared" ref="V17:V22" si="1">IF(AND(T17="Preventivo",U17="Automático"),"50%",IF(AND(T17="Preventivo",U17="Manual"),"40%",IF(AND(T17="Detectivo",U17="Automático"),"40%",IF(AND(T17="Detectivo",U17="Manual"),"30%",IF(AND(T17="Correctivo",U17="Automático"),"35%",IF(AND(T17="Correctivo",U17="Manual"),"25%",""))))))</f>
        <v>40%</v>
      </c>
      <c r="W17" s="66" t="s">
        <v>67</v>
      </c>
      <c r="X17" s="66" t="s">
        <v>68</v>
      </c>
      <c r="Y17" s="66" t="s">
        <v>69</v>
      </c>
      <c r="Z17" s="50">
        <f>IFERROR(IF(S17="Probabilidad",(I17-(+I17*V17)),IF(S17="Impacto",I17,"")),"")</f>
        <v>0.24</v>
      </c>
      <c r="AA17" s="51" t="str">
        <f t="shared" ref="AA17:AA20" si="2">IFERROR(IF(Z17="","",IF(Z17&lt;=0.2,"Muy Baja",IF(Z17&lt;=0.4,"Baja",IF(Z17&lt;=0.6,"Media",IF(Z17&lt;=0.8,"Alta","Muy Alta"))))),"")</f>
        <v>Baja</v>
      </c>
      <c r="AB17" s="50">
        <f t="shared" ref="AB17:AB20" si="3">+Z17</f>
        <v>0.24</v>
      </c>
      <c r="AC17" s="52" t="str">
        <f t="shared" ref="AC17:AC20" si="4">IFERROR(IF(AD17="","",IF(AD17&lt;=0.2,"Leve",IF(AD17&lt;=0.4,"Menor",IF(AD17&lt;=0.6,"Moderado",IF(AD17&lt;=0.8,"Mayor","Catastrófico"))))),"")</f>
        <v>Moderado</v>
      </c>
      <c r="AD17" s="50">
        <f>IFERROR(IF(S17="Impacto",(M17-(+M17*V17)),IF(S17="Probabilidad",M17,"")),"")</f>
        <v>0.6</v>
      </c>
      <c r="AE17" s="53" t="str">
        <f>+CONCATENATE(AA17, " - ", AC17)</f>
        <v>Baja - Moderado</v>
      </c>
      <c r="AF17" s="62" t="str">
        <f>+VLOOKUP(AE17,Datos!$J$4:$K$28,2,)</f>
        <v>MODERADO</v>
      </c>
      <c r="AG17" s="116" t="s">
        <v>70</v>
      </c>
      <c r="AH17" s="34"/>
      <c r="AI17" s="101"/>
      <c r="AJ17" s="104"/>
      <c r="AK17" s="107"/>
      <c r="AM17" s="169">
        <v>45062</v>
      </c>
      <c r="AN17" s="70" t="s">
        <v>71</v>
      </c>
      <c r="AO17" s="172" t="s">
        <v>72</v>
      </c>
      <c r="AP17" s="175" t="s">
        <v>73</v>
      </c>
      <c r="AQ17" s="176"/>
      <c r="AR17" s="39"/>
      <c r="AS17" s="168" t="s">
        <v>74</v>
      </c>
      <c r="AT17" s="74" t="s">
        <v>75</v>
      </c>
    </row>
    <row r="18" spans="1:46" ht="230.25" customHeight="1" x14ac:dyDescent="0.25">
      <c r="A18" s="165"/>
      <c r="B18" s="92"/>
      <c r="C18" s="128"/>
      <c r="D18" s="128"/>
      <c r="E18" s="128"/>
      <c r="F18" s="151"/>
      <c r="G18" s="92"/>
      <c r="H18" s="155"/>
      <c r="I18" s="147"/>
      <c r="J18" s="162"/>
      <c r="K18" s="111"/>
      <c r="L18" s="155"/>
      <c r="M18" s="147"/>
      <c r="N18" s="114"/>
      <c r="O18" s="159"/>
      <c r="P18" s="2"/>
      <c r="Q18" s="8">
        <v>2</v>
      </c>
      <c r="R18" s="32" t="s">
        <v>76</v>
      </c>
      <c r="S18" s="47" t="str">
        <f t="shared" si="0"/>
        <v>Probabilidad</v>
      </c>
      <c r="T18" s="6" t="s">
        <v>65</v>
      </c>
      <c r="U18" s="6" t="s">
        <v>66</v>
      </c>
      <c r="V18" s="49" t="str">
        <f t="shared" si="1"/>
        <v>40%</v>
      </c>
      <c r="W18" s="67" t="s">
        <v>77</v>
      </c>
      <c r="X18" s="66" t="s">
        <v>68</v>
      </c>
      <c r="Y18" s="67" t="s">
        <v>78</v>
      </c>
      <c r="Z18" s="54">
        <f>IFERROR(IF(AND(S17="Probabilidad",S18="Probabilidad"),(AB17-(+AB17*V18)),IF(S18="Probabilidad",(I17-(+I17*V18)),IF(S18="Impacto",AB17,""))),"")</f>
        <v>0.14399999999999999</v>
      </c>
      <c r="AA18" s="55" t="str">
        <f t="shared" si="2"/>
        <v>Muy Baja</v>
      </c>
      <c r="AB18" s="54">
        <f t="shared" si="3"/>
        <v>0.14399999999999999</v>
      </c>
      <c r="AC18" s="56" t="str">
        <f t="shared" si="4"/>
        <v>Moderado</v>
      </c>
      <c r="AD18" s="54">
        <f>IFERROR(IF(AND(S17="Impacto",S17="Impacto"),(AD17-(+AD17*V18)),IF(S18="Impacto",(M17-(+M17*V18)),IF(S18="Probabilidad",AD17,""))),"")</f>
        <v>0.6</v>
      </c>
      <c r="AE18" s="57" t="str">
        <f t="shared" ref="AE18" si="5">+CONCATENATE(AA18, " - ", AC18)</f>
        <v>Muy Baja - Moderado</v>
      </c>
      <c r="AF18" s="63" t="str">
        <f>+VLOOKUP(AE18,Datos!$J$4:$K$28,2,)</f>
        <v>MODERADO</v>
      </c>
      <c r="AG18" s="117"/>
      <c r="AH18" s="2"/>
      <c r="AI18" s="102"/>
      <c r="AJ18" s="105"/>
      <c r="AK18" s="108"/>
      <c r="AM18" s="170"/>
      <c r="AN18" s="70" t="s">
        <v>79</v>
      </c>
      <c r="AO18" s="173"/>
      <c r="AP18" s="170"/>
      <c r="AQ18" s="177"/>
      <c r="AR18" s="38"/>
      <c r="AS18" s="168"/>
      <c r="AT18" s="75" t="s">
        <v>80</v>
      </c>
    </row>
    <row r="19" spans="1:46" ht="171.75" customHeight="1" x14ac:dyDescent="0.25">
      <c r="A19" s="166"/>
      <c r="B19" s="93"/>
      <c r="C19" s="129"/>
      <c r="D19" s="129"/>
      <c r="E19" s="129"/>
      <c r="F19" s="152"/>
      <c r="G19" s="93"/>
      <c r="H19" s="156"/>
      <c r="I19" s="148"/>
      <c r="J19" s="162"/>
      <c r="K19" s="111"/>
      <c r="L19" s="156"/>
      <c r="M19" s="148"/>
      <c r="N19" s="114"/>
      <c r="O19" s="159"/>
      <c r="P19" s="2"/>
      <c r="Q19" s="43">
        <v>3</v>
      </c>
      <c r="R19" s="44" t="s">
        <v>81</v>
      </c>
      <c r="S19" s="47" t="str">
        <f t="shared" si="0"/>
        <v>Probabilidad</v>
      </c>
      <c r="T19" s="45" t="s">
        <v>82</v>
      </c>
      <c r="U19" s="45" t="s">
        <v>66</v>
      </c>
      <c r="V19" s="49" t="str">
        <f t="shared" si="1"/>
        <v>30%</v>
      </c>
      <c r="W19" s="68" t="s">
        <v>83</v>
      </c>
      <c r="X19" s="68" t="s">
        <v>84</v>
      </c>
      <c r="Y19" s="68" t="s">
        <v>85</v>
      </c>
      <c r="Z19" s="54">
        <f>IFERROR(IF(AND(S18="Probabilidad",S19="Probabilidad"),(AB18-(+AB18*V19)),IF(S19="Probabilidad",(I17-(+I17*V19)),IF(S19="Impacto",AB18,""))),"")</f>
        <v>0.1008</v>
      </c>
      <c r="AA19" s="55" t="str">
        <f t="shared" si="2"/>
        <v>Muy Baja</v>
      </c>
      <c r="AB19" s="54">
        <f t="shared" si="3"/>
        <v>0.1008</v>
      </c>
      <c r="AC19" s="56" t="str">
        <f t="shared" si="4"/>
        <v>Moderado</v>
      </c>
      <c r="AD19" s="54">
        <f>IFERROR(IF(AND(S18="Impacto",S18="Impacto"),(AD18-(+AD18*V19)),IF(S19="Impacto",(M17-(+M17*V19)),IF(S19="Probabilidad",AD18,""))),"")</f>
        <v>0.6</v>
      </c>
      <c r="AE19" s="57" t="str">
        <f t="shared" ref="AE19:AE20" si="6">+CONCATENATE(AA19, " - ", AC19)</f>
        <v>Muy Baja - Moderado</v>
      </c>
      <c r="AF19" s="63" t="str">
        <f>+VLOOKUP(AE19,Datos!$J$4:$K$28,2,)</f>
        <v>MODERADO</v>
      </c>
      <c r="AG19" s="118"/>
      <c r="AH19" s="2"/>
      <c r="AI19" s="102"/>
      <c r="AJ19" s="105"/>
      <c r="AK19" s="108"/>
      <c r="AM19" s="170"/>
      <c r="AN19" s="71" t="s">
        <v>86</v>
      </c>
      <c r="AO19" s="173"/>
      <c r="AP19" s="170"/>
      <c r="AQ19" s="177"/>
      <c r="AR19" s="38"/>
      <c r="AS19" s="168"/>
      <c r="AT19" s="75" t="s">
        <v>87</v>
      </c>
    </row>
    <row r="20" spans="1:46" ht="174" customHeight="1" x14ac:dyDescent="0.25">
      <c r="A20" s="166"/>
      <c r="B20" s="93"/>
      <c r="C20" s="129"/>
      <c r="D20" s="129"/>
      <c r="E20" s="129"/>
      <c r="F20" s="152"/>
      <c r="G20" s="93"/>
      <c r="H20" s="156"/>
      <c r="I20" s="148"/>
      <c r="J20" s="162"/>
      <c r="K20" s="111"/>
      <c r="L20" s="156"/>
      <c r="M20" s="148"/>
      <c r="N20" s="114"/>
      <c r="O20" s="159"/>
      <c r="P20" s="36"/>
      <c r="Q20" s="9">
        <v>4</v>
      </c>
      <c r="R20" s="44" t="s">
        <v>88</v>
      </c>
      <c r="S20" s="47" t="str">
        <f t="shared" si="0"/>
        <v>Impacto</v>
      </c>
      <c r="T20" s="45" t="s">
        <v>89</v>
      </c>
      <c r="U20" s="45" t="s">
        <v>66</v>
      </c>
      <c r="V20" s="49" t="str">
        <f t="shared" si="1"/>
        <v>25%</v>
      </c>
      <c r="W20" s="66" t="s">
        <v>67</v>
      </c>
      <c r="X20" s="68" t="s">
        <v>90</v>
      </c>
      <c r="Y20" s="68" t="s">
        <v>91</v>
      </c>
      <c r="Z20" s="54">
        <f>IFERROR(IF(AND(S19="Probabilidad",S20="Probabilidad"),(AB19-(+AB19*V20)),IF(S20="Probabilidad",(I17-(+I17*V20)),IF(S20="Impacto",AB19,""))),"")</f>
        <v>0.1008</v>
      </c>
      <c r="AA20" s="55" t="str">
        <f t="shared" si="2"/>
        <v>Muy Baja</v>
      </c>
      <c r="AB20" s="54">
        <f t="shared" si="3"/>
        <v>0.1008</v>
      </c>
      <c r="AC20" s="56" t="str">
        <f t="shared" si="4"/>
        <v>Moderado</v>
      </c>
      <c r="AD20" s="54">
        <f>IFERROR(IF(AND(S19="Impacto",S19="Impacto"),(AD19-(+AD19*V20)),IF(S20="Impacto",(M17-(+M17*V20)),IF(S20="Probabilidad",AD19,""))),"")</f>
        <v>0.44999999999999996</v>
      </c>
      <c r="AE20" s="57" t="str">
        <f t="shared" si="6"/>
        <v>Muy Baja - Moderado</v>
      </c>
      <c r="AF20" s="63" t="str">
        <f>+VLOOKUP(AE20,Datos!$J$4:$K$28,2,)</f>
        <v>MODERADO</v>
      </c>
      <c r="AG20" s="118"/>
      <c r="AH20" s="36"/>
      <c r="AI20" s="102"/>
      <c r="AJ20" s="105"/>
      <c r="AK20" s="108"/>
      <c r="AM20" s="170"/>
      <c r="AN20" s="71" t="s">
        <v>92</v>
      </c>
      <c r="AO20" s="173"/>
      <c r="AP20" s="170"/>
      <c r="AQ20" s="177"/>
      <c r="AR20" s="38"/>
      <c r="AS20" s="168"/>
      <c r="AT20" s="75" t="s">
        <v>93</v>
      </c>
    </row>
    <row r="21" spans="1:46" ht="174" customHeight="1" x14ac:dyDescent="0.25">
      <c r="A21" s="166"/>
      <c r="B21" s="93"/>
      <c r="C21" s="129"/>
      <c r="D21" s="129"/>
      <c r="E21" s="129"/>
      <c r="F21" s="152"/>
      <c r="G21" s="93"/>
      <c r="H21" s="156"/>
      <c r="I21" s="148"/>
      <c r="J21" s="162"/>
      <c r="K21" s="111"/>
      <c r="L21" s="156"/>
      <c r="M21" s="148"/>
      <c r="N21" s="114"/>
      <c r="O21" s="159"/>
      <c r="P21" s="2"/>
      <c r="Q21" s="43">
        <v>5</v>
      </c>
      <c r="R21" s="32" t="s">
        <v>94</v>
      </c>
      <c r="S21" s="47" t="str">
        <f t="shared" si="0"/>
        <v>Impacto</v>
      </c>
      <c r="T21" s="45" t="s">
        <v>89</v>
      </c>
      <c r="U21" s="45" t="s">
        <v>66</v>
      </c>
      <c r="V21" s="49" t="str">
        <f t="shared" si="1"/>
        <v>25%</v>
      </c>
      <c r="W21" s="68" t="s">
        <v>83</v>
      </c>
      <c r="X21" s="68" t="s">
        <v>95</v>
      </c>
      <c r="Y21" s="68" t="s">
        <v>96</v>
      </c>
      <c r="Z21" s="54">
        <f>IFERROR(IF(AND(S19="Probabilidad",S21="Probabilidad"),(AB19-(+AB19*V21)),IF(S21="Probabilidad",(I17-(+I17*V21)),IF(S21="Impacto",AB19,""))),"")</f>
        <v>0.1008</v>
      </c>
      <c r="AA21" s="55" t="str">
        <f t="shared" ref="AA21" si="7">IFERROR(IF(Z21="","",IF(Z21&lt;=0.2,"Muy Baja",IF(Z21&lt;=0.4,"Baja",IF(Z21&lt;=0.6,"Media",IF(Z21&lt;=0.8,"Alta","Muy Alta"))))),"")</f>
        <v>Muy Baja</v>
      </c>
      <c r="AB21" s="54">
        <f t="shared" ref="AB21" si="8">+Z21</f>
        <v>0.1008</v>
      </c>
      <c r="AC21" s="56" t="str">
        <f t="shared" ref="AC21" si="9">IFERROR(IF(AD21="","",IF(AD21&lt;=0.2,"Leve",IF(AD21&lt;=0.4,"Menor",IF(AD21&lt;=0.6,"Moderado",IF(AD21&lt;=0.8,"Mayor","Catastrófico"))))),"")</f>
        <v>Moderado</v>
      </c>
      <c r="AD21" s="54">
        <f>IFERROR(IF(AND(S19="Impacto",S19="Impacto"),(AD19-(+AD19*V21)),IF(S21="Impacto",(M17-(+M17*V21)),IF(S21="Probabilidad",AD19,""))),"")</f>
        <v>0.44999999999999996</v>
      </c>
      <c r="AE21" s="57" t="str">
        <f t="shared" ref="AE21" si="10">+CONCATENATE(AA21, " - ", AC21)</f>
        <v>Muy Baja - Moderado</v>
      </c>
      <c r="AF21" s="63" t="str">
        <f>+VLOOKUP(AE21,Datos!$J$4:$K$28,2,)</f>
        <v>MODERADO</v>
      </c>
      <c r="AG21" s="118"/>
      <c r="AH21" s="2"/>
      <c r="AI21" s="102"/>
      <c r="AJ21" s="105"/>
      <c r="AK21" s="108"/>
      <c r="AM21" s="170"/>
      <c r="AN21" s="72" t="s">
        <v>97</v>
      </c>
      <c r="AO21" s="173"/>
      <c r="AP21" s="170"/>
      <c r="AQ21" s="177"/>
      <c r="AR21" s="38"/>
      <c r="AS21" s="168"/>
      <c r="AT21" s="75" t="s">
        <v>98</v>
      </c>
    </row>
    <row r="22" spans="1:46" ht="174" customHeight="1" x14ac:dyDescent="0.25">
      <c r="A22" s="167"/>
      <c r="B22" s="94"/>
      <c r="C22" s="130"/>
      <c r="D22" s="130"/>
      <c r="E22" s="130"/>
      <c r="F22" s="153"/>
      <c r="G22" s="94"/>
      <c r="H22" s="157"/>
      <c r="I22" s="149"/>
      <c r="J22" s="163"/>
      <c r="K22" s="112"/>
      <c r="L22" s="157"/>
      <c r="M22" s="149"/>
      <c r="N22" s="115"/>
      <c r="O22" s="160"/>
      <c r="P22" s="36"/>
      <c r="Q22" s="9">
        <v>6</v>
      </c>
      <c r="R22" s="65" t="s">
        <v>99</v>
      </c>
      <c r="S22" s="47" t="str">
        <f t="shared" si="0"/>
        <v>Impacto</v>
      </c>
      <c r="T22" s="21" t="s">
        <v>89</v>
      </c>
      <c r="U22" s="21" t="s">
        <v>66</v>
      </c>
      <c r="V22" s="49" t="str">
        <f t="shared" si="1"/>
        <v>25%</v>
      </c>
      <c r="W22" s="69" t="s">
        <v>67</v>
      </c>
      <c r="X22" s="69" t="s">
        <v>100</v>
      </c>
      <c r="Y22" s="69" t="s">
        <v>101</v>
      </c>
      <c r="Z22" s="58">
        <f>IFERROR(IF(AND(S21="Probabilidad",S22="Probabilidad"),(AB21-(+AB21*V22)),IF(S22="Probabilidad",(I17-(+I17*V22)),IF(S22="Impacto",AB21,""))),"")</f>
        <v>0.1008</v>
      </c>
      <c r="AA22" s="59" t="str">
        <f t="shared" ref="AA22" si="11">IFERROR(IF(Z22="","",IF(Z22&lt;=0.2,"Muy Baja",IF(Z22&lt;=0.4,"Baja",IF(Z22&lt;=0.6,"Media",IF(Z22&lt;=0.8,"Alta","Muy Alta"))))),"")</f>
        <v>Muy Baja</v>
      </c>
      <c r="AB22" s="58">
        <f t="shared" ref="AB22" si="12">+Z22</f>
        <v>0.1008</v>
      </c>
      <c r="AC22" s="60" t="str">
        <f t="shared" ref="AC22" si="13">IFERROR(IF(AD22="","",IF(AD22&lt;=0.2,"Leve",IF(AD22&lt;=0.4,"Menor",IF(AD22&lt;=0.6,"Moderado",IF(AD22&lt;=0.8,"Mayor","Catastrófico"))))),"")</f>
        <v>Menor</v>
      </c>
      <c r="AD22" s="58">
        <f>IFERROR(IF(AND(S21="Impacto",S21="Impacto"),(AD21-(+AD21*V22)),IF(S22="Impacto",(M17-(+M17*V22)),IF(S22="Probabilidad",AD21,""))),"")</f>
        <v>0.33749999999999997</v>
      </c>
      <c r="AE22" s="61" t="str">
        <f t="shared" ref="AE22" si="14">+CONCATENATE(AA22, " - ", AC22)</f>
        <v>Muy Baja - Menor</v>
      </c>
      <c r="AF22" s="64" t="str">
        <f>+VLOOKUP(AE22,Datos!$J$4:$K$28,2,)</f>
        <v>BAJO</v>
      </c>
      <c r="AG22" s="119"/>
      <c r="AH22" s="36"/>
      <c r="AI22" s="103"/>
      <c r="AJ22" s="106"/>
      <c r="AK22" s="109"/>
      <c r="AM22" s="171"/>
      <c r="AN22" s="72" t="s">
        <v>102</v>
      </c>
      <c r="AO22" s="174"/>
      <c r="AP22" s="171"/>
      <c r="AQ22" s="178"/>
      <c r="AR22" s="38"/>
      <c r="AS22" s="168"/>
      <c r="AT22" s="75" t="s">
        <v>103</v>
      </c>
    </row>
    <row r="23" spans="1:46" x14ac:dyDescent="0.25">
      <c r="P23" s="2"/>
      <c r="AR23" s="38"/>
    </row>
    <row r="24" spans="1:46" x14ac:dyDescent="0.25">
      <c r="P24" s="2"/>
    </row>
    <row r="25" spans="1:46" x14ac:dyDescent="0.25">
      <c r="P25" s="2"/>
    </row>
    <row r="26" spans="1:46" x14ac:dyDescent="0.25">
      <c r="P26" s="2"/>
    </row>
    <row r="27" spans="1:46" x14ac:dyDescent="0.25">
      <c r="P27" s="2"/>
    </row>
    <row r="28" spans="1:46" x14ac:dyDescent="0.25">
      <c r="P28" s="2"/>
    </row>
    <row r="29" spans="1:46" x14ac:dyDescent="0.25">
      <c r="P29" s="2"/>
    </row>
    <row r="30" spans="1:46" x14ac:dyDescent="0.25">
      <c r="P30" s="2"/>
    </row>
    <row r="31" spans="1:46" x14ac:dyDescent="0.25">
      <c r="P31" s="2"/>
    </row>
    <row r="32" spans="1:46" x14ac:dyDescent="0.25">
      <c r="P32" s="2"/>
    </row>
  </sheetData>
  <mergeCells count="48">
    <mergeCell ref="AQ1:AR2"/>
    <mergeCell ref="AS1:AT2"/>
    <mergeCell ref="AQ3:AR4"/>
    <mergeCell ref="AS3:AT4"/>
    <mergeCell ref="C5:AP8"/>
    <mergeCell ref="AQ5:AR6"/>
    <mergeCell ref="AS5:AT6"/>
    <mergeCell ref="AQ7:AR8"/>
    <mergeCell ref="AS7:AT8"/>
    <mergeCell ref="AS17:AS22"/>
    <mergeCell ref="AM14:AQ15"/>
    <mergeCell ref="AS14:AT15"/>
    <mergeCell ref="AM17:AM22"/>
    <mergeCell ref="AO17:AO22"/>
    <mergeCell ref="AP17:AP22"/>
    <mergeCell ref="AQ17:AQ22"/>
    <mergeCell ref="E17:E22"/>
    <mergeCell ref="A14:O15"/>
    <mergeCell ref="Q14:AG14"/>
    <mergeCell ref="Z15:AG15"/>
    <mergeCell ref="T15:Y15"/>
    <mergeCell ref="M17:M22"/>
    <mergeCell ref="F17:F22"/>
    <mergeCell ref="C17:C22"/>
    <mergeCell ref="D17:D22"/>
    <mergeCell ref="G17:G22"/>
    <mergeCell ref="H17:H22"/>
    <mergeCell ref="I17:I22"/>
    <mergeCell ref="O17:O22"/>
    <mergeCell ref="L17:L22"/>
    <mergeCell ref="J17:J22"/>
    <mergeCell ref="A17:A22"/>
    <mergeCell ref="A1:B8"/>
    <mergeCell ref="C1:AP4"/>
    <mergeCell ref="B17:B22"/>
    <mergeCell ref="AI14:AK15"/>
    <mergeCell ref="AI17:AI22"/>
    <mergeCell ref="AJ17:AJ22"/>
    <mergeCell ref="AK17:AK22"/>
    <mergeCell ref="K17:K22"/>
    <mergeCell ref="N17:N22"/>
    <mergeCell ref="AG17:AG22"/>
    <mergeCell ref="A10:C10"/>
    <mergeCell ref="D10:M10"/>
    <mergeCell ref="A11:C11"/>
    <mergeCell ref="D11:M11"/>
    <mergeCell ref="A12:C12"/>
    <mergeCell ref="D12:M12"/>
  </mergeCells>
  <conditionalFormatting sqref="H17:H22">
    <cfRule type="cellIs" dxfId="255" priority="24" operator="equal">
      <formula>"Muy Alta"</formula>
    </cfRule>
    <cfRule type="cellIs" dxfId="254" priority="25" operator="equal">
      <formula>"Alta"</formula>
    </cfRule>
    <cfRule type="cellIs" dxfId="253" priority="26" operator="equal">
      <formula>"Media"</formula>
    </cfRule>
    <cfRule type="cellIs" dxfId="252" priority="27" operator="equal">
      <formula>"Muy Baja"</formula>
    </cfRule>
    <cfRule type="cellIs" dxfId="251" priority="28" operator="equal">
      <formula>"Baja"</formula>
    </cfRule>
  </conditionalFormatting>
  <conditionalFormatting sqref="L17:L22">
    <cfRule type="cellIs" dxfId="250" priority="19" operator="equal">
      <formula>"Leve"</formula>
    </cfRule>
    <cfRule type="cellIs" dxfId="249" priority="20" operator="equal">
      <formula>"Catastrófico"</formula>
    </cfRule>
    <cfRule type="cellIs" dxfId="248" priority="21" operator="equal">
      <formula>"Mayor"</formula>
    </cfRule>
    <cfRule type="cellIs" dxfId="247" priority="22" operator="equal">
      <formula>"Moderado"</formula>
    </cfRule>
    <cfRule type="cellIs" dxfId="246" priority="23" operator="equal">
      <formula>"Menor"</formula>
    </cfRule>
  </conditionalFormatting>
  <conditionalFormatting sqref="O17:O22">
    <cfRule type="cellIs" dxfId="245" priority="17" operator="equal">
      <formula>"BAJO"</formula>
    </cfRule>
    <cfRule type="cellIs" dxfId="244" priority="15" operator="equal">
      <formula>"EXTREMO"</formula>
    </cfRule>
    <cfRule type="cellIs" dxfId="243" priority="16" operator="equal">
      <formula>"ALTO"</formula>
    </cfRule>
    <cfRule type="cellIs" dxfId="242" priority="18" operator="equal">
      <formula>"MODERADO"</formula>
    </cfRule>
  </conditionalFormatting>
  <conditionalFormatting sqref="AA17:AA22">
    <cfRule type="cellIs" dxfId="241" priority="10" operator="equal">
      <formula>"Muy Baja"</formula>
    </cfRule>
    <cfRule type="cellIs" dxfId="240" priority="11" operator="equal">
      <formula>"Baja"</formula>
    </cfRule>
    <cfRule type="cellIs" dxfId="239" priority="12" operator="equal">
      <formula>"Media"</formula>
    </cfRule>
    <cfRule type="cellIs" dxfId="238" priority="13" operator="equal">
      <formula>"Muy Alta"</formula>
    </cfRule>
    <cfRule type="cellIs" dxfId="237" priority="14" operator="equal">
      <formula>"Alta"</formula>
    </cfRule>
  </conditionalFormatting>
  <conditionalFormatting sqref="AC17:AC22">
    <cfRule type="cellIs" dxfId="236" priority="5" operator="equal">
      <formula>"Catastrófico"</formula>
    </cfRule>
    <cfRule type="cellIs" dxfId="235" priority="6" operator="equal">
      <formula>"Mayor"</formula>
    </cfRule>
    <cfRule type="cellIs" dxfId="234" priority="7" operator="equal">
      <formula>"Moderado"</formula>
    </cfRule>
    <cfRule type="cellIs" dxfId="233" priority="8" operator="equal">
      <formula>"Menor"</formula>
    </cfRule>
    <cfRule type="cellIs" dxfId="232" priority="9" operator="equal">
      <formula>"Leve"</formula>
    </cfRule>
  </conditionalFormatting>
  <conditionalFormatting sqref="AF17:AF22">
    <cfRule type="cellIs" dxfId="231" priority="2" operator="equal">
      <formula>"ALTO"</formula>
    </cfRule>
    <cfRule type="cellIs" dxfId="230" priority="3" operator="equal">
      <formula>"BAJO"</formula>
    </cfRule>
    <cfRule type="cellIs" dxfId="229" priority="4" operator="equal">
      <formula>"MODERADO"</formula>
    </cfRule>
    <cfRule type="cellIs" dxfId="228" priority="1" operator="equal">
      <formula>"EXTREMO"</formula>
    </cfRule>
  </conditionalFormatting>
  <pageMargins left="0.70866141732283472" right="0.70866141732283472" top="0.74803149606299213" bottom="0.74803149606299213" header="0.31496062992125984" footer="0.31496062992125984"/>
  <pageSetup paperSize="41" scale="54" fitToWidth="3" fitToHeight="3" orientation="landscape" r:id="rId1"/>
  <colBreaks count="1" manualBreakCount="1">
    <brk id="16" max="23" man="1"/>
  </colBreaks>
  <ignoredErrors>
    <ignoredError sqref="O17 L22:M22 M17 L18:M18" evalError="1"/>
  </ignoredError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7CF86C26-8C14-4E30-92E4-11D42FE3F607}">
          <x14:formula1>
            <xm:f>Datos!$A$4:$A$6</xm:f>
          </x14:formula1>
          <xm:sqref>B17:B22</xm:sqref>
        </x14:dataValidation>
        <x14:dataValidation type="list" allowBlank="1" showInputMessage="1" showErrorMessage="1" xr:uid="{24BF034C-8DF6-4DDD-AB0C-FB15D8D5C9DC}">
          <x14:formula1>
            <xm:f>Datos!$O$3:$O$15</xm:f>
          </x14:formula1>
          <xm:sqref>J17:J22</xm:sqref>
        </x14:dataValidation>
        <x14:dataValidation type="list" allowBlank="1" showInputMessage="1" showErrorMessage="1" xr:uid="{A1FA52A4-69DE-4657-98CA-1920C8A6A77B}">
          <x14:formula1>
            <xm:f>Datos!$P$19:$P$22</xm:f>
          </x14:formula1>
          <xm:sqref>T17:T22</xm:sqref>
        </x14:dataValidation>
        <x14:dataValidation type="list" allowBlank="1" showInputMessage="1" showErrorMessage="1" xr:uid="{B5CA7F40-8C14-496F-BFA9-3397672B45BD}">
          <x14:formula1>
            <xm:f>Datos!$P$25:$P$26</xm:f>
          </x14:formula1>
          <xm:sqref>U17:U22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6BF92-B245-4C73-B5E0-FE22286FEAAB}">
  <dimension ref="A1:AT34"/>
  <sheetViews>
    <sheetView showGridLines="0" topLeftCell="Z17" zoomScale="70" zoomScaleNormal="70" zoomScaleSheetLayoutView="90" workbookViewId="0">
      <selection activeCell="AI17" sqref="AI17:AI21"/>
    </sheetView>
  </sheetViews>
  <sheetFormatPr baseColWidth="10" defaultColWidth="11.42578125" defaultRowHeight="15.75" x14ac:dyDescent="0.25"/>
  <cols>
    <col min="2" max="2" width="27.140625" customWidth="1"/>
    <col min="3" max="3" width="26" customWidth="1"/>
    <col min="4" max="4" width="19.140625" customWidth="1"/>
    <col min="5" max="5" width="25.42578125" customWidth="1"/>
    <col min="6" max="6" width="25.42578125" hidden="1" customWidth="1"/>
    <col min="7" max="8" width="20.140625" customWidth="1"/>
    <col min="9" max="9" width="9.42578125" customWidth="1"/>
    <col min="10" max="10" width="25.42578125" customWidth="1"/>
    <col min="11" max="11" width="32.85546875" hidden="1" customWidth="1"/>
    <col min="12" max="12" width="20.140625" style="1" customWidth="1"/>
    <col min="13" max="13" width="9.42578125" style="1" customWidth="1"/>
    <col min="14" max="14" width="26.85546875" style="1" customWidth="1"/>
    <col min="15" max="15" width="11.28515625" style="1" customWidth="1"/>
    <col min="16" max="16" width="1" style="1" customWidth="1"/>
    <col min="17" max="17" width="5.140625" style="1" customWidth="1"/>
    <col min="18" max="18" width="46.7109375" style="1" customWidth="1"/>
    <col min="19" max="19" width="15.85546875" style="1" customWidth="1"/>
    <col min="20" max="22" width="5.140625" style="1" customWidth="1"/>
    <col min="23" max="24" width="11.42578125" style="1" customWidth="1"/>
    <col min="25" max="25" width="15.28515625" style="1" customWidth="1"/>
    <col min="26" max="27" width="7.28515625" style="1" customWidth="1"/>
    <col min="28" max="28" width="8.7109375" style="1" customWidth="1"/>
    <col min="29" max="29" width="8" style="1" customWidth="1"/>
    <col min="30" max="31" width="7.28515625" style="1" customWidth="1"/>
    <col min="32" max="32" width="9.28515625" style="1" customWidth="1"/>
    <col min="33" max="33" width="8.5703125" style="4" customWidth="1"/>
    <col min="34" max="34" width="1" style="4" customWidth="1"/>
    <col min="35" max="35" width="26.85546875" style="4" customWidth="1"/>
    <col min="36" max="36" width="26.7109375" style="1" customWidth="1"/>
    <col min="37" max="37" width="20.85546875" style="1" customWidth="1"/>
    <col min="38" max="38" width="1" customWidth="1"/>
    <col min="39" max="39" width="18.28515625" customWidth="1"/>
    <col min="40" max="43" width="45" customWidth="1"/>
    <col min="44" max="44" width="1" customWidth="1"/>
    <col min="45" max="46" width="45" customWidth="1"/>
  </cols>
  <sheetData>
    <row r="1" spans="1:46" ht="15.75" customHeight="1" x14ac:dyDescent="0.25">
      <c r="A1" s="76"/>
      <c r="B1" s="77"/>
      <c r="C1" s="82" t="s">
        <v>167</v>
      </c>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4"/>
      <c r="AQ1" s="76" t="s">
        <v>1</v>
      </c>
      <c r="AR1" s="77"/>
      <c r="AS1" s="179" t="s">
        <v>168</v>
      </c>
      <c r="AT1" s="180"/>
    </row>
    <row r="2" spans="1:46" ht="15.75" customHeight="1" thickBot="1" x14ac:dyDescent="0.3">
      <c r="A2" s="78"/>
      <c r="B2" s="79"/>
      <c r="C2" s="85"/>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7"/>
      <c r="AQ2" s="80"/>
      <c r="AR2" s="81"/>
      <c r="AS2" s="181"/>
      <c r="AT2" s="182"/>
    </row>
    <row r="3" spans="1:46" ht="15.75" customHeight="1" x14ac:dyDescent="0.25">
      <c r="A3" s="78"/>
      <c r="B3" s="79"/>
      <c r="C3" s="85"/>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7"/>
      <c r="AQ3" s="76" t="s">
        <v>3</v>
      </c>
      <c r="AR3" s="77"/>
      <c r="AS3" s="183" t="s">
        <v>4</v>
      </c>
      <c r="AT3" s="184"/>
    </row>
    <row r="4" spans="1:46" ht="16.5" customHeight="1" thickBot="1" x14ac:dyDescent="0.3">
      <c r="A4" s="78"/>
      <c r="B4" s="79"/>
      <c r="C4" s="88"/>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90"/>
      <c r="AQ4" s="80"/>
      <c r="AR4" s="81"/>
      <c r="AS4" s="185"/>
      <c r="AT4" s="186"/>
    </row>
    <row r="5" spans="1:46" ht="20.45" customHeight="1" x14ac:dyDescent="0.25">
      <c r="A5" s="78"/>
      <c r="B5" s="79"/>
      <c r="C5" s="85" t="s">
        <v>5</v>
      </c>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7"/>
      <c r="AQ5" s="76" t="s">
        <v>6</v>
      </c>
      <c r="AR5" s="77"/>
      <c r="AS5" s="76" t="s">
        <v>7</v>
      </c>
      <c r="AT5" s="77"/>
    </row>
    <row r="6" spans="1:46" ht="15" customHeight="1" thickBot="1" x14ac:dyDescent="0.3">
      <c r="A6" s="78"/>
      <c r="B6" s="79"/>
      <c r="C6" s="85"/>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7"/>
      <c r="AQ6" s="80"/>
      <c r="AR6" s="81"/>
      <c r="AS6" s="80"/>
      <c r="AT6" s="81"/>
    </row>
    <row r="7" spans="1:46" ht="15.75" customHeight="1" x14ac:dyDescent="0.25">
      <c r="A7" s="78"/>
      <c r="B7" s="79"/>
      <c r="C7" s="85"/>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7"/>
      <c r="AQ7" s="76" t="s">
        <v>8</v>
      </c>
      <c r="AR7" s="77"/>
      <c r="AS7" s="187">
        <v>44838</v>
      </c>
      <c r="AT7" s="180"/>
    </row>
    <row r="8" spans="1:46" ht="16.5" customHeight="1" thickBot="1" x14ac:dyDescent="0.3">
      <c r="A8" s="80"/>
      <c r="B8" s="81"/>
      <c r="C8" s="88"/>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90"/>
      <c r="AQ8" s="80"/>
      <c r="AR8" s="81"/>
      <c r="AS8" s="181"/>
      <c r="AT8" s="182"/>
    </row>
    <row r="10" spans="1:46" ht="54" customHeight="1" x14ac:dyDescent="0.25">
      <c r="A10" s="120" t="s">
        <v>9</v>
      </c>
      <c r="B10" s="120"/>
      <c r="C10" s="120"/>
      <c r="D10" s="121" t="s">
        <v>169</v>
      </c>
      <c r="E10" s="122"/>
      <c r="F10" s="122"/>
      <c r="G10" s="122"/>
      <c r="H10" s="122"/>
      <c r="I10" s="122"/>
      <c r="J10" s="122"/>
      <c r="K10" s="122"/>
      <c r="L10" s="122"/>
      <c r="M10" s="123"/>
      <c r="N10" s="27"/>
      <c r="AG10" s="1"/>
      <c r="AH10" s="1"/>
      <c r="AI10" s="1"/>
    </row>
    <row r="11" spans="1:46" s="3" customFormat="1" ht="75" customHeight="1" x14ac:dyDescent="0.25">
      <c r="A11" s="120" t="s">
        <v>11</v>
      </c>
      <c r="B11" s="120"/>
      <c r="C11" s="120"/>
      <c r="D11" s="124" t="s">
        <v>170</v>
      </c>
      <c r="E11" s="125"/>
      <c r="F11" s="125"/>
      <c r="G11" s="125"/>
      <c r="H11" s="125"/>
      <c r="I11" s="125"/>
      <c r="J11" s="125"/>
      <c r="K11" s="125"/>
      <c r="L11" s="125"/>
      <c r="M11" s="126"/>
      <c r="N11" s="28"/>
      <c r="O11" s="2"/>
      <c r="P11" s="2"/>
      <c r="Q11" s="2"/>
      <c r="R11" s="2"/>
      <c r="S11" s="2"/>
      <c r="T11" s="2"/>
      <c r="U11" s="2"/>
      <c r="V11" s="2"/>
      <c r="W11" s="2"/>
      <c r="X11" s="2"/>
      <c r="Y11" s="2"/>
      <c r="Z11" s="2"/>
      <c r="AA11" s="2"/>
      <c r="AB11" s="2"/>
      <c r="AC11" s="2"/>
      <c r="AD11" s="2"/>
      <c r="AE11" s="2"/>
      <c r="AF11" s="2"/>
      <c r="AG11" s="2"/>
      <c r="AH11" s="2"/>
      <c r="AI11" s="2"/>
      <c r="AJ11" s="2"/>
      <c r="AK11" s="2"/>
    </row>
    <row r="12" spans="1:46" s="3" customFormat="1" ht="81" customHeight="1" x14ac:dyDescent="0.25">
      <c r="A12" s="120" t="s">
        <v>13</v>
      </c>
      <c r="B12" s="120"/>
      <c r="C12" s="120"/>
      <c r="D12" s="124" t="s">
        <v>171</v>
      </c>
      <c r="E12" s="125"/>
      <c r="F12" s="125"/>
      <c r="G12" s="125"/>
      <c r="H12" s="125"/>
      <c r="I12" s="125"/>
      <c r="J12" s="125"/>
      <c r="K12" s="125"/>
      <c r="L12" s="125"/>
      <c r="M12" s="126"/>
      <c r="N12" s="28"/>
      <c r="O12" s="2"/>
      <c r="P12" s="2"/>
      <c r="Q12" s="2"/>
      <c r="R12" s="2"/>
      <c r="S12" s="2"/>
      <c r="T12" s="2"/>
      <c r="U12" s="2"/>
      <c r="V12" s="2"/>
      <c r="W12" s="2"/>
      <c r="X12" s="2"/>
      <c r="Y12" s="2"/>
      <c r="Z12" s="2"/>
      <c r="AA12" s="2"/>
      <c r="AB12" s="2"/>
      <c r="AC12" s="2"/>
      <c r="AD12" s="2"/>
      <c r="AE12" s="2"/>
      <c r="AF12" s="2"/>
      <c r="AG12" s="2"/>
      <c r="AH12" s="2"/>
      <c r="AI12" s="2"/>
      <c r="AJ12" s="2"/>
      <c r="AK12" s="2"/>
    </row>
    <row r="13" spans="1:46" s="3" customFormat="1" ht="24.75" customHeight="1" thickBot="1" x14ac:dyDescent="0.3">
      <c r="A13" s="7"/>
      <c r="B13" s="7"/>
      <c r="C13" s="7"/>
      <c r="D13" s="7"/>
      <c r="E13" s="7"/>
      <c r="F13" s="7"/>
      <c r="G13" s="7"/>
      <c r="H13" s="7"/>
      <c r="I13" s="7"/>
      <c r="J13" s="7"/>
      <c r="K13" s="7"/>
      <c r="L13" s="7"/>
      <c r="M13" s="7"/>
      <c r="N13" s="7"/>
      <c r="O13" s="2"/>
      <c r="P13" s="2"/>
      <c r="Q13" s="2"/>
      <c r="R13" s="2"/>
      <c r="S13" s="2"/>
      <c r="T13" s="2"/>
      <c r="U13" s="2"/>
      <c r="V13" s="2"/>
      <c r="W13" s="2"/>
      <c r="X13" s="2"/>
      <c r="Y13" s="2"/>
      <c r="Z13" s="2"/>
      <c r="AA13" s="2"/>
      <c r="AB13" s="2"/>
      <c r="AC13" s="2"/>
      <c r="AD13" s="2"/>
      <c r="AE13" s="2"/>
      <c r="AF13" s="2"/>
      <c r="AG13" s="2"/>
      <c r="AH13" s="2"/>
      <c r="AI13" s="2"/>
      <c r="AJ13" s="2"/>
      <c r="AK13" s="2"/>
    </row>
    <row r="14" spans="1:46" s="3" customFormat="1" ht="24.75" customHeight="1" x14ac:dyDescent="0.25">
      <c r="A14" s="131" t="s">
        <v>15</v>
      </c>
      <c r="B14" s="132"/>
      <c r="C14" s="132"/>
      <c r="D14" s="132"/>
      <c r="E14" s="132"/>
      <c r="F14" s="132"/>
      <c r="G14" s="132"/>
      <c r="H14" s="132"/>
      <c r="I14" s="132"/>
      <c r="J14" s="132"/>
      <c r="K14" s="132"/>
      <c r="L14" s="132"/>
      <c r="M14" s="132"/>
      <c r="N14" s="133"/>
      <c r="O14" s="134"/>
      <c r="P14" s="2"/>
      <c r="Q14" s="139" t="s">
        <v>16</v>
      </c>
      <c r="R14" s="140"/>
      <c r="S14" s="140"/>
      <c r="T14" s="141"/>
      <c r="U14" s="141"/>
      <c r="V14" s="141"/>
      <c r="W14" s="141"/>
      <c r="X14" s="141"/>
      <c r="Y14" s="141"/>
      <c r="Z14" s="140"/>
      <c r="AA14" s="140"/>
      <c r="AB14" s="140"/>
      <c r="AC14" s="140"/>
      <c r="AD14" s="140"/>
      <c r="AE14" s="140"/>
      <c r="AF14" s="140"/>
      <c r="AG14" s="142"/>
      <c r="AH14" s="2"/>
      <c r="AI14" s="95" t="s">
        <v>17</v>
      </c>
      <c r="AJ14" s="96"/>
      <c r="AK14" s="97"/>
      <c r="AM14" s="95" t="s">
        <v>18</v>
      </c>
      <c r="AN14" s="96"/>
      <c r="AO14" s="96"/>
      <c r="AP14" s="96"/>
      <c r="AQ14" s="96"/>
      <c r="AR14" s="38"/>
      <c r="AS14" s="95" t="s">
        <v>19</v>
      </c>
      <c r="AT14" s="97"/>
    </row>
    <row r="15" spans="1:46" x14ac:dyDescent="0.25">
      <c r="A15" s="135"/>
      <c r="B15" s="136"/>
      <c r="C15" s="136"/>
      <c r="D15" s="136"/>
      <c r="E15" s="136"/>
      <c r="F15" s="136"/>
      <c r="G15" s="136"/>
      <c r="H15" s="136"/>
      <c r="I15" s="136"/>
      <c r="J15" s="136"/>
      <c r="K15" s="136"/>
      <c r="L15" s="136"/>
      <c r="M15" s="136"/>
      <c r="N15" s="137"/>
      <c r="O15" s="138"/>
      <c r="P15" s="2"/>
      <c r="Q15" s="29"/>
      <c r="R15" s="30"/>
      <c r="S15" s="30"/>
      <c r="T15" s="145" t="s">
        <v>20</v>
      </c>
      <c r="U15" s="145"/>
      <c r="V15" s="145"/>
      <c r="W15" s="145"/>
      <c r="X15" s="145"/>
      <c r="Y15" s="145"/>
      <c r="Z15" s="143"/>
      <c r="AA15" s="143"/>
      <c r="AB15" s="143"/>
      <c r="AC15" s="143"/>
      <c r="AD15" s="143"/>
      <c r="AE15" s="143"/>
      <c r="AF15" s="143"/>
      <c r="AG15" s="144"/>
      <c r="AH15" s="2"/>
      <c r="AI15" s="98"/>
      <c r="AJ15" s="99"/>
      <c r="AK15" s="100"/>
      <c r="AM15" s="98"/>
      <c r="AN15" s="99"/>
      <c r="AO15" s="99"/>
      <c r="AP15" s="99"/>
      <c r="AQ15" s="99"/>
      <c r="AR15" s="38"/>
      <c r="AS15" s="98"/>
      <c r="AT15" s="100"/>
    </row>
    <row r="16" spans="1:46" s="5" customFormat="1" ht="106.5" customHeight="1" thickBot="1" x14ac:dyDescent="0.3">
      <c r="A16" s="10" t="s">
        <v>21</v>
      </c>
      <c r="B16" s="11" t="s">
        <v>22</v>
      </c>
      <c r="C16" s="12" t="s">
        <v>23</v>
      </c>
      <c r="D16" s="12" t="s">
        <v>24</v>
      </c>
      <c r="E16" s="13" t="s">
        <v>25</v>
      </c>
      <c r="F16" s="73" t="s">
        <v>26</v>
      </c>
      <c r="G16" s="42" t="s">
        <v>27</v>
      </c>
      <c r="H16" s="13" t="s">
        <v>28</v>
      </c>
      <c r="I16" s="12" t="s">
        <v>29</v>
      </c>
      <c r="J16" s="12" t="s">
        <v>30</v>
      </c>
      <c r="K16" s="13" t="s">
        <v>31</v>
      </c>
      <c r="L16" s="13" t="s">
        <v>32</v>
      </c>
      <c r="M16" s="12" t="s">
        <v>29</v>
      </c>
      <c r="N16" s="12" t="s">
        <v>33</v>
      </c>
      <c r="O16" s="14" t="s">
        <v>34</v>
      </c>
      <c r="P16" s="2"/>
      <c r="Q16" s="15" t="s">
        <v>35</v>
      </c>
      <c r="R16" s="16" t="s">
        <v>36</v>
      </c>
      <c r="S16" s="33" t="s">
        <v>37</v>
      </c>
      <c r="T16" s="17" t="s">
        <v>38</v>
      </c>
      <c r="U16" s="17" t="s">
        <v>39</v>
      </c>
      <c r="V16" s="17" t="s">
        <v>40</v>
      </c>
      <c r="W16" s="17" t="s">
        <v>41</v>
      </c>
      <c r="X16" s="17" t="s">
        <v>42</v>
      </c>
      <c r="Y16" s="17" t="s">
        <v>43</v>
      </c>
      <c r="Z16" s="18" t="s">
        <v>44</v>
      </c>
      <c r="AA16" s="18" t="s">
        <v>45</v>
      </c>
      <c r="AB16" s="18" t="s">
        <v>29</v>
      </c>
      <c r="AC16" s="18" t="s">
        <v>46</v>
      </c>
      <c r="AD16" s="18" t="s">
        <v>29</v>
      </c>
      <c r="AE16" s="18" t="s">
        <v>33</v>
      </c>
      <c r="AF16" s="18" t="s">
        <v>47</v>
      </c>
      <c r="AG16" s="14" t="s">
        <v>48</v>
      </c>
      <c r="AH16" s="2"/>
      <c r="AI16" s="19" t="s">
        <v>49</v>
      </c>
      <c r="AJ16" s="16" t="s">
        <v>50</v>
      </c>
      <c r="AK16" s="37" t="s">
        <v>51</v>
      </c>
      <c r="AM16" s="40" t="s">
        <v>52</v>
      </c>
      <c r="AN16" s="40" t="s">
        <v>53</v>
      </c>
      <c r="AO16" s="40" t="s">
        <v>54</v>
      </c>
      <c r="AP16" s="40" t="s">
        <v>55</v>
      </c>
      <c r="AQ16" s="40" t="s">
        <v>56</v>
      </c>
      <c r="AR16" s="39"/>
      <c r="AS16" s="40" t="s">
        <v>57</v>
      </c>
      <c r="AT16" s="41" t="s">
        <v>58</v>
      </c>
    </row>
    <row r="17" spans="1:46" ht="140.25" customHeight="1" x14ac:dyDescent="0.25">
      <c r="A17" s="164">
        <v>1</v>
      </c>
      <c r="B17" s="91" t="s">
        <v>59</v>
      </c>
      <c r="C17" s="127" t="s">
        <v>172</v>
      </c>
      <c r="D17" s="188" t="s">
        <v>173</v>
      </c>
      <c r="E17" s="127" t="s">
        <v>174</v>
      </c>
      <c r="F17" s="150"/>
      <c r="G17" s="91">
        <v>693</v>
      </c>
      <c r="H17" s="154" t="str">
        <f>IF(G17&lt;=0,"",IF(G17&lt;=2,"Muy Baja",IF(G17&lt;=24,"Baja",IF(G17&lt;=500,"Media",IF(G17&lt;=5000,"Alta","Muy Alta")))))</f>
        <v>Alta</v>
      </c>
      <c r="I17" s="146">
        <f>IF(H17="","",IF(H17="Muy Baja",0.2,IF(H17="Baja",0.4,IF(H17="Media",0.6,IF(H17="Alta",0.8,IF(H17="Muy Alta",1,))))))</f>
        <v>0.8</v>
      </c>
      <c r="J17" s="161" t="s">
        <v>63</v>
      </c>
      <c r="K17" s="110" t="str">
        <f>+J17</f>
        <v>El riesgo afecta la imagen de la entidad con algunos usuarios de relevancia frente al logro de los objetivos.</v>
      </c>
      <c r="L17" s="154" t="str">
        <f>+VLOOKUP(K17,[1]Datos!$O$4:$P$15,2,FALSE)</f>
        <v>Moderado</v>
      </c>
      <c r="M17" s="146">
        <f>IF(L17="","",IF(L17="Leve",0.2,IF(L17="Menor",0.4,IF(L17="Moderado",0.6,IF(L17="Mayor",0.8,IF(L17="Catastrófico",1,))))))</f>
        <v>0.6</v>
      </c>
      <c r="N17" s="113" t="str">
        <f>+CONCATENATE(H17, " - ", L17)</f>
        <v>Alta - Moderado</v>
      </c>
      <c r="O17" s="158" t="str">
        <f>+VLOOKUP(N17,[1]Datos!J4:K28,2,)</f>
        <v>ALTO</v>
      </c>
      <c r="P17" s="34"/>
      <c r="Q17" s="20">
        <v>1</v>
      </c>
      <c r="R17" s="189" t="s">
        <v>175</v>
      </c>
      <c r="S17" s="46" t="str">
        <f t="shared" ref="S17:S24" si="0">IF(OR(T17="Preventivo",T17="Detectivo"),"Probabilidad",IF(T17="Correctivo","Impacto",""))</f>
        <v>Probabilidad</v>
      </c>
      <c r="T17" s="35" t="s">
        <v>65</v>
      </c>
      <c r="U17" s="35" t="s">
        <v>163</v>
      </c>
      <c r="V17" s="48" t="str">
        <f t="shared" ref="V17:V24" si="1">IF(AND(T17="Preventivo",U17="Automático"),"50%",IF(AND(T17="Preventivo",U17="Manual"),"40%",IF(AND(T17="Detectivo",U17="Automático"),"40%",IF(AND(T17="Detectivo",U17="Manual"),"30%",IF(AND(T17="Correctivo",U17="Automático"),"35%",IF(AND(T17="Correctivo",U17="Manual"),"25%",""))))))</f>
        <v>50%</v>
      </c>
      <c r="W17" s="67" t="s">
        <v>176</v>
      </c>
      <c r="X17" s="6" t="s">
        <v>177</v>
      </c>
      <c r="Y17" s="67" t="s">
        <v>178</v>
      </c>
      <c r="Z17" s="50">
        <f>IFERROR(IF(S17="Probabilidad",(I17-(+I17*V17)),IF(S17="Impacto",I17,"")),"")</f>
        <v>0.4</v>
      </c>
      <c r="AA17" s="51" t="str">
        <f t="shared" ref="AA17:AA24" si="2">IFERROR(IF(Z17="","",IF(Z17&lt;=0.2,"Muy Baja",IF(Z17&lt;=0.4,"Baja",IF(Z17&lt;=0.6,"Media",IF(Z17&lt;=0.8,"Alta","Muy Alta"))))),"")</f>
        <v>Baja</v>
      </c>
      <c r="AB17" s="50">
        <f t="shared" ref="AB17:AB24" si="3">+Z17</f>
        <v>0.4</v>
      </c>
      <c r="AC17" s="52" t="str">
        <f t="shared" ref="AC17:AC24" si="4">IFERROR(IF(AD17="","",IF(AD17&lt;=0.2,"Leve",IF(AD17&lt;=0.4,"Menor",IF(AD17&lt;=0.6,"Moderado",IF(AD17&lt;=0.8,"Mayor","Catastrófico"))))),"")</f>
        <v>Moderado</v>
      </c>
      <c r="AD17" s="50">
        <f>IFERROR(IF(S17="Impacto",(M17-(+M17*V17)),IF(S17="Probabilidad",M17,"")),"")</f>
        <v>0.6</v>
      </c>
      <c r="AE17" s="190" t="str">
        <f>+CONCATENATE(AA17, " - ", AC17)</f>
        <v>Baja - Moderado</v>
      </c>
      <c r="AF17" s="62" t="str">
        <f>+VLOOKUP(AE17,[1]Datos!$J$4:$K$28,2,)</f>
        <v>MODERADO</v>
      </c>
      <c r="AG17" s="191" t="s">
        <v>70</v>
      </c>
      <c r="AH17" s="34"/>
      <c r="AI17" s="101" t="s">
        <v>179</v>
      </c>
      <c r="AJ17" s="104" t="s">
        <v>180</v>
      </c>
      <c r="AK17" s="107">
        <v>45046</v>
      </c>
      <c r="AM17" s="192">
        <v>45055</v>
      </c>
      <c r="AN17" s="193" t="s">
        <v>181</v>
      </c>
      <c r="AO17" s="172" t="s">
        <v>182</v>
      </c>
      <c r="AP17" s="194" t="s">
        <v>183</v>
      </c>
      <c r="AQ17" s="195" t="s">
        <v>184</v>
      </c>
      <c r="AR17" s="39"/>
      <c r="AS17" s="172" t="s">
        <v>185</v>
      </c>
      <c r="AT17" s="196" t="s">
        <v>186</v>
      </c>
    </row>
    <row r="18" spans="1:46" ht="140.25" customHeight="1" thickBot="1" x14ac:dyDescent="0.3">
      <c r="A18" s="165"/>
      <c r="B18" s="92"/>
      <c r="C18" s="128"/>
      <c r="D18" s="197"/>
      <c r="E18" s="128"/>
      <c r="F18" s="151"/>
      <c r="G18" s="92"/>
      <c r="H18" s="155"/>
      <c r="I18" s="147"/>
      <c r="J18" s="162"/>
      <c r="K18" s="111"/>
      <c r="L18" s="155"/>
      <c r="M18" s="147"/>
      <c r="N18" s="114"/>
      <c r="O18" s="159"/>
      <c r="P18" s="2"/>
      <c r="Q18" s="8">
        <v>2</v>
      </c>
      <c r="R18" s="198" t="s">
        <v>187</v>
      </c>
      <c r="S18" s="47" t="str">
        <f t="shared" si="0"/>
        <v>Probabilidad</v>
      </c>
      <c r="T18" s="6" t="s">
        <v>65</v>
      </c>
      <c r="U18" s="6" t="s">
        <v>66</v>
      </c>
      <c r="V18" s="49" t="str">
        <f t="shared" si="1"/>
        <v>40%</v>
      </c>
      <c r="W18" s="68" t="s">
        <v>188</v>
      </c>
      <c r="X18" s="45" t="s">
        <v>189</v>
      </c>
      <c r="Y18" s="68" t="s">
        <v>190</v>
      </c>
      <c r="Z18" s="54">
        <f>IFERROR(IF(AND(S17="Probabilidad",S18="Probabilidad"),(AB17-(+AB17*V18)),IF(S18="Probabilidad",(I17-(+I17*V18)),IF(S18="Impacto",AB17,""))),"")</f>
        <v>0.24</v>
      </c>
      <c r="AA18" s="55" t="str">
        <f t="shared" si="2"/>
        <v>Baja</v>
      </c>
      <c r="AB18" s="54">
        <f t="shared" si="3"/>
        <v>0.24</v>
      </c>
      <c r="AC18" s="56" t="str">
        <f t="shared" si="4"/>
        <v>Moderado</v>
      </c>
      <c r="AD18" s="54">
        <f>IFERROR(IF(AND(S17="Impacto",S17="Impacto"),(AD17-(+AD17*V18)),IF(S18="Impacto",(M17-(+M17*V18)),IF(S18="Probabilidad",AD17,""))),"")</f>
        <v>0.6</v>
      </c>
      <c r="AE18" s="199" t="str">
        <f t="shared" ref="AE18:AE21" si="5">+CONCATENATE(AA18, " - ", AC18)</f>
        <v>Baja - Moderado</v>
      </c>
      <c r="AF18" s="63" t="str">
        <f>+VLOOKUP(AE18,[1]Datos!$J$4:$K$28,2,)</f>
        <v>MODERADO</v>
      </c>
      <c r="AG18" s="200"/>
      <c r="AH18" s="2"/>
      <c r="AI18" s="102"/>
      <c r="AJ18" s="105"/>
      <c r="AK18" s="108"/>
      <c r="AM18" s="201"/>
      <c r="AN18" s="202"/>
      <c r="AO18" s="173"/>
      <c r="AP18" s="203"/>
      <c r="AQ18" s="201"/>
      <c r="AR18" s="38"/>
      <c r="AS18" s="173"/>
      <c r="AT18" s="204" t="s">
        <v>191</v>
      </c>
    </row>
    <row r="19" spans="1:46" ht="140.25" customHeight="1" thickBot="1" x14ac:dyDescent="0.3">
      <c r="A19" s="166"/>
      <c r="B19" s="93"/>
      <c r="C19" s="129"/>
      <c r="D19" s="205"/>
      <c r="E19" s="129"/>
      <c r="F19" s="152"/>
      <c r="G19" s="93"/>
      <c r="H19" s="156"/>
      <c r="I19" s="148"/>
      <c r="J19" s="162"/>
      <c r="K19" s="111"/>
      <c r="L19" s="156"/>
      <c r="M19" s="148"/>
      <c r="N19" s="114"/>
      <c r="O19" s="159"/>
      <c r="P19" s="2"/>
      <c r="Q19" s="9">
        <v>3</v>
      </c>
      <c r="R19" s="189" t="s">
        <v>192</v>
      </c>
      <c r="S19" s="206" t="str">
        <f t="shared" si="0"/>
        <v>Probabilidad</v>
      </c>
      <c r="T19" s="21" t="s">
        <v>65</v>
      </c>
      <c r="U19" s="21" t="s">
        <v>66</v>
      </c>
      <c r="V19" s="207" t="str">
        <f t="shared" si="1"/>
        <v>40%</v>
      </c>
      <c r="W19" s="208" t="s">
        <v>67</v>
      </c>
      <c r="X19" s="21" t="s">
        <v>193</v>
      </c>
      <c r="Y19" s="69" t="s">
        <v>194</v>
      </c>
      <c r="Z19" s="54">
        <f>IFERROR(IF(AND(S18="Probabilidad",S19="Probabilidad"),(AB18-(+AB18*V19)),IF(S19="Probabilidad",(I18-(+I18*V19)),IF(S19="Impacto",AB18,""))),"")</f>
        <v>0.14399999999999999</v>
      </c>
      <c r="AA19" s="55" t="str">
        <f t="shared" si="2"/>
        <v>Muy Baja</v>
      </c>
      <c r="AB19" s="54">
        <f t="shared" si="3"/>
        <v>0.14399999999999999</v>
      </c>
      <c r="AC19" s="56" t="str">
        <f t="shared" si="4"/>
        <v>Moderado</v>
      </c>
      <c r="AD19" s="54">
        <f>IFERROR(IF(AND(S18="Impacto",S18="Impacto"),(AD18-(+AD18*V19)),IF(S19="Impacto",(M18-(+M18*V19)),IF(S19="Probabilidad",AD18,""))),"")</f>
        <v>0.6</v>
      </c>
      <c r="AE19" s="199" t="str">
        <f t="shared" si="5"/>
        <v>Muy Baja - Moderado</v>
      </c>
      <c r="AF19" s="63" t="str">
        <f>+VLOOKUP(AE19,[1]Datos!$J$4:$K$28,2,)</f>
        <v>MODERADO</v>
      </c>
      <c r="AG19" s="209"/>
      <c r="AH19" s="2"/>
      <c r="AI19" s="102"/>
      <c r="AJ19" s="105"/>
      <c r="AK19" s="108"/>
      <c r="AM19" s="201"/>
      <c r="AN19" s="202"/>
      <c r="AO19" s="173"/>
      <c r="AP19" s="203"/>
      <c r="AQ19" s="201"/>
      <c r="AR19" s="38"/>
      <c r="AS19" s="173"/>
      <c r="AT19" s="204" t="s">
        <v>195</v>
      </c>
    </row>
    <row r="20" spans="1:46" ht="174" customHeight="1" thickBot="1" x14ac:dyDescent="0.3">
      <c r="A20" s="166"/>
      <c r="B20" s="93"/>
      <c r="C20" s="129"/>
      <c r="D20" s="205"/>
      <c r="E20" s="129"/>
      <c r="F20" s="152"/>
      <c r="G20" s="93"/>
      <c r="H20" s="156"/>
      <c r="I20" s="148"/>
      <c r="J20" s="162"/>
      <c r="K20" s="111"/>
      <c r="L20" s="156"/>
      <c r="M20" s="148"/>
      <c r="N20" s="114"/>
      <c r="O20" s="159"/>
      <c r="P20" s="2"/>
      <c r="Q20" s="43">
        <v>4</v>
      </c>
      <c r="R20" s="198" t="s">
        <v>196</v>
      </c>
      <c r="S20" s="47" t="str">
        <f t="shared" si="0"/>
        <v>Impacto</v>
      </c>
      <c r="T20" s="45" t="s">
        <v>89</v>
      </c>
      <c r="U20" s="45" t="s">
        <v>66</v>
      </c>
      <c r="V20" s="49" t="str">
        <f t="shared" si="1"/>
        <v>25%</v>
      </c>
      <c r="W20" s="208" t="s">
        <v>67</v>
      </c>
      <c r="X20" s="68" t="s">
        <v>197</v>
      </c>
      <c r="Y20" s="68" t="s">
        <v>198</v>
      </c>
      <c r="Z20" s="54">
        <f>IFERROR(IF(AND(S19="Probabilidad",S20="Probabilidad"),(AB19-(+AB19*V20)),IF(S20="Probabilidad",(I19-(+I19*V20)),IF(S20="Impacto",AB19,""))),"")</f>
        <v>0.14399999999999999</v>
      </c>
      <c r="AA20" s="55" t="str">
        <f t="shared" si="2"/>
        <v>Muy Baja</v>
      </c>
      <c r="AB20" s="54">
        <f t="shared" si="3"/>
        <v>0.14399999999999999</v>
      </c>
      <c r="AC20" s="56" t="str">
        <f t="shared" si="4"/>
        <v>Moderado</v>
      </c>
      <c r="AD20" s="54">
        <f>IFERROR(IF(AND(S19="Impacto",S19="Impacto"),(AD19-(+AD19*V20)),IF(S20="Impacto",(M17-(+M17*V20)),IF(S20="Probabilidad",AD19,""))),"")</f>
        <v>0.44999999999999996</v>
      </c>
      <c r="AE20" s="199" t="str">
        <f t="shared" si="5"/>
        <v>Muy Baja - Moderado</v>
      </c>
      <c r="AF20" s="63" t="str">
        <f>+VLOOKUP(AE20,[1]Datos!$J$4:$K$28,2,)</f>
        <v>MODERADO</v>
      </c>
      <c r="AG20" s="209"/>
      <c r="AH20" s="2"/>
      <c r="AI20" s="102"/>
      <c r="AJ20" s="105"/>
      <c r="AK20" s="108"/>
      <c r="AM20" s="201"/>
      <c r="AN20" s="202"/>
      <c r="AO20" s="173"/>
      <c r="AP20" s="203"/>
      <c r="AQ20" s="201"/>
      <c r="AR20" s="38"/>
      <c r="AS20" s="173"/>
      <c r="AT20" s="204" t="s">
        <v>199</v>
      </c>
    </row>
    <row r="21" spans="1:46" ht="140.25" customHeight="1" thickBot="1" x14ac:dyDescent="0.3">
      <c r="A21" s="167"/>
      <c r="B21" s="94"/>
      <c r="C21" s="130"/>
      <c r="D21" s="210"/>
      <c r="E21" s="130"/>
      <c r="F21" s="153"/>
      <c r="G21" s="94"/>
      <c r="H21" s="157"/>
      <c r="I21" s="149"/>
      <c r="J21" s="163"/>
      <c r="K21" s="112"/>
      <c r="L21" s="157"/>
      <c r="M21" s="149"/>
      <c r="N21" s="115"/>
      <c r="O21" s="160"/>
      <c r="P21" s="36"/>
      <c r="Q21" s="9">
        <v>5</v>
      </c>
      <c r="R21" s="189" t="s">
        <v>200</v>
      </c>
      <c r="S21" s="206" t="str">
        <f t="shared" si="0"/>
        <v>Impacto</v>
      </c>
      <c r="T21" s="21" t="s">
        <v>89</v>
      </c>
      <c r="U21" s="21" t="s">
        <v>66</v>
      </c>
      <c r="V21" s="207" t="str">
        <f t="shared" si="1"/>
        <v>25%</v>
      </c>
      <c r="W21" s="69" t="s">
        <v>188</v>
      </c>
      <c r="X21" s="21" t="s">
        <v>201</v>
      </c>
      <c r="Y21" s="69" t="s">
        <v>202</v>
      </c>
      <c r="Z21" s="54">
        <f>IFERROR(IF(AND(S20="Probabilidad",S21="Probabilidad"),(AB20-(+AB20*V21)),IF(S21="Probabilidad",(I20-(+I20*V21)),IF(S21="Impacto",AB20,""))),"")</f>
        <v>0.14399999999999999</v>
      </c>
      <c r="AA21" s="55" t="str">
        <f t="shared" si="2"/>
        <v>Muy Baja</v>
      </c>
      <c r="AB21" s="54">
        <f t="shared" si="3"/>
        <v>0.14399999999999999</v>
      </c>
      <c r="AC21" s="56" t="str">
        <f t="shared" si="4"/>
        <v>Menor</v>
      </c>
      <c r="AD21" s="54">
        <f>IFERROR(IF(AND(S20="Impacto",S20="Impacto"),(AD20-(+AD20*V21)),IF(S21="Impacto",(M17-(+M17*V21)),IF(S21="Probabilidad",AD20,""))),"")</f>
        <v>0.33749999999999997</v>
      </c>
      <c r="AE21" s="199" t="str">
        <f t="shared" si="5"/>
        <v>Muy Baja - Menor</v>
      </c>
      <c r="AF21" s="63" t="str">
        <f>+VLOOKUP(AE21,[1]Datos!$J$4:$K$28,2,)</f>
        <v>BAJO</v>
      </c>
      <c r="AG21" s="211"/>
      <c r="AH21" s="36"/>
      <c r="AI21" s="103"/>
      <c r="AJ21" s="106"/>
      <c r="AK21" s="109"/>
      <c r="AM21" s="212"/>
      <c r="AN21" s="213"/>
      <c r="AO21" s="173"/>
      <c r="AP21" s="203"/>
      <c r="AQ21" s="212"/>
      <c r="AR21" s="38"/>
      <c r="AS21" s="174"/>
      <c r="AT21" s="204" t="s">
        <v>203</v>
      </c>
    </row>
    <row r="22" spans="1:46" ht="179.25" customHeight="1" thickBot="1" x14ac:dyDescent="0.3">
      <c r="A22" s="214">
        <v>2</v>
      </c>
      <c r="B22" s="215" t="s">
        <v>59</v>
      </c>
      <c r="C22" s="216" t="s">
        <v>204</v>
      </c>
      <c r="D22" s="216" t="s">
        <v>205</v>
      </c>
      <c r="E22" s="216" t="s">
        <v>206</v>
      </c>
      <c r="F22" s="217"/>
      <c r="G22" s="215">
        <v>693</v>
      </c>
      <c r="H22" s="218" t="str">
        <f>IF(G22&lt;=0,"",IF(G22&lt;=2,"Muy Baja",IF(G22&lt;=24,"Baja",IF(G22&lt;=500,"Media",IF(G22&lt;=5000,"Alta","Muy Alta")))))</f>
        <v>Alta</v>
      </c>
      <c r="I22" s="219">
        <f>IF(H22="","",IF(H22="Muy Baja",0.2,IF(H22="Baja",0.4,IF(H22="Media",0.6,IF(H22="Alta",0.8,IF(H22="Muy Alta",1,))))))</f>
        <v>0.8</v>
      </c>
      <c r="J22" s="162" t="s">
        <v>143</v>
      </c>
      <c r="K22" s="111" t="str">
        <f>+J22</f>
        <v>El riesgo afecta la imagen de algún área de la organización.</v>
      </c>
      <c r="L22" s="218" t="str">
        <f>+VLOOKUP(K22,[1]Datos!$O$4:$P$15,2,FALSE)</f>
        <v>Leve</v>
      </c>
      <c r="M22" s="219">
        <f>IF(L22="","",IF(L22="Leve",0.2,IF(L22="Menor",0.4,IF(L22="Moderado",0.6,IF(L22="Mayor",0.8,IF(L22="Catastrófico",1,))))))</f>
        <v>0.2</v>
      </c>
      <c r="N22" s="114" t="str">
        <f>+CONCATENATE(H22, " - ", L22)</f>
        <v>Alta - Leve</v>
      </c>
      <c r="O22" s="159" t="str">
        <f>+VLOOKUP(N22,[1]Datos!J10:K34,2,)</f>
        <v>MODERADO</v>
      </c>
      <c r="P22" s="2"/>
      <c r="Q22" s="220">
        <v>1</v>
      </c>
      <c r="R22" s="221" t="s">
        <v>207</v>
      </c>
      <c r="S22" s="222" t="str">
        <f t="shared" si="0"/>
        <v>Probabilidad</v>
      </c>
      <c r="T22" s="223" t="s">
        <v>65</v>
      </c>
      <c r="U22" s="223" t="s">
        <v>66</v>
      </c>
      <c r="V22" s="224" t="str">
        <f t="shared" si="1"/>
        <v>40%</v>
      </c>
      <c r="W22" s="66" t="s">
        <v>208</v>
      </c>
      <c r="X22" s="35" t="s">
        <v>209</v>
      </c>
      <c r="Y22" s="66" t="s">
        <v>210</v>
      </c>
      <c r="Z22" s="225">
        <f>IFERROR(IF(S22="Probabilidad",(I22-(+I22*V22)),IF(S22="Impacto",I22,"")),"")</f>
        <v>0.48</v>
      </c>
      <c r="AA22" s="226" t="str">
        <f t="shared" si="2"/>
        <v>Media</v>
      </c>
      <c r="AB22" s="227">
        <f t="shared" si="3"/>
        <v>0.48</v>
      </c>
      <c r="AC22" s="228" t="str">
        <f t="shared" si="4"/>
        <v>Leve</v>
      </c>
      <c r="AD22" s="225">
        <f>IFERROR(IF(S22="Impacto",(M22-(+M22*V22)),IF(S22="Probabilidad",M22,"")),"")</f>
        <v>0.2</v>
      </c>
      <c r="AE22" s="229" t="str">
        <f>+CONCATENATE(AA22, " - ", AC22)</f>
        <v>Media - Leve</v>
      </c>
      <c r="AF22" s="230" t="str">
        <f>+VLOOKUP(AE22,[1]Datos!$J$4:$K$28,2,)</f>
        <v>MODERADO</v>
      </c>
      <c r="AG22" s="231" t="s">
        <v>70</v>
      </c>
      <c r="AH22" s="2"/>
      <c r="AI22" s="101" t="s">
        <v>211</v>
      </c>
      <c r="AJ22" s="104"/>
      <c r="AK22" s="107"/>
      <c r="AM22" s="169"/>
      <c r="AN22" s="232" t="s">
        <v>212</v>
      </c>
      <c r="AO22" s="233" t="s">
        <v>213</v>
      </c>
      <c r="AP22" s="233" t="s">
        <v>183</v>
      </c>
      <c r="AQ22" s="175" t="s">
        <v>184</v>
      </c>
      <c r="AR22" s="38"/>
      <c r="AS22" s="172" t="s">
        <v>214</v>
      </c>
      <c r="AT22" s="234" t="s">
        <v>215</v>
      </c>
    </row>
    <row r="23" spans="1:46" ht="179.25" customHeight="1" thickBot="1" x14ac:dyDescent="0.3">
      <c r="A23" s="165"/>
      <c r="B23" s="92"/>
      <c r="C23" s="128"/>
      <c r="D23" s="128"/>
      <c r="E23" s="128"/>
      <c r="F23" s="151"/>
      <c r="G23" s="92"/>
      <c r="H23" s="155"/>
      <c r="I23" s="147"/>
      <c r="J23" s="162"/>
      <c r="K23" s="111"/>
      <c r="L23" s="155"/>
      <c r="M23" s="147"/>
      <c r="N23" s="114"/>
      <c r="O23" s="159"/>
      <c r="P23" s="2"/>
      <c r="Q23" s="8">
        <v>2</v>
      </c>
      <c r="R23" s="65" t="s">
        <v>216</v>
      </c>
      <c r="S23" s="47" t="str">
        <f t="shared" si="0"/>
        <v>Probabilidad</v>
      </c>
      <c r="T23" s="6" t="s">
        <v>82</v>
      </c>
      <c r="U23" s="6" t="s">
        <v>66</v>
      </c>
      <c r="V23" s="49" t="str">
        <f t="shared" si="1"/>
        <v>30%</v>
      </c>
      <c r="W23" s="208" t="s">
        <v>67</v>
      </c>
      <c r="X23" s="45" t="s">
        <v>217</v>
      </c>
      <c r="Y23" s="68" t="s">
        <v>218</v>
      </c>
      <c r="Z23" s="54">
        <f>IFERROR(IF(AND(S22="Probabilidad",S23="Probabilidad"),(AB22-(+AB22*V23)),IF(S23="Probabilidad",(I22-(+I22*V23)),IF(S23="Impacto",AB22,""))),"")</f>
        <v>0.33599999999999997</v>
      </c>
      <c r="AA23" s="55" t="str">
        <f t="shared" si="2"/>
        <v>Baja</v>
      </c>
      <c r="AB23" s="235">
        <f t="shared" si="3"/>
        <v>0.33599999999999997</v>
      </c>
      <c r="AC23" s="56" t="str">
        <f t="shared" si="4"/>
        <v>Leve</v>
      </c>
      <c r="AD23" s="54">
        <f>IFERROR(IF(AND(S22="Impacto",S22="Impacto"),(AD22-(+AD22*V23)),IF(S23="Impacto",(M22-(+M22*V23)),IF(S23="Probabilidad",AD22,""))),"")</f>
        <v>0.2</v>
      </c>
      <c r="AE23" s="57" t="str">
        <f t="shared" ref="AE23:AE24" si="6">+CONCATENATE(AA23, " - ", AC23)</f>
        <v>Baja - Leve</v>
      </c>
      <c r="AF23" s="63" t="str">
        <f>+VLOOKUP(AE23,[1]Datos!$J$4:$K$28,2,)</f>
        <v>BAJO</v>
      </c>
      <c r="AG23" s="200"/>
      <c r="AH23" s="2"/>
      <c r="AI23" s="102"/>
      <c r="AJ23" s="105"/>
      <c r="AK23" s="108"/>
      <c r="AM23" s="170"/>
      <c r="AN23" s="236"/>
      <c r="AO23" s="237"/>
      <c r="AP23" s="237"/>
      <c r="AQ23" s="170"/>
      <c r="AR23" s="38"/>
      <c r="AS23" s="173"/>
      <c r="AT23" s="234" t="s">
        <v>219</v>
      </c>
    </row>
    <row r="24" spans="1:46" ht="179.25" customHeight="1" thickBot="1" x14ac:dyDescent="0.3">
      <c r="A24" s="167"/>
      <c r="B24" s="94"/>
      <c r="C24" s="130"/>
      <c r="D24" s="130"/>
      <c r="E24" s="130"/>
      <c r="F24" s="153"/>
      <c r="G24" s="94"/>
      <c r="H24" s="157"/>
      <c r="I24" s="149"/>
      <c r="J24" s="163"/>
      <c r="K24" s="112"/>
      <c r="L24" s="157"/>
      <c r="M24" s="149"/>
      <c r="N24" s="115"/>
      <c r="O24" s="160"/>
      <c r="P24" s="36"/>
      <c r="Q24" s="9">
        <v>3</v>
      </c>
      <c r="R24" s="65" t="s">
        <v>220</v>
      </c>
      <c r="S24" s="206" t="str">
        <f t="shared" si="0"/>
        <v>Impacto</v>
      </c>
      <c r="T24" s="21" t="s">
        <v>89</v>
      </c>
      <c r="U24" s="21" t="s">
        <v>66</v>
      </c>
      <c r="V24" s="207" t="str">
        <f t="shared" si="1"/>
        <v>25%</v>
      </c>
      <c r="W24" s="238" t="s">
        <v>67</v>
      </c>
      <c r="X24" s="21" t="s">
        <v>217</v>
      </c>
      <c r="Y24" s="21" t="s">
        <v>194</v>
      </c>
      <c r="Z24" s="58">
        <f>IFERROR(IF(AND(S23="Probabilidad",S24="Probabilidad"),(AB23-(+AB23*V24)),IF(S24="Probabilidad",(I22-(+I22*V24)),IF(S24="Impacto",AB23,""))),"")</f>
        <v>0.33599999999999997</v>
      </c>
      <c r="AA24" s="59" t="str">
        <f t="shared" si="2"/>
        <v>Baja</v>
      </c>
      <c r="AB24" s="239">
        <f t="shared" si="3"/>
        <v>0.33599999999999997</v>
      </c>
      <c r="AC24" s="60" t="str">
        <f t="shared" si="4"/>
        <v>Leve</v>
      </c>
      <c r="AD24" s="58">
        <f>IFERROR(IF(AND(S23="Impacto",S23="Impacto"),(AD23-(+AD23*V24)),IF(S24="Impacto",(M22-(+M22*V24)),IF(S24="Probabilidad",AD23,""))),"")</f>
        <v>0.15000000000000002</v>
      </c>
      <c r="AE24" s="61" t="str">
        <f t="shared" si="6"/>
        <v>Baja - Leve</v>
      </c>
      <c r="AF24" s="64" t="str">
        <f>+VLOOKUP(AE24,[1]Datos!$J$4:$K$28,2,)</f>
        <v>BAJO</v>
      </c>
      <c r="AG24" s="211"/>
      <c r="AH24" s="36"/>
      <c r="AI24" s="103"/>
      <c r="AJ24" s="106"/>
      <c r="AK24" s="109"/>
      <c r="AL24" s="240"/>
      <c r="AM24" s="241"/>
      <c r="AN24" s="242"/>
      <c r="AO24" s="243"/>
      <c r="AP24" s="243"/>
      <c r="AQ24" s="241"/>
      <c r="AR24" s="244"/>
      <c r="AS24" s="245"/>
      <c r="AT24" s="234" t="s">
        <v>221</v>
      </c>
    </row>
    <row r="25" spans="1:46" x14ac:dyDescent="0.25">
      <c r="P25" s="2"/>
      <c r="AR25" s="38"/>
    </row>
    <row r="26" spans="1:46" x14ac:dyDescent="0.25">
      <c r="P26" s="2"/>
    </row>
    <row r="27" spans="1:46" x14ac:dyDescent="0.25">
      <c r="P27" s="2"/>
    </row>
    <row r="28" spans="1:46" x14ac:dyDescent="0.25">
      <c r="P28" s="2"/>
    </row>
    <row r="29" spans="1:46" x14ac:dyDescent="0.25">
      <c r="P29" s="2"/>
    </row>
    <row r="30" spans="1:46" x14ac:dyDescent="0.25">
      <c r="P30" s="2"/>
    </row>
    <row r="31" spans="1:46" x14ac:dyDescent="0.25">
      <c r="P31" s="2"/>
    </row>
    <row r="32" spans="1:46" x14ac:dyDescent="0.25">
      <c r="P32" s="2"/>
    </row>
    <row r="33" spans="16:16" x14ac:dyDescent="0.25">
      <c r="P33" s="2"/>
    </row>
    <row r="34" spans="16:16" x14ac:dyDescent="0.25">
      <c r="P34" s="2"/>
    </row>
  </sheetData>
  <mergeCells count="74">
    <mergeCell ref="AO22:AO24"/>
    <mergeCell ref="AP22:AP24"/>
    <mergeCell ref="AQ22:AQ24"/>
    <mergeCell ref="AS22:AS24"/>
    <mergeCell ref="AG22:AG24"/>
    <mergeCell ref="AI22:AI24"/>
    <mergeCell ref="AJ22:AJ24"/>
    <mergeCell ref="AK22:AK24"/>
    <mergeCell ref="AM22:AM24"/>
    <mergeCell ref="AN22:AN24"/>
    <mergeCell ref="J22:J24"/>
    <mergeCell ref="K22:K24"/>
    <mergeCell ref="L22:L24"/>
    <mergeCell ref="M22:M24"/>
    <mergeCell ref="N22:N24"/>
    <mergeCell ref="O22:O24"/>
    <mergeCell ref="AS17:AS21"/>
    <mergeCell ref="A22:A24"/>
    <mergeCell ref="B22:B24"/>
    <mergeCell ref="C22:C24"/>
    <mergeCell ref="D22:D24"/>
    <mergeCell ref="E22:E24"/>
    <mergeCell ref="F22:F24"/>
    <mergeCell ref="G22:G24"/>
    <mergeCell ref="H22:H24"/>
    <mergeCell ref="I22:I24"/>
    <mergeCell ref="AK17:AK21"/>
    <mergeCell ref="AM17:AM21"/>
    <mergeCell ref="AN17:AN21"/>
    <mergeCell ref="AO17:AO21"/>
    <mergeCell ref="AP17:AP21"/>
    <mergeCell ref="AQ17:AQ21"/>
    <mergeCell ref="M17:M21"/>
    <mergeCell ref="N17:N21"/>
    <mergeCell ref="O17:O21"/>
    <mergeCell ref="AG17:AG21"/>
    <mergeCell ref="AI17:AI21"/>
    <mergeCell ref="AJ17:AJ21"/>
    <mergeCell ref="G17:G21"/>
    <mergeCell ref="H17:H21"/>
    <mergeCell ref="I17:I21"/>
    <mergeCell ref="J17:J21"/>
    <mergeCell ref="K17:K21"/>
    <mergeCell ref="L17:L21"/>
    <mergeCell ref="A17:A21"/>
    <mergeCell ref="B17:B21"/>
    <mergeCell ref="C17:C21"/>
    <mergeCell ref="D17:D21"/>
    <mergeCell ref="E17:E21"/>
    <mergeCell ref="F17:F21"/>
    <mergeCell ref="A14:O15"/>
    <mergeCell ref="Q14:AG14"/>
    <mergeCell ref="AI14:AK15"/>
    <mergeCell ref="AM14:AQ15"/>
    <mergeCell ref="AS14:AT15"/>
    <mergeCell ref="T15:Y15"/>
    <mergeCell ref="Z15:AG15"/>
    <mergeCell ref="AS7:AT8"/>
    <mergeCell ref="A10:C10"/>
    <mergeCell ref="D10:M10"/>
    <mergeCell ref="A11:C11"/>
    <mergeCell ref="D11:M11"/>
    <mergeCell ref="A12:C12"/>
    <mergeCell ref="D12:M12"/>
    <mergeCell ref="A1:B8"/>
    <mergeCell ref="C1:AP4"/>
    <mergeCell ref="AQ1:AR2"/>
    <mergeCell ref="AS1:AT2"/>
    <mergeCell ref="AQ3:AR4"/>
    <mergeCell ref="AS3:AT4"/>
    <mergeCell ref="C5:AP8"/>
    <mergeCell ref="AQ5:AR6"/>
    <mergeCell ref="AS5:AT6"/>
    <mergeCell ref="AQ7:AR8"/>
  </mergeCells>
  <conditionalFormatting sqref="H17:H21">
    <cfRule type="cellIs" dxfId="227" priority="66" operator="equal">
      <formula>"Muy Alta"</formula>
    </cfRule>
    <cfRule type="cellIs" dxfId="226" priority="67" operator="equal">
      <formula>"Alta"</formula>
    </cfRule>
    <cfRule type="cellIs" dxfId="225" priority="68" operator="equal">
      <formula>"Media"</formula>
    </cfRule>
    <cfRule type="cellIs" dxfId="224" priority="69" operator="equal">
      <formula>"Muy Baja"</formula>
    </cfRule>
    <cfRule type="cellIs" dxfId="223" priority="70" operator="equal">
      <formula>"Baja"</formula>
    </cfRule>
  </conditionalFormatting>
  <conditionalFormatting sqref="L17:L21">
    <cfRule type="cellIs" dxfId="222" priority="61" operator="equal">
      <formula>"Leve"</formula>
    </cfRule>
    <cfRule type="cellIs" dxfId="221" priority="62" operator="equal">
      <formula>"Catastrófico"</formula>
    </cfRule>
    <cfRule type="cellIs" dxfId="220" priority="63" operator="equal">
      <formula>"Mayor"</formula>
    </cfRule>
    <cfRule type="cellIs" dxfId="219" priority="64" operator="equal">
      <formula>"Moderado"</formula>
    </cfRule>
    <cfRule type="cellIs" dxfId="218" priority="65" operator="equal">
      <formula>"Menor"</formula>
    </cfRule>
  </conditionalFormatting>
  <conditionalFormatting sqref="O17:O21">
    <cfRule type="cellIs" dxfId="217" priority="57" operator="equal">
      <formula>"EXTREMO"</formula>
    </cfRule>
    <cfRule type="cellIs" dxfId="216" priority="58" operator="equal">
      <formula>"ALTO"</formula>
    </cfRule>
    <cfRule type="cellIs" dxfId="215" priority="59" operator="equal">
      <formula>"BAJO"</formula>
    </cfRule>
    <cfRule type="cellIs" dxfId="214" priority="60" operator="equal">
      <formula>"MODERADO"</formula>
    </cfRule>
  </conditionalFormatting>
  <conditionalFormatting sqref="AA17:AA21">
    <cfRule type="cellIs" dxfId="213" priority="52" operator="equal">
      <formula>"B+$Z$17Muy Baja"</formula>
    </cfRule>
    <cfRule type="cellIs" dxfId="212" priority="53" operator="equal">
      <formula>"Baja"</formula>
    </cfRule>
    <cfRule type="cellIs" dxfId="211" priority="54" operator="equal">
      <formula>"Media"</formula>
    </cfRule>
    <cfRule type="cellIs" dxfId="210" priority="55" operator="equal">
      <formula>"Muy Alta"</formula>
    </cfRule>
    <cfRule type="cellIs" dxfId="209" priority="56" operator="equal">
      <formula>"Alta"</formula>
    </cfRule>
  </conditionalFormatting>
  <conditionalFormatting sqref="AC17:AC21">
    <cfRule type="cellIs" dxfId="208" priority="47" operator="equal">
      <formula>"Catastrófico"</formula>
    </cfRule>
    <cfRule type="cellIs" dxfId="207" priority="48" operator="equal">
      <formula>"Mayor"</formula>
    </cfRule>
    <cfRule type="cellIs" dxfId="206" priority="49" operator="equal">
      <formula>"Moderado"</formula>
    </cfRule>
    <cfRule type="cellIs" dxfId="205" priority="50" operator="equal">
      <formula>"Menor"</formula>
    </cfRule>
    <cfRule type="cellIs" dxfId="204" priority="51" operator="equal">
      <formula>"Leve"</formula>
    </cfRule>
  </conditionalFormatting>
  <conditionalFormatting sqref="AF17:AF21">
    <cfRule type="cellIs" dxfId="203" priority="43" operator="equal">
      <formula>"EXTREMO"</formula>
    </cfRule>
    <cfRule type="cellIs" dxfId="202" priority="44" operator="equal">
      <formula>"ALTO"</formula>
    </cfRule>
    <cfRule type="cellIs" dxfId="201" priority="45" operator="equal">
      <formula>"BAJO"</formula>
    </cfRule>
    <cfRule type="cellIs" dxfId="200" priority="46" operator="equal">
      <formula>"MODERADO"</formula>
    </cfRule>
  </conditionalFormatting>
  <conditionalFormatting sqref="H22:H24">
    <cfRule type="cellIs" dxfId="199" priority="38" operator="equal">
      <formula>"Muy Alta"</formula>
    </cfRule>
    <cfRule type="cellIs" dxfId="198" priority="39" operator="equal">
      <formula>"Alta"</formula>
    </cfRule>
    <cfRule type="cellIs" dxfId="197" priority="40" operator="equal">
      <formula>"Media"</formula>
    </cfRule>
    <cfRule type="cellIs" dxfId="196" priority="41" operator="equal">
      <formula>"Muy Baja"</formula>
    </cfRule>
    <cfRule type="cellIs" dxfId="195" priority="42" operator="equal">
      <formula>"Baja"</formula>
    </cfRule>
  </conditionalFormatting>
  <conditionalFormatting sqref="L22:L24">
    <cfRule type="cellIs" dxfId="194" priority="33" operator="equal">
      <formula>"Leve"</formula>
    </cfRule>
    <cfRule type="cellIs" dxfId="193" priority="34" operator="equal">
      <formula>"Catastrófico"</formula>
    </cfRule>
    <cfRule type="cellIs" dxfId="192" priority="35" operator="equal">
      <formula>"Mayor"</formula>
    </cfRule>
    <cfRule type="cellIs" dxfId="191" priority="36" operator="equal">
      <formula>"Moderado"</formula>
    </cfRule>
    <cfRule type="cellIs" dxfId="190" priority="37" operator="equal">
      <formula>"Menor"</formula>
    </cfRule>
  </conditionalFormatting>
  <conditionalFormatting sqref="O22:O24">
    <cfRule type="cellIs" dxfId="189" priority="29" operator="equal">
      <formula>"EXTREMO"</formula>
    </cfRule>
    <cfRule type="cellIs" dxfId="188" priority="30" operator="equal">
      <formula>"ALTO"</formula>
    </cfRule>
    <cfRule type="cellIs" dxfId="187" priority="31" operator="equal">
      <formula>"BAJO"</formula>
    </cfRule>
    <cfRule type="cellIs" dxfId="186" priority="32" operator="equal">
      <formula>"MODERADO"</formula>
    </cfRule>
  </conditionalFormatting>
  <conditionalFormatting sqref="AA22:AA23">
    <cfRule type="cellIs" dxfId="185" priority="24" operator="equal">
      <formula>"B+$Z$17Muy Baja"</formula>
    </cfRule>
    <cfRule type="cellIs" dxfId="184" priority="25" operator="equal">
      <formula>"Baja"</formula>
    </cfRule>
    <cfRule type="cellIs" dxfId="183" priority="26" operator="equal">
      <formula>"Media"</formula>
    </cfRule>
    <cfRule type="cellIs" dxfId="182" priority="27" operator="equal">
      <formula>"Muy Alta"</formula>
    </cfRule>
    <cfRule type="cellIs" dxfId="181" priority="28" operator="equal">
      <formula>"Alta"</formula>
    </cfRule>
  </conditionalFormatting>
  <conditionalFormatting sqref="AC22:AC23">
    <cfRule type="cellIs" dxfId="180" priority="19" operator="equal">
      <formula>"Catastrófico"</formula>
    </cfRule>
    <cfRule type="cellIs" dxfId="179" priority="20" operator="equal">
      <formula>"Mayor"</formula>
    </cfRule>
    <cfRule type="cellIs" dxfId="178" priority="21" operator="equal">
      <formula>"Moderado"</formula>
    </cfRule>
    <cfRule type="cellIs" dxfId="177" priority="22" operator="equal">
      <formula>"Menor"</formula>
    </cfRule>
    <cfRule type="cellIs" dxfId="176" priority="23" operator="equal">
      <formula>"Leve"</formula>
    </cfRule>
  </conditionalFormatting>
  <conditionalFormatting sqref="AF22:AF23">
    <cfRule type="cellIs" dxfId="175" priority="15" operator="equal">
      <formula>"EXTREMO"</formula>
    </cfRule>
    <cfRule type="cellIs" dxfId="174" priority="16" operator="equal">
      <formula>"ALTO"</formula>
    </cfRule>
    <cfRule type="cellIs" dxfId="173" priority="17" operator="equal">
      <formula>"BAJO"</formula>
    </cfRule>
    <cfRule type="cellIs" dxfId="172" priority="18" operator="equal">
      <formula>"MODERADO"</formula>
    </cfRule>
  </conditionalFormatting>
  <conditionalFormatting sqref="AA24">
    <cfRule type="cellIs" dxfId="171" priority="10" operator="equal">
      <formula>"B+$Z$17Muy Baja"</formula>
    </cfRule>
    <cfRule type="cellIs" dxfId="170" priority="11" operator="equal">
      <formula>"Baja"</formula>
    </cfRule>
    <cfRule type="cellIs" dxfId="169" priority="12" operator="equal">
      <formula>"Media"</formula>
    </cfRule>
    <cfRule type="cellIs" dxfId="168" priority="13" operator="equal">
      <formula>"Muy Alta"</formula>
    </cfRule>
    <cfRule type="cellIs" dxfId="167" priority="14" operator="equal">
      <formula>"Alta"</formula>
    </cfRule>
  </conditionalFormatting>
  <conditionalFormatting sqref="AC24">
    <cfRule type="cellIs" dxfId="166" priority="5" operator="equal">
      <formula>"Catastrófico"</formula>
    </cfRule>
    <cfRule type="cellIs" dxfId="165" priority="6" operator="equal">
      <formula>"Mayor"</formula>
    </cfRule>
    <cfRule type="cellIs" dxfId="164" priority="7" operator="equal">
      <formula>"Moderado"</formula>
    </cfRule>
    <cfRule type="cellIs" dxfId="163" priority="8" operator="equal">
      <formula>"Menor"</formula>
    </cfRule>
    <cfRule type="cellIs" dxfId="162" priority="9" operator="equal">
      <formula>"Leve"</formula>
    </cfRule>
  </conditionalFormatting>
  <conditionalFormatting sqref="AF24">
    <cfRule type="cellIs" dxfId="161" priority="1" operator="equal">
      <formula>"EXTREMO"</formula>
    </cfRule>
    <cfRule type="cellIs" dxfId="160" priority="2" operator="equal">
      <formula>"ALTO"</formula>
    </cfRule>
    <cfRule type="cellIs" dxfId="159" priority="3" operator="equal">
      <formula>"BAJO"</formula>
    </cfRule>
    <cfRule type="cellIs" dxfId="158" priority="4" operator="equal">
      <formula>"MODERADO"</formula>
    </cfRule>
  </conditionalFormatting>
  <pageMargins left="0.70866141732283472" right="0.70866141732283472" top="0.74803149606299213" bottom="0.74803149606299213" header="0.31496062992125984" footer="0.31496062992125984"/>
  <pageSetup paperSize="41" scale="54" fitToWidth="3" fitToHeight="3" orientation="landscape" r:id="rId1"/>
  <colBreaks count="1" manualBreakCount="1">
    <brk id="16" max="23"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B2856-E0C3-4388-8473-D789F8C60008}">
  <dimension ref="A1:AT33"/>
  <sheetViews>
    <sheetView showGridLines="0" zoomScale="59" zoomScaleNormal="59" zoomScaleSheetLayoutView="90" workbookViewId="0">
      <selection activeCell="J17" sqref="J17:J21"/>
    </sheetView>
  </sheetViews>
  <sheetFormatPr baseColWidth="10" defaultColWidth="11.42578125" defaultRowHeight="15.75" x14ac:dyDescent="0.25"/>
  <cols>
    <col min="2" max="2" width="27.140625" customWidth="1"/>
    <col min="3" max="3" width="26" customWidth="1"/>
    <col min="4" max="4" width="19.140625" customWidth="1"/>
    <col min="5" max="5" width="25.42578125" customWidth="1"/>
    <col min="6" max="6" width="25.42578125" hidden="1" customWidth="1"/>
    <col min="7" max="8" width="20.140625" customWidth="1"/>
    <col min="9" max="9" width="9.42578125" customWidth="1"/>
    <col min="10" max="10" width="25.42578125" customWidth="1"/>
    <col min="11" max="11" width="32.85546875" customWidth="1"/>
    <col min="12" max="12" width="20.140625" style="1" customWidth="1"/>
    <col min="13" max="13" width="9.42578125" style="1" customWidth="1"/>
    <col min="14" max="14" width="26.85546875" style="1" customWidth="1"/>
    <col min="15" max="15" width="11.28515625" style="1" customWidth="1"/>
    <col min="16" max="16" width="1.28515625" style="1" customWidth="1"/>
    <col min="17" max="17" width="30" style="1" customWidth="1"/>
    <col min="18" max="18" width="46.7109375" style="1" customWidth="1"/>
    <col min="19" max="19" width="15.85546875" style="1" customWidth="1"/>
    <col min="20" max="22" width="5.140625" style="1" customWidth="1"/>
    <col min="23" max="25" width="12.5703125" style="1" customWidth="1"/>
    <col min="26" max="27" width="7.28515625" style="1" customWidth="1"/>
    <col min="28" max="28" width="10.42578125" style="1" customWidth="1"/>
    <col min="29" max="29" width="8" style="1" customWidth="1"/>
    <col min="30" max="31" width="7.28515625" style="1" customWidth="1"/>
    <col min="32" max="32" width="9.28515625" style="1" customWidth="1"/>
    <col min="33" max="33" width="8.5703125" style="4" customWidth="1"/>
    <col min="34" max="34" width="1" style="4" customWidth="1"/>
    <col min="35" max="35" width="26.85546875" style="4" customWidth="1"/>
    <col min="36" max="36" width="26.7109375" style="1" customWidth="1"/>
    <col min="37" max="37" width="20.85546875" style="1" customWidth="1"/>
    <col min="38" max="38" width="1" customWidth="1"/>
    <col min="39" max="39" width="18.28515625" customWidth="1"/>
    <col min="40" max="41" width="45" customWidth="1"/>
    <col min="42" max="42" width="69.28515625" customWidth="1"/>
    <col min="43" max="43" width="45" customWidth="1"/>
    <col min="44" max="44" width="1" customWidth="1"/>
    <col min="45" max="46" width="45" customWidth="1"/>
  </cols>
  <sheetData>
    <row r="1" spans="1:46" ht="15.75" customHeight="1" x14ac:dyDescent="0.25">
      <c r="A1" s="76"/>
      <c r="B1" s="77"/>
      <c r="C1" s="82" t="s">
        <v>222</v>
      </c>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4"/>
      <c r="AQ1" s="76" t="s">
        <v>1</v>
      </c>
      <c r="AR1" s="77"/>
      <c r="AS1" s="179" t="s">
        <v>2</v>
      </c>
      <c r="AT1" s="180"/>
    </row>
    <row r="2" spans="1:46" ht="15.75" customHeight="1" thickBot="1" x14ac:dyDescent="0.3">
      <c r="A2" s="78"/>
      <c r="B2" s="79"/>
      <c r="C2" s="85"/>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7"/>
      <c r="AQ2" s="80"/>
      <c r="AR2" s="81"/>
      <c r="AS2" s="181"/>
      <c r="AT2" s="182"/>
    </row>
    <row r="3" spans="1:46" ht="15.75" customHeight="1" x14ac:dyDescent="0.25">
      <c r="A3" s="78"/>
      <c r="B3" s="79"/>
      <c r="C3" s="85"/>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7"/>
      <c r="AQ3" s="76" t="s">
        <v>3</v>
      </c>
      <c r="AR3" s="77"/>
      <c r="AS3" s="183" t="s">
        <v>4</v>
      </c>
      <c r="AT3" s="184"/>
    </row>
    <row r="4" spans="1:46" ht="16.5" customHeight="1" thickBot="1" x14ac:dyDescent="0.3">
      <c r="A4" s="78"/>
      <c r="B4" s="79"/>
      <c r="C4" s="88"/>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90"/>
      <c r="AQ4" s="80"/>
      <c r="AR4" s="81"/>
      <c r="AS4" s="185"/>
      <c r="AT4" s="186"/>
    </row>
    <row r="5" spans="1:46" ht="20.45" customHeight="1" x14ac:dyDescent="0.25">
      <c r="A5" s="78"/>
      <c r="B5" s="79"/>
      <c r="C5" s="85" t="s">
        <v>5</v>
      </c>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7"/>
      <c r="AQ5" s="76" t="s">
        <v>6</v>
      </c>
      <c r="AR5" s="77"/>
      <c r="AS5" s="76" t="s">
        <v>7</v>
      </c>
      <c r="AT5" s="77"/>
    </row>
    <row r="6" spans="1:46" ht="15" customHeight="1" thickBot="1" x14ac:dyDescent="0.3">
      <c r="A6" s="78"/>
      <c r="B6" s="79"/>
      <c r="C6" s="85"/>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7"/>
      <c r="AQ6" s="80"/>
      <c r="AR6" s="81"/>
      <c r="AS6" s="80"/>
      <c r="AT6" s="81"/>
    </row>
    <row r="7" spans="1:46" ht="15.75" customHeight="1" x14ac:dyDescent="0.25">
      <c r="A7" s="78"/>
      <c r="B7" s="79"/>
      <c r="C7" s="85"/>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7"/>
      <c r="AQ7" s="76" t="s">
        <v>8</v>
      </c>
      <c r="AR7" s="77"/>
      <c r="AS7" s="187">
        <v>45203</v>
      </c>
      <c r="AT7" s="180"/>
    </row>
    <row r="8" spans="1:46" ht="16.5" customHeight="1" thickBot="1" x14ac:dyDescent="0.3">
      <c r="A8" s="80"/>
      <c r="B8" s="81"/>
      <c r="C8" s="88"/>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90"/>
      <c r="AQ8" s="80"/>
      <c r="AR8" s="81"/>
      <c r="AS8" s="181"/>
      <c r="AT8" s="182"/>
    </row>
    <row r="10" spans="1:46" ht="54" customHeight="1" x14ac:dyDescent="0.25">
      <c r="A10" s="120" t="s">
        <v>9</v>
      </c>
      <c r="B10" s="120"/>
      <c r="C10" s="120"/>
      <c r="D10" s="121" t="s">
        <v>223</v>
      </c>
      <c r="E10" s="122"/>
      <c r="F10" s="122"/>
      <c r="G10" s="122"/>
      <c r="H10" s="122"/>
      <c r="I10" s="122"/>
      <c r="J10" s="122"/>
      <c r="K10" s="122"/>
      <c r="L10" s="122"/>
      <c r="M10" s="123"/>
      <c r="N10" s="246"/>
      <c r="O10" s="247"/>
      <c r="P10" s="247"/>
      <c r="Q10" s="247"/>
      <c r="R10" s="247"/>
      <c r="AG10" s="1"/>
      <c r="AH10" s="1"/>
      <c r="AI10" s="1"/>
    </row>
    <row r="11" spans="1:46" s="3" customFormat="1" ht="99.75" customHeight="1" x14ac:dyDescent="0.25">
      <c r="A11" s="120" t="s">
        <v>11</v>
      </c>
      <c r="B11" s="120"/>
      <c r="C11" s="120"/>
      <c r="D11" s="124" t="s">
        <v>224</v>
      </c>
      <c r="E11" s="248"/>
      <c r="F11" s="248"/>
      <c r="G11" s="248"/>
      <c r="H11" s="248"/>
      <c r="I11" s="248"/>
      <c r="J11" s="248"/>
      <c r="K11" s="248"/>
      <c r="L11" s="248"/>
      <c r="M11" s="249"/>
      <c r="N11" s="250"/>
      <c r="O11" s="251"/>
      <c r="P11" s="251"/>
      <c r="Q11" s="251"/>
      <c r="R11" s="251"/>
      <c r="S11" s="2"/>
      <c r="T11" s="2"/>
      <c r="U11" s="2"/>
      <c r="V11" s="2"/>
      <c r="W11" s="2"/>
      <c r="X11" s="2"/>
      <c r="Y11" s="2"/>
      <c r="Z11" s="2"/>
      <c r="AA11" s="2"/>
      <c r="AB11" s="2"/>
      <c r="AC11" s="2"/>
      <c r="AD11" s="2"/>
      <c r="AE11" s="2"/>
      <c r="AF11" s="2"/>
      <c r="AG11" s="2"/>
      <c r="AH11" s="2"/>
      <c r="AI11" s="2"/>
      <c r="AJ11" s="2"/>
      <c r="AK11" s="2"/>
    </row>
    <row r="12" spans="1:46" s="3" customFormat="1" ht="75" customHeight="1" x14ac:dyDescent="0.25">
      <c r="A12" s="120" t="s">
        <v>13</v>
      </c>
      <c r="B12" s="120"/>
      <c r="C12" s="120"/>
      <c r="D12" s="124" t="s">
        <v>225</v>
      </c>
      <c r="E12" s="125"/>
      <c r="F12" s="125"/>
      <c r="G12" s="125"/>
      <c r="H12" s="125"/>
      <c r="I12" s="125"/>
      <c r="J12" s="125"/>
      <c r="K12" s="125"/>
      <c r="L12" s="125"/>
      <c r="M12" s="126"/>
      <c r="N12" s="250"/>
      <c r="O12" s="251"/>
      <c r="P12" s="251"/>
      <c r="Q12" s="251"/>
      <c r="R12" s="251"/>
      <c r="S12" s="2"/>
      <c r="T12" s="2"/>
      <c r="U12" s="2"/>
      <c r="V12" s="2"/>
      <c r="W12" s="2"/>
      <c r="X12" s="2"/>
      <c r="Y12" s="2"/>
      <c r="Z12" s="2"/>
      <c r="AA12" s="2"/>
      <c r="AB12" s="2"/>
      <c r="AC12" s="2"/>
      <c r="AD12" s="2"/>
      <c r="AE12" s="2"/>
      <c r="AF12" s="2"/>
      <c r="AG12" s="2"/>
      <c r="AH12" s="2"/>
      <c r="AI12" s="2"/>
      <c r="AJ12" s="2"/>
      <c r="AK12" s="2"/>
    </row>
    <row r="13" spans="1:46" s="3" customFormat="1" ht="24.75" customHeight="1" thickBot="1" x14ac:dyDescent="0.3">
      <c r="A13" s="7"/>
      <c r="B13" s="7"/>
      <c r="C13" s="7"/>
      <c r="D13" s="7"/>
      <c r="E13" s="7"/>
      <c r="F13" s="7"/>
      <c r="G13" s="7"/>
      <c r="H13" s="7"/>
      <c r="I13" s="7"/>
      <c r="J13" s="7"/>
      <c r="K13" s="7"/>
      <c r="L13" s="7"/>
      <c r="M13" s="7"/>
      <c r="N13" s="7"/>
      <c r="O13" s="2"/>
      <c r="P13" s="2"/>
      <c r="Q13" s="2"/>
      <c r="R13" s="2"/>
      <c r="S13" s="2"/>
      <c r="T13" s="2"/>
      <c r="U13" s="2"/>
      <c r="V13" s="2"/>
      <c r="W13" s="2"/>
      <c r="X13" s="2"/>
      <c r="Y13" s="2"/>
      <c r="Z13" s="2"/>
      <c r="AA13" s="2"/>
      <c r="AB13" s="2"/>
      <c r="AC13" s="2"/>
      <c r="AD13" s="2"/>
      <c r="AE13" s="2"/>
      <c r="AF13" s="2"/>
      <c r="AG13" s="2"/>
      <c r="AH13" s="2"/>
      <c r="AI13" s="2"/>
      <c r="AJ13" s="2"/>
      <c r="AK13" s="2"/>
    </row>
    <row r="14" spans="1:46" s="3" customFormat="1" ht="24.75" customHeight="1" x14ac:dyDescent="0.25">
      <c r="A14" s="131" t="s">
        <v>15</v>
      </c>
      <c r="B14" s="132"/>
      <c r="C14" s="132"/>
      <c r="D14" s="132"/>
      <c r="E14" s="132"/>
      <c r="F14" s="132"/>
      <c r="G14" s="132"/>
      <c r="H14" s="132"/>
      <c r="I14" s="132"/>
      <c r="J14" s="132"/>
      <c r="K14" s="132"/>
      <c r="L14" s="132"/>
      <c r="M14" s="132"/>
      <c r="N14" s="133"/>
      <c r="O14" s="134"/>
      <c r="P14" s="2"/>
      <c r="Q14" s="139" t="s">
        <v>16</v>
      </c>
      <c r="R14" s="140"/>
      <c r="S14" s="140"/>
      <c r="T14" s="141"/>
      <c r="U14" s="141"/>
      <c r="V14" s="141"/>
      <c r="W14" s="141"/>
      <c r="X14" s="141"/>
      <c r="Y14" s="141"/>
      <c r="Z14" s="140"/>
      <c r="AA14" s="140"/>
      <c r="AB14" s="140"/>
      <c r="AC14" s="140"/>
      <c r="AD14" s="140"/>
      <c r="AE14" s="140"/>
      <c r="AF14" s="140"/>
      <c r="AG14" s="142"/>
      <c r="AH14" s="2"/>
      <c r="AI14" s="95" t="s">
        <v>17</v>
      </c>
      <c r="AJ14" s="96"/>
      <c r="AK14" s="97"/>
      <c r="AM14" s="95" t="s">
        <v>18</v>
      </c>
      <c r="AN14" s="96"/>
      <c r="AO14" s="96"/>
      <c r="AP14" s="96"/>
      <c r="AQ14" s="96"/>
      <c r="AR14" s="38"/>
      <c r="AS14" s="95" t="s">
        <v>19</v>
      </c>
      <c r="AT14" s="97"/>
    </row>
    <row r="15" spans="1:46" x14ac:dyDescent="0.25">
      <c r="A15" s="135"/>
      <c r="B15" s="136"/>
      <c r="C15" s="136"/>
      <c r="D15" s="136"/>
      <c r="E15" s="136"/>
      <c r="F15" s="136"/>
      <c r="G15" s="136"/>
      <c r="H15" s="136"/>
      <c r="I15" s="136"/>
      <c r="J15" s="136"/>
      <c r="K15" s="136"/>
      <c r="L15" s="136"/>
      <c r="M15" s="136"/>
      <c r="N15" s="137"/>
      <c r="O15" s="138"/>
      <c r="P15" s="2"/>
      <c r="Q15" s="29"/>
      <c r="R15" s="30"/>
      <c r="S15" s="30"/>
      <c r="T15" s="145" t="s">
        <v>20</v>
      </c>
      <c r="U15" s="145"/>
      <c r="V15" s="145"/>
      <c r="W15" s="145"/>
      <c r="X15" s="145"/>
      <c r="Y15" s="145"/>
      <c r="Z15" s="143"/>
      <c r="AA15" s="143"/>
      <c r="AB15" s="143"/>
      <c r="AC15" s="143"/>
      <c r="AD15" s="143"/>
      <c r="AE15" s="143"/>
      <c r="AF15" s="143"/>
      <c r="AG15" s="144"/>
      <c r="AH15" s="2"/>
      <c r="AI15" s="98"/>
      <c r="AJ15" s="99"/>
      <c r="AK15" s="100"/>
      <c r="AM15" s="98"/>
      <c r="AN15" s="99"/>
      <c r="AO15" s="99"/>
      <c r="AP15" s="99"/>
      <c r="AQ15" s="99"/>
      <c r="AR15" s="38"/>
      <c r="AS15" s="98"/>
      <c r="AT15" s="100"/>
    </row>
    <row r="16" spans="1:46" s="5" customFormat="1" ht="106.5" customHeight="1" thickBot="1" x14ac:dyDescent="0.3">
      <c r="A16" s="10" t="s">
        <v>21</v>
      </c>
      <c r="B16" s="11" t="s">
        <v>22</v>
      </c>
      <c r="C16" s="12" t="s">
        <v>23</v>
      </c>
      <c r="D16" s="12" t="s">
        <v>24</v>
      </c>
      <c r="E16" s="13" t="s">
        <v>25</v>
      </c>
      <c r="F16" s="73" t="s">
        <v>26</v>
      </c>
      <c r="G16" s="42" t="s">
        <v>27</v>
      </c>
      <c r="H16" s="13" t="s">
        <v>28</v>
      </c>
      <c r="I16" s="12" t="s">
        <v>29</v>
      </c>
      <c r="J16" s="12" t="s">
        <v>30</v>
      </c>
      <c r="K16" s="13" t="s">
        <v>31</v>
      </c>
      <c r="L16" s="13" t="s">
        <v>32</v>
      </c>
      <c r="M16" s="12" t="s">
        <v>29</v>
      </c>
      <c r="N16" s="12" t="s">
        <v>33</v>
      </c>
      <c r="O16" s="14" t="s">
        <v>34</v>
      </c>
      <c r="P16" s="2"/>
      <c r="Q16" s="15" t="s">
        <v>35</v>
      </c>
      <c r="R16" s="16" t="s">
        <v>36</v>
      </c>
      <c r="S16" s="33" t="s">
        <v>37</v>
      </c>
      <c r="T16" s="17" t="s">
        <v>38</v>
      </c>
      <c r="U16" s="17" t="s">
        <v>39</v>
      </c>
      <c r="V16" s="17" t="s">
        <v>40</v>
      </c>
      <c r="W16" s="17" t="s">
        <v>41</v>
      </c>
      <c r="X16" s="17" t="s">
        <v>42</v>
      </c>
      <c r="Y16" s="17" t="s">
        <v>43</v>
      </c>
      <c r="Z16" s="18" t="s">
        <v>44</v>
      </c>
      <c r="AA16" s="18" t="s">
        <v>45</v>
      </c>
      <c r="AB16" s="18" t="s">
        <v>29</v>
      </c>
      <c r="AC16" s="18" t="s">
        <v>46</v>
      </c>
      <c r="AD16" s="18" t="s">
        <v>29</v>
      </c>
      <c r="AE16" s="18" t="s">
        <v>33</v>
      </c>
      <c r="AF16" s="18" t="s">
        <v>47</v>
      </c>
      <c r="AG16" s="14" t="s">
        <v>48</v>
      </c>
      <c r="AH16" s="2"/>
      <c r="AI16" s="19" t="s">
        <v>49</v>
      </c>
      <c r="AJ16" s="16" t="s">
        <v>50</v>
      </c>
      <c r="AK16" s="37" t="s">
        <v>51</v>
      </c>
      <c r="AM16" s="40" t="s">
        <v>52</v>
      </c>
      <c r="AN16" s="40" t="s">
        <v>53</v>
      </c>
      <c r="AO16" s="40" t="s">
        <v>54</v>
      </c>
      <c r="AP16" s="40" t="s">
        <v>55</v>
      </c>
      <c r="AQ16" s="40" t="s">
        <v>56</v>
      </c>
      <c r="AR16" s="39"/>
      <c r="AS16" s="40" t="s">
        <v>57</v>
      </c>
      <c r="AT16" s="41" t="s">
        <v>58</v>
      </c>
    </row>
    <row r="17" spans="1:46" ht="225" customHeight="1" x14ac:dyDescent="0.25">
      <c r="A17" s="164">
        <v>1</v>
      </c>
      <c r="B17" s="91" t="s">
        <v>59</v>
      </c>
      <c r="C17" s="127" t="s">
        <v>226</v>
      </c>
      <c r="D17" s="127" t="s">
        <v>227</v>
      </c>
      <c r="E17" s="127" t="s">
        <v>228</v>
      </c>
      <c r="F17" s="150"/>
      <c r="G17" s="91">
        <v>365</v>
      </c>
      <c r="H17" s="154" t="str">
        <f>IF(G17&lt;=0,"",IF(G17&lt;=2,"Muy Baja",IF(G17&lt;=24,"Baja",IF(G17&lt;=500,"Media",IF(G17&lt;=5000,"Alta","Muy Alta")))))</f>
        <v>Media</v>
      </c>
      <c r="I17" s="146">
        <f>IF(H17="","",IF(H17="Muy Baja",0.2,IF(H17="Baja",0.4,IF(H17="Media",0.6,IF(H17="Alta",0.8,IF(H17="Muy Alta",1,))))))</f>
        <v>0.6</v>
      </c>
      <c r="J17" s="161" t="s">
        <v>63</v>
      </c>
      <c r="K17" s="252" t="str">
        <f>+J17</f>
        <v>El riesgo afecta la imagen de la entidad con algunos usuarios de relevancia frente al logro de los objetivos.</v>
      </c>
      <c r="L17" s="154" t="str">
        <f>+VLOOKUP(K17,[2]Datos!$O$4:$P$15,2,FALSE)</f>
        <v>Moderado</v>
      </c>
      <c r="M17" s="146">
        <f>IF(L17="","",IF(L17="Leve",0.2,IF(L17="Menor",0.4,IF(L17="Moderado",0.6,IF(L17="Mayor",0.8,IF(L17="Catastrófico",1,))))))</f>
        <v>0.6</v>
      </c>
      <c r="N17" s="113" t="str">
        <f>+CONCATENATE(H17, " - ", L17)</f>
        <v>Media - Moderado</v>
      </c>
      <c r="O17" s="158" t="str">
        <f>+VLOOKUP(N17,[2]Datos!J4:K28,2,)</f>
        <v>MODERADO</v>
      </c>
      <c r="P17" s="34"/>
      <c r="Q17" s="8">
        <v>1</v>
      </c>
      <c r="R17" s="32" t="s">
        <v>229</v>
      </c>
      <c r="S17" s="46" t="str">
        <f>IF(OR(T17="Preventivo",T17="Detectivo"),"Probabilidad",IF(T17="Correctivo","Impacto",""))</f>
        <v>Probabilidad</v>
      </c>
      <c r="T17" s="35" t="s">
        <v>65</v>
      </c>
      <c r="U17" s="35" t="s">
        <v>66</v>
      </c>
      <c r="V17" s="48" t="str">
        <f t="shared" ref="V17:V27" si="0">IF(AND(T17="Preventivo",U17="Automático"),"50%",IF(AND(T17="Preventivo",U17="Manual"),"40%",IF(AND(T17="Detectivo",U17="Automático"),"40%",IF(AND(T17="Detectivo",U17="Manual"),"30%",IF(AND(T17="Correctivo",U17="Automático"),"35%",IF(AND(T17="Correctivo",U17="Manual"),"25%",""))))))</f>
        <v>40%</v>
      </c>
      <c r="W17" s="67" t="s">
        <v>230</v>
      </c>
      <c r="X17" s="67" t="s">
        <v>231</v>
      </c>
      <c r="Y17" s="67" t="s">
        <v>232</v>
      </c>
      <c r="Z17" s="50">
        <f>IFERROR(IF(S17="Probabilidad",(I17-(+I17*V17)),IF(S17="Impacto",I17,"")),"")</f>
        <v>0.36</v>
      </c>
      <c r="AA17" s="51" t="str">
        <f t="shared" ref="AA17:AA27" si="1">IFERROR(IF(Z17="","",IF(Z17&lt;=0.2,"Muy Baja",IF(Z17&lt;=0.4,"Baja",IF(Z17&lt;=0.6,"Media",IF(Z17&lt;=0.8,"Alta","Muy Alta"))))),"")</f>
        <v>Baja</v>
      </c>
      <c r="AB17" s="253">
        <f t="shared" ref="AB17:AB27" si="2">+Z17</f>
        <v>0.36</v>
      </c>
      <c r="AC17" s="52" t="str">
        <f t="shared" ref="AC17:AC27" si="3">IFERROR(IF(AD17="","",IF(AD17&lt;=0.2,"Leve",IF(AD17&lt;=0.4,"Menor",IF(AD17&lt;=0.6,"Moderado",IF(AD17&lt;=0.8,"Mayor","Catastrófico"))))),"")</f>
        <v>Moderado</v>
      </c>
      <c r="AD17" s="50">
        <f>IFERROR(IF(S17="Impacto",(M17-(+M17*V17)),IF(S17="Probabilidad",M17,"")),"")</f>
        <v>0.6</v>
      </c>
      <c r="AE17" s="53" t="str">
        <f>+CONCATENATE(AA17, " - ", AC17)</f>
        <v>Baja - Moderado</v>
      </c>
      <c r="AF17" s="62" t="str">
        <f>+VLOOKUP(AE17,[2]Datos!$J$4:$K$28,2,)</f>
        <v>MODERADO</v>
      </c>
      <c r="AG17" s="191" t="s">
        <v>233</v>
      </c>
      <c r="AH17" s="34"/>
      <c r="AI17" s="254"/>
      <c r="AJ17" s="104"/>
      <c r="AK17" s="255"/>
      <c r="AM17" s="256">
        <v>45054</v>
      </c>
      <c r="AN17" s="257" t="s">
        <v>234</v>
      </c>
      <c r="AO17" s="258" t="s">
        <v>235</v>
      </c>
      <c r="AP17" s="259" t="s">
        <v>236</v>
      </c>
      <c r="AQ17" s="260"/>
      <c r="AR17" s="39"/>
      <c r="AS17" s="261" t="s">
        <v>237</v>
      </c>
      <c r="AT17" s="262" t="s">
        <v>238</v>
      </c>
    </row>
    <row r="18" spans="1:46" ht="225" customHeight="1" thickBot="1" x14ac:dyDescent="0.3">
      <c r="A18" s="263"/>
      <c r="B18" s="264"/>
      <c r="C18" s="265"/>
      <c r="D18" s="265"/>
      <c r="E18" s="265"/>
      <c r="F18" s="266"/>
      <c r="G18" s="264"/>
      <c r="H18" s="267"/>
      <c r="I18" s="114"/>
      <c r="J18" s="162"/>
      <c r="K18" s="268"/>
      <c r="L18" s="267"/>
      <c r="M18" s="114"/>
      <c r="N18" s="114"/>
      <c r="O18" s="159"/>
      <c r="P18" s="2"/>
      <c r="Q18" s="269">
        <v>2</v>
      </c>
      <c r="R18" s="65" t="s">
        <v>239</v>
      </c>
      <c r="S18" s="270" t="str">
        <f>IF(OR(T18="Preventivo",T18="Detectivo"),"Probabilidad",IF(T18="Correctivo","Impacto",""))</f>
        <v>Probabilidad</v>
      </c>
      <c r="T18" s="69" t="s">
        <v>65</v>
      </c>
      <c r="U18" s="69" t="s">
        <v>66</v>
      </c>
      <c r="V18" s="271" t="str">
        <f t="shared" si="0"/>
        <v>40%</v>
      </c>
      <c r="W18" s="69" t="s">
        <v>230</v>
      </c>
      <c r="X18" s="69" t="s">
        <v>240</v>
      </c>
      <c r="Y18" s="69" t="s">
        <v>241</v>
      </c>
      <c r="Z18" s="272">
        <f>IFERROR(IF(AND(S18="Probabilidad",S18="Probabilidad"),(AB17-(+AB17*V18)),IF(S18="Probabilidad",(I17-(+I17*V18)),IF(S18="Impacto",AB17,""))),"")</f>
        <v>0.216</v>
      </c>
      <c r="AA18" s="273" t="str">
        <f t="shared" si="1"/>
        <v>Baja</v>
      </c>
      <c r="AB18" s="274">
        <f t="shared" si="2"/>
        <v>0.216</v>
      </c>
      <c r="AC18" s="275" t="str">
        <f t="shared" si="3"/>
        <v>Moderado</v>
      </c>
      <c r="AD18" s="272">
        <f>IFERROR(IF(AND(S17="Impacto",S17="Impacto"),(AD17-(+AD17*V18)),IF(S18="Impacto",(M17-(+M17*V18)),IF(S18="Probabilidad",AD17,""))),"")</f>
        <v>0.6</v>
      </c>
      <c r="AE18" s="276" t="str">
        <f t="shared" ref="AE18:AE21" si="4">+CONCATENATE(AA18, " - ", AC18)</f>
        <v>Baja - Moderado</v>
      </c>
      <c r="AF18" s="277" t="str">
        <f>+VLOOKUP(AE18,[2]Datos!$J$4:$K$28,2,)</f>
        <v>MODERADO</v>
      </c>
      <c r="AG18" s="278"/>
      <c r="AH18" s="2"/>
      <c r="AI18" s="279"/>
      <c r="AJ18" s="105"/>
      <c r="AK18" s="280"/>
      <c r="AM18" s="281"/>
      <c r="AN18" s="282"/>
      <c r="AO18" s="283"/>
      <c r="AP18" s="284"/>
      <c r="AQ18" s="285"/>
      <c r="AR18" s="39"/>
      <c r="AS18" s="286"/>
      <c r="AT18" s="287" t="s">
        <v>242</v>
      </c>
    </row>
    <row r="19" spans="1:46" ht="225" customHeight="1" thickBot="1" x14ac:dyDescent="0.3">
      <c r="A19" s="263"/>
      <c r="B19" s="264"/>
      <c r="C19" s="265"/>
      <c r="D19" s="265"/>
      <c r="E19" s="265"/>
      <c r="F19" s="266"/>
      <c r="G19" s="264"/>
      <c r="H19" s="267"/>
      <c r="I19" s="114"/>
      <c r="J19" s="162"/>
      <c r="K19" s="268"/>
      <c r="L19" s="267"/>
      <c r="M19" s="114"/>
      <c r="N19" s="114"/>
      <c r="O19" s="159"/>
      <c r="P19" s="2"/>
      <c r="Q19" s="269">
        <v>3</v>
      </c>
      <c r="R19" s="65" t="s">
        <v>243</v>
      </c>
      <c r="S19" s="270" t="str">
        <f t="shared" ref="S19:S27" si="5">IF(OR(T19="Preventivo",T19="Detectivo"),"Probabilidad",IF(T19="Correctivo","Impacto",""))</f>
        <v>Probabilidad</v>
      </c>
      <c r="T19" s="69" t="s">
        <v>65</v>
      </c>
      <c r="U19" s="69" t="s">
        <v>66</v>
      </c>
      <c r="V19" s="271" t="str">
        <f t="shared" si="0"/>
        <v>40%</v>
      </c>
      <c r="W19" s="288" t="s">
        <v>67</v>
      </c>
      <c r="X19" s="69" t="s">
        <v>240</v>
      </c>
      <c r="Y19" s="69" t="s">
        <v>241</v>
      </c>
      <c r="Z19" s="272">
        <f>IFERROR(IF(AND(S19="Probabilidad",S19="Probabilidad"),(AB18-(+AB18*V19)),IF(S19="Probabilidad",(I17-(+I17*V19)),IF(S19="Impacto",AB18,""))),"")</f>
        <v>0.12959999999999999</v>
      </c>
      <c r="AA19" s="273" t="str">
        <f t="shared" si="1"/>
        <v>Muy Baja</v>
      </c>
      <c r="AB19" s="274">
        <f t="shared" si="2"/>
        <v>0.12959999999999999</v>
      </c>
      <c r="AC19" s="275" t="str">
        <f t="shared" si="3"/>
        <v>Moderado</v>
      </c>
      <c r="AD19" s="272">
        <f>IFERROR(IF(AND(S17="Impacto",S17="Impacto"),(AD17-(+AD17*V19)),IF(S19="Impacto",(M17-(+M17*V19)),IF(S19="Probabilidad",AD17,""))),"")</f>
        <v>0.6</v>
      </c>
      <c r="AE19" s="276" t="str">
        <f t="shared" si="4"/>
        <v>Muy Baja - Moderado</v>
      </c>
      <c r="AF19" s="277" t="str">
        <f>+VLOOKUP(AE19,[2]Datos!$J$4:$K$28,2,)</f>
        <v>MODERADO</v>
      </c>
      <c r="AG19" s="278"/>
      <c r="AH19" s="2"/>
      <c r="AI19" s="279"/>
      <c r="AJ19" s="105"/>
      <c r="AK19" s="280"/>
      <c r="AM19" s="281"/>
      <c r="AN19" s="282"/>
      <c r="AO19" s="283"/>
      <c r="AP19" s="284"/>
      <c r="AQ19" s="285"/>
      <c r="AR19" s="39"/>
      <c r="AS19" s="286"/>
      <c r="AT19" s="287" t="s">
        <v>244</v>
      </c>
    </row>
    <row r="20" spans="1:46" ht="225" customHeight="1" thickBot="1" x14ac:dyDescent="0.3">
      <c r="A20" s="263"/>
      <c r="B20" s="264"/>
      <c r="C20" s="265"/>
      <c r="D20" s="265"/>
      <c r="E20" s="265"/>
      <c r="F20" s="266"/>
      <c r="G20" s="264"/>
      <c r="H20" s="267"/>
      <c r="I20" s="114"/>
      <c r="J20" s="162"/>
      <c r="K20" s="268"/>
      <c r="L20" s="267"/>
      <c r="M20" s="114"/>
      <c r="N20" s="114"/>
      <c r="O20" s="159"/>
      <c r="P20" s="2"/>
      <c r="Q20" s="269">
        <v>4</v>
      </c>
      <c r="R20" s="65" t="s">
        <v>245</v>
      </c>
      <c r="S20" s="270" t="str">
        <f t="shared" si="5"/>
        <v>Impacto</v>
      </c>
      <c r="T20" s="69" t="s">
        <v>89</v>
      </c>
      <c r="U20" s="69" t="s">
        <v>66</v>
      </c>
      <c r="V20" s="271" t="str">
        <f t="shared" si="0"/>
        <v>25%</v>
      </c>
      <c r="W20" s="289" t="s">
        <v>246</v>
      </c>
      <c r="X20" s="69" t="s">
        <v>247</v>
      </c>
      <c r="Y20" s="69" t="s">
        <v>248</v>
      </c>
      <c r="Z20" s="272">
        <f>IFERROR(IF(AND(S19="Probabilidad",S20="Probabilidad"),(AB19-(+AB19*V20)),IF(S20="Probabilidad",(I17-(+I17*V20)),IF(S20="Impacto",AB19,""))),"")</f>
        <v>0.12959999999999999</v>
      </c>
      <c r="AA20" s="273" t="str">
        <f t="shared" si="1"/>
        <v>Muy Baja</v>
      </c>
      <c r="AB20" s="274">
        <f t="shared" si="2"/>
        <v>0.12959999999999999</v>
      </c>
      <c r="AC20" s="275" t="str">
        <f t="shared" si="3"/>
        <v>Moderado</v>
      </c>
      <c r="AD20" s="272">
        <f>IFERROR(IF(AND(S17="Impacto",S17="Impacto"),(AD17-(+AD17*V20)),IF(S20="Impacto",(M17-(+M17*V20)),IF(S20="Probabilidad",AD17,""))),"")</f>
        <v>0.44999999999999996</v>
      </c>
      <c r="AE20" s="276" t="str">
        <f t="shared" si="4"/>
        <v>Muy Baja - Moderado</v>
      </c>
      <c r="AF20" s="277" t="str">
        <f>+VLOOKUP(AE20,[2]Datos!$J$4:$K$28,2,)</f>
        <v>MODERADO</v>
      </c>
      <c r="AG20" s="278"/>
      <c r="AH20" s="2"/>
      <c r="AI20" s="279"/>
      <c r="AJ20" s="105"/>
      <c r="AK20" s="280"/>
      <c r="AM20" s="281"/>
      <c r="AN20" s="282"/>
      <c r="AO20" s="283"/>
      <c r="AP20" s="284"/>
      <c r="AQ20" s="285"/>
      <c r="AR20" s="39"/>
      <c r="AS20" s="286"/>
      <c r="AT20" s="287" t="s">
        <v>249</v>
      </c>
    </row>
    <row r="21" spans="1:46" s="25" customFormat="1" ht="200.25" customHeight="1" thickBot="1" x14ac:dyDescent="0.3">
      <c r="A21" s="167"/>
      <c r="B21" s="94"/>
      <c r="C21" s="130"/>
      <c r="D21" s="130"/>
      <c r="E21" s="130"/>
      <c r="F21" s="153"/>
      <c r="G21" s="94"/>
      <c r="H21" s="157"/>
      <c r="I21" s="149"/>
      <c r="J21" s="163"/>
      <c r="K21" s="112"/>
      <c r="L21" s="157"/>
      <c r="M21" s="149"/>
      <c r="N21" s="115"/>
      <c r="O21" s="160"/>
      <c r="P21" s="290"/>
      <c r="Q21" s="269">
        <v>5</v>
      </c>
      <c r="R21" s="65" t="s">
        <v>250</v>
      </c>
      <c r="S21" s="270" t="str">
        <f t="shared" si="5"/>
        <v>Impacto</v>
      </c>
      <c r="T21" s="69" t="s">
        <v>89</v>
      </c>
      <c r="U21" s="69" t="s">
        <v>66</v>
      </c>
      <c r="V21" s="271" t="str">
        <f t="shared" si="0"/>
        <v>25%</v>
      </c>
      <c r="W21" s="69" t="s">
        <v>246</v>
      </c>
      <c r="X21" s="69" t="s">
        <v>231</v>
      </c>
      <c r="Y21" s="69" t="s">
        <v>251</v>
      </c>
      <c r="Z21" s="272">
        <f>IFERROR(IF(AND(S20="Probabilidad",S21="Probabilidad"),(AB20-(+AB20*V21)),IF(S21="Probabilidad",(I20-(+I17*V21)),IF(S21="Impacto",AB20,""))),"")</f>
        <v>0.12959999999999999</v>
      </c>
      <c r="AA21" s="273" t="str">
        <f t="shared" si="1"/>
        <v>Muy Baja</v>
      </c>
      <c r="AB21" s="274">
        <f t="shared" si="2"/>
        <v>0.12959999999999999</v>
      </c>
      <c r="AC21" s="275" t="str">
        <f t="shared" si="3"/>
        <v>Menor</v>
      </c>
      <c r="AD21" s="272">
        <f>IFERROR(IF(AND(S20="Impacto",S20="Impacto"),(AD20-(+AD20*V21)),IF(S21="Impacto",(M17-(+M17*V21)),IF(S21="Probabilidad",AD20,""))),"")</f>
        <v>0.33749999999999997</v>
      </c>
      <c r="AE21" s="276" t="str">
        <f t="shared" si="4"/>
        <v>Muy Baja - Menor</v>
      </c>
      <c r="AF21" s="277" t="str">
        <f>+VLOOKUP(AE21,[2]Datos!$J$4:$K$28,2,)</f>
        <v>BAJO</v>
      </c>
      <c r="AG21" s="211"/>
      <c r="AH21" s="290"/>
      <c r="AI21" s="291"/>
      <c r="AJ21" s="106"/>
      <c r="AK21" s="292"/>
      <c r="AM21" s="293"/>
      <c r="AN21" s="294"/>
      <c r="AO21" s="295"/>
      <c r="AP21" s="296"/>
      <c r="AQ21" s="297"/>
      <c r="AR21" s="298"/>
      <c r="AS21" s="299"/>
      <c r="AT21" s="287" t="s">
        <v>252</v>
      </c>
    </row>
    <row r="22" spans="1:46" ht="157.5" customHeight="1" x14ac:dyDescent="0.25">
      <c r="A22" s="214">
        <v>2</v>
      </c>
      <c r="B22" s="215" t="s">
        <v>59</v>
      </c>
      <c r="C22" s="216" t="s">
        <v>253</v>
      </c>
      <c r="D22" s="216" t="s">
        <v>254</v>
      </c>
      <c r="E22" s="216" t="s">
        <v>255</v>
      </c>
      <c r="F22" s="217"/>
      <c r="G22" s="215">
        <v>365</v>
      </c>
      <c r="H22" s="218" t="str">
        <f>IF(G22&lt;=0,"",IF(G22&lt;=2,"Muy Baja",IF(G22&lt;=24,"Baja",IF(G22&lt;=500,"Media",IF(G22&lt;=5000,"Alta","Muy Alta")))))</f>
        <v>Media</v>
      </c>
      <c r="I22" s="219">
        <f>IF(H22="","",IF(H22="Muy Baja",0.2,IF(H22="Baja",0.4,IF(H22="Media",0.6,IF(H22="Alta",0.8,IF(H22="Muy Alta",1,))))))</f>
        <v>0.6</v>
      </c>
      <c r="J22" s="162" t="s">
        <v>145</v>
      </c>
      <c r="K22" s="111" t="str">
        <f>+J22</f>
        <v>El riesgo afecta la imagen de la entidad internamente, de conocimiento general nivel interno, de junta directiva y/o de proveedores</v>
      </c>
      <c r="L22" s="218" t="str">
        <f>+VLOOKUP(K22,[2]Datos!$O$4:$P$15,2,FALSE)</f>
        <v>Menor</v>
      </c>
      <c r="M22" s="219">
        <f>IF(L22="","",IF(L22="Leve",0.2,IF(L22="Menor",0.4,IF(L22="Moderado",0.6,IF(L22="Mayor",0.8,IF(L22="Catastrófico",1,))))))</f>
        <v>0.4</v>
      </c>
      <c r="N22" s="114" t="str">
        <f>+CONCATENATE(H22, " - ", L22)</f>
        <v>Media - Menor</v>
      </c>
      <c r="O22" s="159" t="str">
        <f>+VLOOKUP(N22,[2]Datos!J10:K34,2,)</f>
        <v>MODERADO</v>
      </c>
      <c r="P22" s="2"/>
      <c r="Q22" s="220">
        <v>1</v>
      </c>
      <c r="R22" s="32" t="s">
        <v>256</v>
      </c>
      <c r="S22" s="222" t="str">
        <f t="shared" si="5"/>
        <v>Probabilidad</v>
      </c>
      <c r="T22" s="223" t="s">
        <v>65</v>
      </c>
      <c r="U22" s="223" t="s">
        <v>66</v>
      </c>
      <c r="V22" s="224" t="str">
        <f t="shared" si="0"/>
        <v>40%</v>
      </c>
      <c r="W22" s="67" t="s">
        <v>230</v>
      </c>
      <c r="X22" s="67" t="s">
        <v>231</v>
      </c>
      <c r="Y22" s="67" t="s">
        <v>232</v>
      </c>
      <c r="Z22" s="225">
        <f>IFERROR(IF(S22="Probabilidad",(I22-(+I22*V22)),IF(S22="Impacto",I22,"")),"")</f>
        <v>0.36</v>
      </c>
      <c r="AA22" s="226" t="str">
        <f t="shared" si="1"/>
        <v>Baja</v>
      </c>
      <c r="AB22" s="227">
        <f t="shared" si="2"/>
        <v>0.36</v>
      </c>
      <c r="AC22" s="228" t="str">
        <f t="shared" si="3"/>
        <v>Menor</v>
      </c>
      <c r="AD22" s="225">
        <f>IFERROR(IF(S22="Impacto",(M22-(+M22*V22)),IF(S22="Probabilidad",M22,"")),"")</f>
        <v>0.4</v>
      </c>
      <c r="AE22" s="229" t="str">
        <f>+CONCATENATE(AA22, " - ", AC22)</f>
        <v>Baja - Menor</v>
      </c>
      <c r="AF22" s="230" t="str">
        <f>+VLOOKUP(AE22,[2]Datos!$J$4:$K$28,2,)</f>
        <v>MODERADO</v>
      </c>
      <c r="AG22" s="231" t="s">
        <v>233</v>
      </c>
      <c r="AH22" s="2"/>
      <c r="AI22" s="254"/>
      <c r="AJ22" s="300"/>
      <c r="AK22" s="255"/>
      <c r="AM22" s="281">
        <v>45054</v>
      </c>
      <c r="AN22" s="301" t="s">
        <v>257</v>
      </c>
      <c r="AO22" s="302" t="s">
        <v>258</v>
      </c>
      <c r="AP22" s="303"/>
      <c r="AQ22" s="304"/>
      <c r="AR22" s="38"/>
      <c r="AS22" s="305" t="s">
        <v>259</v>
      </c>
      <c r="AT22" s="287" t="s">
        <v>260</v>
      </c>
    </row>
    <row r="23" spans="1:46" ht="157.5" customHeight="1" thickBot="1" x14ac:dyDescent="0.3">
      <c r="A23" s="214"/>
      <c r="B23" s="215"/>
      <c r="C23" s="216"/>
      <c r="D23" s="216"/>
      <c r="E23" s="216"/>
      <c r="F23" s="217"/>
      <c r="G23" s="215"/>
      <c r="H23" s="218"/>
      <c r="I23" s="219"/>
      <c r="J23" s="162"/>
      <c r="K23" s="111"/>
      <c r="L23" s="218"/>
      <c r="M23" s="219"/>
      <c r="N23" s="114"/>
      <c r="O23" s="159"/>
      <c r="P23" s="2"/>
      <c r="Q23" s="269">
        <v>2</v>
      </c>
      <c r="R23" s="65" t="s">
        <v>239</v>
      </c>
      <c r="S23" s="222" t="str">
        <f t="shared" si="5"/>
        <v>Probabilidad</v>
      </c>
      <c r="T23" s="223" t="s">
        <v>65</v>
      </c>
      <c r="U23" s="223" t="s">
        <v>66</v>
      </c>
      <c r="V23" s="224" t="str">
        <f t="shared" si="0"/>
        <v>40%</v>
      </c>
      <c r="W23" s="67" t="s">
        <v>230</v>
      </c>
      <c r="X23" s="67" t="s">
        <v>240</v>
      </c>
      <c r="Y23" s="67" t="s">
        <v>241</v>
      </c>
      <c r="Z23" s="54">
        <f>IFERROR(IF(AND(S22="Probabilidad",S23="Probabilidad"),(AB22-(+AB22*V23)),IF(S23="Probabilidad",(I22-(+I22*V23)),IF(S23="Impacto",AB22,""))),"")</f>
        <v>0.216</v>
      </c>
      <c r="AA23" s="55" t="str">
        <f t="shared" si="1"/>
        <v>Baja</v>
      </c>
      <c r="AB23" s="54">
        <f t="shared" si="2"/>
        <v>0.216</v>
      </c>
      <c r="AC23" s="56" t="str">
        <f t="shared" si="3"/>
        <v>Menor</v>
      </c>
      <c r="AD23" s="54">
        <f>IFERROR(IF(AND(S22="Impacto",S22="Impacto"),(AD22-(+AD22*V23)),IF(S23="Impacto",(M22-(+M22*V23)),IF(S23="Probabilidad",AD22,""))),"")</f>
        <v>0.4</v>
      </c>
      <c r="AE23" s="57" t="str">
        <f t="shared" ref="AE23:AE25" si="6">+CONCATENATE(AA23, " - ", AC23)</f>
        <v>Baja - Menor</v>
      </c>
      <c r="AF23" s="63" t="str">
        <f>+VLOOKUP(AE23,[2]Datos!$J$4:$K$28,2,)</f>
        <v>MODERADO</v>
      </c>
      <c r="AG23" s="231"/>
      <c r="AH23" s="2"/>
      <c r="AI23" s="279"/>
      <c r="AJ23" s="306"/>
      <c r="AK23" s="280"/>
      <c r="AM23" s="281"/>
      <c r="AN23" s="282"/>
      <c r="AO23" s="282"/>
      <c r="AP23" s="307"/>
      <c r="AQ23" s="308"/>
      <c r="AR23" s="38"/>
      <c r="AS23" s="309"/>
      <c r="AT23" s="287" t="s">
        <v>261</v>
      </c>
    </row>
    <row r="24" spans="1:46" ht="220.5" customHeight="1" thickBot="1" x14ac:dyDescent="0.3">
      <c r="A24" s="165"/>
      <c r="B24" s="92"/>
      <c r="C24" s="128"/>
      <c r="D24" s="128"/>
      <c r="E24" s="128"/>
      <c r="F24" s="151"/>
      <c r="G24" s="92"/>
      <c r="H24" s="155"/>
      <c r="I24" s="147"/>
      <c r="J24" s="162"/>
      <c r="K24" s="111"/>
      <c r="L24" s="155"/>
      <c r="M24" s="147"/>
      <c r="N24" s="114"/>
      <c r="O24" s="159"/>
      <c r="P24" s="2"/>
      <c r="Q24" s="8">
        <v>3</v>
      </c>
      <c r="R24" s="44" t="s">
        <v>262</v>
      </c>
      <c r="S24" s="47" t="str">
        <f t="shared" si="5"/>
        <v>Probabilidad</v>
      </c>
      <c r="T24" s="6" t="s">
        <v>65</v>
      </c>
      <c r="U24" s="6" t="s">
        <v>66</v>
      </c>
      <c r="V24" s="49" t="str">
        <f t="shared" si="0"/>
        <v>40%</v>
      </c>
      <c r="W24" s="310" t="s">
        <v>263</v>
      </c>
      <c r="X24" s="310" t="s">
        <v>264</v>
      </c>
      <c r="Y24" s="310" t="s">
        <v>265</v>
      </c>
      <c r="Z24" s="54">
        <f>IFERROR(IF(AND(S23="Probabilidad",S24="Probabilidad"),(AB23-(+AB23*V24)),IF(S24="Probabilidad",(I22-(+I22*V24)),IF(S24="Impacto",AB23,""))),"")</f>
        <v>0.12959999999999999</v>
      </c>
      <c r="AA24" s="273" t="str">
        <f t="shared" si="1"/>
        <v>Muy Baja</v>
      </c>
      <c r="AB24" s="235">
        <f t="shared" si="2"/>
        <v>0.12959999999999999</v>
      </c>
      <c r="AC24" s="56" t="str">
        <f t="shared" si="3"/>
        <v>Menor</v>
      </c>
      <c r="AD24" s="54">
        <f>IFERROR(IF(AND(S22="Impacto",S22="Impacto"),(AD22-(+AD22*V24)),IF(S24="Impacto",(M22-(+M22*V24)),IF(S24="Probabilidad",AD22,""))),"")</f>
        <v>0.4</v>
      </c>
      <c r="AE24" s="57" t="str">
        <f t="shared" si="6"/>
        <v>Muy Baja - Menor</v>
      </c>
      <c r="AF24" s="63" t="str">
        <f>+VLOOKUP(AE24,[2]Datos!$J$4:$K$28,2,)</f>
        <v>BAJO</v>
      </c>
      <c r="AG24" s="200"/>
      <c r="AH24" s="2"/>
      <c r="AI24" s="279"/>
      <c r="AJ24" s="306"/>
      <c r="AK24" s="280"/>
      <c r="AM24" s="311"/>
      <c r="AN24" s="282"/>
      <c r="AO24" s="282"/>
      <c r="AP24" s="307"/>
      <c r="AQ24" s="311"/>
      <c r="AR24" s="38"/>
      <c r="AS24" s="286"/>
      <c r="AT24" s="287" t="s">
        <v>266</v>
      </c>
    </row>
    <row r="25" spans="1:46" ht="133.5" customHeight="1" thickBot="1" x14ac:dyDescent="0.3">
      <c r="A25" s="167"/>
      <c r="B25" s="94"/>
      <c r="C25" s="130"/>
      <c r="D25" s="130"/>
      <c r="E25" s="130"/>
      <c r="F25" s="153"/>
      <c r="G25" s="94"/>
      <c r="H25" s="157"/>
      <c r="I25" s="149"/>
      <c r="J25" s="163"/>
      <c r="K25" s="112"/>
      <c r="L25" s="157"/>
      <c r="M25" s="149"/>
      <c r="N25" s="115"/>
      <c r="O25" s="160"/>
      <c r="P25" s="2"/>
      <c r="Q25" s="9">
        <v>4</v>
      </c>
      <c r="R25" s="65" t="s">
        <v>267</v>
      </c>
      <c r="S25" s="206" t="str">
        <f t="shared" si="5"/>
        <v>Impacto</v>
      </c>
      <c r="T25" s="21" t="s">
        <v>89</v>
      </c>
      <c r="U25" s="21" t="s">
        <v>66</v>
      </c>
      <c r="V25" s="207" t="str">
        <f t="shared" si="0"/>
        <v>25%</v>
      </c>
      <c r="W25" s="288" t="s">
        <v>67</v>
      </c>
      <c r="X25" s="69" t="s">
        <v>268</v>
      </c>
      <c r="Y25" s="69" t="s">
        <v>269</v>
      </c>
      <c r="Z25" s="58">
        <f>IFERROR(IF(AND(S24="Probabilidad",S25="Probabilidad"),(AB24-(+AB24*V25)),IF(S25="Probabilidad",(I22-(+I22*V25)),IF(S25="Impacto",AB24,""))),"")</f>
        <v>0.12959999999999999</v>
      </c>
      <c r="AA25" s="273" t="str">
        <f t="shared" si="1"/>
        <v>Muy Baja</v>
      </c>
      <c r="AB25" s="239">
        <f t="shared" si="2"/>
        <v>0.12959999999999999</v>
      </c>
      <c r="AC25" s="60" t="str">
        <f t="shared" si="3"/>
        <v>Menor</v>
      </c>
      <c r="AD25" s="58">
        <f>IFERROR(IF(AND(S24="Impacto",S24="Impacto"),(AD24-(+AD24*V25)),IF(S25="Impacto",(M22-(+M22*V25)),IF(S25="Probabilidad",AD24,""))),"")</f>
        <v>0.30000000000000004</v>
      </c>
      <c r="AE25" s="61" t="str">
        <f t="shared" si="6"/>
        <v>Muy Baja - Menor</v>
      </c>
      <c r="AF25" s="64" t="str">
        <f>+VLOOKUP(AE25,[2]Datos!$J$4:$K$28,2,)</f>
        <v>BAJO</v>
      </c>
      <c r="AG25" s="211"/>
      <c r="AH25" s="2"/>
      <c r="AI25" s="291"/>
      <c r="AJ25" s="292"/>
      <c r="AK25" s="292"/>
      <c r="AM25" s="312"/>
      <c r="AN25" s="313"/>
      <c r="AO25" s="313"/>
      <c r="AP25" s="314"/>
      <c r="AQ25" s="312"/>
      <c r="AR25" s="38"/>
      <c r="AS25" s="315"/>
      <c r="AT25" s="287" t="s">
        <v>270</v>
      </c>
    </row>
    <row r="26" spans="1:46" ht="202.5" customHeight="1" x14ac:dyDescent="0.25">
      <c r="A26" s="164">
        <v>3</v>
      </c>
      <c r="B26" s="91" t="s">
        <v>59</v>
      </c>
      <c r="C26" s="127" t="s">
        <v>271</v>
      </c>
      <c r="D26" s="127" t="s">
        <v>272</v>
      </c>
      <c r="E26" s="127" t="s">
        <v>273</v>
      </c>
      <c r="F26" s="150"/>
      <c r="G26" s="91">
        <v>365</v>
      </c>
      <c r="H26" s="154" t="str">
        <f>IF(G26&lt;=0,"",IF(G26&lt;=2,"Muy Baja",IF(G26&lt;=24,"Baja",IF(G26&lt;=500,"Media",IF(G26&lt;=5000,"Alta","Muy Alta")))))</f>
        <v>Media</v>
      </c>
      <c r="I26" s="146">
        <f>IF(H26="","",IF(H26="Muy Baja",0.2,IF(H26="Baja",0.4,IF(H26="Media",0.6,IF(H26="Alta",0.8,IF(H26="Muy Alta",1,))))))</f>
        <v>0.6</v>
      </c>
      <c r="J26" s="161" t="s">
        <v>145</v>
      </c>
      <c r="K26" s="110" t="str">
        <f>+J26</f>
        <v>El riesgo afecta la imagen de la entidad internamente, de conocimiento general nivel interno, de junta directiva y/o de proveedores</v>
      </c>
      <c r="L26" s="154" t="str">
        <f>+VLOOKUP(K26,[2]Datos!$O$4:$P$15,2,FALSE)</f>
        <v>Menor</v>
      </c>
      <c r="M26" s="146">
        <f>IF(L26="","",IF(L26="Leve",0.2,IF(L26="Menor",0.4,IF(L26="Moderado",0.6,IF(L26="Mayor",0.8,IF(L26="Catastrófico",1,))))))</f>
        <v>0.4</v>
      </c>
      <c r="N26" s="113" t="str">
        <f>+CONCATENATE(H26, " - ", L26)</f>
        <v>Media - Menor</v>
      </c>
      <c r="O26" s="158" t="str">
        <f>+VLOOKUP(N26,[2]Datos!J14:K38,2,)</f>
        <v>MODERADO</v>
      </c>
      <c r="P26" s="2"/>
      <c r="Q26" s="8">
        <v>1</v>
      </c>
      <c r="R26" s="316" t="s">
        <v>274</v>
      </c>
      <c r="S26" s="317" t="str">
        <f t="shared" si="5"/>
        <v>Probabilidad</v>
      </c>
      <c r="T26" s="318" t="s">
        <v>65</v>
      </c>
      <c r="U26" s="318" t="s">
        <v>66</v>
      </c>
      <c r="V26" s="48" t="str">
        <f t="shared" si="0"/>
        <v>40%</v>
      </c>
      <c r="W26" s="319" t="s">
        <v>275</v>
      </c>
      <c r="X26" s="6" t="s">
        <v>276</v>
      </c>
      <c r="Y26" s="6" t="s">
        <v>277</v>
      </c>
      <c r="Z26" s="50">
        <f>IFERROR(IF(S26="Probabilidad",(I26-(+I26*V26)),IF(S26="Impacto",I26,"")),"")</f>
        <v>0.36</v>
      </c>
      <c r="AA26" s="51" t="str">
        <f t="shared" si="1"/>
        <v>Baja</v>
      </c>
      <c r="AB26" s="253">
        <f t="shared" si="2"/>
        <v>0.36</v>
      </c>
      <c r="AC26" s="52" t="str">
        <f t="shared" si="3"/>
        <v>Menor</v>
      </c>
      <c r="AD26" s="50">
        <f>IFERROR(IF(S26="Impacto",(M26-(+M26*V26)),IF(S26="Probabilidad",M26,"")),"")</f>
        <v>0.4</v>
      </c>
      <c r="AE26" s="53" t="str">
        <f>+CONCATENATE(AA26, " - ", AC26)</f>
        <v>Baja - Menor</v>
      </c>
      <c r="AF26" s="62" t="str">
        <f>+VLOOKUP(AE26,[2]Datos!$J$4:$K$28,2,)</f>
        <v>MODERADO</v>
      </c>
      <c r="AG26" s="191" t="s">
        <v>233</v>
      </c>
      <c r="AH26" s="2"/>
      <c r="AI26" s="101" t="s">
        <v>278</v>
      </c>
      <c r="AJ26" s="104" t="s">
        <v>279</v>
      </c>
      <c r="AK26" s="107">
        <v>45107</v>
      </c>
      <c r="AM26" s="320">
        <v>45054</v>
      </c>
      <c r="AN26" s="321" t="s">
        <v>280</v>
      </c>
      <c r="AO26" s="101" t="s">
        <v>281</v>
      </c>
      <c r="AP26" s="322"/>
      <c r="AQ26" s="323"/>
      <c r="AR26" s="38"/>
      <c r="AS26" s="324" t="s">
        <v>282</v>
      </c>
      <c r="AT26" s="287" t="s">
        <v>283</v>
      </c>
    </row>
    <row r="27" spans="1:46" ht="228.75" customHeight="1" thickBot="1" x14ac:dyDescent="0.3">
      <c r="A27" s="167"/>
      <c r="B27" s="94"/>
      <c r="C27" s="130"/>
      <c r="D27" s="130"/>
      <c r="E27" s="130"/>
      <c r="F27" s="153"/>
      <c r="G27" s="94"/>
      <c r="H27" s="157"/>
      <c r="I27" s="149"/>
      <c r="J27" s="163"/>
      <c r="K27" s="112"/>
      <c r="L27" s="157"/>
      <c r="M27" s="149"/>
      <c r="N27" s="115"/>
      <c r="O27" s="160"/>
      <c r="P27" s="2"/>
      <c r="Q27" s="9">
        <v>2</v>
      </c>
      <c r="R27" s="325" t="s">
        <v>284</v>
      </c>
      <c r="S27" s="326" t="str">
        <f t="shared" si="5"/>
        <v>Impacto</v>
      </c>
      <c r="T27" s="327" t="s">
        <v>89</v>
      </c>
      <c r="U27" s="327" t="s">
        <v>66</v>
      </c>
      <c r="V27" s="207" t="str">
        <f t="shared" si="0"/>
        <v>25%</v>
      </c>
      <c r="W27" s="319" t="s">
        <v>285</v>
      </c>
      <c r="X27" s="69" t="s">
        <v>286</v>
      </c>
      <c r="Y27" s="69" t="s">
        <v>287</v>
      </c>
      <c r="Z27" s="58">
        <f>IFERROR(IF(AND(S26="Probabilidad",S27="Probabilidad"),(AB26-(+AB26*V27)),IF(S27="Probabilidad",(I26-(+I26*V27)),IF(S27="Impacto",AB26,""))),"")</f>
        <v>0.36</v>
      </c>
      <c r="AA27" s="59" t="str">
        <f t="shared" si="1"/>
        <v>Baja</v>
      </c>
      <c r="AB27" s="239">
        <f t="shared" si="2"/>
        <v>0.36</v>
      </c>
      <c r="AC27" s="60" t="str">
        <f t="shared" si="3"/>
        <v>Menor</v>
      </c>
      <c r="AD27" s="58">
        <f>IFERROR(IF(AND(S26="Impacto",S26="Impacto"),(AD26-(+AD26*V27)),IF(S27="Impacto",(M26-(+M26*V27)),IF(S27="Probabilidad",AD26,""))),"")</f>
        <v>0.30000000000000004</v>
      </c>
      <c r="AE27" s="61" t="str">
        <f t="shared" ref="AE27" si="7">+CONCATENATE(AA27, " - ", AC27)</f>
        <v>Baja - Menor</v>
      </c>
      <c r="AF27" s="64" t="str">
        <f>+VLOOKUP(AE27,[2]Datos!$J$4:$K$28,2,)</f>
        <v>MODERADO</v>
      </c>
      <c r="AG27" s="211"/>
      <c r="AH27" s="2"/>
      <c r="AI27" s="103"/>
      <c r="AJ27" s="106"/>
      <c r="AK27" s="109"/>
      <c r="AM27" s="328"/>
      <c r="AN27" s="329"/>
      <c r="AO27" s="103"/>
      <c r="AP27" s="329"/>
      <c r="AQ27" s="312"/>
      <c r="AR27" s="38"/>
      <c r="AS27" s="315"/>
      <c r="AT27" s="287" t="s">
        <v>288</v>
      </c>
    </row>
    <row r="28" spans="1:46" x14ac:dyDescent="0.25">
      <c r="P28" s="2"/>
    </row>
    <row r="29" spans="1:46" x14ac:dyDescent="0.25">
      <c r="P29" s="2"/>
    </row>
    <row r="30" spans="1:46" x14ac:dyDescent="0.25">
      <c r="P30" s="2"/>
    </row>
    <row r="31" spans="1:46" x14ac:dyDescent="0.25">
      <c r="P31" s="2"/>
    </row>
    <row r="32" spans="1:46" x14ac:dyDescent="0.25">
      <c r="P32" s="2"/>
    </row>
    <row r="33" spans="16:16" x14ac:dyDescent="0.25">
      <c r="P33" s="2"/>
    </row>
  </sheetData>
  <mergeCells count="102">
    <mergeCell ref="AS26:AS27"/>
    <mergeCell ref="AK26:AK27"/>
    <mergeCell ref="AM26:AM27"/>
    <mergeCell ref="AN26:AN27"/>
    <mergeCell ref="AO26:AO27"/>
    <mergeCell ref="AP26:AP27"/>
    <mergeCell ref="AQ26:AQ27"/>
    <mergeCell ref="M26:M27"/>
    <mergeCell ref="N26:N27"/>
    <mergeCell ref="O26:O27"/>
    <mergeCell ref="AG26:AG27"/>
    <mergeCell ref="AI26:AI27"/>
    <mergeCell ref="AJ26:AJ27"/>
    <mergeCell ref="G26:G27"/>
    <mergeCell ref="H26:H27"/>
    <mergeCell ref="I26:I27"/>
    <mergeCell ref="J26:J27"/>
    <mergeCell ref="K26:K27"/>
    <mergeCell ref="L26:L27"/>
    <mergeCell ref="AO22:AO25"/>
    <mergeCell ref="AP22:AP25"/>
    <mergeCell ref="AQ22:AQ25"/>
    <mergeCell ref="AS22:AS25"/>
    <mergeCell ref="A26:A27"/>
    <mergeCell ref="B26:B27"/>
    <mergeCell ref="C26:C27"/>
    <mergeCell ref="D26:D27"/>
    <mergeCell ref="E26:E27"/>
    <mergeCell ref="F26:F27"/>
    <mergeCell ref="AG22:AG25"/>
    <mergeCell ref="AI22:AI25"/>
    <mergeCell ref="AJ22:AJ25"/>
    <mergeCell ref="AK22:AK25"/>
    <mergeCell ref="AM22:AM25"/>
    <mergeCell ref="AN22:AN25"/>
    <mergeCell ref="J22:J25"/>
    <mergeCell ref="K22:K25"/>
    <mergeCell ref="L22:L25"/>
    <mergeCell ref="M22:M25"/>
    <mergeCell ref="N22:N25"/>
    <mergeCell ref="O22:O25"/>
    <mergeCell ref="AS17:AS21"/>
    <mergeCell ref="A22:A25"/>
    <mergeCell ref="B22:B25"/>
    <mergeCell ref="C22:C25"/>
    <mergeCell ref="D22:D25"/>
    <mergeCell ref="E22:E25"/>
    <mergeCell ref="F22:F25"/>
    <mergeCell ref="G22:G25"/>
    <mergeCell ref="H22:H25"/>
    <mergeCell ref="I22:I25"/>
    <mergeCell ref="AK17:AK21"/>
    <mergeCell ref="AM17:AM21"/>
    <mergeCell ref="AN17:AN21"/>
    <mergeCell ref="AO17:AO21"/>
    <mergeCell ref="AP17:AP21"/>
    <mergeCell ref="AQ17:AQ21"/>
    <mergeCell ref="M17:M21"/>
    <mergeCell ref="N17:N21"/>
    <mergeCell ref="O17:O21"/>
    <mergeCell ref="AG17:AG21"/>
    <mergeCell ref="AI17:AI21"/>
    <mergeCell ref="AJ17:AJ21"/>
    <mergeCell ref="G17:G21"/>
    <mergeCell ref="H17:H21"/>
    <mergeCell ref="I17:I21"/>
    <mergeCell ref="J17:J21"/>
    <mergeCell ref="K17:K21"/>
    <mergeCell ref="L17:L21"/>
    <mergeCell ref="AM14:AQ15"/>
    <mergeCell ref="AS14:AT15"/>
    <mergeCell ref="T15:Y15"/>
    <mergeCell ref="Z15:AG15"/>
    <mergeCell ref="A17:A21"/>
    <mergeCell ref="B17:B21"/>
    <mergeCell ref="C17:C21"/>
    <mergeCell ref="D17:D21"/>
    <mergeCell ref="E17:E21"/>
    <mergeCell ref="F17:F21"/>
    <mergeCell ref="A12:C12"/>
    <mergeCell ref="D12:M12"/>
    <mergeCell ref="N12:R12"/>
    <mergeCell ref="A14:O15"/>
    <mergeCell ref="Q14:AG14"/>
    <mergeCell ref="AI14:AK15"/>
    <mergeCell ref="AS7:AT8"/>
    <mergeCell ref="A10:C10"/>
    <mergeCell ref="D10:M10"/>
    <mergeCell ref="N10:R10"/>
    <mergeCell ref="A11:C11"/>
    <mergeCell ref="D11:M11"/>
    <mergeCell ref="N11:R11"/>
    <mergeCell ref="A1:B8"/>
    <mergeCell ref="C1:AP4"/>
    <mergeCell ref="AQ1:AR2"/>
    <mergeCell ref="AS1:AT2"/>
    <mergeCell ref="AQ3:AR4"/>
    <mergeCell ref="AS3:AT4"/>
    <mergeCell ref="C5:AP8"/>
    <mergeCell ref="AQ5:AR6"/>
    <mergeCell ref="AS5:AT6"/>
    <mergeCell ref="AQ7:AR8"/>
  </mergeCells>
  <conditionalFormatting sqref="H17:H27">
    <cfRule type="cellIs" dxfId="157" priority="26" operator="equal">
      <formula>"Muy Alta"</formula>
    </cfRule>
    <cfRule type="cellIs" dxfId="156" priority="27" operator="equal">
      <formula>"Alta"</formula>
    </cfRule>
    <cfRule type="cellIs" dxfId="155" priority="28" operator="equal">
      <formula>"Media"</formula>
    </cfRule>
    <cfRule type="cellIs" dxfId="154" priority="29" operator="equal">
      <formula>"Muy Baja"</formula>
    </cfRule>
    <cfRule type="cellIs" dxfId="153" priority="30" operator="equal">
      <formula>"Baja"</formula>
    </cfRule>
  </conditionalFormatting>
  <conditionalFormatting sqref="L17:L27">
    <cfRule type="cellIs" dxfId="150" priority="21" operator="equal">
      <formula>"Leve"</formula>
    </cfRule>
    <cfRule type="cellIs" dxfId="149" priority="22" operator="equal">
      <formula>"Catastrófico"</formula>
    </cfRule>
    <cfRule type="cellIs" dxfId="148" priority="23" operator="equal">
      <formula>"Mayor"</formula>
    </cfRule>
    <cfRule type="cellIs" dxfId="152" priority="24" operator="equal">
      <formula>"Moderado"</formula>
    </cfRule>
    <cfRule type="cellIs" dxfId="151" priority="25" operator="equal">
      <formula>"Menor"</formula>
    </cfRule>
  </conditionalFormatting>
  <conditionalFormatting sqref="O17:O27">
    <cfRule type="cellIs" dxfId="147" priority="17" operator="equal">
      <formula>"EXTREMO"</formula>
    </cfRule>
    <cfRule type="cellIs" dxfId="146" priority="18" operator="equal">
      <formula>"ALTO"</formula>
    </cfRule>
    <cfRule type="cellIs" dxfId="145" priority="19" operator="equal">
      <formula>"BAJO"</formula>
    </cfRule>
    <cfRule type="cellIs" dxfId="144" priority="20" operator="equal">
      <formula>"MODERADO"</formula>
    </cfRule>
  </conditionalFormatting>
  <conditionalFormatting sqref="AA17">
    <cfRule type="cellIs" dxfId="143" priority="32" operator="equal">
      <formula>"B+$Z$17Muy Baja"</formula>
    </cfRule>
  </conditionalFormatting>
  <conditionalFormatting sqref="AA17:AA27">
    <cfRule type="cellIs" dxfId="142" priority="2" operator="equal">
      <formula>"Baja"</formula>
    </cfRule>
    <cfRule type="cellIs" dxfId="141" priority="3" operator="equal">
      <formula>"Media"</formula>
    </cfRule>
    <cfRule type="cellIs" dxfId="140" priority="4" operator="equal">
      <formula>"Muy Alta"</formula>
    </cfRule>
    <cfRule type="cellIs" dxfId="139" priority="5" operator="equal">
      <formula>"Alta"</formula>
    </cfRule>
  </conditionalFormatting>
  <conditionalFormatting sqref="AA18:AA21">
    <cfRule type="cellIs" dxfId="138" priority="15" operator="equal">
      <formula>"Muy Baja"</formula>
    </cfRule>
  </conditionalFormatting>
  <conditionalFormatting sqref="AA22:AA23">
    <cfRule type="cellIs" dxfId="137" priority="31" operator="equal">
      <formula>"B+$Z$17Muy Baja"</formula>
    </cfRule>
  </conditionalFormatting>
  <conditionalFormatting sqref="AA24:AA25">
    <cfRule type="cellIs" dxfId="136" priority="1" operator="equal">
      <formula>"Muy Baja"</formula>
    </cfRule>
  </conditionalFormatting>
  <conditionalFormatting sqref="AA26:AA27">
    <cfRule type="cellIs" dxfId="135" priority="16" operator="equal">
      <formula>"B+$Z$17Muy Baja"</formula>
    </cfRule>
  </conditionalFormatting>
  <conditionalFormatting sqref="AC17:AC27">
    <cfRule type="cellIs" dxfId="134" priority="10" operator="equal">
      <formula>"Catastrófico"</formula>
    </cfRule>
    <cfRule type="cellIs" dxfId="133" priority="11" operator="equal">
      <formula>"Mayor"</formula>
    </cfRule>
    <cfRule type="cellIs" dxfId="132" priority="12" operator="equal">
      <formula>"Moderado"</formula>
    </cfRule>
    <cfRule type="cellIs" dxfId="131" priority="13" operator="equal">
      <formula>"Menor"</formula>
    </cfRule>
    <cfRule type="cellIs" dxfId="130" priority="14" operator="equal">
      <formula>"Leve"</formula>
    </cfRule>
  </conditionalFormatting>
  <conditionalFormatting sqref="AF17:AF27">
    <cfRule type="cellIs" dxfId="129" priority="6" operator="equal">
      <formula>"EXTREMO"</formula>
    </cfRule>
    <cfRule type="cellIs" dxfId="128" priority="7" operator="equal">
      <formula>"ALTO"</formula>
    </cfRule>
    <cfRule type="cellIs" dxfId="127" priority="8" operator="equal">
      <formula>"BAJO"</formula>
    </cfRule>
    <cfRule type="cellIs" dxfId="126" priority="9" operator="equal">
      <formula>"MODERADO"</formula>
    </cfRule>
  </conditionalFormatting>
  <pageMargins left="0.70866141732283472" right="0.70866141732283472" top="0.74803149606299213" bottom="0.74803149606299213" header="0.31496062992125984" footer="0.31496062992125984"/>
  <pageSetup paperSize="41" scale="54" fitToWidth="3" fitToHeight="3" orientation="landscape" r:id="rId1"/>
  <colBreaks count="1" manualBreakCount="1">
    <brk id="16" max="23"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48B99-B101-4440-A66D-485C6D49C90D}">
  <dimension ref="A1:AT29"/>
  <sheetViews>
    <sheetView showGridLines="0" topLeftCell="AM17" zoomScale="60" zoomScaleNormal="60" zoomScaleSheetLayoutView="90" workbookViewId="0">
      <selection activeCell="AS25" sqref="AS25"/>
    </sheetView>
  </sheetViews>
  <sheetFormatPr baseColWidth="10" defaultColWidth="11.42578125" defaultRowHeight="15.75" x14ac:dyDescent="0.25"/>
  <cols>
    <col min="2" max="2" width="27.140625" customWidth="1"/>
    <col min="3" max="3" width="26" customWidth="1"/>
    <col min="4" max="4" width="19.140625" customWidth="1"/>
    <col min="5" max="5" width="25.42578125" customWidth="1"/>
    <col min="6" max="6" width="25.42578125" hidden="1" customWidth="1"/>
    <col min="7" max="8" width="20.140625" customWidth="1"/>
    <col min="9" max="9" width="9.42578125" customWidth="1"/>
    <col min="10" max="10" width="25.42578125" customWidth="1"/>
    <col min="11" max="11" width="32.85546875" hidden="1" customWidth="1"/>
    <col min="12" max="12" width="20.140625" style="1" customWidth="1"/>
    <col min="13" max="13" width="9.42578125" style="1" customWidth="1"/>
    <col min="14" max="14" width="26.85546875" style="1" customWidth="1"/>
    <col min="15" max="15" width="11.42578125" style="1" customWidth="1"/>
    <col min="16" max="16" width="1" style="1" customWidth="1"/>
    <col min="17" max="17" width="5.140625" style="1" customWidth="1"/>
    <col min="18" max="18" width="46.5703125" style="1" customWidth="1"/>
    <col min="19" max="19" width="15.85546875" style="1" customWidth="1"/>
    <col min="20" max="22" width="5.140625" style="1" customWidth="1"/>
    <col min="23" max="24" width="11.42578125" style="1"/>
    <col min="25" max="27" width="7.42578125" style="1" customWidth="1"/>
    <col min="28" max="28" width="9.28515625" style="1" customWidth="1"/>
    <col min="29" max="29" width="8" style="1" customWidth="1"/>
    <col min="30" max="31" width="7.42578125" style="1" customWidth="1"/>
    <col min="32" max="32" width="9.42578125" style="1" customWidth="1"/>
    <col min="33" max="33" width="8.5703125" style="4" customWidth="1"/>
    <col min="34" max="34" width="1" style="4" customWidth="1"/>
    <col min="35" max="35" width="26.85546875" style="4" customWidth="1"/>
    <col min="36" max="36" width="26.5703125" style="1" customWidth="1"/>
    <col min="37" max="37" width="20.85546875" style="1" customWidth="1"/>
    <col min="38" max="38" width="1" customWidth="1"/>
    <col min="39" max="39" width="18.42578125" customWidth="1"/>
    <col min="40" max="43" width="45" customWidth="1"/>
    <col min="44" max="44" width="1" customWidth="1"/>
    <col min="45" max="46" width="45" customWidth="1"/>
  </cols>
  <sheetData>
    <row r="1" spans="1:46" ht="15.75" customHeight="1" x14ac:dyDescent="0.25">
      <c r="A1" s="330"/>
      <c r="B1" s="330"/>
      <c r="C1" s="331" t="s">
        <v>10</v>
      </c>
      <c r="D1" s="331"/>
      <c r="E1" s="331"/>
      <c r="F1" s="331"/>
      <c r="G1" s="331"/>
      <c r="H1" s="331"/>
      <c r="I1" s="331"/>
      <c r="J1" s="331"/>
      <c r="K1" s="331"/>
      <c r="L1" s="331"/>
      <c r="M1" s="331"/>
      <c r="N1" s="331"/>
      <c r="O1" s="331"/>
      <c r="P1" s="331"/>
      <c r="Q1" s="331"/>
      <c r="R1" s="331"/>
      <c r="S1" s="331"/>
      <c r="T1" s="331"/>
      <c r="U1" s="331"/>
      <c r="V1" s="331"/>
      <c r="W1" s="331"/>
      <c r="X1" s="331"/>
      <c r="Y1" s="331"/>
      <c r="Z1" s="331"/>
      <c r="AA1" s="331"/>
      <c r="AB1" s="331"/>
      <c r="AC1" s="331"/>
      <c r="AD1" s="331"/>
      <c r="AE1" s="331"/>
      <c r="AF1" s="331"/>
      <c r="AG1" s="331"/>
      <c r="AH1" s="331"/>
      <c r="AI1" s="331"/>
      <c r="AJ1" s="331"/>
      <c r="AK1" s="331"/>
      <c r="AL1" s="331"/>
      <c r="AM1" s="331"/>
      <c r="AN1" s="331"/>
      <c r="AO1" s="331"/>
      <c r="AP1" s="331"/>
      <c r="AQ1" s="330" t="s">
        <v>1</v>
      </c>
      <c r="AR1" s="330"/>
      <c r="AS1" s="332" t="s">
        <v>2</v>
      </c>
      <c r="AT1" s="332"/>
    </row>
    <row r="2" spans="1:46" ht="15.75" customHeight="1" x14ac:dyDescent="0.25">
      <c r="A2" s="330"/>
      <c r="B2" s="330"/>
      <c r="C2" s="331"/>
      <c r="D2" s="331"/>
      <c r="E2" s="331"/>
      <c r="F2" s="331"/>
      <c r="G2" s="331"/>
      <c r="H2" s="331"/>
      <c r="I2" s="331"/>
      <c r="J2" s="331"/>
      <c r="K2" s="331"/>
      <c r="L2" s="331"/>
      <c r="M2" s="331"/>
      <c r="N2" s="331"/>
      <c r="O2" s="331"/>
      <c r="P2" s="331"/>
      <c r="Q2" s="331"/>
      <c r="R2" s="331"/>
      <c r="S2" s="331"/>
      <c r="T2" s="331"/>
      <c r="U2" s="331"/>
      <c r="V2" s="331"/>
      <c r="W2" s="331"/>
      <c r="X2" s="331"/>
      <c r="Y2" s="331"/>
      <c r="Z2" s="331"/>
      <c r="AA2" s="331"/>
      <c r="AB2" s="331"/>
      <c r="AC2" s="331"/>
      <c r="AD2" s="331"/>
      <c r="AE2" s="331"/>
      <c r="AF2" s="331"/>
      <c r="AG2" s="331"/>
      <c r="AH2" s="331"/>
      <c r="AI2" s="331"/>
      <c r="AJ2" s="331"/>
      <c r="AK2" s="331"/>
      <c r="AL2" s="331"/>
      <c r="AM2" s="331"/>
      <c r="AN2" s="331"/>
      <c r="AO2" s="331"/>
      <c r="AP2" s="331"/>
      <c r="AQ2" s="330"/>
      <c r="AR2" s="330"/>
      <c r="AS2" s="332"/>
      <c r="AT2" s="332"/>
    </row>
    <row r="3" spans="1:46" ht="15.75" customHeight="1" x14ac:dyDescent="0.25">
      <c r="A3" s="330"/>
      <c r="B3" s="330"/>
      <c r="C3" s="331"/>
      <c r="D3" s="331"/>
      <c r="E3" s="331"/>
      <c r="F3" s="331"/>
      <c r="G3" s="331"/>
      <c r="H3" s="331"/>
      <c r="I3" s="331"/>
      <c r="J3" s="331"/>
      <c r="K3" s="331"/>
      <c r="L3" s="331"/>
      <c r="M3" s="331"/>
      <c r="N3" s="331"/>
      <c r="O3" s="331"/>
      <c r="P3" s="331"/>
      <c r="Q3" s="331"/>
      <c r="R3" s="331"/>
      <c r="S3" s="331"/>
      <c r="T3" s="331"/>
      <c r="U3" s="331"/>
      <c r="V3" s="331"/>
      <c r="W3" s="331"/>
      <c r="X3" s="331"/>
      <c r="Y3" s="331"/>
      <c r="Z3" s="331"/>
      <c r="AA3" s="331"/>
      <c r="AB3" s="331"/>
      <c r="AC3" s="331"/>
      <c r="AD3" s="331"/>
      <c r="AE3" s="331"/>
      <c r="AF3" s="331"/>
      <c r="AG3" s="331"/>
      <c r="AH3" s="331"/>
      <c r="AI3" s="331"/>
      <c r="AJ3" s="331"/>
      <c r="AK3" s="331"/>
      <c r="AL3" s="331"/>
      <c r="AM3" s="331"/>
      <c r="AN3" s="331"/>
      <c r="AO3" s="331"/>
      <c r="AP3" s="331"/>
      <c r="AQ3" s="330" t="s">
        <v>3</v>
      </c>
      <c r="AR3" s="330"/>
      <c r="AS3" s="333" t="s">
        <v>4</v>
      </c>
      <c r="AT3" s="333"/>
    </row>
    <row r="4" spans="1:46" ht="16.5" customHeight="1" x14ac:dyDescent="0.25">
      <c r="A4" s="330"/>
      <c r="B4" s="330"/>
      <c r="C4" s="331"/>
      <c r="D4" s="331"/>
      <c r="E4" s="331"/>
      <c r="F4" s="331"/>
      <c r="G4" s="331"/>
      <c r="H4" s="331"/>
      <c r="I4" s="331"/>
      <c r="J4" s="331"/>
      <c r="K4" s="331"/>
      <c r="L4" s="331"/>
      <c r="M4" s="331"/>
      <c r="N4" s="331"/>
      <c r="O4" s="331"/>
      <c r="P4" s="331"/>
      <c r="Q4" s="331"/>
      <c r="R4" s="331"/>
      <c r="S4" s="331"/>
      <c r="T4" s="331"/>
      <c r="U4" s="331"/>
      <c r="V4" s="331"/>
      <c r="W4" s="331"/>
      <c r="X4" s="331"/>
      <c r="Y4" s="331"/>
      <c r="Z4" s="331"/>
      <c r="AA4" s="331"/>
      <c r="AB4" s="331"/>
      <c r="AC4" s="331"/>
      <c r="AD4" s="331"/>
      <c r="AE4" s="331"/>
      <c r="AF4" s="331"/>
      <c r="AG4" s="331"/>
      <c r="AH4" s="331"/>
      <c r="AI4" s="331"/>
      <c r="AJ4" s="331"/>
      <c r="AK4" s="331"/>
      <c r="AL4" s="331"/>
      <c r="AM4" s="331"/>
      <c r="AN4" s="331"/>
      <c r="AO4" s="331"/>
      <c r="AP4" s="331"/>
      <c r="AQ4" s="330"/>
      <c r="AR4" s="330"/>
      <c r="AS4" s="333"/>
      <c r="AT4" s="333"/>
    </row>
    <row r="5" spans="1:46" ht="20.45" customHeight="1" x14ac:dyDescent="0.25">
      <c r="A5" s="330"/>
      <c r="B5" s="330"/>
      <c r="C5" s="331" t="s">
        <v>5</v>
      </c>
      <c r="D5" s="331"/>
      <c r="E5" s="331"/>
      <c r="F5" s="331"/>
      <c r="G5" s="331"/>
      <c r="H5" s="331"/>
      <c r="I5" s="331"/>
      <c r="J5" s="331"/>
      <c r="K5" s="331"/>
      <c r="L5" s="331"/>
      <c r="M5" s="331"/>
      <c r="N5" s="331"/>
      <c r="O5" s="331"/>
      <c r="P5" s="331"/>
      <c r="Q5" s="331"/>
      <c r="R5" s="331"/>
      <c r="S5" s="331"/>
      <c r="T5" s="331"/>
      <c r="U5" s="331"/>
      <c r="V5" s="331"/>
      <c r="W5" s="331"/>
      <c r="X5" s="331"/>
      <c r="Y5" s="331"/>
      <c r="Z5" s="331"/>
      <c r="AA5" s="331"/>
      <c r="AB5" s="331"/>
      <c r="AC5" s="331"/>
      <c r="AD5" s="331"/>
      <c r="AE5" s="331"/>
      <c r="AF5" s="331"/>
      <c r="AG5" s="331"/>
      <c r="AH5" s="331"/>
      <c r="AI5" s="331"/>
      <c r="AJ5" s="331"/>
      <c r="AK5" s="331"/>
      <c r="AL5" s="331"/>
      <c r="AM5" s="331"/>
      <c r="AN5" s="331"/>
      <c r="AO5" s="331"/>
      <c r="AP5" s="331"/>
      <c r="AQ5" s="330" t="s">
        <v>6</v>
      </c>
      <c r="AR5" s="330"/>
      <c r="AS5" s="330" t="s">
        <v>7</v>
      </c>
      <c r="AT5" s="330"/>
    </row>
    <row r="6" spans="1:46" ht="15" customHeight="1" x14ac:dyDescent="0.25">
      <c r="A6" s="330"/>
      <c r="B6" s="330"/>
      <c r="C6" s="331"/>
      <c r="D6" s="331"/>
      <c r="E6" s="331"/>
      <c r="F6" s="331"/>
      <c r="G6" s="331"/>
      <c r="H6" s="331"/>
      <c r="I6" s="331"/>
      <c r="J6" s="331"/>
      <c r="K6" s="331"/>
      <c r="L6" s="331"/>
      <c r="M6" s="331"/>
      <c r="N6" s="331"/>
      <c r="O6" s="331"/>
      <c r="P6" s="331"/>
      <c r="Q6" s="331"/>
      <c r="R6" s="331"/>
      <c r="S6" s="331"/>
      <c r="T6" s="331"/>
      <c r="U6" s="331"/>
      <c r="V6" s="331"/>
      <c r="W6" s="331"/>
      <c r="X6" s="331"/>
      <c r="Y6" s="331"/>
      <c r="Z6" s="331"/>
      <c r="AA6" s="331"/>
      <c r="AB6" s="331"/>
      <c r="AC6" s="331"/>
      <c r="AD6" s="331"/>
      <c r="AE6" s="331"/>
      <c r="AF6" s="331"/>
      <c r="AG6" s="331"/>
      <c r="AH6" s="331"/>
      <c r="AI6" s="331"/>
      <c r="AJ6" s="331"/>
      <c r="AK6" s="331"/>
      <c r="AL6" s="331"/>
      <c r="AM6" s="331"/>
      <c r="AN6" s="331"/>
      <c r="AO6" s="331"/>
      <c r="AP6" s="331"/>
      <c r="AQ6" s="330"/>
      <c r="AR6" s="330"/>
      <c r="AS6" s="330"/>
      <c r="AT6" s="330"/>
    </row>
    <row r="7" spans="1:46" ht="15.75" customHeight="1" x14ac:dyDescent="0.25">
      <c r="A7" s="330"/>
      <c r="B7" s="330"/>
      <c r="C7" s="331"/>
      <c r="D7" s="331"/>
      <c r="E7" s="331"/>
      <c r="F7" s="331"/>
      <c r="G7" s="331"/>
      <c r="H7" s="331"/>
      <c r="I7" s="331"/>
      <c r="J7" s="331"/>
      <c r="K7" s="331"/>
      <c r="L7" s="331"/>
      <c r="M7" s="331"/>
      <c r="N7" s="331"/>
      <c r="O7" s="331"/>
      <c r="P7" s="331"/>
      <c r="Q7" s="331"/>
      <c r="R7" s="331"/>
      <c r="S7" s="331"/>
      <c r="T7" s="331"/>
      <c r="U7" s="331"/>
      <c r="V7" s="331"/>
      <c r="W7" s="331"/>
      <c r="X7" s="331"/>
      <c r="Y7" s="331"/>
      <c r="Z7" s="331"/>
      <c r="AA7" s="331"/>
      <c r="AB7" s="331"/>
      <c r="AC7" s="331"/>
      <c r="AD7" s="331"/>
      <c r="AE7" s="331"/>
      <c r="AF7" s="331"/>
      <c r="AG7" s="331"/>
      <c r="AH7" s="331"/>
      <c r="AI7" s="331"/>
      <c r="AJ7" s="331"/>
      <c r="AK7" s="331"/>
      <c r="AL7" s="331"/>
      <c r="AM7" s="331"/>
      <c r="AN7" s="331"/>
      <c r="AO7" s="331"/>
      <c r="AP7" s="331"/>
      <c r="AQ7" s="330" t="s">
        <v>8</v>
      </c>
      <c r="AR7" s="330"/>
      <c r="AS7" s="334">
        <v>44838</v>
      </c>
      <c r="AT7" s="332"/>
    </row>
    <row r="8" spans="1:46" ht="16.5" customHeight="1" x14ac:dyDescent="0.25">
      <c r="A8" s="330"/>
      <c r="B8" s="330"/>
      <c r="C8" s="331"/>
      <c r="D8" s="331"/>
      <c r="E8" s="331"/>
      <c r="F8" s="331"/>
      <c r="G8" s="331"/>
      <c r="H8" s="331"/>
      <c r="I8" s="331"/>
      <c r="J8" s="331"/>
      <c r="K8" s="331"/>
      <c r="L8" s="331"/>
      <c r="M8" s="331"/>
      <c r="N8" s="331"/>
      <c r="O8" s="331"/>
      <c r="P8" s="331"/>
      <c r="Q8" s="331"/>
      <c r="R8" s="331"/>
      <c r="S8" s="331"/>
      <c r="T8" s="331"/>
      <c r="U8" s="331"/>
      <c r="V8" s="331"/>
      <c r="W8" s="331"/>
      <c r="X8" s="331"/>
      <c r="Y8" s="331"/>
      <c r="Z8" s="331"/>
      <c r="AA8" s="331"/>
      <c r="AB8" s="331"/>
      <c r="AC8" s="331"/>
      <c r="AD8" s="331"/>
      <c r="AE8" s="331"/>
      <c r="AF8" s="331"/>
      <c r="AG8" s="331"/>
      <c r="AH8" s="331"/>
      <c r="AI8" s="331"/>
      <c r="AJ8" s="331"/>
      <c r="AK8" s="331"/>
      <c r="AL8" s="331"/>
      <c r="AM8" s="331"/>
      <c r="AN8" s="331"/>
      <c r="AO8" s="331"/>
      <c r="AP8" s="331"/>
      <c r="AQ8" s="330"/>
      <c r="AR8" s="330"/>
      <c r="AS8" s="332"/>
      <c r="AT8" s="332"/>
    </row>
    <row r="10" spans="1:46" ht="54" customHeight="1" x14ac:dyDescent="0.25">
      <c r="A10" s="120" t="s">
        <v>9</v>
      </c>
      <c r="B10" s="120"/>
      <c r="C10" s="120"/>
      <c r="D10" s="121" t="s">
        <v>289</v>
      </c>
      <c r="E10" s="122"/>
      <c r="F10" s="122"/>
      <c r="G10" s="122"/>
      <c r="H10" s="122"/>
      <c r="I10" s="122"/>
      <c r="J10" s="122"/>
      <c r="K10" s="122"/>
      <c r="L10" s="122"/>
      <c r="M10" s="123"/>
      <c r="N10" s="27"/>
      <c r="AG10" s="1"/>
      <c r="AH10" s="1"/>
      <c r="AI10" s="1"/>
    </row>
    <row r="11" spans="1:46" s="3" customFormat="1" ht="75" customHeight="1" x14ac:dyDescent="0.25">
      <c r="A11" s="120" t="s">
        <v>11</v>
      </c>
      <c r="B11" s="120"/>
      <c r="C11" s="120"/>
      <c r="D11" s="124" t="s">
        <v>290</v>
      </c>
      <c r="E11" s="125"/>
      <c r="F11" s="125"/>
      <c r="G11" s="125"/>
      <c r="H11" s="125"/>
      <c r="I11" s="125"/>
      <c r="J11" s="125"/>
      <c r="K11" s="125"/>
      <c r="L11" s="125"/>
      <c r="M11" s="126"/>
      <c r="N11" s="28"/>
      <c r="O11" s="2"/>
      <c r="P11" s="2"/>
      <c r="Q11" s="2"/>
      <c r="R11" s="2"/>
      <c r="S11" s="2"/>
      <c r="T11" s="2"/>
      <c r="U11" s="2"/>
      <c r="V11" s="2"/>
      <c r="W11" s="2"/>
      <c r="X11" s="2"/>
      <c r="Y11" s="2"/>
      <c r="Z11" s="2"/>
      <c r="AA11" s="2"/>
      <c r="AB11" s="2"/>
      <c r="AC11" s="2"/>
      <c r="AD11" s="2"/>
      <c r="AE11" s="2"/>
      <c r="AF11" s="2"/>
      <c r="AG11" s="2"/>
      <c r="AH11" s="2"/>
      <c r="AI11" s="2"/>
      <c r="AJ11" s="2"/>
      <c r="AK11" s="2"/>
    </row>
    <row r="12" spans="1:46" s="3" customFormat="1" ht="75" customHeight="1" x14ac:dyDescent="0.25">
      <c r="A12" s="120" t="s">
        <v>13</v>
      </c>
      <c r="B12" s="120"/>
      <c r="C12" s="120"/>
      <c r="D12" s="124" t="s">
        <v>291</v>
      </c>
      <c r="E12" s="125"/>
      <c r="F12" s="125"/>
      <c r="G12" s="125"/>
      <c r="H12" s="125"/>
      <c r="I12" s="125"/>
      <c r="J12" s="125"/>
      <c r="K12" s="125"/>
      <c r="L12" s="125"/>
      <c r="M12" s="126"/>
      <c r="N12" s="28"/>
      <c r="O12" s="2"/>
      <c r="P12" s="2"/>
      <c r="Q12" s="2"/>
      <c r="R12" s="2"/>
      <c r="S12" s="2"/>
      <c r="T12" s="2"/>
      <c r="U12" s="2"/>
      <c r="V12" s="2"/>
      <c r="W12" s="2"/>
      <c r="X12" s="2"/>
      <c r="Y12" s="2"/>
      <c r="Z12" s="2"/>
      <c r="AA12" s="2"/>
      <c r="AB12" s="2"/>
      <c r="AC12" s="2"/>
      <c r="AD12" s="2"/>
      <c r="AE12" s="2"/>
      <c r="AF12" s="2"/>
      <c r="AG12" s="2"/>
      <c r="AH12" s="2"/>
      <c r="AI12" s="2"/>
      <c r="AJ12" s="2"/>
      <c r="AK12" s="2"/>
    </row>
    <row r="13" spans="1:46" s="3" customFormat="1" ht="24.75" customHeight="1" thickBot="1" x14ac:dyDescent="0.3">
      <c r="A13" s="7"/>
      <c r="B13" s="7"/>
      <c r="C13" s="7"/>
      <c r="D13" s="7"/>
      <c r="E13" s="7"/>
      <c r="F13" s="7"/>
      <c r="G13" s="7"/>
      <c r="H13" s="7"/>
      <c r="I13" s="7"/>
      <c r="J13" s="7"/>
      <c r="K13" s="7"/>
      <c r="L13" s="7"/>
      <c r="M13" s="7"/>
      <c r="N13" s="7"/>
      <c r="O13" s="2"/>
      <c r="P13" s="2"/>
      <c r="Q13" s="2"/>
      <c r="R13" s="2"/>
      <c r="S13" s="2"/>
      <c r="T13" s="2"/>
      <c r="U13" s="2"/>
      <c r="V13" s="2"/>
      <c r="W13" s="2"/>
      <c r="X13" s="2"/>
      <c r="Y13" s="2"/>
      <c r="Z13" s="2"/>
      <c r="AA13" s="2"/>
      <c r="AB13" s="2"/>
      <c r="AC13" s="2"/>
      <c r="AD13" s="2"/>
      <c r="AE13" s="2"/>
      <c r="AF13" s="2"/>
      <c r="AG13" s="2"/>
      <c r="AH13" s="2"/>
      <c r="AI13" s="2"/>
      <c r="AJ13" s="2"/>
      <c r="AK13" s="2"/>
    </row>
    <row r="14" spans="1:46" s="3" customFormat="1" ht="24.75" customHeight="1" x14ac:dyDescent="0.25">
      <c r="A14" s="131" t="s">
        <v>15</v>
      </c>
      <c r="B14" s="132"/>
      <c r="C14" s="132"/>
      <c r="D14" s="132"/>
      <c r="E14" s="132"/>
      <c r="F14" s="132"/>
      <c r="G14" s="132"/>
      <c r="H14" s="132"/>
      <c r="I14" s="132"/>
      <c r="J14" s="132"/>
      <c r="K14" s="132"/>
      <c r="L14" s="132"/>
      <c r="M14" s="132"/>
      <c r="N14" s="133"/>
      <c r="O14" s="134"/>
      <c r="P14" s="2"/>
      <c r="Q14" s="139" t="s">
        <v>16</v>
      </c>
      <c r="R14" s="140"/>
      <c r="S14" s="140"/>
      <c r="T14" s="141"/>
      <c r="U14" s="141"/>
      <c r="V14" s="141"/>
      <c r="W14" s="141"/>
      <c r="X14" s="141"/>
      <c r="Y14" s="141"/>
      <c r="Z14" s="140"/>
      <c r="AA14" s="140"/>
      <c r="AB14" s="140"/>
      <c r="AC14" s="140"/>
      <c r="AD14" s="140"/>
      <c r="AE14" s="140"/>
      <c r="AF14" s="140"/>
      <c r="AG14" s="142"/>
      <c r="AH14" s="2"/>
      <c r="AI14" s="95" t="s">
        <v>17</v>
      </c>
      <c r="AJ14" s="96"/>
      <c r="AK14" s="97"/>
      <c r="AM14" s="95" t="s">
        <v>18</v>
      </c>
      <c r="AN14" s="96"/>
      <c r="AO14" s="96"/>
      <c r="AP14" s="96"/>
      <c r="AQ14" s="96"/>
      <c r="AR14" s="38"/>
      <c r="AS14" s="95" t="s">
        <v>19</v>
      </c>
      <c r="AT14" s="97"/>
    </row>
    <row r="15" spans="1:46" x14ac:dyDescent="0.25">
      <c r="A15" s="135"/>
      <c r="B15" s="136"/>
      <c r="C15" s="136"/>
      <c r="D15" s="136"/>
      <c r="E15" s="136"/>
      <c r="F15" s="136"/>
      <c r="G15" s="136"/>
      <c r="H15" s="136"/>
      <c r="I15" s="136"/>
      <c r="J15" s="136"/>
      <c r="K15" s="136"/>
      <c r="L15" s="136"/>
      <c r="M15" s="136"/>
      <c r="N15" s="137"/>
      <c r="O15" s="138"/>
      <c r="P15" s="2"/>
      <c r="Q15" s="29"/>
      <c r="R15" s="30"/>
      <c r="S15" s="30"/>
      <c r="T15" s="145" t="s">
        <v>20</v>
      </c>
      <c r="U15" s="145"/>
      <c r="V15" s="145"/>
      <c r="W15" s="145"/>
      <c r="X15" s="145"/>
      <c r="Y15" s="145"/>
      <c r="Z15" s="143"/>
      <c r="AA15" s="143"/>
      <c r="AB15" s="143"/>
      <c r="AC15" s="143"/>
      <c r="AD15" s="143"/>
      <c r="AE15" s="143"/>
      <c r="AF15" s="143"/>
      <c r="AG15" s="144"/>
      <c r="AH15" s="2"/>
      <c r="AI15" s="98"/>
      <c r="AJ15" s="99"/>
      <c r="AK15" s="100"/>
      <c r="AM15" s="98"/>
      <c r="AN15" s="99"/>
      <c r="AO15" s="99"/>
      <c r="AP15" s="99"/>
      <c r="AQ15" s="99"/>
      <c r="AR15" s="38"/>
      <c r="AS15" s="98"/>
      <c r="AT15" s="100"/>
    </row>
    <row r="16" spans="1:46" s="5" customFormat="1" ht="106.5" customHeight="1" thickBot="1" x14ac:dyDescent="0.3">
      <c r="A16" s="10" t="s">
        <v>21</v>
      </c>
      <c r="B16" s="11" t="s">
        <v>22</v>
      </c>
      <c r="C16" s="12" t="s">
        <v>23</v>
      </c>
      <c r="D16" s="12" t="s">
        <v>24</v>
      </c>
      <c r="E16" s="13" t="s">
        <v>25</v>
      </c>
      <c r="F16" s="73" t="s">
        <v>26</v>
      </c>
      <c r="G16" s="42" t="s">
        <v>27</v>
      </c>
      <c r="H16" s="13" t="s">
        <v>28</v>
      </c>
      <c r="I16" s="12" t="s">
        <v>29</v>
      </c>
      <c r="J16" s="12" t="s">
        <v>30</v>
      </c>
      <c r="K16" s="13" t="s">
        <v>31</v>
      </c>
      <c r="L16" s="13" t="s">
        <v>32</v>
      </c>
      <c r="M16" s="12" t="s">
        <v>29</v>
      </c>
      <c r="N16" s="12" t="s">
        <v>33</v>
      </c>
      <c r="O16" s="14" t="s">
        <v>34</v>
      </c>
      <c r="P16" s="2"/>
      <c r="Q16" s="15" t="s">
        <v>35</v>
      </c>
      <c r="R16" s="16" t="s">
        <v>36</v>
      </c>
      <c r="S16" s="33" t="s">
        <v>37</v>
      </c>
      <c r="T16" s="17" t="s">
        <v>38</v>
      </c>
      <c r="U16" s="17" t="s">
        <v>39</v>
      </c>
      <c r="V16" s="17" t="s">
        <v>40</v>
      </c>
      <c r="W16" s="17" t="s">
        <v>41</v>
      </c>
      <c r="X16" s="17" t="s">
        <v>42</v>
      </c>
      <c r="Y16" s="17" t="s">
        <v>43</v>
      </c>
      <c r="Z16" s="18" t="s">
        <v>44</v>
      </c>
      <c r="AA16" s="18" t="s">
        <v>45</v>
      </c>
      <c r="AB16" s="18" t="s">
        <v>29</v>
      </c>
      <c r="AC16" s="18" t="s">
        <v>46</v>
      </c>
      <c r="AD16" s="18" t="s">
        <v>29</v>
      </c>
      <c r="AE16" s="18" t="s">
        <v>33</v>
      </c>
      <c r="AF16" s="18" t="s">
        <v>47</v>
      </c>
      <c r="AG16" s="14" t="s">
        <v>48</v>
      </c>
      <c r="AH16" s="2"/>
      <c r="AI16" s="19" t="s">
        <v>49</v>
      </c>
      <c r="AJ16" s="16" t="s">
        <v>50</v>
      </c>
      <c r="AK16" s="37" t="s">
        <v>51</v>
      </c>
      <c r="AM16" s="40" t="s">
        <v>52</v>
      </c>
      <c r="AN16" s="40" t="s">
        <v>53</v>
      </c>
      <c r="AO16" s="40" t="s">
        <v>54</v>
      </c>
      <c r="AP16" s="40" t="s">
        <v>55</v>
      </c>
      <c r="AQ16" s="40" t="s">
        <v>56</v>
      </c>
      <c r="AR16" s="39"/>
      <c r="AS16" s="40" t="s">
        <v>57</v>
      </c>
      <c r="AT16" s="41" t="s">
        <v>58</v>
      </c>
    </row>
    <row r="17" spans="1:46" ht="201" customHeight="1" x14ac:dyDescent="0.25">
      <c r="A17" s="164">
        <v>1</v>
      </c>
      <c r="B17" s="91" t="s">
        <v>59</v>
      </c>
      <c r="C17" s="127" t="s">
        <v>292</v>
      </c>
      <c r="D17" s="127" t="s">
        <v>293</v>
      </c>
      <c r="E17" s="127" t="s">
        <v>294</v>
      </c>
      <c r="F17" s="150"/>
      <c r="G17" s="91">
        <v>4</v>
      </c>
      <c r="H17" s="154" t="str">
        <f>IF(G17&lt;=0,"",IF(G17&lt;=2,"Muy Baja",IF(G17&lt;=24,"Baja",IF(G17&lt;=500,"Media",IF(G17&lt;=5000,"Alta","Muy Alta")))))</f>
        <v>Baja</v>
      </c>
      <c r="I17" s="146">
        <f>IF(H17="","",IF(H17="Muy Baja",0.2,IF(H17="Baja",0.4,IF(H17="Media",0.6,IF(H17="Alta",0.8,IF(H17="Muy Alta",1,))))))</f>
        <v>0.4</v>
      </c>
      <c r="J17" s="161" t="s">
        <v>63</v>
      </c>
      <c r="K17" s="110" t="str">
        <f>+J17</f>
        <v>El riesgo afecta la imagen de la entidad con algunos usuarios de relevancia frente al logro de los objetivos.</v>
      </c>
      <c r="L17" s="154" t="str">
        <f>+VLOOKUP(K17,[3]Datos!$O$4:$P$15,2,FALSE)</f>
        <v>Moderado</v>
      </c>
      <c r="M17" s="146">
        <f>IF(L17="","",IF(L17="Leve",0.2,IF(L17="Menor",0.4,IF(L17="Moderado",0.6,IF(L17="Mayor",0.8,IF(L17="Catastrófico",1,))))))</f>
        <v>0.6</v>
      </c>
      <c r="N17" s="113" t="str">
        <f>+CONCATENATE(H17, " - ", L17)</f>
        <v>Baja - Moderado</v>
      </c>
      <c r="O17" s="158" t="str">
        <f>+VLOOKUP(N17,[3]Datos!J4:K28,2,)</f>
        <v>MODERADO</v>
      </c>
      <c r="P17" s="34"/>
      <c r="Q17" s="20">
        <v>1</v>
      </c>
      <c r="R17" s="31" t="s">
        <v>295</v>
      </c>
      <c r="S17" s="46" t="str">
        <f t="shared" ref="S17:S19" si="0">IF(OR(T17="Preventivo",T17="Detectivo"),"Probabilidad",IF(T17="Correctivo","Impacto",""))</f>
        <v>Probabilidad</v>
      </c>
      <c r="T17" s="35" t="s">
        <v>65</v>
      </c>
      <c r="U17" s="35" t="s">
        <v>66</v>
      </c>
      <c r="V17" s="48" t="str">
        <f t="shared" ref="V17:V19" si="1">IF(AND(T17="Preventivo",U17="Automático"),"50%",IF(AND(T17="Preventivo",U17="Manual"),"40%",IF(AND(T17="Detectivo",U17="Automático"),"40%",IF(AND(T17="Detectivo",U17="Manual"),"30%",IF(AND(T17="Correctivo",U17="Automático"),"35%",IF(AND(T17="Correctivo",U17="Manual"),"25%",""))))))</f>
        <v>40%</v>
      </c>
      <c r="W17" s="66" t="s">
        <v>296</v>
      </c>
      <c r="X17" s="66" t="s">
        <v>297</v>
      </c>
      <c r="Y17" s="66" t="s">
        <v>269</v>
      </c>
      <c r="Z17" s="50">
        <f>IFERROR(IF(S17="Probabilidad",(I17-(+I17*V17)),IF(S17="Impacto",I17,"")),"")</f>
        <v>0.24</v>
      </c>
      <c r="AA17" s="51" t="str">
        <f t="shared" ref="AA17:AA19" si="2">IFERROR(IF(Z17="","",IF(Z17&lt;=0.2,"Muy Baja",IF(Z17&lt;=0.4,"Baja",IF(Z17&lt;=0.6,"Media",IF(Z17&lt;=0.8,"Alta","Muy Alta"))))),"")</f>
        <v>Baja</v>
      </c>
      <c r="AB17" s="253">
        <f t="shared" ref="AB17:AB19" si="3">+Z17</f>
        <v>0.24</v>
      </c>
      <c r="AC17" s="52" t="str">
        <f t="shared" ref="AC17:AC19" si="4">IFERROR(IF(AD17="","",IF(AD17&lt;=0.2,"Leve",IF(AD17&lt;=0.4,"Menor",IF(AD17&lt;=0.6,"Moderado",IF(AD17&lt;=0.8,"Mayor","Catastrófico"))))),"")</f>
        <v>Moderado</v>
      </c>
      <c r="AD17" s="50">
        <f>IFERROR(IF(S17="Impacto",(M17-(+M17*V17)),IF(S17="Probabilidad",M17,"")),"")</f>
        <v>0.6</v>
      </c>
      <c r="AE17" s="53" t="str">
        <f>+CONCATENATE(AA17, " - ", AC17)</f>
        <v>Baja - Moderado</v>
      </c>
      <c r="AF17" s="62" t="str">
        <f>+VLOOKUP(AE17,[3]Datos!$J$4:$K$28,2,)</f>
        <v>MODERADO</v>
      </c>
      <c r="AG17" s="335" t="s">
        <v>70</v>
      </c>
      <c r="AH17" s="34"/>
      <c r="AI17" s="101"/>
      <c r="AJ17" s="104"/>
      <c r="AK17" s="107"/>
      <c r="AM17" s="169">
        <v>45061</v>
      </c>
      <c r="AN17" s="172" t="s">
        <v>298</v>
      </c>
      <c r="AO17" s="175"/>
      <c r="AP17" s="175"/>
      <c r="AQ17" s="175"/>
      <c r="AR17" s="39"/>
      <c r="AS17" s="168" t="s">
        <v>299</v>
      </c>
      <c r="AT17" s="336"/>
    </row>
    <row r="18" spans="1:46" ht="201" customHeight="1" x14ac:dyDescent="0.25">
      <c r="A18" s="165"/>
      <c r="B18" s="92"/>
      <c r="C18" s="216"/>
      <c r="D18" s="216"/>
      <c r="E18" s="216"/>
      <c r="F18" s="217"/>
      <c r="G18" s="215"/>
      <c r="H18" s="155"/>
      <c r="I18" s="147"/>
      <c r="J18" s="162"/>
      <c r="K18" s="111"/>
      <c r="L18" s="155"/>
      <c r="M18" s="147"/>
      <c r="N18" s="114"/>
      <c r="O18" s="159"/>
      <c r="P18" s="2"/>
      <c r="Q18" s="8">
        <v>2</v>
      </c>
      <c r="R18" s="32" t="s">
        <v>300</v>
      </c>
      <c r="S18" s="47" t="str">
        <f t="shared" si="0"/>
        <v>Probabilidad</v>
      </c>
      <c r="T18" s="6" t="s">
        <v>82</v>
      </c>
      <c r="U18" s="6" t="s">
        <v>66</v>
      </c>
      <c r="V18" s="49" t="str">
        <f t="shared" si="1"/>
        <v>30%</v>
      </c>
      <c r="W18" s="67" t="s">
        <v>67</v>
      </c>
      <c r="X18" s="67" t="s">
        <v>240</v>
      </c>
      <c r="Y18" s="67" t="s">
        <v>301</v>
      </c>
      <c r="Z18" s="54">
        <f>IFERROR(IF(AND(S17="Probabilidad",S18="Probabilidad"),(AB17-(+AB17*V18)),IF(S18="Probabilidad",(I17-(+I17*V18)),IF(S18="Impacto",AB17,""))),"")</f>
        <v>0.16799999999999998</v>
      </c>
      <c r="AA18" s="55" t="str">
        <f t="shared" si="2"/>
        <v>Muy Baja</v>
      </c>
      <c r="AB18" s="235">
        <f t="shared" si="3"/>
        <v>0.16799999999999998</v>
      </c>
      <c r="AC18" s="56" t="str">
        <f t="shared" si="4"/>
        <v>Moderado</v>
      </c>
      <c r="AD18" s="54">
        <f>IFERROR(IF(AND(S17="Impacto",S17="Impacto"),(AD17-(+AD17*V18)),IF(S18="Impacto",(M17-(+M17*V18)),IF(S18="Probabilidad",AD17,""))),"")</f>
        <v>0.6</v>
      </c>
      <c r="AE18" s="57" t="str">
        <f t="shared" ref="AE18:AE19" si="5">+CONCATENATE(AA18, " - ", AC18)</f>
        <v>Muy Baja - Moderado</v>
      </c>
      <c r="AF18" s="63" t="str">
        <f>+VLOOKUP(AE18,[3]Datos!$J$4:$K$28,2,)</f>
        <v>MODERADO</v>
      </c>
      <c r="AG18" s="337"/>
      <c r="AH18" s="2"/>
      <c r="AI18" s="102"/>
      <c r="AJ18" s="105"/>
      <c r="AK18" s="108"/>
      <c r="AM18" s="170"/>
      <c r="AN18" s="173"/>
      <c r="AO18" s="170"/>
      <c r="AP18" s="170"/>
      <c r="AQ18" s="170"/>
      <c r="AR18" s="38"/>
      <c r="AS18" s="168"/>
      <c r="AT18" s="336"/>
    </row>
    <row r="19" spans="1:46" ht="201" customHeight="1" thickBot="1" x14ac:dyDescent="0.3">
      <c r="A19" s="167"/>
      <c r="B19" s="94"/>
      <c r="C19" s="128"/>
      <c r="D19" s="128"/>
      <c r="E19" s="128"/>
      <c r="F19" s="151"/>
      <c r="G19" s="92"/>
      <c r="H19" s="157"/>
      <c r="I19" s="149"/>
      <c r="J19" s="163"/>
      <c r="K19" s="112"/>
      <c r="L19" s="157"/>
      <c r="M19" s="149"/>
      <c r="N19" s="115"/>
      <c r="O19" s="160"/>
      <c r="P19" s="36"/>
      <c r="Q19" s="9">
        <v>3</v>
      </c>
      <c r="R19" s="65" t="s">
        <v>302</v>
      </c>
      <c r="S19" s="206" t="str">
        <f t="shared" si="0"/>
        <v>Impacto</v>
      </c>
      <c r="T19" s="21" t="s">
        <v>89</v>
      </c>
      <c r="U19" s="21" t="s">
        <v>66</v>
      </c>
      <c r="V19" s="207" t="str">
        <f t="shared" si="1"/>
        <v>25%</v>
      </c>
      <c r="W19" s="69" t="s">
        <v>67</v>
      </c>
      <c r="X19" s="69" t="s">
        <v>303</v>
      </c>
      <c r="Y19" s="69" t="s">
        <v>304</v>
      </c>
      <c r="Z19" s="58">
        <f>IFERROR(IF(AND(S18="Probabilidad",S19="Probabilidad"),(AB18-(+AB18*V19)),IF(S19="Probabilidad",(I18-(+I18*V19)),IF(S19="Impacto",AB18,""))),"")</f>
        <v>0.16799999999999998</v>
      </c>
      <c r="AA19" s="59" t="str">
        <f t="shared" si="2"/>
        <v>Muy Baja</v>
      </c>
      <c r="AB19" s="239">
        <f t="shared" si="3"/>
        <v>0.16799999999999998</v>
      </c>
      <c r="AC19" s="60" t="str">
        <f t="shared" si="4"/>
        <v>Leve</v>
      </c>
      <c r="AD19" s="58">
        <f>IFERROR(IF(AND(S18="Impacto",S18="Impacto"),(AD18-(+AD18*V19)),IF(S19="Impacto",(M18-(+M18*V19)),IF(S19="Probabilidad",AD18,""))),"")</f>
        <v>0</v>
      </c>
      <c r="AE19" s="61" t="str">
        <f t="shared" si="5"/>
        <v>Muy Baja - Leve</v>
      </c>
      <c r="AF19" s="64" t="str">
        <f>+VLOOKUP(AE19,[3]Datos!$J$4:$K$28,2,)</f>
        <v>BAJO</v>
      </c>
      <c r="AG19" s="338"/>
      <c r="AH19" s="36"/>
      <c r="AI19" s="103"/>
      <c r="AJ19" s="106"/>
      <c r="AK19" s="109"/>
      <c r="AM19" s="171"/>
      <c r="AN19" s="174"/>
      <c r="AO19" s="171"/>
      <c r="AP19" s="171"/>
      <c r="AQ19" s="171"/>
      <c r="AR19" s="38"/>
      <c r="AS19" s="168"/>
      <c r="AT19" s="336"/>
    </row>
    <row r="20" spans="1:46" x14ac:dyDescent="0.25">
      <c r="P20" s="2"/>
      <c r="AR20" s="38"/>
    </row>
    <row r="21" spans="1:46" x14ac:dyDescent="0.25">
      <c r="P21" s="2"/>
    </row>
    <row r="22" spans="1:46" x14ac:dyDescent="0.25">
      <c r="P22" s="2"/>
    </row>
    <row r="23" spans="1:46" x14ac:dyDescent="0.25">
      <c r="P23" s="2"/>
    </row>
    <row r="24" spans="1:46" x14ac:dyDescent="0.25">
      <c r="P24" s="2"/>
    </row>
    <row r="25" spans="1:46" x14ac:dyDescent="0.25">
      <c r="P25" s="2"/>
    </row>
    <row r="26" spans="1:46" x14ac:dyDescent="0.25">
      <c r="P26" s="2"/>
    </row>
    <row r="27" spans="1:46" x14ac:dyDescent="0.25">
      <c r="P27" s="2"/>
    </row>
    <row r="28" spans="1:46" x14ac:dyDescent="0.25">
      <c r="P28" s="2"/>
    </row>
    <row r="29" spans="1:46" x14ac:dyDescent="0.25">
      <c r="P29" s="2"/>
    </row>
  </sheetData>
  <mergeCells count="50">
    <mergeCell ref="AS17:AS19"/>
    <mergeCell ref="AT17:AT19"/>
    <mergeCell ref="AK17:AK19"/>
    <mergeCell ref="AM17:AM19"/>
    <mergeCell ref="AN17:AN19"/>
    <mergeCell ref="AO17:AO19"/>
    <mergeCell ref="AP17:AP19"/>
    <mergeCell ref="AQ17:AQ19"/>
    <mergeCell ref="M17:M19"/>
    <mergeCell ref="N17:N19"/>
    <mergeCell ref="O17:O19"/>
    <mergeCell ref="AG17:AG19"/>
    <mergeCell ref="AI17:AI19"/>
    <mergeCell ref="AJ17:AJ19"/>
    <mergeCell ref="G17:G19"/>
    <mergeCell ref="H17:H19"/>
    <mergeCell ref="I17:I19"/>
    <mergeCell ref="J17:J19"/>
    <mergeCell ref="K17:K19"/>
    <mergeCell ref="L17:L19"/>
    <mergeCell ref="A17:A19"/>
    <mergeCell ref="B17:B19"/>
    <mergeCell ref="C17:C19"/>
    <mergeCell ref="D17:D19"/>
    <mergeCell ref="E17:E19"/>
    <mergeCell ref="F17:F19"/>
    <mergeCell ref="A14:O15"/>
    <mergeCell ref="Q14:AG14"/>
    <mergeCell ref="AI14:AK15"/>
    <mergeCell ref="AM14:AQ15"/>
    <mergeCell ref="AS14:AT15"/>
    <mergeCell ref="T15:Y15"/>
    <mergeCell ref="Z15:AG15"/>
    <mergeCell ref="AS7:AT8"/>
    <mergeCell ref="A10:C10"/>
    <mergeCell ref="D10:M10"/>
    <mergeCell ref="A11:C11"/>
    <mergeCell ref="D11:M11"/>
    <mergeCell ref="A12:C12"/>
    <mergeCell ref="D12:M12"/>
    <mergeCell ref="A1:B8"/>
    <mergeCell ref="C1:AP4"/>
    <mergeCell ref="AQ1:AR2"/>
    <mergeCell ref="AS1:AT2"/>
    <mergeCell ref="AQ3:AR4"/>
    <mergeCell ref="AS3:AT4"/>
    <mergeCell ref="C5:AP8"/>
    <mergeCell ref="AQ5:AR6"/>
    <mergeCell ref="AS5:AT6"/>
    <mergeCell ref="AQ7:AR8"/>
  </mergeCells>
  <conditionalFormatting sqref="H17:H19">
    <cfRule type="cellIs" dxfId="125" priority="24" operator="equal">
      <formula>"Muy Alta"</formula>
    </cfRule>
    <cfRule type="cellIs" dxfId="124" priority="25" operator="equal">
      <formula>"Alta"</formula>
    </cfRule>
    <cfRule type="cellIs" dxfId="123" priority="26" operator="equal">
      <formula>"Media"</formula>
    </cfRule>
    <cfRule type="cellIs" dxfId="122" priority="27" operator="equal">
      <formula>"Muy Baja"</formula>
    </cfRule>
    <cfRule type="cellIs" dxfId="121" priority="28" operator="equal">
      <formula>"Baja"</formula>
    </cfRule>
  </conditionalFormatting>
  <conditionalFormatting sqref="L17:L19">
    <cfRule type="cellIs" dxfId="120" priority="19" operator="equal">
      <formula>"Leve"</formula>
    </cfRule>
    <cfRule type="cellIs" dxfId="119" priority="20" operator="equal">
      <formula>"Catastrófico"</formula>
    </cfRule>
    <cfRule type="cellIs" dxfId="118" priority="21" operator="equal">
      <formula>"Mayor"</formula>
    </cfRule>
    <cfRule type="cellIs" dxfId="117" priority="22" operator="equal">
      <formula>"Moderado"</formula>
    </cfRule>
    <cfRule type="cellIs" dxfId="116" priority="23" operator="equal">
      <formula>"Menor"</formula>
    </cfRule>
  </conditionalFormatting>
  <conditionalFormatting sqref="O17:O19">
    <cfRule type="cellIs" dxfId="115" priority="15" operator="equal">
      <formula>"EXTREMO"</formula>
    </cfRule>
    <cfRule type="cellIs" dxfId="114" priority="16" operator="equal">
      <formula>"ALTO"</formula>
    </cfRule>
    <cfRule type="cellIs" dxfId="113" priority="17" operator="equal">
      <formula>"BAJO"</formula>
    </cfRule>
    <cfRule type="cellIs" dxfId="112" priority="18" operator="equal">
      <formula>"MODERADO"</formula>
    </cfRule>
  </conditionalFormatting>
  <conditionalFormatting sqref="AA17:AA19">
    <cfRule type="cellIs" dxfId="111" priority="10" operator="equal">
      <formula>"Muy Baja"</formula>
    </cfRule>
    <cfRule type="cellIs" dxfId="110" priority="11" operator="equal">
      <formula>"Baja"</formula>
    </cfRule>
    <cfRule type="cellIs" dxfId="109" priority="12" operator="equal">
      <formula>"Media"</formula>
    </cfRule>
    <cfRule type="cellIs" dxfId="108" priority="13" operator="equal">
      <formula>"Muy Alta"</formula>
    </cfRule>
    <cfRule type="cellIs" dxfId="107" priority="14" operator="equal">
      <formula>"Alta"</formula>
    </cfRule>
  </conditionalFormatting>
  <conditionalFormatting sqref="AC17:AC19">
    <cfRule type="cellIs" dxfId="106" priority="5" operator="equal">
      <formula>"Catastrófico"</formula>
    </cfRule>
    <cfRule type="cellIs" dxfId="105" priority="6" operator="equal">
      <formula>"Mayor"</formula>
    </cfRule>
    <cfRule type="cellIs" dxfId="104" priority="7" operator="equal">
      <formula>"Moderado"</formula>
    </cfRule>
    <cfRule type="cellIs" dxfId="103" priority="8" operator="equal">
      <formula>"Menor"</formula>
    </cfRule>
    <cfRule type="cellIs" dxfId="102" priority="9" operator="equal">
      <formula>"Leve"</formula>
    </cfRule>
  </conditionalFormatting>
  <conditionalFormatting sqref="AF17:AF19">
    <cfRule type="cellIs" dxfId="101" priority="1" operator="equal">
      <formula>"EXTREMO"</formula>
    </cfRule>
    <cfRule type="cellIs" dxfId="100" priority="2" operator="equal">
      <formula>"ALTO"</formula>
    </cfRule>
    <cfRule type="cellIs" dxfId="99" priority="3" operator="equal">
      <formula>"BAJO"</formula>
    </cfRule>
    <cfRule type="cellIs" dxfId="98" priority="4" operator="equal">
      <formula>"MODERADO"</formula>
    </cfRule>
  </conditionalFormatting>
  <pageMargins left="0.70866141732283472" right="0.70866141732283472" top="0.74803149606299213" bottom="0.74803149606299213" header="0.31496062992125984" footer="0.31496062992125984"/>
  <pageSetup paperSize="41" scale="54" fitToWidth="3" fitToHeight="3" orientation="landscape" r:id="rId1"/>
  <colBreaks count="1" manualBreakCount="1">
    <brk id="16" max="23" man="1"/>
  </col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A1EB7-3347-4516-B52E-86E55E3F2672}">
  <dimension ref="A1:AV33"/>
  <sheetViews>
    <sheetView showGridLines="0" tabSelected="1" topLeftCell="AP20" zoomScale="95" zoomScaleNormal="95" zoomScaleSheetLayoutView="90" workbookViewId="0">
      <selection activeCell="AS20" sqref="AS20:AS23"/>
    </sheetView>
  </sheetViews>
  <sheetFormatPr baseColWidth="10" defaultColWidth="11.42578125" defaultRowHeight="15.75" x14ac:dyDescent="0.25"/>
  <cols>
    <col min="2" max="2" width="27.140625" customWidth="1"/>
    <col min="3" max="3" width="26" customWidth="1"/>
    <col min="4" max="4" width="19.140625" customWidth="1"/>
    <col min="5" max="5" width="25.42578125" customWidth="1"/>
    <col min="6" max="6" width="25.42578125" hidden="1" customWidth="1"/>
    <col min="7" max="8" width="20.140625" customWidth="1"/>
    <col min="9" max="9" width="9.42578125" customWidth="1"/>
    <col min="10" max="11" width="25.42578125" customWidth="1"/>
    <col min="12" max="12" width="20.140625" style="1" customWidth="1"/>
    <col min="13" max="13" width="9.42578125" style="1" customWidth="1"/>
    <col min="14" max="14" width="26.85546875" style="1" customWidth="1"/>
    <col min="15" max="15" width="11.28515625" style="1" customWidth="1"/>
    <col min="16" max="16" width="1" style="1" customWidth="1"/>
    <col min="17" max="17" width="5.140625" style="1" customWidth="1"/>
    <col min="18" max="18" width="64.140625" style="1" customWidth="1"/>
    <col min="19" max="19" width="15.85546875" style="1" customWidth="1"/>
    <col min="20" max="22" width="5.140625" style="1" customWidth="1"/>
    <col min="23" max="24" width="11.42578125" style="1" customWidth="1"/>
    <col min="25" max="25" width="15.85546875" style="1" customWidth="1"/>
    <col min="26" max="27" width="7.28515625" style="1" customWidth="1"/>
    <col min="28" max="28" width="13.7109375" style="1" customWidth="1"/>
    <col min="29" max="29" width="8" style="1" customWidth="1"/>
    <col min="30" max="31" width="7.28515625" style="1" customWidth="1"/>
    <col min="32" max="32" width="9.28515625" style="1" customWidth="1"/>
    <col min="33" max="33" width="8.5703125" style="4" customWidth="1"/>
    <col min="34" max="34" width="6" style="4" customWidth="1"/>
    <col min="35" max="35" width="26.85546875" style="4" customWidth="1"/>
    <col min="36" max="36" width="26.7109375" style="1" customWidth="1"/>
    <col min="37" max="37" width="20.85546875" style="1" customWidth="1"/>
    <col min="38" max="38" width="1" customWidth="1"/>
    <col min="39" max="39" width="18.28515625" customWidth="1"/>
    <col min="40" max="43" width="45" customWidth="1"/>
    <col min="44" max="44" width="1" customWidth="1"/>
    <col min="45" max="45" width="45" customWidth="1"/>
    <col min="46" max="46" width="69.5703125" customWidth="1"/>
  </cols>
  <sheetData>
    <row r="1" spans="1:48" ht="15.75" customHeight="1" x14ac:dyDescent="0.25">
      <c r="A1" s="76"/>
      <c r="B1" s="77"/>
      <c r="C1" s="82" t="s">
        <v>305</v>
      </c>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4"/>
      <c r="AQ1" s="76" t="s">
        <v>1</v>
      </c>
      <c r="AR1" s="77"/>
      <c r="AS1" s="179" t="s">
        <v>306</v>
      </c>
      <c r="AT1" s="180"/>
    </row>
    <row r="2" spans="1:48" ht="15.75" customHeight="1" thickBot="1" x14ac:dyDescent="0.3">
      <c r="A2" s="78"/>
      <c r="B2" s="79"/>
      <c r="C2" s="85"/>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7"/>
      <c r="AQ2" s="80"/>
      <c r="AR2" s="81"/>
      <c r="AS2" s="181"/>
      <c r="AT2" s="182"/>
    </row>
    <row r="3" spans="1:48" ht="15.75" customHeight="1" x14ac:dyDescent="0.25">
      <c r="A3" s="78"/>
      <c r="B3" s="79"/>
      <c r="C3" s="85"/>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7"/>
      <c r="AQ3" s="76" t="s">
        <v>3</v>
      </c>
      <c r="AR3" s="77"/>
      <c r="AS3" s="183" t="s">
        <v>307</v>
      </c>
      <c r="AT3" s="184"/>
    </row>
    <row r="4" spans="1:48" ht="16.5" customHeight="1" thickBot="1" x14ac:dyDescent="0.3">
      <c r="A4" s="78"/>
      <c r="B4" s="79"/>
      <c r="C4" s="88"/>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90"/>
      <c r="AQ4" s="80"/>
      <c r="AR4" s="81"/>
      <c r="AS4" s="185"/>
      <c r="AT4" s="186"/>
    </row>
    <row r="5" spans="1:48" ht="20.45" customHeight="1" x14ac:dyDescent="0.25">
      <c r="A5" s="78"/>
      <c r="B5" s="79"/>
      <c r="C5" s="85" t="s">
        <v>5</v>
      </c>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7"/>
      <c r="AQ5" s="76" t="s">
        <v>6</v>
      </c>
      <c r="AR5" s="77"/>
      <c r="AS5" s="76" t="s">
        <v>7</v>
      </c>
      <c r="AT5" s="77"/>
    </row>
    <row r="6" spans="1:48" ht="15" customHeight="1" thickBot="1" x14ac:dyDescent="0.3">
      <c r="A6" s="78"/>
      <c r="B6" s="79"/>
      <c r="C6" s="85"/>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7"/>
      <c r="AQ6" s="80"/>
      <c r="AR6" s="81"/>
      <c r="AS6" s="80"/>
      <c r="AT6" s="81"/>
    </row>
    <row r="7" spans="1:48" ht="15.75" customHeight="1" x14ac:dyDescent="0.25">
      <c r="A7" s="78"/>
      <c r="B7" s="79"/>
      <c r="C7" s="85"/>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7"/>
      <c r="AQ7" s="76" t="s">
        <v>8</v>
      </c>
      <c r="AR7" s="77"/>
      <c r="AS7" s="187">
        <v>44651</v>
      </c>
      <c r="AT7" s="180"/>
    </row>
    <row r="8" spans="1:48" ht="16.5" customHeight="1" thickBot="1" x14ac:dyDescent="0.3">
      <c r="A8" s="80"/>
      <c r="B8" s="81"/>
      <c r="C8" s="88"/>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90"/>
      <c r="AQ8" s="80"/>
      <c r="AR8" s="81"/>
      <c r="AS8" s="181"/>
      <c r="AT8" s="182"/>
    </row>
    <row r="9" spans="1:48" x14ac:dyDescent="0.25">
      <c r="AV9" s="339"/>
    </row>
    <row r="10" spans="1:48" ht="54" customHeight="1" x14ac:dyDescent="0.25">
      <c r="A10" s="120" t="s">
        <v>9</v>
      </c>
      <c r="B10" s="120"/>
      <c r="C10" s="120"/>
      <c r="D10" s="121" t="s">
        <v>308</v>
      </c>
      <c r="E10" s="122"/>
      <c r="F10" s="122"/>
      <c r="G10" s="122"/>
      <c r="H10" s="122"/>
      <c r="I10" s="122"/>
      <c r="J10" s="122"/>
      <c r="K10" s="122"/>
      <c r="L10" s="122"/>
      <c r="M10" s="123"/>
      <c r="N10" s="27"/>
      <c r="AG10" s="1"/>
      <c r="AH10" s="1"/>
      <c r="AI10" s="1"/>
      <c r="AS10" s="339"/>
    </row>
    <row r="11" spans="1:48" s="3" customFormat="1" ht="75" customHeight="1" x14ac:dyDescent="0.25">
      <c r="A11" s="120" t="s">
        <v>11</v>
      </c>
      <c r="B11" s="120"/>
      <c r="C11" s="120"/>
      <c r="D11" s="124" t="s">
        <v>309</v>
      </c>
      <c r="E11" s="125"/>
      <c r="F11" s="125"/>
      <c r="G11" s="125"/>
      <c r="H11" s="125"/>
      <c r="I11" s="125"/>
      <c r="J11" s="125"/>
      <c r="K11" s="125"/>
      <c r="L11" s="125"/>
      <c r="M11" s="126"/>
      <c r="N11" s="28"/>
      <c r="O11" s="2"/>
      <c r="P11" s="2"/>
      <c r="Q11" s="2"/>
      <c r="R11" s="2"/>
      <c r="S11" s="2"/>
      <c r="T11" s="2"/>
      <c r="U11" s="2"/>
      <c r="V11" s="2"/>
      <c r="W11" s="2"/>
      <c r="X11" s="2"/>
      <c r="Y11" s="2"/>
      <c r="Z11" s="2"/>
      <c r="AA11" s="2"/>
      <c r="AB11" s="2"/>
      <c r="AC11" s="2"/>
      <c r="AD11" s="2"/>
      <c r="AE11" s="2"/>
      <c r="AF11" s="2"/>
      <c r="AG11" s="2"/>
      <c r="AH11" s="2"/>
      <c r="AI11" s="2"/>
      <c r="AJ11" s="2"/>
      <c r="AK11" s="2"/>
    </row>
    <row r="12" spans="1:48" s="3" customFormat="1" ht="75" customHeight="1" x14ac:dyDescent="0.25">
      <c r="A12" s="120" t="s">
        <v>13</v>
      </c>
      <c r="B12" s="120"/>
      <c r="C12" s="120"/>
      <c r="D12" s="124" t="s">
        <v>310</v>
      </c>
      <c r="E12" s="125"/>
      <c r="F12" s="125"/>
      <c r="G12" s="125"/>
      <c r="H12" s="125"/>
      <c r="I12" s="125"/>
      <c r="J12" s="125"/>
      <c r="K12" s="125"/>
      <c r="L12" s="125"/>
      <c r="M12" s="126"/>
      <c r="N12" s="28"/>
      <c r="O12" s="2"/>
      <c r="P12" s="2"/>
      <c r="Q12" s="2"/>
      <c r="R12" s="2"/>
      <c r="S12" s="2"/>
      <c r="T12" s="2"/>
      <c r="U12" s="2"/>
      <c r="V12" s="2"/>
      <c r="W12" s="2"/>
      <c r="X12" s="2"/>
      <c r="Y12" s="2"/>
      <c r="Z12" s="2"/>
      <c r="AA12" s="2"/>
      <c r="AB12" s="2"/>
      <c r="AC12" s="2"/>
      <c r="AD12" s="2"/>
      <c r="AE12" s="2"/>
      <c r="AF12" s="2"/>
      <c r="AG12" s="2"/>
      <c r="AH12" s="2"/>
      <c r="AI12" s="2"/>
      <c r="AJ12" s="2"/>
      <c r="AK12" s="2"/>
    </row>
    <row r="13" spans="1:48" s="3" customFormat="1" ht="24.75" customHeight="1" thickBot="1" x14ac:dyDescent="0.3">
      <c r="A13" s="7"/>
      <c r="B13" s="7"/>
      <c r="C13" s="7"/>
      <c r="D13" s="7"/>
      <c r="E13" s="7"/>
      <c r="F13" s="7"/>
      <c r="G13" s="7"/>
      <c r="H13" s="7"/>
      <c r="I13" s="7"/>
      <c r="J13" s="7"/>
      <c r="K13" s="7"/>
      <c r="L13" s="7"/>
      <c r="M13" s="7"/>
      <c r="N13" s="7"/>
      <c r="O13" s="2"/>
      <c r="P13" s="2"/>
      <c r="Q13" s="2"/>
      <c r="R13" s="2"/>
      <c r="S13" s="2"/>
      <c r="T13" s="2"/>
      <c r="U13" s="2"/>
      <c r="V13" s="2"/>
      <c r="W13" s="2"/>
      <c r="X13" s="2"/>
      <c r="Y13" s="2"/>
      <c r="Z13" s="2"/>
      <c r="AA13" s="2"/>
      <c r="AB13" s="2"/>
      <c r="AC13" s="2"/>
      <c r="AD13" s="2"/>
      <c r="AE13" s="2"/>
      <c r="AF13" s="2"/>
      <c r="AG13" s="2"/>
      <c r="AH13" s="2"/>
      <c r="AI13" s="2"/>
      <c r="AJ13" s="2"/>
      <c r="AK13" s="2"/>
    </row>
    <row r="14" spans="1:48" s="3" customFormat="1" ht="24.75" customHeight="1" x14ac:dyDescent="0.25">
      <c r="A14" s="131" t="s">
        <v>15</v>
      </c>
      <c r="B14" s="132"/>
      <c r="C14" s="132"/>
      <c r="D14" s="132"/>
      <c r="E14" s="132"/>
      <c r="F14" s="132"/>
      <c r="G14" s="132"/>
      <c r="H14" s="132"/>
      <c r="I14" s="132"/>
      <c r="J14" s="132"/>
      <c r="K14" s="132"/>
      <c r="L14" s="132"/>
      <c r="M14" s="132"/>
      <c r="N14" s="133"/>
      <c r="O14" s="134"/>
      <c r="P14" s="2"/>
      <c r="Q14" s="139" t="s">
        <v>16</v>
      </c>
      <c r="R14" s="140"/>
      <c r="S14" s="140"/>
      <c r="T14" s="141"/>
      <c r="U14" s="141"/>
      <c r="V14" s="141"/>
      <c r="W14" s="141"/>
      <c r="X14" s="141"/>
      <c r="Y14" s="141"/>
      <c r="Z14" s="140"/>
      <c r="AA14" s="140"/>
      <c r="AB14" s="140"/>
      <c r="AC14" s="140"/>
      <c r="AD14" s="140"/>
      <c r="AE14" s="140"/>
      <c r="AF14" s="140"/>
      <c r="AG14" s="142"/>
      <c r="AH14" s="2"/>
      <c r="AI14" s="95" t="s">
        <v>17</v>
      </c>
      <c r="AJ14" s="96"/>
      <c r="AK14" s="97"/>
      <c r="AM14" s="95" t="s">
        <v>18</v>
      </c>
      <c r="AN14" s="96"/>
      <c r="AO14" s="96"/>
      <c r="AP14" s="96"/>
      <c r="AQ14" s="96"/>
      <c r="AR14" s="38"/>
      <c r="AS14" s="95" t="s">
        <v>19</v>
      </c>
      <c r="AT14" s="97"/>
    </row>
    <row r="15" spans="1:48" x14ac:dyDescent="0.25">
      <c r="A15" s="135"/>
      <c r="B15" s="136"/>
      <c r="C15" s="136"/>
      <c r="D15" s="136"/>
      <c r="E15" s="136"/>
      <c r="F15" s="136"/>
      <c r="G15" s="136"/>
      <c r="H15" s="136"/>
      <c r="I15" s="136"/>
      <c r="J15" s="136"/>
      <c r="K15" s="136"/>
      <c r="L15" s="136"/>
      <c r="M15" s="136"/>
      <c r="N15" s="137"/>
      <c r="O15" s="138"/>
      <c r="P15" s="2"/>
      <c r="Q15" s="29"/>
      <c r="R15" s="30"/>
      <c r="S15" s="30"/>
      <c r="T15" s="145" t="s">
        <v>20</v>
      </c>
      <c r="U15" s="145"/>
      <c r="V15" s="145"/>
      <c r="W15" s="145"/>
      <c r="X15" s="145"/>
      <c r="Y15" s="145"/>
      <c r="Z15" s="143"/>
      <c r="AA15" s="143"/>
      <c r="AB15" s="143"/>
      <c r="AC15" s="143"/>
      <c r="AD15" s="143"/>
      <c r="AE15" s="143"/>
      <c r="AF15" s="143"/>
      <c r="AG15" s="144"/>
      <c r="AH15" s="2"/>
      <c r="AI15" s="98"/>
      <c r="AJ15" s="99"/>
      <c r="AK15" s="100"/>
      <c r="AM15" s="98"/>
      <c r="AN15" s="99"/>
      <c r="AO15" s="99"/>
      <c r="AP15" s="99"/>
      <c r="AQ15" s="99"/>
      <c r="AR15" s="38"/>
      <c r="AS15" s="98"/>
      <c r="AT15" s="100"/>
    </row>
    <row r="16" spans="1:48" s="5" customFormat="1" ht="106.5" customHeight="1" thickBot="1" x14ac:dyDescent="0.3">
      <c r="A16" s="10" t="s">
        <v>21</v>
      </c>
      <c r="B16" s="11" t="s">
        <v>22</v>
      </c>
      <c r="C16" s="12" t="s">
        <v>23</v>
      </c>
      <c r="D16" s="12" t="s">
        <v>24</v>
      </c>
      <c r="E16" s="13" t="s">
        <v>25</v>
      </c>
      <c r="F16" s="73" t="s">
        <v>26</v>
      </c>
      <c r="G16" s="42" t="s">
        <v>27</v>
      </c>
      <c r="H16" s="13" t="s">
        <v>28</v>
      </c>
      <c r="I16" s="12" t="s">
        <v>29</v>
      </c>
      <c r="J16" s="12" t="s">
        <v>30</v>
      </c>
      <c r="K16" s="13" t="s">
        <v>311</v>
      </c>
      <c r="L16" s="13" t="s">
        <v>32</v>
      </c>
      <c r="M16" s="12" t="s">
        <v>29</v>
      </c>
      <c r="N16" s="12" t="s">
        <v>33</v>
      </c>
      <c r="O16" s="14" t="s">
        <v>34</v>
      </c>
      <c r="P16" s="2"/>
      <c r="Q16" s="15" t="s">
        <v>35</v>
      </c>
      <c r="R16" s="16" t="s">
        <v>36</v>
      </c>
      <c r="S16" s="33" t="s">
        <v>37</v>
      </c>
      <c r="T16" s="17" t="s">
        <v>38</v>
      </c>
      <c r="U16" s="17" t="s">
        <v>39</v>
      </c>
      <c r="V16" s="17" t="s">
        <v>40</v>
      </c>
      <c r="W16" s="17" t="s">
        <v>41</v>
      </c>
      <c r="X16" s="17" t="s">
        <v>42</v>
      </c>
      <c r="Y16" s="17" t="s">
        <v>43</v>
      </c>
      <c r="Z16" s="18" t="s">
        <v>44</v>
      </c>
      <c r="AA16" s="18" t="s">
        <v>45</v>
      </c>
      <c r="AB16" s="18" t="s">
        <v>29</v>
      </c>
      <c r="AC16" s="18" t="s">
        <v>46</v>
      </c>
      <c r="AD16" s="18" t="s">
        <v>29</v>
      </c>
      <c r="AE16" s="18" t="s">
        <v>33</v>
      </c>
      <c r="AF16" s="18" t="s">
        <v>47</v>
      </c>
      <c r="AG16" s="14" t="s">
        <v>48</v>
      </c>
      <c r="AH16" s="2"/>
      <c r="AI16" s="19" t="s">
        <v>49</v>
      </c>
      <c r="AJ16" s="16" t="s">
        <v>50</v>
      </c>
      <c r="AK16" s="37" t="s">
        <v>51</v>
      </c>
      <c r="AM16" s="40" t="s">
        <v>52</v>
      </c>
      <c r="AN16" s="40" t="s">
        <v>53</v>
      </c>
      <c r="AO16" s="40" t="s">
        <v>54</v>
      </c>
      <c r="AP16" s="40" t="s">
        <v>55</v>
      </c>
      <c r="AQ16" s="40" t="s">
        <v>56</v>
      </c>
      <c r="AR16" s="39"/>
      <c r="AS16" s="40" t="s">
        <v>57</v>
      </c>
      <c r="AT16" s="41" t="s">
        <v>58</v>
      </c>
    </row>
    <row r="17" spans="1:48" ht="134.25" customHeight="1" x14ac:dyDescent="0.25">
      <c r="A17" s="164">
        <v>1</v>
      </c>
      <c r="B17" s="91" t="s">
        <v>59</v>
      </c>
      <c r="C17" s="127" t="s">
        <v>312</v>
      </c>
      <c r="D17" s="127" t="s">
        <v>313</v>
      </c>
      <c r="E17" s="127" t="s">
        <v>314</v>
      </c>
      <c r="F17" s="150"/>
      <c r="G17" s="91">
        <v>365</v>
      </c>
      <c r="H17" s="91" t="str">
        <f>IF(G17&lt;=0,"",IF(G17&lt;=2,"Muy Baja",IF(G17&lt;=24,"Baja",IF(G17&lt;=500,"Media",IF(G17&lt;=5000,"Alta","Muy Alta")))))</f>
        <v>Media</v>
      </c>
      <c r="I17" s="340">
        <f>IF(H17="","",IF(H17="Muy Baja",0.2,IF(H17="Baja",0.4,IF(H17="Media",0.6,IF(H17="Alta",0.8,IF(H17="Muy Alta",1,))))))</f>
        <v>0.6</v>
      </c>
      <c r="J17" s="161" t="s">
        <v>63</v>
      </c>
      <c r="K17" s="252" t="str">
        <f>+J17</f>
        <v>El riesgo afecta la imagen de la entidad con algunos usuarios de relevancia frente al logro de los objetivos.</v>
      </c>
      <c r="L17" s="91" t="str">
        <f>+VLOOKUP(K17,[4]Datos!$O$4:$P$15,2,FALSE)</f>
        <v>Moderado</v>
      </c>
      <c r="M17" s="340">
        <f>IF(L17="","",IF(L17="Leve",0.2,IF(L17="Menor",0.4,IF(L17="Moderado",0.6,IF(L17="Mayor",0.8,IF(L17="Catastrófico",1,))))))</f>
        <v>0.6</v>
      </c>
      <c r="N17" s="341" t="str">
        <f>+CONCATENATE(H17, " - ", L17)</f>
        <v>Media - Moderado</v>
      </c>
      <c r="O17" s="342" t="str">
        <f>+VLOOKUP(N17,[4]Datos!J4:K28,2,)</f>
        <v>MODERADO</v>
      </c>
      <c r="P17" s="34"/>
      <c r="Q17" s="20">
        <v>1</v>
      </c>
      <c r="R17" s="31" t="s">
        <v>315</v>
      </c>
      <c r="S17" s="343" t="str">
        <f t="shared" ref="S17:S23" si="0">IF(OR(T17="Preventivo",T17="Detectivo"),"Probabilidad",IF(T17="Correctivo","Impacto",""))</f>
        <v>Probabilidad</v>
      </c>
      <c r="T17" s="35" t="s">
        <v>65</v>
      </c>
      <c r="U17" s="35" t="s">
        <v>66</v>
      </c>
      <c r="V17" s="344" t="str">
        <f t="shared" ref="V17:V23" si="1">IF(AND(T17="Preventivo",U17="Automático"),"50%",IF(AND(T17="Preventivo",U17="Manual"),"40%",IF(AND(T17="Detectivo",U17="Automático"),"40%",IF(AND(T17="Detectivo",U17="Manual"),"30%",IF(AND(T17="Correctivo",U17="Automático"),"35%",IF(AND(T17="Correctivo",U17="Manual"),"25%",""))))))</f>
        <v>40%</v>
      </c>
      <c r="W17" s="66" t="s">
        <v>316</v>
      </c>
      <c r="X17" s="66" t="s">
        <v>317</v>
      </c>
      <c r="Y17" s="66" t="s">
        <v>318</v>
      </c>
      <c r="Z17" s="345">
        <f>IFERROR(IF(S17="Probabilidad",(I17-(+I17*V17)),IF(S17="Impacto",I17,"")),"")</f>
        <v>0.36</v>
      </c>
      <c r="AA17" s="35" t="str">
        <f t="shared" ref="AA17:AA23" si="2">IFERROR(IF(Z17="","",IF(Z17&lt;=0.2,"Muy Baja",IF(Z17&lt;=0.4,"Baja",IF(Z17&lt;=0.6,"Media",IF(Z17&lt;=0.8,"Alta","Muy Alta"))))),"")</f>
        <v>Baja</v>
      </c>
      <c r="AB17" s="346">
        <f t="shared" ref="AB17:AB23" si="3">+Z17</f>
        <v>0.36</v>
      </c>
      <c r="AC17" s="347" t="str">
        <f t="shared" ref="AC17:AC23" si="4">IFERROR(IF(AD17="","",IF(AD17&lt;=0.2,"Leve",IF(AD17&lt;=0.4,"Menor",IF(AD17&lt;=0.6,"Moderado",IF(AD17&lt;=0.8,"Mayor","Catastrófico"))))),"")</f>
        <v>Moderado</v>
      </c>
      <c r="AD17" s="345">
        <f>IFERROR(IF(S17="Impacto",(M17-(+M17*V17)),IF(S17="Probabilidad",M17,"")),"")</f>
        <v>0.6</v>
      </c>
      <c r="AE17" s="348" t="str">
        <f>+CONCATENATE(AA17, " - ", AC17)</f>
        <v>Baja - Moderado</v>
      </c>
      <c r="AF17" s="349" t="str">
        <f>+VLOOKUP(AE17,[4]Datos!$J$4:$K$28,2,)</f>
        <v>MODERADO</v>
      </c>
      <c r="AG17" s="335" t="s">
        <v>233</v>
      </c>
      <c r="AH17" s="34"/>
      <c r="AI17" s="101" t="s">
        <v>319</v>
      </c>
      <c r="AJ17" s="104" t="s">
        <v>320</v>
      </c>
      <c r="AK17" s="107">
        <v>45017</v>
      </c>
      <c r="AM17" s="169"/>
      <c r="AN17" s="350" t="s">
        <v>321</v>
      </c>
      <c r="AO17" s="172"/>
      <c r="AP17" s="176"/>
      <c r="AQ17" s="176"/>
      <c r="AR17" s="39"/>
      <c r="AS17" s="261" t="s">
        <v>322</v>
      </c>
      <c r="AT17" s="351" t="s">
        <v>215</v>
      </c>
    </row>
    <row r="18" spans="1:48" ht="149.25" customHeight="1" x14ac:dyDescent="0.25">
      <c r="A18" s="165"/>
      <c r="B18" s="92"/>
      <c r="C18" s="128"/>
      <c r="D18" s="128"/>
      <c r="E18" s="128"/>
      <c r="F18" s="151"/>
      <c r="G18" s="92"/>
      <c r="H18" s="92"/>
      <c r="I18" s="352"/>
      <c r="J18" s="162"/>
      <c r="K18" s="111"/>
      <c r="L18" s="92"/>
      <c r="M18" s="352"/>
      <c r="N18" s="353"/>
      <c r="O18" s="354"/>
      <c r="P18" s="2"/>
      <c r="Q18" s="8">
        <v>2</v>
      </c>
      <c r="R18" s="355" t="s">
        <v>323</v>
      </c>
      <c r="S18" s="356" t="s">
        <v>324</v>
      </c>
      <c r="T18" s="357" t="s">
        <v>65</v>
      </c>
      <c r="U18" s="357" t="s">
        <v>66</v>
      </c>
      <c r="V18" s="358">
        <v>0.4</v>
      </c>
      <c r="W18" s="359" t="s">
        <v>316</v>
      </c>
      <c r="X18" s="359" t="s">
        <v>317</v>
      </c>
      <c r="Y18" s="359" t="s">
        <v>325</v>
      </c>
      <c r="Z18" s="360">
        <f>IFERROR(IF(AND(S17="Probabilidad",S18="Probabilidad"),(AB17-(+AB17*V18)),IF(S18="Probabilidad",(I17-(+I17*V18)),IF(S18="Impacto",AB17,""))),"")</f>
        <v>0.216</v>
      </c>
      <c r="AA18" s="6" t="str">
        <f t="shared" si="2"/>
        <v>Baja</v>
      </c>
      <c r="AB18" s="361">
        <f t="shared" si="3"/>
        <v>0.216</v>
      </c>
      <c r="AC18" s="362" t="str">
        <f t="shared" si="4"/>
        <v>Moderado</v>
      </c>
      <c r="AD18" s="360">
        <f>IFERROR(IF(AND(S17="Impacto",S17="Impacto"),(AD17-(+AD17*V18)),IF(S18="Impacto",(M17-(+M17*V18)),IF(S18="Probabilidad",AD17,""))),"")</f>
        <v>0.6</v>
      </c>
      <c r="AE18" s="363" t="str">
        <f t="shared" ref="AE18:AE19" si="5">+CONCATENATE(AA18, " - ", AC18)</f>
        <v>Baja - Moderado</v>
      </c>
      <c r="AF18" s="364" t="str">
        <f>+VLOOKUP(AE18,[4]Datos!$J$4:$K$28,2,)</f>
        <v>MODERADO</v>
      </c>
      <c r="AG18" s="337"/>
      <c r="AH18" s="2"/>
      <c r="AI18" s="102"/>
      <c r="AJ18" s="105"/>
      <c r="AK18" s="108"/>
      <c r="AM18" s="170"/>
      <c r="AN18" s="365"/>
      <c r="AO18" s="173"/>
      <c r="AP18" s="177"/>
      <c r="AQ18" s="177"/>
      <c r="AR18" s="38"/>
      <c r="AS18" s="286"/>
      <c r="AT18" s="366" t="s">
        <v>326</v>
      </c>
    </row>
    <row r="19" spans="1:48" ht="195" customHeight="1" thickBot="1" x14ac:dyDescent="0.3">
      <c r="A19" s="167"/>
      <c r="B19" s="94"/>
      <c r="C19" s="130"/>
      <c r="D19" s="130"/>
      <c r="E19" s="130"/>
      <c r="F19" s="153"/>
      <c r="G19" s="94"/>
      <c r="H19" s="94"/>
      <c r="I19" s="367"/>
      <c r="J19" s="163"/>
      <c r="K19" s="112"/>
      <c r="L19" s="94"/>
      <c r="M19" s="367"/>
      <c r="N19" s="368"/>
      <c r="O19" s="369"/>
      <c r="P19" s="36"/>
      <c r="Q19" s="9">
        <v>3</v>
      </c>
      <c r="R19" s="65" t="s">
        <v>327</v>
      </c>
      <c r="S19" s="370" t="str">
        <f t="shared" si="0"/>
        <v>Impacto</v>
      </c>
      <c r="T19" s="21" t="s">
        <v>89</v>
      </c>
      <c r="U19" s="21" t="s">
        <v>66</v>
      </c>
      <c r="V19" s="371" t="str">
        <f t="shared" si="1"/>
        <v>25%</v>
      </c>
      <c r="W19" s="69" t="s">
        <v>316</v>
      </c>
      <c r="X19" s="69" t="s">
        <v>317</v>
      </c>
      <c r="Y19" s="69" t="s">
        <v>328</v>
      </c>
      <c r="Z19" s="372">
        <f>IFERROR(IF(AND(S18="Probabilidad",S19="Probabilidad"),(AB18-(+AB18*V19)),IF(S19="Probabilidad",(I18-(+I18*V19)),IF(S19="Impacto",AB18,""))),"")</f>
        <v>0.216</v>
      </c>
      <c r="AA19" s="21" t="str">
        <f t="shared" si="2"/>
        <v>Baja</v>
      </c>
      <c r="AB19" s="373">
        <f t="shared" si="3"/>
        <v>0.216</v>
      </c>
      <c r="AC19" s="374" t="str">
        <f t="shared" si="4"/>
        <v>Moderado</v>
      </c>
      <c r="AD19" s="372">
        <f>IFERROR(IF(AND(S18="Impacto",S18="Impacto"),(AD18-(+AD18*V19)),IF(S19="Impacto",(M17-(+M17*V19)),IF(S19="Probabilidad",AD18,""))),"")</f>
        <v>0.44999999999999996</v>
      </c>
      <c r="AE19" s="375" t="str">
        <f t="shared" si="5"/>
        <v>Baja - Moderado</v>
      </c>
      <c r="AF19" s="376" t="str">
        <f>+VLOOKUP(AE19,[4]Datos!$J$4:$K$28,2,)</f>
        <v>MODERADO</v>
      </c>
      <c r="AG19" s="338"/>
      <c r="AH19" s="36"/>
      <c r="AI19" s="103"/>
      <c r="AJ19" s="106"/>
      <c r="AK19" s="109"/>
      <c r="AM19" s="171"/>
      <c r="AN19" s="377"/>
      <c r="AO19" s="174"/>
      <c r="AP19" s="178"/>
      <c r="AQ19" s="178"/>
      <c r="AR19" s="38"/>
      <c r="AS19" s="299"/>
      <c r="AT19" s="378" t="s">
        <v>329</v>
      </c>
    </row>
    <row r="20" spans="1:48" ht="150.75" customHeight="1" x14ac:dyDescent="0.25">
      <c r="A20" s="214">
        <v>2</v>
      </c>
      <c r="B20" s="215" t="s">
        <v>59</v>
      </c>
      <c r="C20" s="216" t="s">
        <v>330</v>
      </c>
      <c r="D20" s="216" t="s">
        <v>331</v>
      </c>
      <c r="E20" s="216" t="s">
        <v>332</v>
      </c>
      <c r="F20" s="217"/>
      <c r="G20" s="215">
        <v>365</v>
      </c>
      <c r="H20" s="215" t="str">
        <f>IF(G20&lt;=0,"",IF(G20&lt;=2,"Muy Baja",IF(G20&lt;=24,"Baja",IF(G20&lt;=500,"Media",IF(G20&lt;=5000,"Alta","Muy Alta")))))</f>
        <v>Media</v>
      </c>
      <c r="I20" s="379">
        <f>IF(H20="","",IF(H20="Muy Baja",0.2,IF(H20="Baja",0.4,IF(H20="Media",0.6,IF(H20="Alta",0.8,IF(H20="Muy Alta",1,))))))</f>
        <v>0.6</v>
      </c>
      <c r="J20" s="162" t="s">
        <v>63</v>
      </c>
      <c r="K20" s="111" t="str">
        <f>+J20</f>
        <v>El riesgo afecta la imagen de la entidad con algunos usuarios de relevancia frente al logro de los objetivos.</v>
      </c>
      <c r="L20" s="215" t="s">
        <v>126</v>
      </c>
      <c r="M20" s="379">
        <f>IF(L20="","",IF(L20="Leve",0.2,IF(L20="Menor",0.4,IF(L20="Moderado",0.6,IF(L20="Mayor",0.8,IF(L20="Catastrófico",1,))))))</f>
        <v>0.6</v>
      </c>
      <c r="N20" s="353" t="str">
        <f>+CONCATENATE(H20, " - ", L20)</f>
        <v>Media - Moderado</v>
      </c>
      <c r="O20" s="354" t="str">
        <f>+VLOOKUP(N20,[4]Datos!J10:K34,2,)</f>
        <v>MODERADO</v>
      </c>
      <c r="P20" s="2"/>
      <c r="Q20" s="220">
        <v>1</v>
      </c>
      <c r="R20" s="380" t="s">
        <v>333</v>
      </c>
      <c r="S20" s="381" t="str">
        <f t="shared" si="0"/>
        <v>Probabilidad</v>
      </c>
      <c r="T20" s="223" t="s">
        <v>65</v>
      </c>
      <c r="U20" s="223" t="s">
        <v>163</v>
      </c>
      <c r="V20" s="382" t="str">
        <f t="shared" si="1"/>
        <v>50%</v>
      </c>
      <c r="W20" s="383" t="s">
        <v>334</v>
      </c>
      <c r="X20" s="383" t="s">
        <v>335</v>
      </c>
      <c r="Y20" s="383" t="s">
        <v>336</v>
      </c>
      <c r="Z20" s="384">
        <f>IFERROR(IF(S20="Probabilidad",(I20-(+I20*V20)),IF(S20="Impacto",I20,"")),"")</f>
        <v>0.3</v>
      </c>
      <c r="AA20" s="223" t="str">
        <f t="shared" si="2"/>
        <v>Baja</v>
      </c>
      <c r="AB20" s="385">
        <f t="shared" si="3"/>
        <v>0.3</v>
      </c>
      <c r="AC20" s="386" t="str">
        <f t="shared" si="4"/>
        <v>Moderado</v>
      </c>
      <c r="AD20" s="384">
        <f>IFERROR(IF(S20="Impacto",(M20-(+M20*V20)),IF(S20="Probabilidad",M20,"")),"")</f>
        <v>0.6</v>
      </c>
      <c r="AE20" s="387" t="str">
        <f>+CONCATENATE(AA20, " - ", AC20)</f>
        <v>Baja - Moderado</v>
      </c>
      <c r="AF20" s="388" t="str">
        <f>+VLOOKUP(AE20,[4]Datos!$J$4:$K$28,2,)</f>
        <v>MODERADO</v>
      </c>
      <c r="AG20" s="389" t="s">
        <v>70</v>
      </c>
      <c r="AH20" s="2"/>
      <c r="AI20" s="102"/>
      <c r="AJ20" s="105"/>
      <c r="AK20" s="108"/>
      <c r="AM20" s="169"/>
      <c r="AN20" s="350" t="s">
        <v>337</v>
      </c>
      <c r="AO20" s="172" t="s">
        <v>338</v>
      </c>
      <c r="AP20" s="176"/>
      <c r="AQ20" s="176"/>
      <c r="AR20" s="38"/>
      <c r="AS20" s="390" t="s">
        <v>339</v>
      </c>
      <c r="AT20" s="234" t="s">
        <v>340</v>
      </c>
    </row>
    <row r="21" spans="1:48" ht="111.75" customHeight="1" x14ac:dyDescent="0.25">
      <c r="A21" s="165"/>
      <c r="B21" s="92"/>
      <c r="C21" s="128"/>
      <c r="D21" s="128"/>
      <c r="E21" s="128"/>
      <c r="F21" s="151"/>
      <c r="G21" s="92"/>
      <c r="H21" s="92"/>
      <c r="I21" s="352"/>
      <c r="J21" s="162"/>
      <c r="K21" s="111"/>
      <c r="L21" s="92"/>
      <c r="M21" s="352"/>
      <c r="N21" s="353"/>
      <c r="O21" s="354"/>
      <c r="P21" s="2"/>
      <c r="Q21" s="8">
        <v>2</v>
      </c>
      <c r="R21" s="32" t="s">
        <v>341</v>
      </c>
      <c r="S21" s="391" t="str">
        <f t="shared" si="0"/>
        <v>Impacto</v>
      </c>
      <c r="T21" s="6" t="s">
        <v>89</v>
      </c>
      <c r="U21" s="6" t="s">
        <v>163</v>
      </c>
      <c r="V21" s="392" t="str">
        <f t="shared" si="1"/>
        <v>35%</v>
      </c>
      <c r="W21" s="67" t="s">
        <v>342</v>
      </c>
      <c r="X21" s="67" t="s">
        <v>343</v>
      </c>
      <c r="Y21" s="67" t="s">
        <v>344</v>
      </c>
      <c r="Z21" s="360">
        <f>IFERROR(IF(AND(S20="Probabilidad",S21="Probabilidad"),(AB20-(+AB20*V21)),IF(S21="Probabilidad",(I20-(+I20*V21)),IF(S21="Impacto",AB20,""))),"")</f>
        <v>0.3</v>
      </c>
      <c r="AA21" s="6" t="str">
        <f t="shared" si="2"/>
        <v>Baja</v>
      </c>
      <c r="AB21" s="361">
        <f t="shared" si="3"/>
        <v>0.3</v>
      </c>
      <c r="AC21" s="362" t="str">
        <f t="shared" si="4"/>
        <v>Menor</v>
      </c>
      <c r="AD21" s="360">
        <f>IFERROR(IF(AND(S20="Impacto",S20="Impacto"),(AD20-(+AD20*V21)),IF(S21="Impacto",(M20-(+M20*V21)),IF(S21="Probabilidad",AD20,""))),"")</f>
        <v>0.39</v>
      </c>
      <c r="AE21" s="363" t="str">
        <f t="shared" ref="AE21:AE23" si="6">+CONCATENATE(AA21, " - ", AC21)</f>
        <v>Baja - Menor</v>
      </c>
      <c r="AF21" s="364" t="str">
        <f>+VLOOKUP(AE21,[4]Datos!$J$4:$K$28,2,)</f>
        <v>MODERADO</v>
      </c>
      <c r="AG21" s="337"/>
      <c r="AH21" s="2"/>
      <c r="AI21" s="102"/>
      <c r="AJ21" s="105"/>
      <c r="AK21" s="108"/>
      <c r="AM21" s="170"/>
      <c r="AN21" s="393"/>
      <c r="AO21" s="173"/>
      <c r="AP21" s="177"/>
      <c r="AQ21" s="177"/>
      <c r="AR21" s="38"/>
      <c r="AS21" s="393"/>
      <c r="AT21" s="234" t="s">
        <v>191</v>
      </c>
    </row>
    <row r="22" spans="1:48" ht="126.75" customHeight="1" x14ac:dyDescent="0.25">
      <c r="A22" s="165"/>
      <c r="B22" s="92"/>
      <c r="C22" s="128"/>
      <c r="D22" s="128"/>
      <c r="E22" s="128"/>
      <c r="F22" s="151"/>
      <c r="G22" s="92"/>
      <c r="H22" s="92"/>
      <c r="I22" s="352"/>
      <c r="J22" s="162"/>
      <c r="K22" s="111"/>
      <c r="L22" s="92"/>
      <c r="M22" s="352"/>
      <c r="N22" s="353"/>
      <c r="O22" s="354"/>
      <c r="P22" s="2"/>
      <c r="Q22" s="8">
        <v>3</v>
      </c>
      <c r="R22" s="32" t="s">
        <v>345</v>
      </c>
      <c r="S22" s="391" t="str">
        <f t="shared" si="0"/>
        <v>Impacto</v>
      </c>
      <c r="T22" s="6" t="s">
        <v>89</v>
      </c>
      <c r="U22" s="6" t="s">
        <v>163</v>
      </c>
      <c r="V22" s="392" t="str">
        <f t="shared" si="1"/>
        <v>35%</v>
      </c>
      <c r="W22" s="67" t="s">
        <v>346</v>
      </c>
      <c r="X22" s="6" t="s">
        <v>343</v>
      </c>
      <c r="Y22" s="67" t="s">
        <v>344</v>
      </c>
      <c r="Z22" s="360">
        <f>IFERROR(IF(AND(S21="Probabilidad",S22="Probabilidad"),(AB21-(+AB21*V22)),IF(S22="Probabilidad",(I21-(+I21*V22)),IF(S22="Impacto",AB21,""))),"")</f>
        <v>0.3</v>
      </c>
      <c r="AA22" s="6" t="str">
        <f t="shared" si="2"/>
        <v>Baja</v>
      </c>
      <c r="AB22" s="361">
        <f t="shared" si="3"/>
        <v>0.3</v>
      </c>
      <c r="AC22" s="362" t="str">
        <f t="shared" si="4"/>
        <v>Menor</v>
      </c>
      <c r="AD22" s="360">
        <f>IFERROR(IF(AND(S21="Impacto",S21="Impacto"),(AD21-(+AD21*V22)),IF(S22="Impacto",(M20-(+M20*V22)),IF(S22="Probabilidad",AD21,""))),"")</f>
        <v>0.25350000000000006</v>
      </c>
      <c r="AE22" s="363" t="str">
        <f t="shared" si="6"/>
        <v>Baja - Menor</v>
      </c>
      <c r="AF22" s="364" t="str">
        <f>+VLOOKUP(AE22,[4]Datos!$J$4:$K$28,2,)</f>
        <v>MODERADO</v>
      </c>
      <c r="AG22" s="337"/>
      <c r="AH22" s="2"/>
      <c r="AI22" s="102"/>
      <c r="AJ22" s="105"/>
      <c r="AK22" s="108"/>
      <c r="AM22" s="170"/>
      <c r="AN22" s="393"/>
      <c r="AO22" s="173"/>
      <c r="AP22" s="177"/>
      <c r="AQ22" s="177"/>
      <c r="AR22" s="38"/>
      <c r="AS22" s="393"/>
      <c r="AT22" s="234" t="s">
        <v>195</v>
      </c>
    </row>
    <row r="23" spans="1:48" ht="187.5" customHeight="1" thickBot="1" x14ac:dyDescent="0.3">
      <c r="A23" s="167"/>
      <c r="B23" s="94"/>
      <c r="C23" s="130"/>
      <c r="D23" s="130"/>
      <c r="E23" s="130"/>
      <c r="F23" s="153"/>
      <c r="G23" s="94"/>
      <c r="H23" s="94"/>
      <c r="I23" s="367"/>
      <c r="J23" s="163"/>
      <c r="K23" s="112"/>
      <c r="L23" s="94"/>
      <c r="M23" s="367"/>
      <c r="N23" s="368"/>
      <c r="O23" s="369"/>
      <c r="P23" s="2"/>
      <c r="Q23" s="9">
        <v>4</v>
      </c>
      <c r="R23" s="65" t="s">
        <v>347</v>
      </c>
      <c r="S23" s="370" t="str">
        <f t="shared" si="0"/>
        <v>Impacto</v>
      </c>
      <c r="T23" s="21" t="s">
        <v>89</v>
      </c>
      <c r="U23" s="21" t="s">
        <v>163</v>
      </c>
      <c r="V23" s="371" t="str">
        <f t="shared" si="1"/>
        <v>35%</v>
      </c>
      <c r="W23" s="69" t="s">
        <v>348</v>
      </c>
      <c r="X23" s="21" t="s">
        <v>343</v>
      </c>
      <c r="Y23" s="69" t="s">
        <v>349</v>
      </c>
      <c r="Z23" s="372">
        <f>IFERROR(IF(AND(S22="Probabilidad",S23="Probabilidad"),(AB22-(+AB22*V23)),IF(S23="Probabilidad",(I22-(+I22*V23)),IF(S23="Impacto",AB22,""))),"")</f>
        <v>0.3</v>
      </c>
      <c r="AA23" s="21" t="str">
        <f t="shared" si="2"/>
        <v>Baja</v>
      </c>
      <c r="AB23" s="373">
        <f t="shared" si="3"/>
        <v>0.3</v>
      </c>
      <c r="AC23" s="374" t="str">
        <f t="shared" si="4"/>
        <v>Leve</v>
      </c>
      <c r="AD23" s="372">
        <f>IFERROR(IF(AND(S22="Impacto",S22="Impacto"),(AD22-(+AD22*V23)),IF(S23="Impacto",(M21-(+M21*V23)),IF(S23="Probabilidad",AD22,""))),"")</f>
        <v>0.16477500000000006</v>
      </c>
      <c r="AE23" s="375" t="str">
        <f t="shared" si="6"/>
        <v>Baja - Leve</v>
      </c>
      <c r="AF23" s="376" t="str">
        <f>+VLOOKUP(AE23,[4]Datos!$J$4:$K$28,2,)</f>
        <v>BAJO</v>
      </c>
      <c r="AG23" s="338"/>
      <c r="AH23" s="2"/>
      <c r="AI23" s="103"/>
      <c r="AJ23" s="106"/>
      <c r="AK23" s="109"/>
      <c r="AM23" s="241"/>
      <c r="AN23" s="394"/>
      <c r="AO23" s="245"/>
      <c r="AP23" s="395"/>
      <c r="AQ23" s="395"/>
      <c r="AR23" s="38"/>
      <c r="AS23" s="394"/>
      <c r="AT23" s="396" t="s">
        <v>350</v>
      </c>
    </row>
    <row r="24" spans="1:48" x14ac:dyDescent="0.25">
      <c r="P24" s="2"/>
      <c r="AR24" s="38"/>
    </row>
    <row r="25" spans="1:48" x14ac:dyDescent="0.25">
      <c r="P25" s="2"/>
      <c r="AT25" s="339"/>
    </row>
    <row r="26" spans="1:48" x14ac:dyDescent="0.25">
      <c r="P26" s="2"/>
    </row>
    <row r="27" spans="1:48" x14ac:dyDescent="0.25">
      <c r="P27" s="2"/>
      <c r="AV27" s="339"/>
    </row>
    <row r="28" spans="1:48" x14ac:dyDescent="0.25">
      <c r="P28" s="2"/>
    </row>
    <row r="29" spans="1:48" x14ac:dyDescent="0.25">
      <c r="P29" s="2"/>
      <c r="AT29" s="339"/>
    </row>
    <row r="30" spans="1:48" x14ac:dyDescent="0.25">
      <c r="P30" s="2"/>
      <c r="AT30" s="339"/>
    </row>
    <row r="31" spans="1:48" x14ac:dyDescent="0.25">
      <c r="P31" s="2"/>
    </row>
    <row r="32" spans="1:48" x14ac:dyDescent="0.25">
      <c r="P32" s="2"/>
    </row>
    <row r="33" spans="16:16" x14ac:dyDescent="0.25">
      <c r="P33" s="2"/>
    </row>
  </sheetData>
  <mergeCells count="74">
    <mergeCell ref="AO20:AO23"/>
    <mergeCell ref="AP20:AP23"/>
    <mergeCell ref="AQ20:AQ23"/>
    <mergeCell ref="AS20:AS23"/>
    <mergeCell ref="AG20:AG23"/>
    <mergeCell ref="AI20:AI23"/>
    <mergeCell ref="AJ20:AJ23"/>
    <mergeCell ref="AK20:AK23"/>
    <mergeCell ref="AM20:AM23"/>
    <mergeCell ref="AN20:AN23"/>
    <mergeCell ref="J20:J23"/>
    <mergeCell ref="K20:K23"/>
    <mergeCell ref="L20:L23"/>
    <mergeCell ref="M20:M23"/>
    <mergeCell ref="N20:N23"/>
    <mergeCell ref="O20:O23"/>
    <mergeCell ref="AS17:AS19"/>
    <mergeCell ref="A20:A23"/>
    <mergeCell ref="B20:B23"/>
    <mergeCell ref="C20:C23"/>
    <mergeCell ref="D20:D23"/>
    <mergeCell ref="E20:E23"/>
    <mergeCell ref="F20:F23"/>
    <mergeCell ref="G20:G23"/>
    <mergeCell ref="H20:H23"/>
    <mergeCell ref="I20:I23"/>
    <mergeCell ref="AK17:AK19"/>
    <mergeCell ref="AM17:AM19"/>
    <mergeCell ref="AN17:AN19"/>
    <mergeCell ref="AO17:AO19"/>
    <mergeCell ref="AP17:AP19"/>
    <mergeCell ref="AQ17:AQ19"/>
    <mergeCell ref="M17:M19"/>
    <mergeCell ref="N17:N19"/>
    <mergeCell ref="O17:O19"/>
    <mergeCell ref="AG17:AG19"/>
    <mergeCell ref="AI17:AI19"/>
    <mergeCell ref="AJ17:AJ19"/>
    <mergeCell ref="G17:G19"/>
    <mergeCell ref="H17:H19"/>
    <mergeCell ref="I17:I19"/>
    <mergeCell ref="J17:J19"/>
    <mergeCell ref="K17:K19"/>
    <mergeCell ref="L17:L19"/>
    <mergeCell ref="A17:A19"/>
    <mergeCell ref="B17:B19"/>
    <mergeCell ref="C17:C19"/>
    <mergeCell ref="D17:D19"/>
    <mergeCell ref="E17:E19"/>
    <mergeCell ref="F17:F19"/>
    <mergeCell ref="A14:O15"/>
    <mergeCell ref="Q14:AG14"/>
    <mergeCell ref="AI14:AK15"/>
    <mergeCell ref="AM14:AQ15"/>
    <mergeCell ref="AS14:AT15"/>
    <mergeCell ref="T15:Y15"/>
    <mergeCell ref="Z15:AG15"/>
    <mergeCell ref="AS7:AT8"/>
    <mergeCell ref="A10:C10"/>
    <mergeCell ref="D10:M10"/>
    <mergeCell ref="A11:C11"/>
    <mergeCell ref="D11:M11"/>
    <mergeCell ref="A12:C12"/>
    <mergeCell ref="D12:M12"/>
    <mergeCell ref="A1:B8"/>
    <mergeCell ref="C1:AP4"/>
    <mergeCell ref="AQ1:AR2"/>
    <mergeCell ref="AS1:AT2"/>
    <mergeCell ref="AQ3:AR4"/>
    <mergeCell ref="AS3:AT4"/>
    <mergeCell ref="C5:AP8"/>
    <mergeCell ref="AQ5:AR6"/>
    <mergeCell ref="AS5:AT6"/>
    <mergeCell ref="AQ7:AR8"/>
  </mergeCells>
  <conditionalFormatting sqref="H17:H19">
    <cfRule type="cellIs" dxfId="97" priority="94" operator="equal">
      <formula>"Muy Alta"</formula>
    </cfRule>
    <cfRule type="cellIs" dxfId="96" priority="95" operator="equal">
      <formula>"Alta"</formula>
    </cfRule>
    <cfRule type="cellIs" dxfId="95" priority="96" operator="equal">
      <formula>"Media"</formula>
    </cfRule>
    <cfRule type="cellIs" dxfId="94" priority="97" operator="equal">
      <formula>"Muy Baja"</formula>
    </cfRule>
    <cfRule type="cellIs" dxfId="93" priority="98" operator="equal">
      <formula>"Baja"</formula>
    </cfRule>
  </conditionalFormatting>
  <conditionalFormatting sqref="L17:L19">
    <cfRule type="cellIs" dxfId="92" priority="89" operator="equal">
      <formula>"Leve"</formula>
    </cfRule>
    <cfRule type="cellIs" dxfId="91" priority="90" operator="equal">
      <formula>"Catastrófico"</formula>
    </cfRule>
    <cfRule type="cellIs" dxfId="90" priority="91" operator="equal">
      <formula>"Mayor"</formula>
    </cfRule>
    <cfRule type="cellIs" dxfId="89" priority="92" operator="equal">
      <formula>"Moderado"</formula>
    </cfRule>
    <cfRule type="cellIs" dxfId="88" priority="93" operator="equal">
      <formula>"Menor"</formula>
    </cfRule>
  </conditionalFormatting>
  <conditionalFormatting sqref="O17:O19">
    <cfRule type="cellIs" dxfId="87" priority="85" operator="equal">
      <formula>"EXTREMO"</formula>
    </cfRule>
    <cfRule type="cellIs" dxfId="86" priority="86" operator="equal">
      <formula>"ALTO"</formula>
    </cfRule>
    <cfRule type="cellIs" dxfId="85" priority="87" operator="equal">
      <formula>"BAJO"</formula>
    </cfRule>
    <cfRule type="cellIs" dxfId="84" priority="88" operator="equal">
      <formula>"MODERADO"</formula>
    </cfRule>
  </conditionalFormatting>
  <conditionalFormatting sqref="AA17:AA18">
    <cfRule type="cellIs" dxfId="83" priority="80" operator="equal">
      <formula>"B+$Z$17Muy Baja"</formula>
    </cfRule>
    <cfRule type="cellIs" dxfId="82" priority="81" operator="equal">
      <formula>"Baja"</formula>
    </cfRule>
    <cfRule type="cellIs" dxfId="81" priority="82" operator="equal">
      <formula>"Media"</formula>
    </cfRule>
    <cfRule type="cellIs" dxfId="80" priority="83" operator="equal">
      <formula>"Muy Alta"</formula>
    </cfRule>
    <cfRule type="cellIs" dxfId="79" priority="84" operator="equal">
      <formula>"Alta"</formula>
    </cfRule>
  </conditionalFormatting>
  <conditionalFormatting sqref="AC17:AC18">
    <cfRule type="cellIs" dxfId="78" priority="75" operator="equal">
      <formula>"Catastrófico"</formula>
    </cfRule>
    <cfRule type="cellIs" dxfId="77" priority="76" operator="equal">
      <formula>"Mayor"</formula>
    </cfRule>
    <cfRule type="cellIs" dxfId="76" priority="77" operator="equal">
      <formula>"Moderado"</formula>
    </cfRule>
    <cfRule type="cellIs" dxfId="75" priority="78" operator="equal">
      <formula>"Menor"</formula>
    </cfRule>
    <cfRule type="cellIs" dxfId="74" priority="79" operator="equal">
      <formula>"Leve"</formula>
    </cfRule>
  </conditionalFormatting>
  <conditionalFormatting sqref="AF17:AF18">
    <cfRule type="cellIs" dxfId="73" priority="71" operator="equal">
      <formula>"EXTREMO"</formula>
    </cfRule>
    <cfRule type="cellIs" dxfId="72" priority="72" operator="equal">
      <formula>"ALTO"</formula>
    </cfRule>
    <cfRule type="cellIs" dxfId="71" priority="73" operator="equal">
      <formula>"BAJO"</formula>
    </cfRule>
    <cfRule type="cellIs" dxfId="70" priority="74" operator="equal">
      <formula>"MODERADO"</formula>
    </cfRule>
  </conditionalFormatting>
  <conditionalFormatting sqref="AA19">
    <cfRule type="cellIs" dxfId="69" priority="66" operator="equal">
      <formula>"B+$Z$17Muy Baja"</formula>
    </cfRule>
    <cfRule type="cellIs" dxfId="68" priority="67" operator="equal">
      <formula>"Baja"</formula>
    </cfRule>
    <cfRule type="cellIs" dxfId="67" priority="68" operator="equal">
      <formula>"Media"</formula>
    </cfRule>
    <cfRule type="cellIs" dxfId="66" priority="69" operator="equal">
      <formula>"Muy Alta"</formula>
    </cfRule>
    <cfRule type="cellIs" dxfId="65" priority="70" operator="equal">
      <formula>"Alta"</formula>
    </cfRule>
  </conditionalFormatting>
  <conditionalFormatting sqref="AC19">
    <cfRule type="cellIs" dxfId="64" priority="61" operator="equal">
      <formula>"Catastrófico"</formula>
    </cfRule>
    <cfRule type="cellIs" dxfId="63" priority="62" operator="equal">
      <formula>"Mayor"</formula>
    </cfRule>
    <cfRule type="cellIs" dxfId="62" priority="63" operator="equal">
      <formula>"Moderado"</formula>
    </cfRule>
    <cfRule type="cellIs" dxfId="61" priority="64" operator="equal">
      <formula>"Menor"</formula>
    </cfRule>
    <cfRule type="cellIs" dxfId="60" priority="65" operator="equal">
      <formula>"Leve"</formula>
    </cfRule>
  </conditionalFormatting>
  <conditionalFormatting sqref="AF19">
    <cfRule type="cellIs" dxfId="59" priority="57" operator="equal">
      <formula>"EXTREMO"</formula>
    </cfRule>
    <cfRule type="cellIs" dxfId="58" priority="58" operator="equal">
      <formula>"ALTO"</formula>
    </cfRule>
    <cfRule type="cellIs" dxfId="57" priority="59" operator="equal">
      <formula>"BAJO"</formula>
    </cfRule>
    <cfRule type="cellIs" dxfId="56" priority="60" operator="equal">
      <formula>"MODERADO"</formula>
    </cfRule>
  </conditionalFormatting>
  <conditionalFormatting sqref="H20:H23">
    <cfRule type="cellIs" dxfId="55" priority="52" operator="equal">
      <formula>"Muy Alta"</formula>
    </cfRule>
    <cfRule type="cellIs" dxfId="54" priority="53" operator="equal">
      <formula>"Alta"</formula>
    </cfRule>
    <cfRule type="cellIs" dxfId="53" priority="54" operator="equal">
      <formula>"Media"</formula>
    </cfRule>
    <cfRule type="cellIs" dxfId="52" priority="55" operator="equal">
      <formula>"Muy Baja"</formula>
    </cfRule>
    <cfRule type="cellIs" dxfId="51" priority="56" operator="equal">
      <formula>"Baja"</formula>
    </cfRule>
  </conditionalFormatting>
  <conditionalFormatting sqref="L20:L23">
    <cfRule type="cellIs" dxfId="50" priority="47" operator="equal">
      <formula>"Leve"</formula>
    </cfRule>
    <cfRule type="cellIs" dxfId="49" priority="48" operator="equal">
      <formula>"Catastrófico"</formula>
    </cfRule>
    <cfRule type="cellIs" dxfId="48" priority="49" operator="equal">
      <formula>"Mayor"</formula>
    </cfRule>
    <cfRule type="cellIs" dxfId="47" priority="50" operator="equal">
      <formula>"Moderado"</formula>
    </cfRule>
    <cfRule type="cellIs" dxfId="46" priority="51" operator="equal">
      <formula>"Menor"</formula>
    </cfRule>
  </conditionalFormatting>
  <conditionalFormatting sqref="O20:O23">
    <cfRule type="cellIs" dxfId="45" priority="43" operator="equal">
      <formula>"EXTREMO"</formula>
    </cfRule>
    <cfRule type="cellIs" dxfId="44" priority="44" operator="equal">
      <formula>"ALTO"</formula>
    </cfRule>
    <cfRule type="cellIs" dxfId="43" priority="45" operator="equal">
      <formula>"BAJO"</formula>
    </cfRule>
    <cfRule type="cellIs" dxfId="42" priority="46" operator="equal">
      <formula>"MODERADO"</formula>
    </cfRule>
  </conditionalFormatting>
  <conditionalFormatting sqref="AA20:AA21">
    <cfRule type="cellIs" dxfId="41" priority="38" operator="equal">
      <formula>"B+$Z$17Muy Baja"</formula>
    </cfRule>
    <cfRule type="cellIs" dxfId="40" priority="39" operator="equal">
      <formula>"Baja"</formula>
    </cfRule>
    <cfRule type="cellIs" dxfId="39" priority="40" operator="equal">
      <formula>"Media"</formula>
    </cfRule>
    <cfRule type="cellIs" dxfId="38" priority="41" operator="equal">
      <formula>"Muy Alta"</formula>
    </cfRule>
    <cfRule type="cellIs" dxfId="37" priority="42" operator="equal">
      <formula>"Alta"</formula>
    </cfRule>
  </conditionalFormatting>
  <conditionalFormatting sqref="AC20:AC21">
    <cfRule type="cellIs" dxfId="36" priority="33" operator="equal">
      <formula>"Catastrófico"</formula>
    </cfRule>
    <cfRule type="cellIs" dxfId="35" priority="34" operator="equal">
      <formula>"Mayor"</formula>
    </cfRule>
    <cfRule type="cellIs" dxfId="34" priority="35" operator="equal">
      <formula>"Moderado"</formula>
    </cfRule>
    <cfRule type="cellIs" dxfId="33" priority="36" operator="equal">
      <formula>"Menor"</formula>
    </cfRule>
    <cfRule type="cellIs" dxfId="32" priority="37" operator="equal">
      <formula>"Leve"</formula>
    </cfRule>
  </conditionalFormatting>
  <conditionalFormatting sqref="AF20:AF21">
    <cfRule type="cellIs" dxfId="31" priority="29" operator="equal">
      <formula>"EXTREMO"</formula>
    </cfRule>
    <cfRule type="cellIs" dxfId="30" priority="30" operator="equal">
      <formula>"ALTO"</formula>
    </cfRule>
    <cfRule type="cellIs" dxfId="29" priority="31" operator="equal">
      <formula>"BAJO"</formula>
    </cfRule>
    <cfRule type="cellIs" dxfId="28" priority="32" operator="equal">
      <formula>"MODERADO"</formula>
    </cfRule>
  </conditionalFormatting>
  <conditionalFormatting sqref="AA22">
    <cfRule type="cellIs" dxfId="27" priority="24" operator="equal">
      <formula>"B+$Z$17Muy Baja"</formula>
    </cfRule>
    <cfRule type="cellIs" dxfId="26" priority="25" operator="equal">
      <formula>"Baja"</formula>
    </cfRule>
    <cfRule type="cellIs" dxfId="25" priority="26" operator="equal">
      <formula>"Media"</formula>
    </cfRule>
    <cfRule type="cellIs" dxfId="24" priority="27" operator="equal">
      <formula>"Muy Alta"</formula>
    </cfRule>
    <cfRule type="cellIs" dxfId="23" priority="28" operator="equal">
      <formula>"Alta"</formula>
    </cfRule>
  </conditionalFormatting>
  <conditionalFormatting sqref="AC22">
    <cfRule type="cellIs" dxfId="22" priority="19" operator="equal">
      <formula>"Catastrófico"</formula>
    </cfRule>
    <cfRule type="cellIs" dxfId="21" priority="20" operator="equal">
      <formula>"Mayor"</formula>
    </cfRule>
    <cfRule type="cellIs" dxfId="20" priority="21" operator="equal">
      <formula>"Moderado"</formula>
    </cfRule>
    <cfRule type="cellIs" dxfId="19" priority="22" operator="equal">
      <formula>"Menor"</formula>
    </cfRule>
    <cfRule type="cellIs" dxfId="18" priority="23" operator="equal">
      <formula>"Leve"</formula>
    </cfRule>
  </conditionalFormatting>
  <conditionalFormatting sqref="AF22">
    <cfRule type="cellIs" dxfId="17" priority="15" operator="equal">
      <formula>"EXTREMO"</formula>
    </cfRule>
    <cfRule type="cellIs" dxfId="16" priority="16" operator="equal">
      <formula>"ALTO"</formula>
    </cfRule>
    <cfRule type="cellIs" dxfId="15" priority="17" operator="equal">
      <formula>"BAJO"</formula>
    </cfRule>
    <cfRule type="cellIs" dxfId="14" priority="18" operator="equal">
      <formula>"MODERADO"</formula>
    </cfRule>
  </conditionalFormatting>
  <conditionalFormatting sqref="AA23">
    <cfRule type="cellIs" dxfId="13" priority="10" operator="equal">
      <formula>"Muy Baja"</formula>
    </cfRule>
    <cfRule type="cellIs" dxfId="12" priority="11" operator="equal">
      <formula>"Baja"</formula>
    </cfRule>
    <cfRule type="cellIs" dxfId="11" priority="12" operator="equal">
      <formula>"Media"</formula>
    </cfRule>
    <cfRule type="cellIs" dxfId="10" priority="13" operator="equal">
      <formula>"Muy Alta"</formula>
    </cfRule>
    <cfRule type="cellIs" dxfId="9" priority="14" operator="equal">
      <formula>"Alta"</formula>
    </cfRule>
  </conditionalFormatting>
  <conditionalFormatting sqref="AC23">
    <cfRule type="cellIs" dxfId="8" priority="5" operator="equal">
      <formula>"Catastrófico"</formula>
    </cfRule>
    <cfRule type="cellIs" dxfId="7" priority="6" operator="equal">
      <formula>"Mayor"</formula>
    </cfRule>
    <cfRule type="cellIs" dxfId="6" priority="7" operator="equal">
      <formula>"Moderado"</formula>
    </cfRule>
    <cfRule type="cellIs" dxfId="5" priority="8" operator="equal">
      <formula>"Menor"</formula>
    </cfRule>
    <cfRule type="cellIs" dxfId="4" priority="9" operator="equal">
      <formula>"Leve"</formula>
    </cfRule>
  </conditionalFormatting>
  <conditionalFormatting sqref="AF23">
    <cfRule type="cellIs" dxfId="3" priority="1" operator="equal">
      <formula>"EXTREMO"</formula>
    </cfRule>
    <cfRule type="cellIs" dxfId="2" priority="2" operator="equal">
      <formula>"ALTO"</formula>
    </cfRule>
    <cfRule type="cellIs" dxfId="1" priority="3" operator="equal">
      <formula>"BAJO"</formula>
    </cfRule>
    <cfRule type="cellIs" dxfId="0" priority="4" operator="equal">
      <formula>"MODERADO"</formula>
    </cfRule>
  </conditionalFormatting>
  <pageMargins left="0.70866141732283472" right="0.70866141732283472" top="0.74803149606299213" bottom="0.74803149606299213" header="0.31496062992125984" footer="0.31496062992125984"/>
  <pageSetup paperSize="41" scale="54" fitToWidth="3" fitToHeight="3" orientation="landscape" r:id="rId1"/>
  <colBreaks count="1" manualBreakCount="1">
    <brk id="16" max="23"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145F3-C2C7-423E-A64C-54A21F4DB808}">
  <dimension ref="A3:Q28"/>
  <sheetViews>
    <sheetView topLeftCell="K7" zoomScale="120" zoomScaleNormal="120" workbookViewId="0">
      <selection activeCell="O13" sqref="O13"/>
    </sheetView>
  </sheetViews>
  <sheetFormatPr baseColWidth="10" defaultColWidth="11.42578125" defaultRowHeight="15" x14ac:dyDescent="0.25"/>
  <cols>
    <col min="7" max="7" width="14.85546875" customWidth="1"/>
    <col min="10" max="10" width="33" customWidth="1"/>
    <col min="15" max="15" width="81.42578125" customWidth="1"/>
  </cols>
  <sheetData>
    <row r="3" spans="1:17" x14ac:dyDescent="0.25">
      <c r="A3" s="24" t="s">
        <v>104</v>
      </c>
      <c r="D3" t="s">
        <v>105</v>
      </c>
      <c r="G3" t="s">
        <v>106</v>
      </c>
      <c r="J3" t="s">
        <v>107</v>
      </c>
      <c r="O3" t="s">
        <v>108</v>
      </c>
    </row>
    <row r="4" spans="1:17" x14ac:dyDescent="0.25">
      <c r="A4" t="s">
        <v>109</v>
      </c>
      <c r="D4" t="s">
        <v>110</v>
      </c>
      <c r="E4" s="23">
        <v>0.2</v>
      </c>
      <c r="G4" t="s">
        <v>111</v>
      </c>
      <c r="H4" s="23">
        <v>0.2</v>
      </c>
      <c r="J4" t="s">
        <v>112</v>
      </c>
      <c r="K4" t="s">
        <v>113</v>
      </c>
      <c r="O4" t="s">
        <v>114</v>
      </c>
      <c r="P4" s="3" t="s">
        <v>115</v>
      </c>
      <c r="Q4" s="26">
        <v>0.2</v>
      </c>
    </row>
    <row r="5" spans="1:17" x14ac:dyDescent="0.25">
      <c r="A5" t="s">
        <v>59</v>
      </c>
      <c r="D5" t="s">
        <v>116</v>
      </c>
      <c r="E5" s="23">
        <v>0.4</v>
      </c>
      <c r="G5" t="s">
        <v>117</v>
      </c>
      <c r="H5" s="23">
        <v>0.4</v>
      </c>
      <c r="J5" t="s">
        <v>118</v>
      </c>
      <c r="K5" t="s">
        <v>113</v>
      </c>
      <c r="O5" s="25" t="s">
        <v>119</v>
      </c>
      <c r="P5" s="3" t="s">
        <v>120</v>
      </c>
      <c r="Q5" s="26">
        <v>0.4</v>
      </c>
    </row>
    <row r="6" spans="1:17" x14ac:dyDescent="0.25">
      <c r="A6" t="s">
        <v>121</v>
      </c>
      <c r="D6" t="s">
        <v>122</v>
      </c>
      <c r="E6" s="23">
        <v>0.6</v>
      </c>
      <c r="G6" t="s">
        <v>123</v>
      </c>
      <c r="H6" s="23">
        <v>0.6</v>
      </c>
      <c r="J6" t="s">
        <v>124</v>
      </c>
      <c r="K6" t="s">
        <v>123</v>
      </c>
      <c r="O6" t="s">
        <v>125</v>
      </c>
      <c r="P6" s="3" t="s">
        <v>126</v>
      </c>
      <c r="Q6" s="26">
        <v>0.6</v>
      </c>
    </row>
    <row r="7" spans="1:17" x14ac:dyDescent="0.25">
      <c r="D7" t="s">
        <v>127</v>
      </c>
      <c r="E7" s="23">
        <v>0.8</v>
      </c>
      <c r="G7" t="s">
        <v>128</v>
      </c>
      <c r="H7" s="23">
        <v>0.8</v>
      </c>
      <c r="J7" t="s">
        <v>129</v>
      </c>
      <c r="K7" t="s">
        <v>130</v>
      </c>
      <c r="O7" t="s">
        <v>131</v>
      </c>
      <c r="P7" s="3" t="s">
        <v>132</v>
      </c>
      <c r="Q7" s="26">
        <v>0.8</v>
      </c>
    </row>
    <row r="8" spans="1:17" x14ac:dyDescent="0.25">
      <c r="D8" t="s">
        <v>133</v>
      </c>
      <c r="E8" s="23">
        <v>1</v>
      </c>
      <c r="G8" t="s">
        <v>134</v>
      </c>
      <c r="H8" s="23">
        <v>1</v>
      </c>
      <c r="J8" t="s">
        <v>135</v>
      </c>
      <c r="K8" t="s">
        <v>136</v>
      </c>
      <c r="O8" t="s">
        <v>137</v>
      </c>
      <c r="P8" s="3" t="s">
        <v>138</v>
      </c>
      <c r="Q8" s="26">
        <v>1</v>
      </c>
    </row>
    <row r="9" spans="1:17" x14ac:dyDescent="0.25">
      <c r="J9" t="s">
        <v>139</v>
      </c>
      <c r="K9" t="s">
        <v>113</v>
      </c>
    </row>
    <row r="10" spans="1:17" x14ac:dyDescent="0.25">
      <c r="J10" t="s">
        <v>140</v>
      </c>
      <c r="K10" t="s">
        <v>123</v>
      </c>
      <c r="O10" t="s">
        <v>141</v>
      </c>
    </row>
    <row r="11" spans="1:17" x14ac:dyDescent="0.25">
      <c r="J11" t="s">
        <v>142</v>
      </c>
      <c r="K11" t="s">
        <v>123</v>
      </c>
      <c r="O11" t="s">
        <v>143</v>
      </c>
      <c r="P11" s="3" t="s">
        <v>115</v>
      </c>
      <c r="Q11" s="26">
        <v>0.2</v>
      </c>
    </row>
    <row r="12" spans="1:17" ht="30.75" customHeight="1" x14ac:dyDescent="0.25">
      <c r="J12" t="s">
        <v>144</v>
      </c>
      <c r="K12" t="s">
        <v>130</v>
      </c>
      <c r="O12" s="25" t="s">
        <v>145</v>
      </c>
      <c r="P12" s="3" t="s">
        <v>120</v>
      </c>
      <c r="Q12" s="26">
        <v>0.4</v>
      </c>
    </row>
    <row r="13" spans="1:17" ht="30" x14ac:dyDescent="0.25">
      <c r="J13" t="s">
        <v>146</v>
      </c>
      <c r="K13" t="s">
        <v>136</v>
      </c>
      <c r="O13" s="25" t="s">
        <v>63</v>
      </c>
      <c r="P13" s="3" t="s">
        <v>126</v>
      </c>
      <c r="Q13" s="26">
        <v>0.6</v>
      </c>
    </row>
    <row r="14" spans="1:17" ht="30" x14ac:dyDescent="0.25">
      <c r="J14" t="s">
        <v>147</v>
      </c>
      <c r="K14" t="s">
        <v>123</v>
      </c>
      <c r="O14" s="25" t="s">
        <v>148</v>
      </c>
      <c r="P14" s="3" t="s">
        <v>132</v>
      </c>
      <c r="Q14" s="26">
        <v>0.8</v>
      </c>
    </row>
    <row r="15" spans="1:17" ht="30" x14ac:dyDescent="0.25">
      <c r="J15" t="s">
        <v>149</v>
      </c>
      <c r="K15" t="s">
        <v>123</v>
      </c>
      <c r="O15" s="25" t="s">
        <v>150</v>
      </c>
      <c r="P15" s="3" t="s">
        <v>138</v>
      </c>
      <c r="Q15" s="26">
        <v>1</v>
      </c>
    </row>
    <row r="16" spans="1:17" x14ac:dyDescent="0.25">
      <c r="J16" t="s">
        <v>151</v>
      </c>
      <c r="K16" t="s">
        <v>123</v>
      </c>
    </row>
    <row r="17" spans="10:16" x14ac:dyDescent="0.25">
      <c r="J17" t="s">
        <v>152</v>
      </c>
      <c r="K17" t="s">
        <v>130</v>
      </c>
    </row>
    <row r="18" spans="10:16" x14ac:dyDescent="0.25">
      <c r="J18" t="s">
        <v>153</v>
      </c>
      <c r="K18" t="s">
        <v>136</v>
      </c>
    </row>
    <row r="19" spans="10:16" x14ac:dyDescent="0.25">
      <c r="J19" t="s">
        <v>154</v>
      </c>
      <c r="K19" t="s">
        <v>123</v>
      </c>
      <c r="P19" t="s">
        <v>155</v>
      </c>
    </row>
    <row r="20" spans="10:16" x14ac:dyDescent="0.25">
      <c r="J20" t="s">
        <v>156</v>
      </c>
      <c r="K20" t="s">
        <v>123</v>
      </c>
      <c r="P20" t="s">
        <v>65</v>
      </c>
    </row>
    <row r="21" spans="10:16" x14ac:dyDescent="0.25">
      <c r="J21" t="s">
        <v>157</v>
      </c>
      <c r="K21" t="s">
        <v>130</v>
      </c>
      <c r="P21" t="s">
        <v>82</v>
      </c>
    </row>
    <row r="22" spans="10:16" x14ac:dyDescent="0.25">
      <c r="J22" t="s">
        <v>158</v>
      </c>
      <c r="K22" t="s">
        <v>130</v>
      </c>
      <c r="P22" t="s">
        <v>89</v>
      </c>
    </row>
    <row r="23" spans="10:16" x14ac:dyDescent="0.25">
      <c r="J23" t="s">
        <v>159</v>
      </c>
      <c r="K23" t="s">
        <v>136</v>
      </c>
    </row>
    <row r="24" spans="10:16" x14ac:dyDescent="0.25">
      <c r="J24" t="s">
        <v>160</v>
      </c>
      <c r="K24" t="s">
        <v>130</v>
      </c>
      <c r="P24" t="s">
        <v>161</v>
      </c>
    </row>
    <row r="25" spans="10:16" x14ac:dyDescent="0.25">
      <c r="J25" t="s">
        <v>162</v>
      </c>
      <c r="K25" t="s">
        <v>130</v>
      </c>
      <c r="P25" t="s">
        <v>163</v>
      </c>
    </row>
    <row r="26" spans="10:16" x14ac:dyDescent="0.25">
      <c r="J26" t="s">
        <v>164</v>
      </c>
      <c r="K26" t="s">
        <v>130</v>
      </c>
      <c r="P26" t="s">
        <v>66</v>
      </c>
    </row>
    <row r="27" spans="10:16" x14ac:dyDescent="0.25">
      <c r="J27" t="s">
        <v>165</v>
      </c>
      <c r="K27" t="s">
        <v>130</v>
      </c>
    </row>
    <row r="28" spans="10:16" x14ac:dyDescent="0.25">
      <c r="J28" t="s">
        <v>166</v>
      </c>
      <c r="K28" t="s">
        <v>136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960FE7278092C44B5607AA964C04AD8" ma:contentTypeVersion="15" ma:contentTypeDescription="Crear nuevo documento." ma:contentTypeScope="" ma:versionID="378fb78ec75ad350363cd758f6e5314f">
  <xsd:schema xmlns:xsd="http://www.w3.org/2001/XMLSchema" xmlns:xs="http://www.w3.org/2001/XMLSchema" xmlns:p="http://schemas.microsoft.com/office/2006/metadata/properties" xmlns:ns2="8befd943-4f51-4e42-85af-a07052259448" xmlns:ns3="d8efec78-3424-4c97-abf4-c2ff1d9e6d03" targetNamespace="http://schemas.microsoft.com/office/2006/metadata/properties" ma:root="true" ma:fieldsID="3dd5eb431885f519dd93f82fa2d88ad3" ns2:_="" ns3:_="">
    <xsd:import namespace="8befd943-4f51-4e42-85af-a07052259448"/>
    <xsd:import namespace="d8efec78-3424-4c97-abf4-c2ff1d9e6d0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efd943-4f51-4e42-85af-a070522594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8efec78-3424-4c97-abf4-c2ff1d9e6d03"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dbdcf5c2-d273-4d70-8f91-c5c66f26fa01}" ma:internalName="TaxCatchAll" ma:showField="CatchAllData" ma:web="d8efec78-3424-4c97-abf4-c2ff1d9e6d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befd943-4f51-4e42-85af-a07052259448">
      <Terms xmlns="http://schemas.microsoft.com/office/infopath/2007/PartnerControls"/>
    </lcf76f155ced4ddcb4097134ff3c332f>
    <TaxCatchAll xmlns="d8efec78-3424-4c97-abf4-c2ff1d9e6d03" xsi:nil="true"/>
  </documentManagement>
</p:properties>
</file>

<file path=customXml/itemProps1.xml><?xml version="1.0" encoding="utf-8"?>
<ds:datastoreItem xmlns:ds="http://schemas.openxmlformats.org/officeDocument/2006/customXml" ds:itemID="{2F3C59C1-7AE0-4A08-B288-EA641B691B9F}">
  <ds:schemaRefs>
    <ds:schemaRef ds:uri="http://schemas.microsoft.com/sharepoint/v3/contenttype/forms"/>
  </ds:schemaRefs>
</ds:datastoreItem>
</file>

<file path=customXml/itemProps2.xml><?xml version="1.0" encoding="utf-8"?>
<ds:datastoreItem xmlns:ds="http://schemas.openxmlformats.org/officeDocument/2006/customXml" ds:itemID="{F98A9ABD-549A-4CBC-BD8B-3A8435DD9C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efd943-4f51-4e42-85af-a07052259448"/>
    <ds:schemaRef ds:uri="d8efec78-3424-4c97-abf4-c2ff1d9e6d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9437C2B-A768-47D2-BB23-A27FF7DB66BA}">
  <ds:schemaRefs>
    <ds:schemaRef ds:uri="http://schemas.microsoft.com/office/2006/metadata/properties"/>
    <ds:schemaRef ds:uri="http://schemas.microsoft.com/office/infopath/2007/PartnerControls"/>
    <ds:schemaRef ds:uri="8befd943-4f51-4e42-85af-a07052259448"/>
    <ds:schemaRef ds:uri="d8efec78-3424-4c97-abf4-c2ff1d9e6d0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Direccionamiento Estrategico</vt:lpstr>
      <vt:lpstr>Servicios a la Ciudadania</vt:lpstr>
      <vt:lpstr>Comunicacion Estrategica</vt:lpstr>
      <vt:lpstr>Gestion del Conocimiento</vt:lpstr>
      <vt:lpstr>Gestion TICs</vt:lpstr>
      <vt:lpstr>Datos</vt:lpstr>
      <vt:lpstr>'Comunicacion Estrategica'!Área_de_impresión</vt:lpstr>
      <vt:lpstr>'Direccionamiento Estrategico'!Área_de_impresión</vt:lpstr>
      <vt:lpstr>'Gestion del Conocimiento'!Área_de_impresión</vt:lpstr>
      <vt:lpstr>'Gestion TICs'!Área_de_impresión</vt:lpstr>
      <vt:lpstr>'Servicios a la Ciudadania'!Área_de_impresión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Willington Granados Herrera</dc:creator>
  <cp:keywords/>
  <dc:description/>
  <cp:lastModifiedBy>Capisaju</cp:lastModifiedBy>
  <cp:revision/>
  <dcterms:created xsi:type="dcterms:W3CDTF">2021-05-10T15:52:34Z</dcterms:created>
  <dcterms:modified xsi:type="dcterms:W3CDTF">2023-05-30T18:39:40Z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0x010100C960FE7278092C44B5607AA964C04AD8</vt:lpwstr>
  </property>
  <property fmtid="{D5CDD505-2E9C-101B-9397-08002B2CF9AE}" pid="3" name="MediaServiceImageTags">
    <vt:lpwstr/>
  </property>
</Properties>
</file>