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mc:AlternateContent xmlns:mc="http://schemas.openxmlformats.org/markup-compatibility/2006">
    <mc:Choice Requires="x15">
      <x15ac:absPath xmlns:x15ac="http://schemas.microsoft.com/office/spreadsheetml/2010/11/ac" url="C:\Users\yulyg\Desktop\Mapa desRiesgos de Gestión aprobados\Apoyo\"/>
    </mc:Choice>
  </mc:AlternateContent>
  <xr:revisionPtr revIDLastSave="0" documentId="13_ncr:1_{585C5F14-34FA-4164-9ECA-981DFBA81F54}" xr6:coauthVersionLast="36" xr6:coauthVersionMax="36" xr10:uidLastSave="{00000000-0000-0000-0000-000000000000}"/>
  <bookViews>
    <workbookView xWindow="0" yWindow="0" windowWidth="24720" windowHeight="11025" firstSheet="1" activeTab="1" xr2:uid="{00000000-000D-0000-FFFF-FFFF00000000}"/>
  </bookViews>
  <sheets>
    <sheet name="MAPA DE RIESGOS CORRUPCIÓN" sheetId="2" state="hidden" r:id="rId1"/>
    <sheet name="FORMATO" sheetId="6" r:id="rId2"/>
    <sheet name="INSTRUCTIVO DE DILIGENCIAMIENTO" sheetId="7" r:id="rId3"/>
  </sheets>
  <definedNames>
    <definedName name="_xlnm.Print_Area" localSheetId="1">FORMATO!$A$1:$AG$273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29" i="6" l="1"/>
  <c r="P228" i="6"/>
  <c r="P227" i="6"/>
  <c r="P226" i="6"/>
  <c r="P225" i="6"/>
  <c r="L225" i="6"/>
  <c r="P224" i="6"/>
  <c r="P223" i="6"/>
  <c r="Q223" i="6" s="1"/>
  <c r="R223" i="6" s="1"/>
  <c r="J223" i="6"/>
  <c r="H223" i="6"/>
  <c r="P222" i="6"/>
  <c r="P221" i="6"/>
  <c r="P220" i="6"/>
  <c r="P219" i="6"/>
  <c r="P218" i="6"/>
  <c r="L218" i="6"/>
  <c r="P217" i="6"/>
  <c r="P216" i="6"/>
  <c r="J216" i="6"/>
  <c r="H216" i="6"/>
  <c r="K216" i="6" s="1"/>
  <c r="L216" i="6" s="1"/>
  <c r="P215" i="6"/>
  <c r="P214" i="6"/>
  <c r="P213" i="6"/>
  <c r="P212" i="6"/>
  <c r="P211" i="6"/>
  <c r="L211" i="6"/>
  <c r="P210" i="6"/>
  <c r="P209" i="6"/>
  <c r="Q209" i="6" s="1"/>
  <c r="R209" i="6" s="1"/>
  <c r="T209" i="6" s="1"/>
  <c r="U209" i="6" s="1"/>
  <c r="J209" i="6"/>
  <c r="H209" i="6"/>
  <c r="K209" i="6" s="1"/>
  <c r="L209" i="6" s="1"/>
  <c r="P208" i="6"/>
  <c r="P207" i="6"/>
  <c r="P206" i="6"/>
  <c r="P205" i="6"/>
  <c r="P204" i="6"/>
  <c r="L204" i="6"/>
  <c r="P203" i="6"/>
  <c r="P202" i="6"/>
  <c r="J202" i="6"/>
  <c r="H202" i="6"/>
  <c r="K202" i="6" s="1"/>
  <c r="L202" i="6" s="1"/>
  <c r="P201" i="6"/>
  <c r="P200" i="6"/>
  <c r="P199" i="6"/>
  <c r="P198" i="6"/>
  <c r="Q195" i="6" s="1"/>
  <c r="R195" i="6" s="1"/>
  <c r="T195" i="6" s="1"/>
  <c r="U195" i="6" s="1"/>
  <c r="P197" i="6"/>
  <c r="L197" i="6"/>
  <c r="P196" i="6"/>
  <c r="P195" i="6"/>
  <c r="J195" i="6"/>
  <c r="K195" i="6" s="1"/>
  <c r="L195" i="6" s="1"/>
  <c r="H195" i="6"/>
  <c r="Q202" i="6" l="1"/>
  <c r="R202" i="6" s="1"/>
  <c r="Q216" i="6"/>
  <c r="R216" i="6" s="1"/>
  <c r="T216" i="6" s="1"/>
  <c r="U216" i="6" s="1"/>
  <c r="X216" i="6" s="1"/>
  <c r="Y216" i="6" s="1"/>
  <c r="X195" i="6"/>
  <c r="Y195" i="6" s="1"/>
  <c r="W195" i="6"/>
  <c r="V195" i="6"/>
  <c r="V216" i="6"/>
  <c r="W209" i="6"/>
  <c r="V209" i="6"/>
  <c r="X209" i="6"/>
  <c r="Y209" i="6" s="1"/>
  <c r="T223" i="6"/>
  <c r="U223" i="6" s="1"/>
  <c r="T202" i="6"/>
  <c r="U202" i="6" s="1"/>
  <c r="K223" i="6"/>
  <c r="L223" i="6" s="1"/>
  <c r="W216" i="6" l="1"/>
  <c r="Y197" i="6"/>
  <c r="X202" i="6"/>
  <c r="Y202" i="6" s="1"/>
  <c r="W202" i="6"/>
  <c r="V202" i="6"/>
  <c r="X223" i="6"/>
  <c r="Y223" i="6" s="1"/>
  <c r="W223" i="6"/>
  <c r="V223" i="6"/>
  <c r="Y225" i="6" s="1"/>
  <c r="Y211" i="6"/>
  <c r="Y218" i="6"/>
  <c r="Y204" i="6" l="1"/>
  <c r="P194" i="6"/>
  <c r="P193" i="6"/>
  <c r="P192" i="6"/>
  <c r="P191" i="6"/>
  <c r="P190" i="6"/>
  <c r="L190" i="6"/>
  <c r="P189" i="6"/>
  <c r="P188" i="6"/>
  <c r="J188" i="6"/>
  <c r="H188" i="6"/>
  <c r="K188" i="6" s="1"/>
  <c r="L188" i="6" s="1"/>
  <c r="P187" i="6"/>
  <c r="P186" i="6"/>
  <c r="P185" i="6"/>
  <c r="P184" i="6"/>
  <c r="P183" i="6"/>
  <c r="L183" i="6"/>
  <c r="P182" i="6"/>
  <c r="P181" i="6"/>
  <c r="J181" i="6"/>
  <c r="H181" i="6"/>
  <c r="K181" i="6" s="1"/>
  <c r="L181" i="6" s="1"/>
  <c r="P180" i="6"/>
  <c r="P179" i="6"/>
  <c r="Q174" i="6" s="1"/>
  <c r="R174" i="6" s="1"/>
  <c r="P178" i="6"/>
  <c r="P177" i="6"/>
  <c r="P176" i="6"/>
  <c r="L176" i="6"/>
  <c r="P175" i="6"/>
  <c r="P174" i="6"/>
  <c r="J174" i="6"/>
  <c r="H174" i="6"/>
  <c r="K174" i="6" s="1"/>
  <c r="L174" i="6" s="1"/>
  <c r="Q188" i="6" l="1"/>
  <c r="R188" i="6" s="1"/>
  <c r="T188" i="6" s="1"/>
  <c r="U188" i="6" s="1"/>
  <c r="Q181" i="6"/>
  <c r="R181" i="6" s="1"/>
  <c r="T181" i="6" s="1"/>
  <c r="U181" i="6" s="1"/>
  <c r="W181" i="6" s="1"/>
  <c r="T174" i="6"/>
  <c r="U174" i="6" s="1"/>
  <c r="X174" i="6" s="1"/>
  <c r="Y174" i="6" s="1"/>
  <c r="V174" i="6" l="1"/>
  <c r="W174" i="6"/>
  <c r="X188" i="6"/>
  <c r="Y188" i="6" s="1"/>
  <c r="V188" i="6"/>
  <c r="W188" i="6"/>
  <c r="V181" i="6"/>
  <c r="Y183" i="6" s="1"/>
  <c r="X181" i="6"/>
  <c r="Y181" i="6" s="1"/>
  <c r="Y176" i="6" l="1"/>
  <c r="Y190" i="6"/>
  <c r="P173" i="6" l="1"/>
  <c r="P172" i="6"/>
  <c r="Q167" i="6" s="1"/>
  <c r="R167" i="6" s="1"/>
  <c r="P171" i="6"/>
  <c r="P170" i="6"/>
  <c r="P169" i="6"/>
  <c r="L169" i="6"/>
  <c r="P168" i="6"/>
  <c r="P167" i="6"/>
  <c r="J167" i="6"/>
  <c r="H167" i="6"/>
  <c r="P166" i="6"/>
  <c r="P165" i="6"/>
  <c r="P164" i="6"/>
  <c r="P163" i="6"/>
  <c r="P162" i="6"/>
  <c r="L162" i="6"/>
  <c r="P161" i="6"/>
  <c r="P160" i="6"/>
  <c r="J160" i="6"/>
  <c r="H160" i="6"/>
  <c r="K160" i="6" s="1"/>
  <c r="L160" i="6" s="1"/>
  <c r="Q160" i="6" l="1"/>
  <c r="R160" i="6" s="1"/>
  <c r="T160" i="6" s="1"/>
  <c r="U160" i="6" s="1"/>
  <c r="V160" i="6"/>
  <c r="X160" i="6"/>
  <c r="Y160" i="6" s="1"/>
  <c r="W160" i="6"/>
  <c r="T167" i="6"/>
  <c r="U167" i="6" s="1"/>
  <c r="K167" i="6"/>
  <c r="L167" i="6" s="1"/>
  <c r="X167" i="6" l="1"/>
  <c r="Y167" i="6" s="1"/>
  <c r="W167" i="6"/>
  <c r="V167" i="6"/>
  <c r="Y169" i="6" s="1"/>
  <c r="Y162" i="6"/>
  <c r="P159" i="6" l="1"/>
  <c r="P158" i="6"/>
  <c r="P157" i="6"/>
  <c r="P156" i="6"/>
  <c r="P155" i="6"/>
  <c r="L155" i="6"/>
  <c r="P154" i="6"/>
  <c r="P153" i="6"/>
  <c r="J153" i="6"/>
  <c r="H153" i="6"/>
  <c r="Q153" i="6" l="1"/>
  <c r="R153" i="6" s="1"/>
  <c r="T153" i="6"/>
  <c r="U153" i="6" s="1"/>
  <c r="X153" i="6" s="1"/>
  <c r="Y153" i="6" s="1"/>
  <c r="K153" i="6"/>
  <c r="L153" i="6" s="1"/>
  <c r="V153" i="6" l="1"/>
  <c r="Y155" i="6" s="1"/>
  <c r="W153" i="6"/>
  <c r="P152" i="6" l="1"/>
  <c r="P151" i="6"/>
  <c r="P150" i="6"/>
  <c r="P149" i="6"/>
  <c r="P148" i="6"/>
  <c r="L148" i="6"/>
  <c r="P147" i="6"/>
  <c r="Q146" i="6"/>
  <c r="R146" i="6" s="1"/>
  <c r="T146" i="6" s="1"/>
  <c r="U146" i="6" s="1"/>
  <c r="P146" i="6"/>
  <c r="J146" i="6"/>
  <c r="H146" i="6"/>
  <c r="P145" i="6"/>
  <c r="P144" i="6"/>
  <c r="P143" i="6"/>
  <c r="P142" i="6"/>
  <c r="P141" i="6"/>
  <c r="L141" i="6"/>
  <c r="P140" i="6"/>
  <c r="P139" i="6"/>
  <c r="K139" i="6"/>
  <c r="L139" i="6" s="1"/>
  <c r="J139" i="6"/>
  <c r="H139" i="6"/>
  <c r="P138" i="6"/>
  <c r="P137" i="6"/>
  <c r="P136" i="6"/>
  <c r="P135" i="6"/>
  <c r="P134" i="6"/>
  <c r="L134" i="6"/>
  <c r="P133" i="6"/>
  <c r="P132" i="6"/>
  <c r="K132" i="6"/>
  <c r="L132" i="6" s="1"/>
  <c r="J132" i="6"/>
  <c r="H132" i="6"/>
  <c r="Q132" i="6" l="1"/>
  <c r="R132" i="6" s="1"/>
  <c r="T132" i="6" s="1"/>
  <c r="U132" i="6" s="1"/>
  <c r="X132" i="6" s="1"/>
  <c r="Y132" i="6" s="1"/>
  <c r="Q139" i="6"/>
  <c r="R139" i="6" s="1"/>
  <c r="T139" i="6" s="1"/>
  <c r="U139" i="6" s="1"/>
  <c r="X139" i="6" s="1"/>
  <c r="Y139" i="6" s="1"/>
  <c r="K146" i="6"/>
  <c r="L146" i="6" s="1"/>
  <c r="X146" i="6"/>
  <c r="Y146" i="6" s="1"/>
  <c r="W146" i="6"/>
  <c r="V146" i="6"/>
  <c r="Y148" i="6" s="1"/>
  <c r="V139" i="6"/>
  <c r="W132" i="6" l="1"/>
  <c r="V132" i="6"/>
  <c r="Y134" i="6" s="1"/>
  <c r="W139" i="6"/>
  <c r="Y141" i="6"/>
  <c r="P131" i="6" l="1"/>
  <c r="P130" i="6"/>
  <c r="P129" i="6"/>
  <c r="P128" i="6"/>
  <c r="P127" i="6"/>
  <c r="L127" i="6"/>
  <c r="P126" i="6"/>
  <c r="P125" i="6"/>
  <c r="Q125" i="6" s="1"/>
  <c r="R125" i="6" s="1"/>
  <c r="J125" i="6"/>
  <c r="H125" i="6"/>
  <c r="T125" i="6" s="1"/>
  <c r="U125" i="6" s="1"/>
  <c r="P124" i="6"/>
  <c r="P123" i="6"/>
  <c r="P122" i="6"/>
  <c r="P121" i="6"/>
  <c r="P120" i="6"/>
  <c r="L120" i="6"/>
  <c r="P119" i="6"/>
  <c r="Q118" i="6"/>
  <c r="R118" i="6" s="1"/>
  <c r="T118" i="6" s="1"/>
  <c r="U118" i="6" s="1"/>
  <c r="P118" i="6"/>
  <c r="J118" i="6"/>
  <c r="K118" i="6" s="1"/>
  <c r="L118" i="6" s="1"/>
  <c r="H118" i="6"/>
  <c r="P117" i="6"/>
  <c r="P116" i="6"/>
  <c r="P115" i="6"/>
  <c r="P114" i="6"/>
  <c r="P113" i="6"/>
  <c r="L113" i="6"/>
  <c r="P112" i="6"/>
  <c r="P111" i="6"/>
  <c r="J111" i="6"/>
  <c r="H111" i="6"/>
  <c r="K111" i="6" s="1"/>
  <c r="L111" i="6" s="1"/>
  <c r="Q111" i="6" l="1"/>
  <c r="R111" i="6" s="1"/>
  <c r="T111" i="6" s="1"/>
  <c r="U111" i="6" s="1"/>
  <c r="X118" i="6"/>
  <c r="Y118" i="6" s="1"/>
  <c r="W118" i="6"/>
  <c r="V118" i="6"/>
  <c r="Y120" i="6" s="1"/>
  <c r="X125" i="6"/>
  <c r="Y125" i="6" s="1"/>
  <c r="W125" i="6"/>
  <c r="V125" i="6"/>
  <c r="Y127" i="6" s="1"/>
  <c r="V111" i="6"/>
  <c r="Y113" i="6" s="1"/>
  <c r="X111" i="6"/>
  <c r="Y111" i="6" s="1"/>
  <c r="W111" i="6"/>
  <c r="K125" i="6"/>
  <c r="L125" i="6" s="1"/>
  <c r="P110" i="6" l="1"/>
  <c r="P109" i="6"/>
  <c r="P108" i="6"/>
  <c r="P107" i="6"/>
  <c r="P106" i="6"/>
  <c r="L106" i="6"/>
  <c r="P105" i="6"/>
  <c r="P104" i="6"/>
  <c r="J104" i="6"/>
  <c r="H104" i="6"/>
  <c r="K104" i="6" s="1"/>
  <c r="L104" i="6" s="1"/>
  <c r="Q104" i="6" l="1"/>
  <c r="R104" i="6" s="1"/>
  <c r="T104" i="6" s="1"/>
  <c r="U104" i="6" s="1"/>
  <c r="X104" i="6" s="1"/>
  <c r="Y104" i="6" s="1"/>
  <c r="V104" i="6" l="1"/>
  <c r="W104" i="6"/>
  <c r="P86" i="6"/>
  <c r="L85" i="6"/>
  <c r="Y106" i="6" l="1"/>
  <c r="P103" i="6"/>
  <c r="P102" i="6"/>
  <c r="P101" i="6"/>
  <c r="P100" i="6"/>
  <c r="P99" i="6"/>
  <c r="L99" i="6"/>
  <c r="P98" i="6"/>
  <c r="P97" i="6"/>
  <c r="J97" i="6"/>
  <c r="H97" i="6"/>
  <c r="P96" i="6"/>
  <c r="P95" i="6"/>
  <c r="P94" i="6"/>
  <c r="P93" i="6"/>
  <c r="P92" i="6"/>
  <c r="L92" i="6"/>
  <c r="P91" i="6"/>
  <c r="P90" i="6"/>
  <c r="J90" i="6"/>
  <c r="H90" i="6"/>
  <c r="P89" i="6"/>
  <c r="P88" i="6"/>
  <c r="P87" i="6"/>
  <c r="P85" i="6"/>
  <c r="P84" i="6"/>
  <c r="P83" i="6"/>
  <c r="J83" i="6"/>
  <c r="H83" i="6"/>
  <c r="P82" i="6"/>
  <c r="P81" i="6"/>
  <c r="P80" i="6"/>
  <c r="P79" i="6"/>
  <c r="P78" i="6"/>
  <c r="L78" i="6"/>
  <c r="P77" i="6"/>
  <c r="P76" i="6"/>
  <c r="J76" i="6"/>
  <c r="H76" i="6"/>
  <c r="P75" i="6"/>
  <c r="P74" i="6"/>
  <c r="P73" i="6"/>
  <c r="P72" i="6"/>
  <c r="P71" i="6"/>
  <c r="L71" i="6"/>
  <c r="P70" i="6"/>
  <c r="P69" i="6"/>
  <c r="J69" i="6"/>
  <c r="H69" i="6"/>
  <c r="P68" i="6"/>
  <c r="P67" i="6"/>
  <c r="P66" i="6"/>
  <c r="P65" i="6"/>
  <c r="P64" i="6"/>
  <c r="L64" i="6"/>
  <c r="P63" i="6"/>
  <c r="P62" i="6"/>
  <c r="J62" i="6"/>
  <c r="H62" i="6"/>
  <c r="P61" i="6"/>
  <c r="P60" i="6"/>
  <c r="P59" i="6"/>
  <c r="P58" i="6"/>
  <c r="P57" i="6"/>
  <c r="L57" i="6"/>
  <c r="P56" i="6"/>
  <c r="P55" i="6"/>
  <c r="J55" i="6"/>
  <c r="H55" i="6"/>
  <c r="P54" i="6"/>
  <c r="P53" i="6"/>
  <c r="P52" i="6"/>
  <c r="P51" i="6"/>
  <c r="P50" i="6"/>
  <c r="L50" i="6"/>
  <c r="P49" i="6"/>
  <c r="P48" i="6"/>
  <c r="J48" i="6"/>
  <c r="H48" i="6"/>
  <c r="P47" i="6"/>
  <c r="P46" i="6"/>
  <c r="P45" i="6"/>
  <c r="P44" i="6"/>
  <c r="P43" i="6"/>
  <c r="L43" i="6"/>
  <c r="P42" i="6"/>
  <c r="P41" i="6"/>
  <c r="J41" i="6"/>
  <c r="H41" i="6"/>
  <c r="K48" i="6" l="1"/>
  <c r="L48" i="6" s="1"/>
  <c r="K62" i="6"/>
  <c r="L62" i="6" s="1"/>
  <c r="K97" i="6"/>
  <c r="L97" i="6" s="1"/>
  <c r="Q48" i="6"/>
  <c r="R48" i="6" s="1"/>
  <c r="T48" i="6" s="1"/>
  <c r="U48" i="6" s="1"/>
  <c r="X48" i="6" s="1"/>
  <c r="Y48" i="6" s="1"/>
  <c r="Q62" i="6"/>
  <c r="R62" i="6" s="1"/>
  <c r="Q69" i="6"/>
  <c r="R69" i="6" s="1"/>
  <c r="T69" i="6" s="1"/>
  <c r="U69" i="6" s="1"/>
  <c r="V69" i="6" s="1"/>
  <c r="Q41" i="6"/>
  <c r="R41" i="6" s="1"/>
  <c r="T41" i="6" s="1"/>
  <c r="U41" i="6" s="1"/>
  <c r="Q55" i="6"/>
  <c r="R55" i="6" s="1"/>
  <c r="Q97" i="6"/>
  <c r="R97" i="6" s="1"/>
  <c r="T97" i="6" s="1"/>
  <c r="U97" i="6" s="1"/>
  <c r="V97" i="6" s="1"/>
  <c r="Q90" i="6"/>
  <c r="R90" i="6" s="1"/>
  <c r="T90" i="6" s="1"/>
  <c r="U90" i="6" s="1"/>
  <c r="X90" i="6" s="1"/>
  <c r="Y90" i="6" s="1"/>
  <c r="Q83" i="6"/>
  <c r="R83" i="6" s="1"/>
  <c r="T83" i="6" s="1"/>
  <c r="U83" i="6" s="1"/>
  <c r="K83" i="6"/>
  <c r="L83" i="6" s="1"/>
  <c r="K76" i="6"/>
  <c r="L76" i="6" s="1"/>
  <c r="Q76" i="6"/>
  <c r="R76" i="6" s="1"/>
  <c r="T76" i="6" s="1"/>
  <c r="U76" i="6" s="1"/>
  <c r="V76" i="6" s="1"/>
  <c r="K69" i="6"/>
  <c r="L69" i="6" s="1"/>
  <c r="T62" i="6"/>
  <c r="U62" i="6" s="1"/>
  <c r="V62" i="6" s="1"/>
  <c r="Y64" i="6" s="1"/>
  <c r="K55" i="6"/>
  <c r="L55" i="6" s="1"/>
  <c r="T55" i="6"/>
  <c r="U55" i="6" s="1"/>
  <c r="X55" i="6" s="1"/>
  <c r="Y55" i="6" s="1"/>
  <c r="K90" i="6"/>
  <c r="L90" i="6" s="1"/>
  <c r="W62" i="6"/>
  <c r="X62" i="6"/>
  <c r="Y62" i="6" s="1"/>
  <c r="V48" i="6"/>
  <c r="K41" i="6"/>
  <c r="L41" i="6" s="1"/>
  <c r="L22" i="6"/>
  <c r="W48" i="6" l="1"/>
  <c r="Y50" i="6" s="1"/>
  <c r="X97" i="6"/>
  <c r="Y97" i="6" s="1"/>
  <c r="W97" i="6"/>
  <c r="Y99" i="6" s="1"/>
  <c r="V90" i="6"/>
  <c r="W90" i="6"/>
  <c r="W83" i="6"/>
  <c r="V83" i="6"/>
  <c r="X83" i="6"/>
  <c r="Y83" i="6" s="1"/>
  <c r="W76" i="6"/>
  <c r="Y78" i="6" s="1"/>
  <c r="X76" i="6"/>
  <c r="Y76" i="6" s="1"/>
  <c r="W69" i="6"/>
  <c r="Y71" i="6" s="1"/>
  <c r="X69" i="6"/>
  <c r="Y69" i="6" s="1"/>
  <c r="W55" i="6"/>
  <c r="V55" i="6"/>
  <c r="W41" i="6"/>
  <c r="V41" i="6"/>
  <c r="X41" i="6"/>
  <c r="Y41" i="6" s="1"/>
  <c r="H13" i="6"/>
  <c r="H20" i="6"/>
  <c r="H27" i="6"/>
  <c r="H34" i="6"/>
  <c r="L36" i="6"/>
  <c r="L29" i="6"/>
  <c r="L15" i="6"/>
  <c r="P40" i="6"/>
  <c r="P39" i="6"/>
  <c r="P38" i="6"/>
  <c r="P37" i="6"/>
  <c r="P36" i="6"/>
  <c r="P35" i="6"/>
  <c r="P34" i="6"/>
  <c r="J34" i="6"/>
  <c r="P33" i="6"/>
  <c r="P32" i="6"/>
  <c r="P31" i="6"/>
  <c r="P30" i="6"/>
  <c r="P29" i="6"/>
  <c r="P28" i="6"/>
  <c r="P27" i="6"/>
  <c r="J27" i="6"/>
  <c r="P26" i="6"/>
  <c r="P25" i="6"/>
  <c r="P24" i="6"/>
  <c r="P23" i="6"/>
  <c r="P22" i="6"/>
  <c r="P21" i="6"/>
  <c r="P20" i="6"/>
  <c r="J20" i="6"/>
  <c r="J13" i="6"/>
  <c r="P19" i="6"/>
  <c r="Y43" i="6" l="1"/>
  <c r="Y92" i="6"/>
  <c r="Y85" i="6"/>
  <c r="Y57" i="6"/>
  <c r="K20" i="6"/>
  <c r="L20" i="6" s="1"/>
  <c r="Q27" i="6"/>
  <c r="R27" i="6" s="1"/>
  <c r="T27" i="6" s="1"/>
  <c r="U27" i="6" s="1"/>
  <c r="Q20" i="6"/>
  <c r="R20" i="6" s="1"/>
  <c r="T20" i="6" s="1"/>
  <c r="U20" i="6" s="1"/>
  <c r="Q34" i="6"/>
  <c r="R34" i="6" s="1"/>
  <c r="T34" i="6" s="1"/>
  <c r="U34" i="6" s="1"/>
  <c r="K27" i="6"/>
  <c r="L27" i="6" s="1"/>
  <c r="K34" i="6"/>
  <c r="L34" i="6" s="1"/>
  <c r="X27" i="6" l="1"/>
  <c r="Y27" i="6" s="1"/>
  <c r="W27" i="6"/>
  <c r="V27" i="6"/>
  <c r="W34" i="6"/>
  <c r="X34" i="6"/>
  <c r="Y34" i="6" s="1"/>
  <c r="V34" i="6"/>
  <c r="X20" i="6"/>
  <c r="Y20" i="6" s="1"/>
  <c r="W20" i="6"/>
  <c r="V20" i="6"/>
  <c r="Y29" i="6" l="1"/>
  <c r="Y36" i="6"/>
  <c r="Y22" i="6"/>
  <c r="P18" i="6" l="1"/>
  <c r="P17" i="6"/>
  <c r="P16" i="6"/>
  <c r="P15" i="6"/>
  <c r="P14" i="6"/>
  <c r="P13" i="6"/>
  <c r="K13" i="6" l="1"/>
  <c r="L13" i="6" s="1"/>
  <c r="Q13"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R13" i="6"/>
  <c r="T13" i="6" s="1"/>
  <c r="U13" i="6" s="1"/>
  <c r="X13" i="6" s="1"/>
  <c r="Y13" i="6" s="1"/>
  <c r="O33" i="2"/>
  <c r="P33" i="2" s="1"/>
  <c r="S33" i="2" s="1"/>
  <c r="I33" i="2"/>
  <c r="Q26" i="2"/>
  <c r="R26" i="2" s="1"/>
  <c r="V26" i="2" s="1"/>
  <c r="S26" i="2"/>
  <c r="I26" i="2"/>
  <c r="O19" i="2"/>
  <c r="P19" i="2" s="1"/>
  <c r="S19" i="2" s="1"/>
  <c r="I19" i="2"/>
  <c r="F12" i="2"/>
  <c r="W13" i="6" l="1"/>
  <c r="V13" i="6"/>
  <c r="Q19" i="2"/>
  <c r="R19" i="2" s="1"/>
  <c r="V19" i="2" s="1"/>
  <c r="Q33" i="2"/>
  <c r="R33" i="2" s="1"/>
  <c r="X33" i="2"/>
  <c r="T33" i="2"/>
  <c r="Y33" i="2" s="1"/>
  <c r="J33" i="2"/>
  <c r="J35" i="2"/>
  <c r="W19" i="2"/>
  <c r="T26" i="2"/>
  <c r="Y26" i="2" s="1"/>
  <c r="Z26" i="2" s="1"/>
  <c r="X26" i="2"/>
  <c r="J26" i="2"/>
  <c r="J28" i="2"/>
  <c r="J21" i="2"/>
  <c r="J19" i="2"/>
  <c r="T19" i="2"/>
  <c r="Y19" i="2" s="1"/>
  <c r="X19" i="2"/>
  <c r="N14" i="2"/>
  <c r="N15" i="2"/>
  <c r="Y15" i="6" l="1"/>
  <c r="V33" i="2"/>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<sst xmlns="http://schemas.openxmlformats.org/spreadsheetml/2006/main" count="1238" uniqueCount="388">
  <si>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</si>
  <si>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</si>
  <si>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</si>
  <si>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</si>
  <si>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</si>
  <si>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</si>
  <si>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</si>
  <si>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</si>
  <si>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</si>
  <si>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</si>
  <si>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</si>
  <si>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</si>
  <si>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</si>
  <si>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</si>
  <si>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</si>
  <si>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</si>
  <si>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</si>
  <si>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</si>
  <si>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</si>
  <si>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</si>
  <si>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</si>
  <si>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</si>
  <si>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</si>
  <si>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</si>
  <si>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</si>
  <si>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</si>
  <si>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</si>
  <si>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</si>
  <si>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</si>
  <si>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</si>
  <si>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</si>
  <si>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</si>
  <si>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</si>
  <si>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</si>
  <si>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</si>
  <si>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</si>
  <si>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</si>
  <si>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</si>
  <si>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</si>
  <si>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</si>
  <si>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</si>
  <si>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</si>
  <si>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</si>
  <si>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</si>
  <si>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</si>
  <si>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</si>
  <si>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</si>
  <si>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</si>
  <si>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</si>
  <si>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</si>
  <si>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</si>
  <si>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</si>
  <si>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</si>
  <si>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</si>
  <si>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</si>
  <si>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</si>
  <si>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</si>
  <si>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</si>
  <si>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</si>
  <si>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</si>
  <si>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</si>
  <si>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</si>
  <si>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</si>
  <si>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</si>
  <si>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</si>
  <si>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FINANCIERO</t>
  </si>
  <si>
    <t>(1) INSIGNIFICANTE</t>
  </si>
  <si>
    <t>ESTRATÉGICO</t>
  </si>
  <si>
    <t>(2) MENOR</t>
  </si>
  <si>
    <t>DE IMAGEN</t>
  </si>
  <si>
    <t>(3) MODERADO</t>
  </si>
  <si>
    <t>OPERATIVO</t>
  </si>
  <si>
    <t>(4) MAYOR</t>
  </si>
  <si>
    <t>(5) CATASTRÓFICO</t>
  </si>
  <si>
    <t>CUMPLIMIENTO</t>
  </si>
  <si>
    <t>TECNOLOGÍA</t>
  </si>
  <si>
    <t>FECHA DE ACTUALIZACIÓN:</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</si>
  <si>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</si>
  <si>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</si>
  <si>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</si>
  <si>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</si>
  <si>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</si>
  <si>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</si>
  <si>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</si>
  <si>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</si>
  <si>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</si>
  <si>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</si>
  <si>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</si>
  <si>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</si>
  <si>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</si>
  <si>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</si>
  <si>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</si>
  <si>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</si>
  <si>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</si>
  <si>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</si>
  <si>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</si>
  <si>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</si>
  <si>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</si>
  <si>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</si>
  <si>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</si>
  <si>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</si>
  <si>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</si>
  <si>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</si>
  <si>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</si>
  <si>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SI</t>
  </si>
  <si>
    <t xml:space="preserve">
*Perdida de información del proceso.
*Imposibilidad de realizar seguimientos a los requerimientos ciudadanos.
*Perdida de trabajos, planes, informes, documentos requeridos para dar cumplimiento a las metas y objetivos del proceso.
</t>
  </si>
  <si>
    <t xml:space="preserve">Copias de seguridad periodicas de la
base de datos de los equipos de computo, previa
solicitud al área de sistemas.
</t>
  </si>
  <si>
    <t xml:space="preserve">
*Acta de reunión.
*Correos electrónico institucional
</t>
  </si>
  <si>
    <t xml:space="preserve">
Inadecuado trámite o demora en la respuesta de los requerimientos ciudadanos asignados a la entidad.
</t>
  </si>
  <si>
    <t xml:space="preserve">
*Vencimiento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
</t>
  </si>
  <si>
    <t>ENERO A DICIEMBRE 2018</t>
  </si>
  <si>
    <t>Falta de diligencia por parte de los responsables de Upi/comedores, quienes no cumplen con los tiempos de apertura del buzón y el envío dela respectiva acta de apertura.</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</si>
  <si>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</si>
  <si>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
Acción Preventiva: Realizar visita a las diferentes sedes y comedores de la Entidad, a fin de brindar  diagnóstico y seguimiento al estado de los buzones de sugerencias como canal efectivo de comunicación con los ciudadanos.</t>
  </si>
  <si>
    <t xml:space="preserve">*Actas de reunión 
*Capacitación
*informe
</t>
  </si>
  <si>
    <t>*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</si>
  <si>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 xml:space="preserve">*Imposibilidad de realizar seguimiento adecuado al canal Redes Sociales por parte del área de atención a la ciudadanía. </t>
  </si>
  <si>
    <t xml:space="preserve">Formular estrategias y/o acciones  tendientes a una colaboración  reciproca entre la Proceso de Atención a la Ciudadanía y Grupo de Trabajo de Comunicaciones para  la gestión de respuestas a las solicitudes por parte de la ciudadanía  generadas por medio de redes sociales, como la elaboración de un reporte mensual de las mismas. </t>
  </si>
  <si>
    <t xml:space="preserve">
*Acta de reunión
*Reporte Mensual.
</t>
  </si>
  <si>
    <t xml:space="preserve">
*La información del proceso se guarda directamente en el equipo.
*Se presentan esporádicamente fallos en el servicio de electricidad afectando los equipos de cómputo.
*Se presentan fallas de conexión en las carpetas compartidas de Atención a la ciudadanía donde se registra la totalidad de la información. 
*No se tiene destinado un servidor específico para guardar la información que hace parte del área de atención a la ciudadanía.
</t>
  </si>
  <si>
    <t xml:space="preserve">Copias de seguridad periódicas de la base de datos de requerimientos y demas información de la dependencia, previa solicitud al área de sistemas.
Realizar copias de seguridad manual a la información del proceso.
</t>
  </si>
  <si>
    <t xml:space="preserve">Se establece que los responsables de Upi/comedores no cumplen con los tiempos de apertura del buzón de sugerencias y el envío de la respectiva acta de apertura. </t>
  </si>
  <si>
    <t>Imposibilidad de asignar claves de redes sociales al área de atención a la ciudadanía por parte del Grupo de Trabajo de Comunicaciones por cuestiones de infraestructura y permisos de seguridad en la red de la Entidad.</t>
  </si>
  <si>
    <t xml:space="preserve">
Solicitar una reunión o mesa de trabajo con área respectiva, con el fin de evidenciar el acaecimiento del riesgo y la propuesta de acciones a tomar para mitigarlo.
</t>
  </si>
  <si>
    <t xml:space="preserve">
*Presentación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
</t>
  </si>
  <si>
    <t>*Actas de reunión 
*Correos Institucionales
*Instrumentos ajustados
*Informes trimestrales PQRSD</t>
  </si>
  <si>
    <t xml:space="preserve">
Pérdida de información del área almacenada en el computador del responsable de Atención al ciudadano yel de sus colaboradores.
</t>
  </si>
  <si>
    <t xml:space="preserve">*Utilizar copias de seguridad personales  de la base de datos que hagan parte del área.
*Restablecer la información mediante el archivo físico.
</t>
  </si>
  <si>
    <r>
      <t xml:space="preserve">
Solicitar por intermedio del jefe inmediato del área o subdirección a la cual pertenecen o dependen las UPI, el </t>
    </r>
    <r>
      <rPr>
        <sz val="10"/>
        <color rgb="FF00B050"/>
        <rFont val="Times New Roman"/>
        <family val="1"/>
      </rPr>
      <t>direccionamiento de las correspondientes actas de apertura p</t>
    </r>
    <r>
      <rPr>
        <sz val="10"/>
        <color theme="1"/>
        <rFont val="Times New Roman"/>
        <family val="1"/>
      </rPr>
      <t xml:space="preserve">ara ajustar el cumplimiento de los tiempos y fechas para la apertura del buzón de sugerencias.
</t>
    </r>
  </si>
  <si>
    <r>
      <t xml:space="preserve">Realizar visita a las diferentes sedes y comedores de la Entidad, a fin de brindar  diagnóstico y seguimiento al estado de los buzones de sugerencias como canal efectivo de comunicación con los ciudadanos.
</t>
    </r>
    <r>
      <rPr>
        <sz val="10"/>
        <color rgb="FF00B050"/>
        <rFont val="Times New Roman"/>
        <family val="1"/>
      </rPr>
      <t>Brindar capacitaciones referentes al manejo del Buzon de Sugerencias de las Unidades.</t>
    </r>
  </si>
  <si>
    <r>
      <t xml:space="preserve">Se tienen asignados a dos funcionarios en el área quienes realizan y apoyan las siguientes acciones.
</t>
    </r>
    <r>
      <rPr>
        <b/>
        <sz val="10"/>
        <rFont val="Times New Roman"/>
        <family val="1"/>
      </rPr>
      <t xml:space="preserve">1. </t>
    </r>
    <r>
      <rPr>
        <sz val="10"/>
        <rFont val="Times New Roman"/>
        <family val="1"/>
      </rPr>
      <t xml:space="preserve">Seguimiento periódico y continuo a las PQRS para vigilar el cumplimiento a los términos establecidos por la Ley 1755 de 2015.
</t>
    </r>
    <r>
      <rPr>
        <b/>
        <sz val="10"/>
        <rFont val="Times New Roman"/>
        <family val="1"/>
      </rPr>
      <t xml:space="preserve">2. </t>
    </r>
    <r>
      <rPr>
        <sz val="10"/>
        <rFont val="Times New Roman"/>
        <family val="1"/>
      </rPr>
      <t xml:space="preserve">Formato de control de requerimientos ciudadanos A-ACI-FT-003 formulado y parametrizado para la determinación de los tiempos de vencimiento de respuesta a ciudadanos vía PQRS.
</t>
    </r>
    <r>
      <rPr>
        <b/>
        <sz val="10"/>
        <rFont val="Times New Roman"/>
        <family val="1"/>
      </rPr>
      <t xml:space="preserve">3. </t>
    </r>
    <r>
      <rPr>
        <sz val="10"/>
        <rFont val="Times New Roman"/>
        <family val="1"/>
      </rPr>
      <t xml:space="preserve">Asignación oportuna al área que corresponda, para tramitar las PQRS.
</t>
    </r>
    <r>
      <rPr>
        <b/>
        <sz val="10"/>
        <rFont val="Times New Roman"/>
        <family val="1"/>
      </rPr>
      <t xml:space="preserve">4. </t>
    </r>
    <r>
      <rPr>
        <sz val="10"/>
        <rFont val="Times New Roman"/>
        <family val="1"/>
      </rPr>
      <t xml:space="preserve">Administración del Sistema Distrital de Quejas y Soluciones-SDQS.
</t>
    </r>
    <r>
      <rPr>
        <b/>
        <sz val="10"/>
        <rFont val="Times New Roman"/>
        <family val="1"/>
      </rPr>
      <t xml:space="preserve">5. </t>
    </r>
    <r>
      <rPr>
        <sz val="10"/>
        <rFont val="Times New Roman"/>
        <family val="1"/>
      </rPr>
      <t xml:space="preserve">Control archivístico de PQRS y respuestas.
</t>
    </r>
    <r>
      <rPr>
        <b/>
        <sz val="10"/>
        <rFont val="Times New Roman"/>
        <family val="1"/>
      </rPr>
      <t xml:space="preserve">6. </t>
    </r>
    <r>
      <rPr>
        <sz val="10"/>
        <rFont val="Times New Roman"/>
        <family val="1"/>
      </rPr>
      <t xml:space="preserve">Auditoría interna y formulación como seguimiento de planes de mejoramiento.
</t>
    </r>
    <r>
      <rPr>
        <b/>
        <sz val="10"/>
        <rFont val="Times New Roman"/>
        <family val="1"/>
      </rPr>
      <t xml:space="preserve">7. </t>
    </r>
    <r>
      <rPr>
        <sz val="10"/>
        <rFont val="Times New Roman"/>
        <family val="1"/>
      </rPr>
      <t xml:space="preserve">Informes periódicos del desempeño del proceso de atención al Ciudadano al Subdirector Administrativo del Instituto.
</t>
    </r>
    <r>
      <rPr>
        <b/>
        <sz val="10"/>
        <rFont val="Times New Roman"/>
        <family val="1"/>
      </rPr>
      <t>8.</t>
    </r>
    <r>
      <rPr>
        <sz val="10"/>
        <rFont val="Times New Roman"/>
        <family val="1"/>
      </rPr>
      <t xml:space="preserve"> Indicadores de calidad, coherencia y oportunidad.
</t>
    </r>
    <r>
      <rPr>
        <b/>
        <sz val="10"/>
        <rFont val="Times New Roman"/>
        <family val="1"/>
      </rPr>
      <t xml:space="preserve">9. </t>
    </r>
    <r>
      <rPr>
        <sz val="10"/>
        <rFont val="Times New Roman"/>
        <family val="1"/>
      </rPr>
      <t xml:space="preserve">Canalización adecuada y oportuna de los requerimientos que son competencia del Instituto.
</t>
    </r>
  </si>
  <si>
    <t xml:space="preserve">
*Analizar el proceso de atención a la ciudadanía con el fin de ajustar procedimientos y formatos para unificar y hacer más oportuna la Atención al Ciudadano.
*Formular estrategias con el fin de reducir el riesgo de incumplimiento establecido en la Ley 1755 de 2015.
*Fomentar espacios de cualificación de los funcionarios respecto a los términos y modalidades descritas en la ley 1755 de 2017.
*Continuar con los controles y alertas semanales por parte de la oficina de atención a la ciudadanía hacia las demás dependencias del instituto.
*Fomentar  campañas de concientización al interior del instituto para dar cumplimiento a las directrices de la ley 1755 de 2015.
</t>
  </si>
  <si>
    <t xml:space="preserve">
*Falta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
</t>
  </si>
  <si>
    <t>MAPA DE RIESGOS - PROCESOS DE APOYO</t>
  </si>
  <si>
    <t>BAJA FRECUENCIA EN LAS ACTIVIDADES DE LIMPIEZA SUPERFICIAL DE LAS TRAMPAS DE GRASA SEGÚN EL INSTRUCTIVO Y ASI MISMO LA FALTA DE IMPLEMENTACIÓN DEL INSTRUCTIVO - LIMPIEZA DE TRAMPAS DE GRASA - CÓDIGO A-GAM-IN-011.</t>
  </si>
  <si>
    <t xml:space="preserve">* Contaminación al recurso hídrico y sus efluentes.
* Generación de vectores, roedores.
* Malos olores en la Unidad y su entorno.
</t>
  </si>
  <si>
    <t>Requerimientos por parte de la Secretaría Distrital de Ambiente y/o imposición de medidas preventivas
Multas, sanciones para el Instituto.</t>
  </si>
  <si>
    <t xml:space="preserve">* Verificar el registro del Formato: REGISTRO DE ACTIVIDADES DE LIMPIEZA Y MANTENIMIENTO DE LAS TRAMPAS DE GRASA - A-GAM-FT-005, Versión 2, del 22/12/2017
</t>
  </si>
  <si>
    <t xml:space="preserve">En las diferentes Unidades con cocinas y Comedores se debe realizar la recolección superficial de sólidos suspendidos de las trampas de grasas, dos veces a la semana.
El Área de Mantenimiento de Bienes Inmuebles - Infraestructura realiza la limpieza y mantenimiento general de las trampas de grasas conforme a su cronograma de trabajo </t>
  </si>
  <si>
    <t>Del 01 de enero al 31 de diciembre 2018</t>
  </si>
  <si>
    <r>
      <t>* Programar visitas de seguimiento y verificar por parte del Área de Gestión Ambiental los registros de limpieza y mantenimiento en las diferentes Unidades con cocina y Comedores.
* Realizar la programación de limpieza y mantenimiento general de trampas de grasa</t>
    </r>
    <r>
      <rPr>
        <b/>
        <sz val="10"/>
        <rFont val="Times New Roman"/>
        <family val="1"/>
      </rPr>
      <t xml:space="preserve"> (</t>
    </r>
    <r>
      <rPr>
        <b/>
        <i/>
        <sz val="10"/>
        <rFont val="Times New Roman"/>
        <family val="1"/>
      </rPr>
      <t>Área de Mantenimiento de Bienes Inmuebles - Infraestructura</t>
    </r>
    <r>
      <rPr>
        <b/>
        <sz val="10"/>
        <rFont val="Times New Roman"/>
        <family val="1"/>
      </rPr>
      <t xml:space="preserve">) </t>
    </r>
    <r>
      <rPr>
        <sz val="10"/>
        <rFont val="Times New Roman"/>
        <family val="1"/>
      </rPr>
      <t>y coordinar con el Área de Gestión Ambiental la programación de recolección de lodos de las trampas de grasa, los cuales son gestionados como residuos peligrosos.
* Realizar anualmente la caracterización de aguas generadas en las actividades de preparación de alimentos.</t>
    </r>
  </si>
  <si>
    <t>* Actas de visita por parte del Área de Gestión Ambiental.
* Formato: REGISTRO DE ACTIVIDADES DE LIMPIEZA SUPERFICIAL Y MANTENIMIENTO DE LAS TRAMPAS DE GRASA, A-GAM-FT-005, Versión 2,  22/12/2017.
* Correo electrónico institucional.
* Actas de reunión.
* Resultados de las caracterizaciones.</t>
  </si>
  <si>
    <t>POR LOS ANTIGUOS DISEÑOS Y PLANIMETRIA HÍDRICA DE ALGUNAS  DEPENDENCIAS DEL INSTITUTO, EXISTE LA INADECUADA SEPARACIÓN DE REDES DE AGUAS SERVIDAS Y DE AGUAS GENERADAS EN LAS ACTIVIDADES DE PREPARACIÓN DE ALIMENTOS</t>
  </si>
  <si>
    <t>* Contaminación al recurso hídrico y sus afluentes.
* Incumplimiento en los párametros establecidos en la normatividad ambiental vigente (Resolución SDA 3957/2009 y Resolución MADS 631 del 2015.</t>
  </si>
  <si>
    <t>* Afectación a la salud humana. 
* Requerimientos por parte de la Secretaría Distrital de Ambiente y/o imposición de medidas preventivas
* Multas y/o sanciones para el Instituto.</t>
  </si>
  <si>
    <r>
      <t>Diagnostico general del estado de las Unidades de Protección Integral. (</t>
    </r>
    <r>
      <rPr>
        <i/>
        <sz val="10"/>
        <rFont val="Times New Roman"/>
        <family val="1"/>
      </rPr>
      <t>Área de Mantenimiento de Bienes Inmuebles - Infraestructura</t>
    </r>
    <r>
      <rPr>
        <sz val="10"/>
        <rFont val="Times New Roman"/>
        <family val="1"/>
      </rPr>
      <t xml:space="preserve">) </t>
    </r>
  </si>
  <si>
    <t xml:space="preserve">El Área de Mantenimiento de Bienes Inmuebles - Infraestructura realiza las limpiezas y mantenimiento general de las trampas de grasas conforme a su cronograma de trabajo
</t>
  </si>
  <si>
    <r>
      <t>* Realizar visita conjunta entre el Área de Mantenimiento de Bienes Inmuebles - Infraestructura y el Área de Gestión Ambiental a la Unidad el Perdomo con el fin de verificar las actividades en los Talleres.
* El Área de Mantenimiento de Bienes Inmuebles - Infraestructura realizará un (1) diagnostico del estado actual de la separación de redes y de las cajas de inspección de la Unidad y Comedor El Perdomo.
* El Área de Mantenimiento de Bienes Inmuebles - Infraestructura, realizará las intervenciones que sean necesarias para que se cumpla con lo requerido en la normatividad ambiental vigente,  cajas de inspección las cuales deben estar enchapadas en optimas condiciones de limpieza y adecuar la separación de redes: (</t>
    </r>
    <r>
      <rPr>
        <b/>
        <sz val="10"/>
        <rFont val="Times New Roman"/>
        <family val="1"/>
      </rPr>
      <t xml:space="preserve">1. </t>
    </r>
    <r>
      <rPr>
        <sz val="10"/>
        <rFont val="Times New Roman"/>
        <family val="1"/>
      </rPr>
      <t xml:space="preserve">Aguas servidas; </t>
    </r>
    <r>
      <rPr>
        <b/>
        <sz val="10"/>
        <rFont val="Times New Roman"/>
        <family val="1"/>
      </rPr>
      <t xml:space="preserve"> 2.</t>
    </r>
    <r>
      <rPr>
        <sz val="10"/>
        <rFont val="Times New Roman"/>
        <family val="1"/>
      </rPr>
      <t xml:space="preserve"> Aguas provenientes de las actividades de preparación de alimentos).
* Realizar las instalaciones por parte del Área de Mantenimiento e Infraestructura las Unidades y Comedores que fueron intervenidos y/o adecuados </t>
    </r>
  </si>
  <si>
    <t xml:space="preserve">* (1) Acta de visita por parte del Área de Gestión Ambiental.
* (1) Documento diagnóstico
* Correo electrónico Institucional
* Acta de reunión.
* (1) Informe sobre las adecuaciones a las redes de aguas servidas y a las aguas provenientes de las actividades de preparación de alimentos en la Unidad y el Comedor el Perdomo.
</t>
  </si>
  <si>
    <t xml:space="preserve">EN LAS SEDES Y DEPENDENCIAS DEL INSTITUTO SE GENERAN Y ALMACENAN TEMPORALMENTE RESIDUOS PELIGROSOS Y NO PELIGROSOS LOS CUALES REPRESENTAN UN RIESGO A LA SALUD HUMANA Y AL AMBIENTE </t>
  </si>
  <si>
    <t>* Contaminación al recurso hídrico y suelo.
* Afectación a la salud humana y al ambiente.</t>
  </si>
  <si>
    <t>* Requerimientos por parte de las Secretarías Distritales de Ambiente y de Salud.
* Multas y/o sanciones para el Instituto.
* Posibles afectaciones en la salud de los niños, niñas, adolescentes y jóvenes (NNAJ) que son atendidos por la Entidad, servidores públicos y vecinos de la zona
* Presencia de roedores y otros vectores</t>
  </si>
  <si>
    <t>* Actas de visita por parte del Área de Gestión Ambiental en las cuales se verifica la clasificación y almacenamiento temporal de residuos generados en las Sedes y Unidades del Instituto</t>
  </si>
  <si>
    <t xml:space="preserve">En las diferentes Sedes y Unidades del Instituto se cuenta con áreas de clasificación y almacenamiento temporal de residuos </t>
  </si>
  <si>
    <t>* Programar visitas de seguimiento y verificar por parte del Área de Gestión Ambiental la clasificación y almacenamiento de residuos peligrosos y no peligrosos.
* Programar capacitación al personal designado en cada Sede y Unidad del Instituto quienes son los encargados de la manipulación y almacenamiento temporal de los residuos peligrosos.
* Implementación en las Sedes y Unidades del Instituto la implementación de: BITÁCORAS DE RESIDUOS NO PELIGROSOS, Código A-GAM-FT-001, BITÁCORA RESIDUOS HOSPITALARIOS RH1, Código A-GAM-FT-004, BITÁCORA RESIDUOS PELIGROSOS, Código A-GAM-FT-023.</t>
  </si>
  <si>
    <t xml:space="preserve">* (1) Acta de visita por parte del Área de Gestión Ambiental.
* Listados de asistencia a la capacitación sobre "Gestión Integral de Residuos Peligrosos".
* Registros fotográficos.
* Correo electrónico Institucional
* Acta de reunión.
</t>
  </si>
  <si>
    <t xml:space="preserve">ALGUNAS UNIDADES Y SEDES DEL INSTITUTO NO CUENTAN CON ÁREAS FÍSICAS ADECUADAS DE ALMACENAMIENTO DE RESIDUOS PELIGROSOS Y NO PELIGROSOS EN CUMPLIMIENTO A LA NORMATIVIDAD AMBIENTAL VIGENTE </t>
  </si>
  <si>
    <t xml:space="preserve">* Incumplimiento en las condiciones físicas del área de almacenamiento de residuos peligrosos y no peligrosos que son almacenados temporalmente en las Sedes y Unidades del Instituto
* Inadecuado almacenamiento y clasificación de residuos peligrosos y no peligrosos en las diferentes Sedes y Unidades </t>
  </si>
  <si>
    <t>* Requerimientos por parte de las Secretarías Distritales de Ambiente y de Salud.
* Riesgos a la salud humana y al ambiente.
* Multas, sanciones para el Instituto.</t>
  </si>
  <si>
    <t>* Actas de visita por parte del Área de Gestión Ambiental en las cuales se verifica el área de almacenamiento de residuos almacenados temporalmente en las diferentes Sedes y Unidades del Instituto</t>
  </si>
  <si>
    <t xml:space="preserve">
* Desde el Área de Gestión Ambiental se plantearon las recomendaciones técnicas para que desde el Área de Mantenimiento de Bienes Inmuebles - Infraestructura realicen las intervenciones requeridas en cumplimiento a lo establecido en la normatividad ambiental vigente
* Desde el Área de Mantenimiento de Bienes Inmuebles - Infraestructura vienen realizando las adecuaciones en las diferentes Sedes y Unidades del Instituto según recomendaciones técnicas emitidas por está área</t>
  </si>
  <si>
    <t>INADECUADA CALIDAD DEL AGUA POTABLE DEBIDO A CONTAMINACIÓN INTERNA Y EXTERNA</t>
  </si>
  <si>
    <t>* Incumplimiento en los parámetros establecidos para la calidad del agua potable.
* Afectación a la salud de la comunidad en general de las diferentes Unidades del Instituto.</t>
  </si>
  <si>
    <t>Requerimientos por parte de la Secretaría Distrital de Salud.</t>
  </si>
  <si>
    <t>* Muestreo de laboratorio para la caracterización de agua potable.</t>
  </si>
  <si>
    <t>* Verificar los resultados de las caracterizaciones de aguas.</t>
  </si>
  <si>
    <t xml:space="preserve">* Elevar (1) consulta técnica a la Empresa prestadora de servicios que realiza las caracterizaciones de agua en el Instituto.
* Realizar la caracterización de agua potable a través del contrato suscrito.
</t>
  </si>
  <si>
    <t>* (1) Documento de consulta técnica.
* Resultados de las caracterizaciones de agua potable.
* Actas de reunión.</t>
  </si>
  <si>
    <r>
      <rPr>
        <b/>
        <sz val="10"/>
        <color theme="1"/>
        <rFont val="Times New Roman"/>
        <family val="1"/>
      </rPr>
      <t>GESTIÓN AMBIENTAL</t>
    </r>
    <r>
      <rPr>
        <sz val="10"/>
        <color theme="1"/>
        <rFont val="Times New Roman"/>
        <family val="1"/>
      </rPr>
      <t xml:space="preserve">
 Fomentar acciones que conlleven al cumplimiento de la normatividad ambiental vigente, mediante el desarrollo de los programas del PIGA del Instituto, implementando buenas prácticas ambientales que permitan prevenir y corregir los impactos ambientales.</t>
    </r>
  </si>
  <si>
    <t>Deterioro de la infraestructura física ya sea por factores de vetuztez de las edificaciones o su inadecuado uso y apropiación</t>
  </si>
  <si>
    <t xml:space="preserve">La no prestación de los servicios en las unidades de protección integral, sedes y dependencias </t>
  </si>
  <si>
    <t>* Procedimiento Mantenimiento de Bienes Inmuebles A-MBI-PR-001
* Cronogramas de Intervención por UPI A-MBI-FT-010
* Informe Semanal de Intervenciones A-MBI-FT-012
* Diagnóstico General del Bien Inmueble A-MBI-FT-013
* Control de inspeccion y ejecucion de mantenimiento de bienes e infraestructura A-MBI-FT-007
* Cronograma Semanal de Intervenciones A-MBI-FT-009
* Plan de Manejo e Intervención de la Infraestructura A.MBI-FT-008
* Requisión y/o Reintegro de Materiales A-MBI-FT-011</t>
  </si>
  <si>
    <t>* La atención de los usuarios más costosa por parte de la entidad.
* Prestación deficiente del servicio.
 * Sellamiento de Unidades
* Multas y sanciones a la entidad.
* No se cuente con ambientes pedagógicos agradables para la atención de los NNAJ</t>
  </si>
  <si>
    <r>
      <t xml:space="preserve">ÁREA DE MANTENIMIENTO DE BIENES INMUEBLES E INFRAESTRUCTURA
</t>
    </r>
    <r>
      <rPr>
        <sz val="10"/>
        <color theme="1"/>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</si>
  <si>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</si>
  <si>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Falta divulgación del procedimiento entre las áreas del Instituto.</t>
  </si>
  <si>
    <t>Incumplimiento en la provisión del transporte</t>
  </si>
  <si>
    <t>Incumplimiento de las actividades programadas en otras dependencias lo que ocasiona deficiente prestación del servicio a los beneficiario.
Sobrecostos para la Entidad</t>
  </si>
  <si>
    <t>* Mora en la entrega física de la factura de los servicios públicos de aquellos predios rurales que posee la Entidad
* Periodo de facturación y cierres de Secretaría Distrital de Hacienda 
* Errores en las plataformas de Secretaría Distrital de Hacienda cuando no se reflejan los pagos correspondientes</t>
  </si>
  <si>
    <t>Pago de mora en las facturas de servicios públicos de la Entidad 
Cortes de los servicios públicos</t>
  </si>
  <si>
    <t>Suspensión en la prestación del servicio público en las Unidades, Sedes y Dependencias</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</si>
  <si>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</si>
  <si>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</si>
  <si>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 trámite con la Aseguradora y la Subdirección Financiera</t>
  </si>
  <si>
    <r>
      <rPr>
        <b/>
        <sz val="10"/>
        <color theme="1"/>
        <rFont val="Times New Roman"/>
        <family val="1"/>
      </rPr>
      <t xml:space="preserve">SERVICIOS ADMINISTRATIVOS 
 </t>
    </r>
    <r>
      <rPr>
        <sz val="10"/>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</si>
  <si>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</si>
  <si>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Ubicar el transporte contratado o propio para el cumplimiento del servicio
Llamada telefónica de confirmación del servicio a los interesados</t>
  </si>
  <si>
    <t>01/01/2018-31/12/2018</t>
  </si>
  <si>
    <t>Implementar programación del transporte propio y contratado de la Entidad a  través de plataforma virtual que permita el seguimiento, modificación y control de los servicios programados por las diferentes área sde la Entidad</t>
  </si>
  <si>
    <t>Aplicativo de registro virtual (Documento excel exportable)</t>
  </si>
  <si>
    <t>TRAMITE, CONTROL Y PAGO DE SERVICIOS PUBLICOS Y OTROS A-GDO-PR-004
CONTROL PARA EL PAGO DE SERVICIOS PÚBLICOS Y OTROS A-GDO-FT-020</t>
  </si>
  <si>
    <t xml:space="preserve">Se remiten Oficios a las Empresas Prestadoras de Servicios Públicos para trámite del pago de los excedentes
Seguimiento al pago de los servicios públicos en los pagos 
</t>
  </si>
  <si>
    <t>01/01/2018 - 31/12/2018</t>
  </si>
  <si>
    <t>*Emitir un lineamiento por parte del Grupo de Servicios Público sobre el manejo y administración de los servicios públicos en la Entidad</t>
  </si>
  <si>
    <t>Lineamiento emitido</t>
  </si>
  <si>
    <t xml:space="preserve">POLÍTICA DE SEGURIDAD PARA EL ACCESO A LAS INSTALACIONES A-SAD-DI-001 </t>
  </si>
  <si>
    <t xml:space="preserve">Seguimiento a través de los medios tecnológicos y minutas de guardas de seguridad
</t>
  </si>
  <si>
    <t>Actualizar Documento Interno de Política de Seguridad para el acceso a las Instalaciones de la Entidad, evaluando los posibles riesgos expuestos</t>
  </si>
  <si>
    <t>Documento revisado
Acta y listado de asistencia</t>
  </si>
  <si>
    <t>GESTIÓN TECNOLÓGICA Y DE LA INFORMACIÓN</t>
  </si>
  <si>
    <t>Área de Sistemas</t>
  </si>
  <si>
    <t>Guardar backups en el mismo equipo donde se encuentran las aplicaciones de producción 
No aplicar la política de backup de codigos fuentes.
Daños de servidor donde se aloja el repositorio de códigos fuentes.</t>
  </si>
  <si>
    <t>Pérdida de códigos fuentes de los aplicativos, causados por fallas humanas, de infraestructura o inadecuados controles y seguimiento.</t>
  </si>
  <si>
    <t>* Dificultad para el desarrollo de ajuste y/o modificaciones.
* Reprocesos evidenciados en la necesidad de diseño y desarrollo de un nuevo sistema que contenga las funcionalidades de la anterior versión.
* Paro en la correcta operación de los aplicativos por falla del ejecutable existente.</t>
  </si>
  <si>
    <t>Protocolo Generación de Backup. 
Copias de seguridad.
BITACORA DE BACKUP A-TIC-FT-012
MANEJO Y RESGUARDO DE LA INFORMACION A-TIC-PR-005
MANUAL PARA MANEJO DE LA APLICACIÓN DE RESPALDOS DATA PROTECTOR Y POLÍTICAS DE RESGUARDO A-TIC-MA-005</t>
  </si>
  <si>
    <t xml:space="preserve">Realizar copias de seguridad .
</t>
  </si>
  <si>
    <t xml:space="preserve">Guardar las copias de seguridad a los códigos fuentes, en un lugar distinto al mismo servidor de producción.
</t>
  </si>
  <si>
    <t>Copias en cinta de los backup.</t>
  </si>
  <si>
    <t>¿Se cuenta con evidencias de la ejecución y seguimiento del control?</t>
  </si>
  <si>
    <t>Servicios Públicos</t>
  </si>
  <si>
    <t>Servicio Vigilancia</t>
  </si>
  <si>
    <r>
      <rPr>
        <b/>
        <sz val="10"/>
        <color theme="1"/>
        <rFont val="Times New Roman"/>
        <family val="1"/>
      </rPr>
      <t>ATENCIÓN A LA CIUDADANÍA</t>
    </r>
    <r>
      <rPr>
        <sz val="10"/>
        <color theme="1"/>
        <rFont val="Times New Roman"/>
        <family val="1"/>
      </rPr>
      <t xml:space="preserve">
Dar respuesta en términos de coherencia, calidad, calidez y oportunidad a los requerimientos realizados por parte de las y los ciudadanos al IDIPRON a través de los diferentes canales de comunicación que se encuentran dispuestos para tal fin.</t>
    </r>
  </si>
  <si>
    <r>
      <rPr>
        <b/>
        <sz val="10"/>
        <color theme="1"/>
        <rFont val="Times New Roman"/>
        <family val="1"/>
      </rPr>
      <t xml:space="preserve">
ATENCIÓN A LA CIUDADANÍA</t>
    </r>
    <r>
      <rPr>
        <sz val="10"/>
        <color theme="1"/>
        <rFont val="Times New Roman"/>
        <family val="1"/>
      </rPr>
      <t xml:space="preserve">
</t>
    </r>
  </si>
  <si>
    <t>Vulnerabilidad en el sistema de información financiera SYSMAN, por la utilización de software y hardware inapropiado.</t>
  </si>
  <si>
    <t>Perdida y alteración de la de información registrada.</t>
  </si>
  <si>
    <t>1. Producción de información imprecisa y poco confiable.
2. Manipulación y modificación  de las bases .</t>
  </si>
  <si>
    <t>Verificación de la información física contra la reportada en el sistema de información. (Auxiliares Administrativos y profesionales)</t>
  </si>
  <si>
    <t>Recurrir a  la información registrada en los documentos físicos, cotejar la información contra el sistema financiero y  realizar los respectivos ajustes. Recurrir a copias de seguridad.</t>
  </si>
  <si>
    <t>01-01-2018 / 31-12-2018</t>
  </si>
  <si>
    <r>
      <t>Realizar monitoreo del sistema (</t>
    </r>
    <r>
      <rPr>
        <b/>
        <sz val="10"/>
        <rFont val="Times New Roman"/>
        <family val="1"/>
      </rPr>
      <t>Mensualmente</t>
    </r>
    <r>
      <rPr>
        <sz val="10"/>
        <rFont val="Times New Roman"/>
        <family val="1"/>
      </rPr>
      <t>) y correr los procesos de cuadre de saldos.</t>
    </r>
  </si>
  <si>
    <t>Correos Electrónicos, formatos de evidencias de errores sistema.</t>
  </si>
  <si>
    <t>Realizar los respectivos requerimientos al área de sistemas para que hagan las correcciones.</t>
  </si>
  <si>
    <t>La falta de oportunidad y la mala calidad de la información financiera suministrada.</t>
  </si>
  <si>
    <t>Atraso en el reporte de  información contable y financiera de la tesorería</t>
  </si>
  <si>
    <t xml:space="preserve">1. Información inoportuna e incompleta.
2. Inexactitud en la información remitida a la tesorería
3. Incumplimiento en las obligaciones de la entidad.
</t>
  </si>
  <si>
    <t>Verificación en la información bancaria y de terceros.(Movimiento bancos, extractos y auxiliares contables)</t>
  </si>
  <si>
    <t xml:space="preserve">Requerir a los responsables que aportan la información, elevar consultas a las diferentes áreas al interior del Instituto </t>
  </si>
  <si>
    <t>Sensibilización a los responsables de la información a entregarla oportunamente al área de Tesorería para el respectivo registro</t>
  </si>
  <si>
    <t>Correos electrónicos, Memorandos, llamadas telefónicas.</t>
  </si>
  <si>
    <t>Intercambio o duplicidad de  la información del beneficiario por otro en los documentos de pago.</t>
  </si>
  <si>
    <t>Perdida de recursos monetarios.</t>
  </si>
  <si>
    <t xml:space="preserve">1. Reprocesos en la gestión de pagos
2. Perdida del recurso.
3.  Investigaciones de incidencia disciplinaria </t>
  </si>
  <si>
    <t xml:space="preserve">Conciliación de pagos. (Movimiento bancos, extractos y auxiliares contables) </t>
  </si>
  <si>
    <t xml:space="preserve">Tomar la  información registrada en el sistema financiero y cotejar contra documentos físicos . </t>
  </si>
  <si>
    <t>Comparar la información registradas en las CXP, contra la generada en los comprobantes de egreso.</t>
  </si>
  <si>
    <t>Archivos planos, Giros electrónicos, CXP, comprobantes de Egreso</t>
  </si>
  <si>
    <t xml:space="preserve">Revisar duplicidad de pagos  en los archivos planos que se utilizan para el giro de los recursos en bancos   </t>
  </si>
  <si>
    <r>
      <t xml:space="preserve">TESORERIA
</t>
    </r>
    <r>
      <rPr>
        <sz val="10"/>
        <color theme="1"/>
        <rFont val="Times New Roman"/>
        <family val="1"/>
      </rPr>
      <t xml:space="preserve">
Custodiar los recursos financieros  y garantizar el pago de las obligaciones a cargo del IDIPRON. </t>
    </r>
  </si>
  <si>
    <t>ÁREA DE CONTABILIDAD</t>
  </si>
  <si>
    <t xml:space="preserve"> - No contar con la persona idónea para el soporte del software contable de la entidad.
- No contar con la persona que brinde la colaboración en la obtención de información, para la realización de informes solicitados por los entes de control.</t>
  </si>
  <si>
    <t xml:space="preserve"> - Sea modificada la información financiera de la entidad.
 - Presentar los informes internos y externos con información errónea.
 - Generar sanciones y multas económicas a la entidad.</t>
  </si>
  <si>
    <t xml:space="preserve"> - Revisión, verificación y control de la información generada por la plataforma contable- SYSMAN y  corroborar la información con los estados contables y auxiliares.
 - Informar al área de sistemas cuando se evidencian errores o anomalías en la información de la plataforma.</t>
  </si>
  <si>
    <t>Reportar a tiempo las inconsistencias al área de sistema, para recibir el soporte y mantenimiento del software contable.</t>
  </si>
  <si>
    <t xml:space="preserve">Que las areas, dependencias y proyectos no cumplan con el envio de la información solicitada para la generación de informes o consolidación.  </t>
  </si>
  <si>
    <t xml:space="preserve"> - Presentar información financiera incompleta a los entes de control.
 - Retraso en el cumplimiento de las actividades del área. </t>
  </si>
  <si>
    <t>Memorandos enviados
Respuesta con Informes enviados de información contable</t>
  </si>
  <si>
    <t xml:space="preserve"> - Existen Permisos de acceso al sistema contable SYSMAN, por áreas diferentes al proceso de gestión financiera.</t>
  </si>
  <si>
    <t xml:space="preserve"> - Que el aplicativo contable colapse y genere inconvenientes en su uso.
 - Que la información impresa por áreas distintas a la financiera, no este avalada por el responsable del área contable y pueda llegar a malinterpretaciones de las cifras.</t>
  </si>
  <si>
    <t xml:space="preserve"> - sobrecargar el servidor.
 - Entrega de información no oficial</t>
  </si>
  <si>
    <r>
      <t xml:space="preserve">GESTIÓN FINANCIERA
</t>
    </r>
    <r>
      <rPr>
        <sz val="10"/>
        <color theme="1"/>
        <rFont val="Times New Roman"/>
        <family val="1"/>
      </rPr>
      <t>Planear, gestionar y controlar  los recursos financieros del IDIPRON con trasparencia, eficiencia y agilidad para dar cumplimiento a los objetivos institucionales.</t>
    </r>
  </si>
  <si>
    <t xml:space="preserve">Descuido  y falta de revisión por  parte de la persona  que hace la afectación presupuestal.
</t>
  </si>
  <si>
    <t>Que la afectacion del concepto de gasto y la fuente se  realice incorrectamente.</t>
  </si>
  <si>
    <t>Información presupuestal inexacta y falta de veracidad</t>
  </si>
  <si>
    <t xml:space="preserve">Revisar y verificar que el objeto del gasto corresponda con el concepto de gasto y la fuente para cada rubro presupuestal.
</t>
  </si>
  <si>
    <t>Deberá realizarse la corrección de la afectación</t>
  </si>
  <si>
    <t>Realizar la corrección de la afectación realizada</t>
  </si>
  <si>
    <t>* Correo electrónico
* Ajuste de la corrección realizada</t>
  </si>
  <si>
    <t>PRESUPUESTO</t>
  </si>
  <si>
    <t>Área Almacén e Inventario</t>
  </si>
  <si>
    <t>No Controlar las existencias en bodegas, por fallas del sistema. 
Incumplimiento en la programación del
transporte por mantenimiento preventivo o correctivo.
Demoras en el flujo de la información (Formatos mal diligenciados)
La ausencia de planeación estratégica</t>
  </si>
  <si>
    <t>Entrega inoportuna de bienes a las dependencias para el desarrollo de sus funciones.</t>
  </si>
  <si>
    <t>Fallas en la prestación del servicio.
Quejas y reclamos por parte de los funcionarios o responsables de proceso y beneficiarios</t>
  </si>
  <si>
    <t>Procedimiento Egreso de Bienes Devolutivos o Elementos de Consumo A-GLO-PR-004.
El control se realiza en el aplicativo: Si Capital, se debe verificar la existencia en bodega de los bienes solicitados con base a la información registrada en el formato “Solicitud de bienes de consumo o devolutivos A-GLO-FT-004”, Técnico(a) Administrativo(a) o Auxiliar Administrativo encargado de ello,</t>
  </si>
  <si>
    <r>
      <t xml:space="preserve">Entrega extemporánea de bienes a las dependencias.
Si se presenta novedad, el  Técnico(a) Administrativo(a) o Auxiliar Administrativo encargado de la revisión (tramite de certificaciones de inexistencias y de requerimientos), se comunica a través de vía telefónica o de los canales virtuales con el  encargado de la bodega, para que este realice la consulta de los saldos registrados en la Tarjeta Kardex A-GLO-FT-007, para confrontar el inventario físico, y entregar la información requerida.
</t>
    </r>
    <r>
      <rPr>
        <sz val="12"/>
        <color rgb="FFFF0000"/>
        <rFont val="Times New Roman"/>
        <family val="1"/>
      </rPr>
      <t/>
    </r>
  </si>
  <si>
    <t>Cada que se presente una falla, error, novedad en la operación de las bases de datos del Software Si Capital, se hace la correspondiente comunicación a través de vía telefónica o de los canales virtuales con el funcionario o contratista designado por el Área de Sistemas para brindar el soporte técnico requerido en los procesos operación de software.</t>
  </si>
  <si>
    <t>A través de actas se registran las novedades que se han presentado y reportado por medio de los distintas correos o comunicaciones, junto con las acciones, compromisos y seguimientos, de los casos presentados.</t>
  </si>
  <si>
    <t>Falta de soporte técnico al software y al hadware</t>
  </si>
  <si>
    <t>Inventario inconsistente y desactualizado.</t>
  </si>
  <si>
    <t>Desgaste operativo para ubicar bienes. 
Inoportunidad en el reporte de la información ocasionando retrasos en la atención a los usuarios internos (tramite de certificaciones de inexistencias) y externos (tramite de requerimientos).
Reprocesos de actividades y aumento de la carga operativa.</t>
  </si>
  <si>
    <t>Recepción e Ingreso de Bienes Devolutivos o Bienes de Consumo A-GLO-PR-003
Procedimiento de Egreso de Bienes Devolutivos o Elementos de Consumo A-GLO-PR-004
Procedimiento de traspaso entre dependencias funcionarios o reintegro de bienes devolutivos A-GLO-PR-006</t>
  </si>
  <si>
    <t xml:space="preserve">Cada que se presente una falla, error, novedad en la operación de las bases de datos del Software Si Capital, así como en el hardware, se hace la correspondiente comunicación a través de vía telefónica o de los canales virtuales con el funcionario o contratista designado por el Área de Sistemas para brindar el soporte técnico requerido en los procesos de operación de software y hardware.
</t>
  </si>
  <si>
    <t>A través de actas se registran las novedades que se han presentado y reportado por medio de los distintas correos o comunicaciones, junto con las correcciones realizadas y las actualizaciones de información a que haya lugar.</t>
  </si>
  <si>
    <r>
      <t xml:space="preserve">GESTIÓN LOGÍSTICA 
</t>
    </r>
    <r>
      <rPr>
        <sz val="10"/>
        <color theme="1"/>
        <rFont val="Times New Roman"/>
        <family val="1"/>
      </rPr>
      <t>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</si>
  <si>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r>
      <t xml:space="preserve">Entrega extemporánea de bienes a las dependencias.
Si se presenta novedad, el Técnico(a) Administrativo(a) o Auxiliar Administrativo encargado del tramite de los formatos solicitud de bienes de consumo o devolutivos  A-GLO-FT-004, 009 ,Solicitud de traspaso entre dependencias, Funcionarios o Reintegro de bienes devolutivos A-GLO-FT-009, se comunica a través de vía telefónica o de los canales virtuales con el  encargado de la bodega, para que este realice la consulta de los saldos registrados en la Tarjeta Kardex A-GLO-FT-007, para confrontar el inventario físico, y entregar la información requerida.
Realización extemporánea de inventarios, incumpliendo el cronograma de toma física de inventarios aprobado por el Comité de Inventarios, afectando las actividades de atención de los NNAJ o labores administrativas.
</t>
    </r>
    <r>
      <rPr>
        <sz val="10"/>
        <color rgb="FF00B050"/>
        <rFont val="Times New Roman"/>
        <family val="1"/>
      </rPr>
      <t>Optimización</t>
    </r>
    <r>
      <rPr>
        <sz val="10"/>
        <color theme="1"/>
        <rFont val="Times New Roman"/>
        <family val="1"/>
      </rPr>
      <t xml:space="preserve"> del tiempo y de recursos en el control de bienes a través de las herramientas tecnológicas (código de barras)
Envió extemporáneo de información a clientes internos y clientes externos (entes de control y demás)</t>
    </r>
  </si>
  <si>
    <r>
      <rPr>
        <b/>
        <sz val="10"/>
        <color theme="1"/>
        <rFont val="Times New Roman"/>
        <family val="1"/>
      </rPr>
      <t xml:space="preserve">GESTIÓN DOCUMENTAL </t>
    </r>
    <r>
      <rPr>
        <sz val="10"/>
        <color theme="1"/>
        <rFont val="Times New Roman"/>
        <family val="1"/>
      </rPr>
      <t xml:space="preserve">/ </t>
    </r>
    <r>
      <rPr>
        <i/>
        <sz val="10"/>
        <color theme="1"/>
        <rFont val="Times New Roman"/>
        <family val="1"/>
      </rPr>
      <t>Conservar la memoria institucional del IDIPRON, mediante la identificación, almacenamiento, protección, recuperación, tiempo de retención y disposición de los registros del instituto de acuerdo a lineamientos del Sistema de Gestión Documental
SIGA.</t>
    </r>
  </si>
  <si>
    <t xml:space="preserve">ÁREA ADMINISTRACIÒN DOCUMENTAL </t>
  </si>
  <si>
    <t>* Desconocimiento de la Tabla de Retención o Valoración Documental
* Desactualización Tabla de Retención Documental
* Definición inadecuada de los tiempos de retención de los documentos</t>
  </si>
  <si>
    <t>Eliminación, conservación o selección errónea de documentos</t>
  </si>
  <si>
    <t>* Perdida de información por disposición final inadecuada de documentos de TRD. 
* Incumplimiento en ordenes legales por falta de soportes (eliminados por error)</t>
  </si>
  <si>
    <t>Tabla de Retención Documental
A-GDO-01 Instructivo organización archivo de gestión.
A-GDO-PR-001 Procedimiento Retención Documental</t>
  </si>
  <si>
    <t>Iniciar de manera inmediata el procedimiento de reconstrucción de expedientes.</t>
  </si>
  <si>
    <t>Ene - Dic 2018</t>
  </si>
  <si>
    <t>Socializar la Tabla de Retención  de acuerdo a las funciones de cada área de trabajo.
Acompañamiento y apoyo en la intervención de los archivos por parte de Administración Documental para la aplicación de la Tabla de Retención Documental y procesamiento de los documentos, a solicitud.
Realizar oportunamente la actualización de la Tabla de Retención Documental de acuerdo a los cambios normativos internos y externos.</t>
  </si>
  <si>
    <t>* Registros de asistencia
*Informes de inspecciones
* Tablas de Retención Documental (actualizadas)</t>
  </si>
  <si>
    <t xml:space="preserve">
* Asignación errónea de la comunicación por desconocimiento sobre el área que debe atender el requerimiento.
* Incumplimiento del procedimiento para trámite de comunicaciones.
* Perdida de las comunicaciones entregadas para distribución a la empresa de mensajería
</t>
  </si>
  <si>
    <t>Incumplimientos en la entrega de respuesta de acuerdo a los tiempos establecidos normativamente</t>
  </si>
  <si>
    <t xml:space="preserve">
* Falta de oportunidad en la respuesta, afectando al usuario final.
* Afectación en la imagen institucional frente a la ciudadanía.
* Riesgo jurídico por incumplimiento de tiempos perentorios</t>
  </si>
  <si>
    <t>A-GDO-PR-002 Administración de
Comunicaciones Oficiales</t>
  </si>
  <si>
    <t>Gestionar y enviar de manera prioritaria la comunicación.</t>
  </si>
  <si>
    <t>* Realizar la radicación de las comunicaciones en tiempo real.
* Generar reportes semanales para control y seguimiento.
* Mantener actualizado el consecutivo de correspondencia.
* Exigir dentro del contrato de mensajería un seguro para los siniestros que puedan presentar y ocasionar perdida de las comunicaciones.</t>
  </si>
  <si>
    <t>* Archivo de gestión - Consecutivo de comunicaciones
* Informes de seguimiento
* Contrato de mensajería.</t>
  </si>
  <si>
    <t xml:space="preserve">* Inadecuadas condiciones de almacenamiento.
*Manejo inadecuado de la
documentación.
*Presencia de Insectos y/o roedores.
* Falta de políticas que regulen el cumplimiento del Programa de Conservación  Preventiva de Archivos.
* No devolución de los expedientes prestados.
* Incorporación de documentos no correspondientes al expediente.
* Destrucción daño o alteración de documentos. </t>
  </si>
  <si>
    <t>Pérdida total, parcial o
extravío de la
documentación que hace
parte de la memoria
institucional y reposa en
los archivos de gestión,
central e histórico</t>
  </si>
  <si>
    <t xml:space="preserve">* Pérdida de información y memoria institucional. 
* Deterioro de la documentación. 
* Incumplimiento de lineamientos para control de la documentación y archivo. </t>
  </si>
  <si>
    <t>002 Implementación Sistema Integrado de Conservación - A-GDO-MA-002</t>
  </si>
  <si>
    <r>
      <t xml:space="preserve">
* Elaborar, aprobar e implementar el Sistema Integrado de Conservación.  </t>
    </r>
    <r>
      <rPr>
        <sz val="10"/>
        <color rgb="FFFF0000"/>
        <rFont val="Times New Roman"/>
        <family val="1"/>
      </rPr>
      <t>.</t>
    </r>
    <r>
      <rPr>
        <sz val="10"/>
        <color theme="1"/>
        <rFont val="Times New Roman"/>
        <family val="1"/>
      </rPr>
      <t xml:space="preserve">
*Solicitar saneamientos y monitoreo ambientales de manera periódica al Archivo de Bogotá.</t>
    </r>
  </si>
  <si>
    <r>
      <t xml:space="preserve">* Sistema Integrado de Conservación.
* Solicitud oficial al Archivo de Bogotá de saneamiento ambiental y monitoreo de condiciones.
</t>
    </r>
    <r>
      <rPr>
        <sz val="10"/>
        <rFont val="Times New Roman"/>
        <family val="1"/>
      </rPr>
      <t>* Informe de resultados de saneamiento y monitoreo de condiciones.</t>
    </r>
  </si>
  <si>
    <r>
      <rPr>
        <b/>
        <sz val="10"/>
        <color theme="1"/>
        <rFont val="Times New Roman"/>
        <family val="1"/>
      </rPr>
      <t>Porque 1:</t>
    </r>
    <r>
      <rPr>
        <sz val="10"/>
        <color theme="1"/>
        <rFont val="Times New Roman"/>
        <family val="1"/>
      </rPr>
      <t xml:space="preserve"> Demora en el suministro de la información y en la ejecución de las etapas del proceso disciplinario.
</t>
    </r>
    <r>
      <rPr>
        <b/>
        <sz val="10"/>
        <color theme="1"/>
        <rFont val="Times New Roman"/>
        <family val="1"/>
      </rPr>
      <t xml:space="preserve">Porque 2:  </t>
    </r>
    <r>
      <rPr>
        <sz val="10"/>
        <color theme="1"/>
        <rFont val="Times New Roman"/>
        <family val="1"/>
      </rPr>
      <t xml:space="preserve">No cumplimiento de los procedimientos para el encause de los expedientes a cargo del Grupo de Control Interno Disciplinario.
</t>
    </r>
    <r>
      <rPr>
        <b/>
        <sz val="10"/>
        <color theme="1"/>
        <rFont val="Times New Roman"/>
        <family val="1"/>
      </rPr>
      <t>Porque 3.</t>
    </r>
    <r>
      <rPr>
        <sz val="10"/>
        <color theme="1"/>
        <rFont val="Times New Roman"/>
        <family val="1"/>
      </rPr>
      <t xml:space="preserve">  Negligencia de los funcionarios.</t>
    </r>
  </si>
  <si>
    <t>Violación al debido proceso - No cumplimiento de los tiempos en las diferentes etapas de los procesos disciplinarios</t>
  </si>
  <si>
    <r>
      <rPr>
        <b/>
        <sz val="10"/>
        <color theme="1"/>
        <rFont val="Times New Roman"/>
        <family val="1"/>
      </rPr>
      <t xml:space="preserve">Efecto 1: </t>
    </r>
    <r>
      <rPr>
        <sz val="10"/>
        <color theme="1"/>
        <rFont val="Times New Roman"/>
        <family val="1"/>
      </rPr>
      <t xml:space="preserve">Dilatación de los tiempos del proceso disciplinario
</t>
    </r>
    <r>
      <rPr>
        <b/>
        <sz val="10"/>
        <color theme="1"/>
        <rFont val="Times New Roman"/>
        <family val="1"/>
      </rPr>
      <t xml:space="preserve">Efecto 2: </t>
    </r>
    <r>
      <rPr>
        <sz val="10"/>
        <color theme="1"/>
        <rFont val="Times New Roman"/>
        <family val="1"/>
      </rPr>
      <t xml:space="preserve">  No se adelanten los procedimiento disciplinarios conforme a la Ley. 
</t>
    </r>
    <r>
      <rPr>
        <b/>
        <sz val="10"/>
        <color theme="1"/>
        <rFont val="Times New Roman"/>
        <family val="1"/>
      </rPr>
      <t xml:space="preserve">Efecto 3: </t>
    </r>
    <r>
      <rPr>
        <sz val="10"/>
        <color theme="1"/>
        <rFont val="Times New Roman"/>
        <family val="1"/>
      </rPr>
      <t xml:space="preserve"> Demanda. </t>
    </r>
    <r>
      <rPr>
        <b/>
        <sz val="10"/>
        <color theme="1"/>
        <rFont val="Times New Roman"/>
        <family val="1"/>
      </rPr>
      <t xml:space="preserve">Efecto 4: </t>
    </r>
    <r>
      <rPr>
        <sz val="10"/>
        <color theme="1"/>
        <rFont val="Times New Roman"/>
        <family val="1"/>
      </rPr>
      <t xml:space="preserve">  Prescripción del proceso.
</t>
    </r>
    <r>
      <rPr>
        <b/>
        <sz val="10"/>
        <color theme="1"/>
        <rFont val="Times New Roman"/>
        <family val="1"/>
      </rPr>
      <t xml:space="preserve">Efecto 5:  </t>
    </r>
    <r>
      <rPr>
        <sz val="10"/>
        <color theme="1"/>
        <rFont val="Times New Roman"/>
        <family val="1"/>
      </rPr>
      <t xml:space="preserve"> Investigación disciplinaria por parte de los demás operadores disciplinarios.
</t>
    </r>
    <r>
      <rPr>
        <b/>
        <sz val="10"/>
        <color theme="1"/>
        <rFont val="Times New Roman"/>
        <family val="1"/>
      </rPr>
      <t xml:space="preserve">Efecto 6:  </t>
    </r>
    <r>
      <rPr>
        <sz val="10"/>
        <color theme="1"/>
        <rFont val="Times New Roman"/>
        <family val="1"/>
      </rPr>
      <t>No tomar una decisión frente a la conducta disciplinable, lo cual estaría en contravía con los fines y principios del Derecho Disciplinario.</t>
    </r>
  </si>
  <si>
    <t>DEPURACIÓN DE LOS PROCESOS . * Se cuenta con cuadro interno de los procesos obrantes en el Despacho, en el cual se puede evidenciar las etapas siguientes en el procedimiento.</t>
  </si>
  <si>
    <t>Priorizar los tiempos de entrega y reporte de la información con fechas de corte para el suministro de las mismas en los diferentes memorandos y oficios remitidos</t>
  </si>
  <si>
    <t>Se adoptan los procedimientos de la Alcaldía Mayor de Bogotá, de conformidad con la Resolución 284 de 2013.</t>
  </si>
  <si>
    <t>Sistema de Información del Grupo de Trabajo para el ejercicio de Control Interno Disciplinario</t>
  </si>
  <si>
    <r>
      <rPr>
        <b/>
        <sz val="10"/>
        <color theme="1"/>
        <rFont val="Times New Roman"/>
        <family val="1"/>
      </rPr>
      <t xml:space="preserve">Porque 1:  </t>
    </r>
    <r>
      <rPr>
        <sz val="10"/>
        <color theme="1"/>
        <rFont val="Times New Roman"/>
        <family val="1"/>
      </rPr>
      <t xml:space="preserve">Divulgación de la información por parte de las personas que hacen parte del Grupo de Control Interno Disciplinario. 
</t>
    </r>
    <r>
      <rPr>
        <b/>
        <sz val="10"/>
        <color theme="1"/>
        <rFont val="Times New Roman"/>
        <family val="1"/>
      </rPr>
      <t xml:space="preserve">Porque 2: </t>
    </r>
    <r>
      <rPr>
        <sz val="10"/>
        <color theme="1"/>
        <rFont val="Times New Roman"/>
        <family val="1"/>
      </rPr>
      <t xml:space="preserve"> Infraestructura inadecuada en la guarda de los expedientes.</t>
    </r>
  </si>
  <si>
    <t>No confidencialidad de la información</t>
  </si>
  <si>
    <r>
      <rPr>
        <b/>
        <sz val="10"/>
        <color theme="1"/>
        <rFont val="Times New Roman"/>
        <family val="1"/>
      </rPr>
      <t xml:space="preserve">Efecto 1: </t>
    </r>
    <r>
      <rPr>
        <sz val="10"/>
        <color theme="1"/>
        <rFont val="Times New Roman"/>
        <family val="1"/>
      </rPr>
      <t xml:space="preserve"> Demanda. 
</t>
    </r>
    <r>
      <rPr>
        <b/>
        <sz val="10"/>
        <color theme="1"/>
        <rFont val="Times New Roman"/>
        <family val="1"/>
      </rPr>
      <t xml:space="preserve">Efecto 2: </t>
    </r>
    <r>
      <rPr>
        <sz val="10"/>
        <color theme="1"/>
        <rFont val="Times New Roman"/>
        <family val="1"/>
      </rPr>
      <t xml:space="preserve"> Violación al debido proceso.
</t>
    </r>
    <r>
      <rPr>
        <b/>
        <sz val="10"/>
        <color theme="1"/>
        <rFont val="Times New Roman"/>
        <family val="1"/>
      </rPr>
      <t xml:space="preserve">Efecto 3:  </t>
    </r>
    <r>
      <rPr>
        <sz val="10"/>
        <color theme="1"/>
        <rFont val="Times New Roman"/>
        <family val="1"/>
      </rPr>
      <t>Investigación disciplinaria al Grupo de Control Interno Disciplinario.</t>
    </r>
  </si>
  <si>
    <t>* Se adoptan los procedimientos de la Alcaldía Mayor de Bogotá, de conformidad con la Resolución 284 de 2013.
* Toma de juramento de reserva  al Grupo de Control Interno Disciplinario de los expedientes que obran en el Despacho.</t>
  </si>
  <si>
    <t>Manejo de reserva los expedientes , mediante la codificación de los procesos y toma de juramento de reserva por parte del grupo de Control Interno Disciplinario.</t>
  </si>
  <si>
    <r>
      <rPr>
        <b/>
        <sz val="10"/>
        <color theme="1"/>
        <rFont val="Times New Roman"/>
        <family val="1"/>
      </rPr>
      <t xml:space="preserve">Porque 1:  </t>
    </r>
    <r>
      <rPr>
        <sz val="10"/>
        <color theme="1"/>
        <rFont val="Times New Roman"/>
        <family val="1"/>
      </rPr>
      <t xml:space="preserve">Infraestructura tecnológica inadecuada en la guarda de la información del Grupo de Trabajo para el ejercicio de Control Interno Disciplinario.
</t>
    </r>
    <r>
      <rPr>
        <b/>
        <sz val="10"/>
        <color theme="1"/>
        <rFont val="Times New Roman"/>
        <family val="1"/>
      </rPr>
      <t xml:space="preserve">Porque 2:  </t>
    </r>
    <r>
      <rPr>
        <sz val="10"/>
        <color theme="1"/>
        <rFont val="Times New Roman"/>
        <family val="1"/>
      </rPr>
      <t xml:space="preserve">Infraestructura física inadecuada en la guarda de los expedientes.  </t>
    </r>
    <r>
      <rPr>
        <b/>
        <sz val="10"/>
        <color theme="1"/>
        <rFont val="Times New Roman"/>
        <family val="1"/>
      </rPr>
      <t xml:space="preserve">Porque 3: </t>
    </r>
    <r>
      <rPr>
        <sz val="10"/>
        <color theme="1"/>
        <rFont val="Times New Roman"/>
        <family val="1"/>
      </rPr>
      <t>Los protocolos de seguridad de la información magnética son carentes</t>
    </r>
  </si>
  <si>
    <t>Perdida o alteración de la información física y magnética.</t>
  </si>
  <si>
    <r>
      <rPr>
        <b/>
        <sz val="10"/>
        <color theme="1"/>
        <rFont val="Times New Roman"/>
        <family val="1"/>
      </rPr>
      <t xml:space="preserve">Efecto 1: </t>
    </r>
    <r>
      <rPr>
        <sz val="10"/>
        <color theme="1"/>
        <rFont val="Times New Roman"/>
        <family val="1"/>
      </rPr>
      <t xml:space="preserve"> Investigación disciplinaria al Grupo de Control Interno Disciplinario.
</t>
    </r>
    <r>
      <rPr>
        <b/>
        <sz val="10"/>
        <color theme="1"/>
        <rFont val="Times New Roman"/>
        <family val="1"/>
      </rPr>
      <t xml:space="preserve">Efecto 2: </t>
    </r>
    <r>
      <rPr>
        <sz val="10"/>
        <color theme="1"/>
        <rFont val="Times New Roman"/>
        <family val="1"/>
      </rPr>
      <t xml:space="preserve">  Violación al debido proceso</t>
    </r>
  </si>
  <si>
    <t>* Conservación de la información digital. 
* Archivo propicio para el archivo de los expedientes a cargo del Grupo de Control Interno Disciplinario.</t>
  </si>
  <si>
    <t>Guarda y protocolos de seguridad para la información física y magnética del Grupo de Trabajo de Control Interno Disciplinario</t>
  </si>
  <si>
    <r>
      <rPr>
        <b/>
        <sz val="10"/>
        <color theme="1"/>
        <rFont val="Times New Roman"/>
        <family val="1"/>
      </rPr>
      <t xml:space="preserve">Porque 1:  </t>
    </r>
    <r>
      <rPr>
        <sz val="10"/>
        <color theme="1"/>
        <rFont val="Times New Roman"/>
        <family val="1"/>
      </rPr>
      <t xml:space="preserve">Retrasos en el reparto de la correspondencia
</t>
    </r>
    <r>
      <rPr>
        <b/>
        <sz val="10"/>
        <color theme="1"/>
        <rFont val="Times New Roman"/>
        <family val="1"/>
      </rPr>
      <t xml:space="preserve">Porque 2: </t>
    </r>
    <r>
      <rPr>
        <sz val="10"/>
        <color theme="1"/>
        <rFont val="Times New Roman"/>
        <family val="1"/>
      </rPr>
      <t>Pocos servidores públicos para el desarrollo de la actividad</t>
    </r>
  </si>
  <si>
    <t>Demora en los tiempos de entrega de los desprendibles y copia de "no notificación" a la persona investigada.</t>
  </si>
  <si>
    <r>
      <rPr>
        <b/>
        <sz val="10"/>
        <color theme="1"/>
        <rFont val="Times New Roman"/>
        <family val="1"/>
      </rPr>
      <t>Efecto 1:</t>
    </r>
    <r>
      <rPr>
        <sz val="10"/>
        <color theme="1"/>
        <rFont val="Times New Roman"/>
        <family val="1"/>
      </rPr>
      <t xml:space="preserve"> No continuidad en las diferentes etapas del procedimiento en el expediente objeto de notificación al investigado (a).
</t>
    </r>
    <r>
      <rPr>
        <b/>
        <sz val="10"/>
        <color theme="1"/>
        <rFont val="Times New Roman"/>
        <family val="1"/>
      </rPr>
      <t>Efecto 2:</t>
    </r>
    <r>
      <rPr>
        <sz val="10"/>
        <color theme="1"/>
        <rFont val="Times New Roman"/>
        <family val="1"/>
      </rPr>
      <t xml:space="preserve"> Asimetría de información</t>
    </r>
  </si>
  <si>
    <t>* En el Despacho existe control de cuando se envía la correspondencia y cuando Administración documental entrega a Control Interno Disciplinario el desprendible y copia de la "no notificación" al investigado (a).</t>
  </si>
  <si>
    <t>Manejo de expedientes disciplinarios de los diferentes procesos  de acuerdo a las tablas de retención documental trabajadas en conjunto con el área de administración documental</t>
  </si>
  <si>
    <r>
      <rPr>
        <b/>
        <sz val="10"/>
        <color theme="1"/>
        <rFont val="Times New Roman"/>
        <family val="1"/>
      </rPr>
      <t xml:space="preserve">Porque 1: </t>
    </r>
    <r>
      <rPr>
        <sz val="10"/>
        <color theme="1"/>
        <rFont val="Times New Roman"/>
        <family val="1"/>
      </rPr>
      <t xml:space="preserve">Condiciones de infraestructura  que generan filtraciones y afecta el archivo de Control Interno Disciplinario.
</t>
    </r>
    <r>
      <rPr>
        <b/>
        <sz val="10"/>
        <color theme="1"/>
        <rFont val="Times New Roman"/>
        <family val="1"/>
      </rPr>
      <t xml:space="preserve">Porque 2:  </t>
    </r>
    <r>
      <rPr>
        <sz val="10"/>
        <color theme="1"/>
        <rFont val="Times New Roman"/>
        <family val="1"/>
      </rPr>
      <t>Infraestructura vetusta</t>
    </r>
  </si>
  <si>
    <t>Inundación de las instalaciones</t>
  </si>
  <si>
    <r>
      <rPr>
        <b/>
        <sz val="10"/>
        <color theme="1"/>
        <rFont val="Times New Roman"/>
        <family val="1"/>
      </rPr>
      <t xml:space="preserve">Efecto 1: </t>
    </r>
    <r>
      <rPr>
        <sz val="10"/>
        <color theme="1"/>
        <rFont val="Times New Roman"/>
        <family val="1"/>
      </rPr>
      <t xml:space="preserve">Daño de los expedientes disciplinarios
</t>
    </r>
    <r>
      <rPr>
        <b/>
        <sz val="10"/>
        <color theme="1"/>
        <rFont val="Times New Roman"/>
        <family val="1"/>
      </rPr>
      <t>Efecto 2:</t>
    </r>
    <r>
      <rPr>
        <sz val="10"/>
        <color theme="1"/>
        <rFont val="Times New Roman"/>
        <family val="1"/>
      </rPr>
      <t xml:space="preserve"> Exposición de los expedientes a hongos y agentes biológicos
</t>
    </r>
    <r>
      <rPr>
        <b/>
        <sz val="10"/>
        <color theme="1"/>
        <rFont val="Times New Roman"/>
        <family val="1"/>
      </rPr>
      <t>Efecto 3:</t>
    </r>
    <r>
      <rPr>
        <sz val="10"/>
        <color theme="1"/>
        <rFont val="Times New Roman"/>
        <family val="1"/>
      </rPr>
      <t xml:space="preserve"> Investigación disciplinaria al Grupo de Control Interno Disciplinario. 
</t>
    </r>
    <r>
      <rPr>
        <b/>
        <sz val="10"/>
        <color theme="1"/>
        <rFont val="Times New Roman"/>
        <family val="1"/>
      </rPr>
      <t>Efecto 4:</t>
    </r>
    <r>
      <rPr>
        <sz val="10"/>
        <color theme="1"/>
        <rFont val="Times New Roman"/>
        <family val="1"/>
      </rPr>
      <t xml:space="preserve"> Demanda. - Violación al debido proceso</t>
    </r>
  </si>
  <si>
    <t>Archivo  para el archivo de los expedientes a cargo del Grupo de Control Interno Disciplinario.</t>
  </si>
  <si>
    <t>Reconstrucción del expediente
Solicitar a las áreas encargas de la Entidad los diferentes mantenimientos preventivos y correctivos</t>
  </si>
  <si>
    <t>Archivo propicio para el archivo de los expedientes a cargo del Grupo de Control Interno Disciplinario.</t>
  </si>
  <si>
    <t>Oficina del  Grupo de Trabajo para el Ejercicio del Control Interno Disciplinario - archivador</t>
  </si>
  <si>
    <r>
      <rPr>
        <b/>
        <sz val="10"/>
        <color theme="1"/>
        <rFont val="Times New Roman"/>
        <family val="1"/>
      </rPr>
      <t xml:space="preserve">CONTROL INTERNO DISCIPLINARIO
</t>
    </r>
    <r>
      <rPr>
        <sz val="10"/>
        <color theme="1"/>
        <rFont val="Times New Roman"/>
        <family val="1"/>
      </rPr>
      <t xml:space="preserve">
FORTALECER LA GESTION INSTITUCIONAL MEDIANTE DE LAS CAPACIDADES ADMINISTRATIVAS DE CONTROL INTERNO DISCIPLINARIO Y LA GESTION INTEGRAL, ADELANTANDO LAS ACTUCIONES RELACIONADAS CON SUS SERVIDORES, DETERMINANDO ASI LA POSIBLE RESPONSABILIDAD FRENTE A LA OCURRENCIA DE LAS CONDUCTAS DISCIPLINABLES.</t>
    </r>
  </si>
  <si>
    <r>
      <t xml:space="preserve">Gestión Contractual/
</t>
    </r>
    <r>
      <rPr>
        <sz val="10"/>
        <color theme="1"/>
        <rFont val="Times New Roman"/>
        <family val="1"/>
      </rPr>
      <t>Elaborar y desarrollar los procesos de contratación que requiere la entidad, bajo las diferentes modalidades establecidas dentro del marco legal vigente, cumpliendo los principios de planeación, efectividad, calidad, oportunidad y transparencia en cada una de sus etapas.</t>
    </r>
  </si>
  <si>
    <t xml:space="preserve">Contractual </t>
  </si>
  <si>
    <t>Inadecuada supervisión de los contratos</t>
  </si>
  <si>
    <t xml:space="preserve">*Cambio de personal. 
*Falta de conocimiento del manual de supervisión.
</t>
  </si>
  <si>
    <t xml:space="preserve">*Investigaciones
disciplinarias, fiscales y
penales
* Incumplimiento contractual de los contratos celebrados.
*Impacto presupuestal.  </t>
  </si>
  <si>
    <t>3</t>
  </si>
  <si>
    <t>* Manual de supervisión 
* Capacitaciones periodicas</t>
  </si>
  <si>
    <t xml:space="preserve">Informar al superior Jerarquico sobre las acciones deficientes del supervisor. </t>
  </si>
  <si>
    <t xml:space="preserve">Realizar capacitaciones periodicas a los supervisores de los contratos. </t>
  </si>
  <si>
    <t>Acta, Planilla de asistencia</t>
  </si>
  <si>
    <t>ALTA</t>
  </si>
  <si>
    <t>0</t>
  </si>
  <si>
    <t>MODERADA</t>
  </si>
  <si>
    <t>Incumplimiento de los términos
legales o pactados para la
liquidación de los contratos o
convenios</t>
  </si>
  <si>
    <t xml:space="preserve">Desconocimiento de los términos legales para
la liquidación de contratos o convenios </t>
  </si>
  <si>
    <t xml:space="preserve">*Investigaciones
disciplinarias, fiscales y
penales a los directores o gerentes de proyecto. 
*Perdida de competencia
legal para poder liquidar el
contrato o convenio.   </t>
  </si>
  <si>
    <t>4</t>
  </si>
  <si>
    <t>2</t>
  </si>
  <si>
    <t>*Manual de contratción 
*Manual de supervisión
*Capacitaciones</t>
  </si>
  <si>
    <t xml:space="preserve">*Capacitaciones a los supervisores
*Aplicación de politicas para prevenir que los procesos los envien fuera del termino legal. </t>
  </si>
  <si>
    <t>BAJA</t>
  </si>
  <si>
    <t xml:space="preserve">Falta de ajustes de la vigencia de las garantías de los contratos.  </t>
  </si>
  <si>
    <t xml:space="preserve">Desconocimiento de las normas legales que aplican la matería sobre las garantiás que cubren el tramite contratcual. </t>
  </si>
  <si>
    <t xml:space="preserve">*Investigaciones
disciplinarias, fiscales
* Perdida del cubrimiento de las garantias. 
*Asunción de riesgos que prodría soportar la entidad, por no ajustar las polizas.  </t>
  </si>
  <si>
    <t>*Manual de contratción 
*Manual de supervisión
*Capacitaciones
*Formatos SIGID</t>
  </si>
  <si>
    <t>Informar al superior Jerarquico sobre las acciones deficientes del supervisor y entes de control</t>
  </si>
  <si>
    <t xml:space="preserve">*Capacitaciones a los supervisores
*Aplicación de purntos de controles en los formatos  establecidos. </t>
  </si>
  <si>
    <t>EXTREMA</t>
  </si>
  <si>
    <t>Adquisiciones</t>
  </si>
  <si>
    <t>Inadecuada planeacion de los procesos de contratacion en los cuales se invertirá los recursos presupuestales asignados.</t>
  </si>
  <si>
    <t xml:space="preserve">Indebida identificación de las necesidades de
la entidad en el PAA
*Incorrecta priorización
</t>
  </si>
  <si>
    <t xml:space="preserve"> Incumplimiento en la
satisfacción de las
necesidades de la entidad
 Incumplimiento de las metas
propuestas por la entidad</t>
  </si>
  <si>
    <t>*Comité Asesor de Contratación
*Resolución 029 de 2017</t>
  </si>
  <si>
    <t xml:space="preserve">Informar a los ordenadores del gasto o Gerentes de Proyectos sobre la circunstancia presentanda. </t>
  </si>
  <si>
    <t xml:space="preserve">Realización de reuniones anteriores a la formulación final del PAA, para revisar la conveniencia y la estructuración de los futuros procesos que celebrara la entidad.  </t>
  </si>
  <si>
    <t>Acta, Anteproyecto del PAA, Planilla de Asistencia.</t>
  </si>
  <si>
    <t xml:space="preserve">Aprobar la adquisición de bienes,
obras y servicios que no se ajustan a
las necesidades o al cumplimiento de
los objetivos de la entidad
</t>
  </si>
  <si>
    <t>Indebida descripción de la necesidad a
contratar
*Indebida maduración o planeación del proceso
contractual en tiempos, cantidades, valores,
etc. 
*Elaboración deficiente de análisis del sector</t>
  </si>
  <si>
    <t xml:space="preserve">*Investigaciones
disciplinarias, fiscales y
penales
*Posible incumplimiento en
el objeto del contrato ocasionando retrasos en la prestación de los servicios de la Entidad. 
</t>
  </si>
  <si>
    <t xml:space="preserve">* Formtaos SIGID
* Comité evaluador
*Comte Asesor de Contratación. </t>
  </si>
  <si>
    <t xml:space="preserve">*Crear los fotmatos  en el SIGID de estudios del Sector y de mercado
Revisión en del PAA de los procesos que realizaran los gerentes de proyecto durante la vigencia.
</t>
  </si>
  <si>
    <t>DESCRIPCIÓN DE CAMBIOS EN RIESGOS</t>
  </si>
  <si>
    <t>FORMULACIÓN - OFICINA ASESORA DE PLANEACIÓN O 
SEGUIMIENTO - OFICINA DE CONTROL INTERNO</t>
  </si>
  <si>
    <t>APROBACIÓN LÍDER DEL PROCESO</t>
  </si>
  <si>
    <t>CONTROL INTERNO DISCIPLINARIO</t>
  </si>
  <si>
    <t xml:space="preserve">Que la información generada por el aplicativo contable (SYSMAN), no se tenga correctamente  en las fechas de presentación de informes </t>
  </si>
  <si>
    <t>Que los Estados contables no reflejen conforme a la normatividad contenida en el NMN, en forma fidedigna la situación financiera, económica, social y ambiental del Instituto.</t>
  </si>
  <si>
    <t>Que la creación en el aplicativo Sysman de los usuarios que no pertenezcan al área de contabilidad, sea autorizada por el área de sistemas con el Vo. Bo. de la Subfinanciera.</t>
  </si>
  <si>
    <t xml:space="preserve"> - Recordar  a los responsables que suministran información que afectan los EF , la obligación de entregar oportunamente al área de contabilidad la información que se debe reflejar en los Estados Contables.
- Verificar la información suministrada por las áreas, dependencias y proyectos.</t>
  </si>
  <si>
    <t>Manifestar a la Subfinanciera el incumplimiento de la entrega de la información .</t>
  </si>
  <si>
    <t>Del 01 febrero al 31 diciembre de 2018</t>
  </si>
  <si>
    <t xml:space="preserve"> - Cada vez que se realice un comprobante en Sysman, y se observe una inconsisteencia, reportarla en forma inmediata.
- Verificación mensual de la información de los auxiliares contables.
 - Verificar que los saldos pasen en forma correcta de un mes a otro en los libros auxiliares
 - Realizar revisiones periódicas de los informes  internos y externos.</t>
  </si>
  <si>
    <t xml:space="preserve"> - Reporte en Aranda
 - Libros auxiliares
</t>
  </si>
  <si>
    <r>
      <t xml:space="preserve">Número de verificaciones atendidas  / Número de solicitudes realizadas a través de la Mesa de Ayuda de ARANDA
</t>
    </r>
    <r>
      <rPr>
        <b/>
        <sz val="12"/>
        <rFont val="Times New Roman"/>
        <family val="1"/>
      </rPr>
      <t>20 / 20 = 100%</t>
    </r>
  </si>
  <si>
    <t>Verificar lo estipulado en las Políticas Contables e informar el incumplimiento a cada uno de los responsables del proceso.</t>
  </si>
  <si>
    <r>
      <t xml:space="preserve">Número de requerimientos allegados / Número de requerimientos solicitados a las áreas
</t>
    </r>
    <r>
      <rPr>
        <b/>
        <sz val="12"/>
        <rFont val="Times New Roman"/>
        <family val="1"/>
      </rPr>
      <t>3</t>
    </r>
    <r>
      <rPr>
        <b/>
        <sz val="14"/>
        <rFont val="Times New Roman"/>
        <family val="1"/>
      </rPr>
      <t xml:space="preserve"> / 8 = 38%</t>
    </r>
  </si>
  <si>
    <t xml:space="preserve"> - Solicitar al área de sistemas el control de permisos de los usuarios que no pertenezcan al área de contabilidad 
-  Que los auxiliares impresos  evidencien el usuario que lo imprimió.
</t>
  </si>
  <si>
    <t xml:space="preserve"> - Requerir al área de sistemas para que solicite a Sysman,   que los auxiliares que se impriman identifiquen el usuario que realiza esta acción.</t>
  </si>
  <si>
    <t>Memorandos y /o correos</t>
  </si>
  <si>
    <r>
      <t xml:space="preserve">Número de usuarios del área / Número de usuarios autorizados en el sistema
</t>
    </r>
    <r>
      <rPr>
        <b/>
        <sz val="12"/>
        <rFont val="Times New Roman"/>
        <family val="1"/>
      </rPr>
      <t>11 / 11 = 100%</t>
    </r>
  </si>
  <si>
    <t xml:space="preserve">Consolidación Formulación Mapas de Riesgos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</si>
</sst>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tint="-0.249977111117893"/>
      <name val="Times New Roman"/>
      <family val="1"/>
    </font>
    <font>
      <b/>
      <sz val="10"/>
      <color theme="0"/>
      <name val="Times New Roman"/>
      <family val="1"/>
    </font>
    <font>
      <b/>
      <sz val="22"/>
      <color theme="1"/>
      <name val="Calibri"/>
      <family val="2"/>
      <scheme val="minor"/>
    </font>
    <font>
      <sz val="22"/>
      <color theme="1"/>
      <name val="Calibri"/>
      <family val="2"/>
      <scheme val="minor"/>
    </font>
    <font>
      <sz val="10"/>
      <color rgb="FF00B050"/>
      <name val="Times New Roman"/>
      <family val="1"/>
    </font>
    <font>
      <b/>
      <sz val="18"/>
      <color theme="1"/>
      <name val="Times New Roman"/>
      <family val="1"/>
    </font>
    <font>
      <i/>
      <sz val="10"/>
      <name val="Times New Roman"/>
      <family val="1"/>
    </font>
    <font>
      <b/>
      <i/>
      <sz val="10"/>
      <name val="Times New Roman"/>
      <family val="1"/>
    </font>
    <font>
      <b/>
      <sz val="12"/>
      <color theme="1"/>
      <name val="Times New Roman"/>
      <family val="1"/>
    </font>
    <font>
      <sz val="12"/>
      <color theme="1"/>
      <name val="Times New Roman"/>
      <family val="1"/>
    </font>
    <font>
      <sz val="12"/>
      <name val="Times New Roman"/>
      <family val="1"/>
    </font>
    <font>
      <sz val="12"/>
      <color rgb="FFFF0000"/>
      <name val="Times New Roman"/>
      <family val="1"/>
    </font>
    <font>
      <i/>
      <sz val="10"/>
      <color theme="1"/>
      <name val="Times New Roman"/>
      <family val="1"/>
    </font>
    <font>
      <sz val="10"/>
      <color rgb="FFFF0000"/>
      <name val="Times New Roman"/>
      <family val="1"/>
    </font>
    <font>
      <b/>
      <sz val="12"/>
      <name val="Times New Roman"/>
      <family val="1"/>
    </font>
    <font>
      <b/>
      <sz val="14"/>
      <name val="Times New Roman"/>
      <family val="1"/>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s>
  <cellStyleXfs count="1">
    <xf numFmtId="0" fontId="0" fillId="0" borderId="0"/>
  </cellStyleXfs>
  <cellXfs count="591">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3" borderId="0" xfId="0" applyFont="1" applyFill="1" applyAlignment="1" applyProtection="1">
      <alignment vertical="center"/>
    </xf>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Alignment="1" applyProtection="1">
      <alignment vertical="center"/>
    </xf>
    <xf numFmtId="0" fontId="18" fillId="4" borderId="12" xfId="0" applyFont="1" applyFill="1" applyBorder="1" applyAlignment="1" applyProtection="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3" fillId="0" borderId="1" xfId="0" applyFont="1" applyBorder="1" applyAlignment="1">
      <alignment vertical="center" wrapText="1"/>
    </xf>
    <xf numFmtId="0" fontId="11" fillId="0" borderId="1" xfId="0" applyFont="1" applyBorder="1" applyAlignment="1">
      <alignment vertical="top" wrapText="1"/>
    </xf>
    <xf numFmtId="0" fontId="3" fillId="0" borderId="0" xfId="0" applyFont="1" applyAlignment="1">
      <alignment vertical="center"/>
    </xf>
    <xf numFmtId="0" fontId="3" fillId="0" borderId="12" xfId="0" applyFont="1" applyBorder="1" applyAlignment="1">
      <alignment horizontal="left" vertical="center" wrapText="1"/>
    </xf>
    <xf numFmtId="0" fontId="0" fillId="0" borderId="0" xfId="0" applyAlignment="1">
      <alignment vertical="center"/>
    </xf>
    <xf numFmtId="0" fontId="11" fillId="0" borderId="0" xfId="0" applyFont="1"/>
    <xf numFmtId="0" fontId="11" fillId="0" borderId="0" xfId="0" applyFont="1" applyAlignment="1">
      <alignment vertical="top"/>
    </xf>
    <xf numFmtId="0" fontId="29" fillId="0" borderId="0" xfId="0" applyFont="1" applyAlignment="1" applyProtection="1">
      <alignment vertical="center"/>
    </xf>
    <xf numFmtId="0" fontId="29" fillId="0" borderId="10" xfId="0" applyFont="1" applyBorder="1" applyAlignment="1" applyProtection="1">
      <alignment vertical="center"/>
    </xf>
    <xf numFmtId="0" fontId="18" fillId="2" borderId="0" xfId="0" applyFont="1" applyFill="1" applyAlignment="1" applyProtection="1">
      <alignment vertical="center"/>
    </xf>
    <xf numFmtId="0" fontId="31" fillId="2" borderId="0" xfId="0" applyFont="1" applyFill="1" applyAlignment="1" applyProtection="1">
      <alignment vertical="center"/>
    </xf>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28" fillId="0" borderId="0" xfId="0" applyFont="1" applyAlignment="1" applyProtection="1">
      <alignment horizontal="center" vertical="center"/>
    </xf>
    <xf numFmtId="0" fontId="28" fillId="3" borderId="0" xfId="0" applyFont="1" applyFill="1" applyAlignment="1" applyProtection="1">
      <alignment horizontal="center" vertical="center"/>
    </xf>
    <xf numFmtId="0" fontId="29" fillId="4" borderId="13" xfId="0" applyFont="1" applyFill="1" applyBorder="1" applyAlignment="1" applyProtection="1">
      <alignment horizontal="center" vertical="center"/>
    </xf>
    <xf numFmtId="0" fontId="29" fillId="4" borderId="13" xfId="0" applyFont="1" applyFill="1" applyBorder="1" applyAlignment="1" applyProtection="1">
      <alignment horizontal="center" vertical="center" wrapText="1"/>
    </xf>
    <xf numFmtId="1" fontId="28" fillId="0" borderId="9" xfId="0" applyNumberFormat="1" applyFont="1" applyBorder="1" applyAlignment="1" applyProtection="1">
      <alignment horizontal="center" vertical="center"/>
    </xf>
    <xf numFmtId="1" fontId="28" fillId="0" borderId="9" xfId="0" applyNumberFormat="1" applyFont="1" applyBorder="1" applyAlignment="1" applyProtection="1">
      <alignment horizontal="center" vertical="center"/>
    </xf>
    <xf numFmtId="0" fontId="31" fillId="2" borderId="12" xfId="0" applyFont="1" applyFill="1" applyBorder="1" applyAlignment="1" applyProtection="1">
      <alignment horizontal="center" vertical="center" wrapText="1"/>
    </xf>
    <xf numFmtId="0" fontId="29" fillId="0" borderId="13" xfId="0" applyFont="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28" fillId="0" borderId="26" xfId="0" applyFont="1" applyBorder="1" applyAlignment="1" applyProtection="1">
      <alignment horizontal="justify" vertical="center" wrapText="1"/>
    </xf>
    <xf numFmtId="0" fontId="29" fillId="0" borderId="27" xfId="0" applyFont="1" applyBorder="1" applyAlignment="1" applyProtection="1">
      <alignment horizontal="center" vertical="center" wrapText="1"/>
      <protection locked="0"/>
    </xf>
    <xf numFmtId="1" fontId="28" fillId="0" borderId="24" xfId="0" applyNumberFormat="1" applyFont="1" applyBorder="1" applyAlignment="1" applyProtection="1">
      <alignment horizontal="center" vertical="center"/>
    </xf>
    <xf numFmtId="1" fontId="28" fillId="0" borderId="24" xfId="0" applyNumberFormat="1" applyFont="1" applyBorder="1" applyAlignment="1" applyProtection="1">
      <alignment horizontal="center" vertical="center"/>
    </xf>
    <xf numFmtId="0" fontId="28" fillId="0" borderId="38" xfId="0" applyFont="1" applyBorder="1" applyAlignment="1" applyProtection="1">
      <alignment horizontal="justify" vertical="center" wrapText="1"/>
    </xf>
    <xf numFmtId="0" fontId="29" fillId="0" borderId="39" xfId="0" applyFont="1" applyBorder="1" applyAlignment="1" applyProtection="1">
      <alignment horizontal="center" vertical="center" wrapText="1"/>
      <protection locked="0"/>
    </xf>
    <xf numFmtId="1" fontId="28" fillId="0" borderId="36" xfId="0" applyNumberFormat="1" applyFont="1" applyBorder="1" applyAlignment="1" applyProtection="1">
      <alignment horizontal="center" vertical="center"/>
    </xf>
    <xf numFmtId="0" fontId="29" fillId="3" borderId="16" xfId="0" applyFont="1" applyFill="1" applyBorder="1" applyAlignment="1" applyProtection="1">
      <alignment horizontal="center" vertical="center" wrapText="1"/>
      <protection locked="0"/>
    </xf>
    <xf numFmtId="0" fontId="28" fillId="3" borderId="15" xfId="0" applyFont="1" applyFill="1" applyBorder="1" applyAlignment="1" applyProtection="1">
      <alignment horizontal="justify" vertical="center" wrapText="1"/>
    </xf>
    <xf numFmtId="1" fontId="28" fillId="3" borderId="0" xfId="0" applyNumberFormat="1" applyFont="1" applyFill="1" applyBorder="1" applyAlignment="1" applyProtection="1">
      <alignment horizontal="center" vertical="center"/>
    </xf>
    <xf numFmtId="0" fontId="28" fillId="3" borderId="15" xfId="0" applyFont="1" applyFill="1" applyBorder="1" applyAlignment="1" applyProtection="1">
      <alignment horizontal="justify" vertical="center"/>
    </xf>
    <xf numFmtId="0" fontId="29" fillId="0" borderId="20" xfId="0" applyFont="1" applyBorder="1" applyAlignment="1" applyProtection="1">
      <alignment horizontal="center" vertical="center" wrapText="1"/>
      <protection locked="0"/>
    </xf>
    <xf numFmtId="0" fontId="28" fillId="3" borderId="26" xfId="0" applyFont="1" applyFill="1" applyBorder="1" applyAlignment="1" applyProtection="1">
      <alignment horizontal="justify" vertical="center" wrapText="1"/>
    </xf>
    <xf numFmtId="0" fontId="29" fillId="3" borderId="27" xfId="0" applyFont="1" applyFill="1" applyBorder="1" applyAlignment="1" applyProtection="1">
      <alignment horizontal="center" vertical="center" wrapText="1"/>
      <protection locked="0"/>
    </xf>
    <xf numFmtId="1" fontId="28" fillId="3" borderId="24" xfId="0" applyNumberFormat="1" applyFont="1" applyFill="1" applyBorder="1" applyAlignment="1" applyProtection="1">
      <alignment horizontal="center" vertical="center"/>
    </xf>
    <xf numFmtId="0" fontId="28" fillId="3" borderId="38" xfId="0" applyFont="1" applyFill="1" applyBorder="1" applyAlignment="1" applyProtection="1">
      <alignment horizontal="justify" vertical="center" wrapText="1"/>
    </xf>
    <xf numFmtId="0" fontId="29" fillId="3" borderId="39" xfId="0" applyFont="1" applyFill="1" applyBorder="1" applyAlignment="1" applyProtection="1">
      <alignment horizontal="center" vertical="center" wrapText="1"/>
      <protection locked="0"/>
    </xf>
    <xf numFmtId="1" fontId="28" fillId="3" borderId="36" xfId="0" applyNumberFormat="1" applyFont="1" applyFill="1" applyBorder="1" applyAlignment="1" applyProtection="1">
      <alignment horizontal="center" vertical="center"/>
    </xf>
    <xf numFmtId="0" fontId="28" fillId="0" borderId="14" xfId="0" applyFont="1" applyBorder="1" applyAlignment="1" applyProtection="1">
      <alignment horizontal="justify" vertical="top" wrapText="1"/>
    </xf>
    <xf numFmtId="0" fontId="28" fillId="0" borderId="15" xfId="0" applyFont="1" applyBorder="1" applyAlignment="1" applyProtection="1">
      <alignment horizontal="justify" wrapText="1"/>
    </xf>
    <xf numFmtId="0" fontId="28" fillId="0" borderId="15" xfId="0" applyFont="1" applyBorder="1" applyAlignment="1" applyProtection="1">
      <alignment horizontal="justify"/>
    </xf>
    <xf numFmtId="0" fontId="28" fillId="0" borderId="55" xfId="0" applyFont="1" applyBorder="1" applyAlignment="1" applyProtection="1">
      <alignment horizontal="justify" vertical="center" wrapText="1"/>
    </xf>
    <xf numFmtId="0" fontId="29" fillId="0" borderId="56" xfId="0" applyFont="1" applyBorder="1" applyAlignment="1" applyProtection="1">
      <alignment horizontal="center" vertical="center" wrapText="1"/>
      <protection locked="0"/>
    </xf>
    <xf numFmtId="0" fontId="28" fillId="0" borderId="38" xfId="0" applyFont="1" applyBorder="1" applyAlignment="1" applyProtection="1">
      <alignment horizontal="justify" wrapText="1"/>
    </xf>
    <xf numFmtId="0" fontId="28" fillId="0" borderId="14" xfId="0" applyFont="1" applyBorder="1" applyAlignment="1" applyProtection="1">
      <alignment horizontal="justify" vertical="top" wrapText="1"/>
    </xf>
    <xf numFmtId="0" fontId="29" fillId="0" borderId="16" xfId="0" applyFont="1" applyBorder="1" applyAlignment="1" applyProtection="1">
      <alignment horizontal="center" vertical="center" wrapText="1"/>
      <protection locked="0"/>
    </xf>
    <xf numFmtId="1" fontId="28" fillId="0" borderId="9" xfId="0" applyNumberFormat="1" applyFont="1" applyBorder="1" applyAlignment="1" applyProtection="1">
      <alignment horizontal="center" vertical="center"/>
    </xf>
    <xf numFmtId="0" fontId="28" fillId="0" borderId="15" xfId="0" applyFont="1" applyBorder="1" applyAlignment="1" applyProtection="1">
      <alignment horizontal="justify" wrapText="1"/>
    </xf>
    <xf numFmtId="1" fontId="28" fillId="0" borderId="0" xfId="0" applyNumberFormat="1" applyFont="1" applyBorder="1" applyAlignment="1" applyProtection="1">
      <alignment horizontal="center" vertical="center"/>
    </xf>
    <xf numFmtId="0" fontId="28" fillId="0" borderId="15" xfId="0" applyFont="1" applyBorder="1" applyAlignment="1" applyProtection="1">
      <alignment horizontal="justify"/>
    </xf>
    <xf numFmtId="0" fontId="28" fillId="0" borderId="19" xfId="0" applyFont="1" applyBorder="1" applyAlignment="1" applyProtection="1">
      <alignment horizontal="justify" wrapText="1"/>
    </xf>
    <xf numFmtId="0" fontId="18" fillId="0" borderId="9" xfId="0" applyFont="1" applyBorder="1" applyAlignment="1" applyProtection="1">
      <alignment vertical="center"/>
    </xf>
    <xf numFmtId="0" fontId="18" fillId="0" borderId="1" xfId="0" applyFont="1" applyBorder="1" applyAlignment="1" applyProtection="1">
      <alignment horizontal="left" vertical="top"/>
    </xf>
    <xf numFmtId="0" fontId="28" fillId="0" borderId="0" xfId="0" applyFont="1" applyBorder="1" applyProtection="1"/>
    <xf numFmtId="0" fontId="19" fillId="0" borderId="17" xfId="0" applyFont="1" applyBorder="1" applyAlignment="1" applyProtection="1">
      <protection locked="0"/>
    </xf>
    <xf numFmtId="0" fontId="28" fillId="0" borderId="17" xfId="0" applyFont="1" applyBorder="1" applyAlignment="1" applyProtection="1">
      <protection locked="0"/>
    </xf>
    <xf numFmtId="0" fontId="28" fillId="0" borderId="0" xfId="0" applyFont="1" applyBorder="1" applyProtection="1">
      <protection locked="0"/>
    </xf>
    <xf numFmtId="0" fontId="19" fillId="0" borderId="11" xfId="0" applyFont="1" applyBorder="1" applyAlignment="1" applyProtection="1">
      <protection locked="0"/>
    </xf>
    <xf numFmtId="0" fontId="28" fillId="0" borderId="11" xfId="0" applyFont="1" applyBorder="1" applyAlignment="1" applyProtection="1">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9" fillId="0" borderId="2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18" fillId="0" borderId="1" xfId="0" applyFont="1" applyBorder="1" applyAlignment="1" applyProtection="1">
      <alignment horizontal="center" vertical="top"/>
    </xf>
    <xf numFmtId="0" fontId="28" fillId="0" borderId="1" xfId="0" applyFont="1" applyBorder="1" applyAlignment="1" applyProtection="1">
      <alignment horizontal="center"/>
      <protection locked="0"/>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0" fontId="28" fillId="0" borderId="3" xfId="0"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9" fillId="3" borderId="1" xfId="0" applyFont="1" applyFill="1" applyBorder="1" applyAlignment="1" applyProtection="1">
      <alignment horizontal="center" vertical="center" wrapText="1"/>
    </xf>
    <xf numFmtId="0" fontId="29" fillId="0" borderId="3" xfId="0"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0" fontId="29" fillId="0" borderId="1" xfId="0" applyFont="1" applyBorder="1" applyAlignment="1" applyProtection="1">
      <alignment horizontal="center" vertical="top" wrapText="1"/>
      <protection locked="0"/>
    </xf>
    <xf numFmtId="0" fontId="29" fillId="2" borderId="7" xfId="0" applyFont="1" applyFill="1" applyBorder="1" applyAlignment="1" applyProtection="1">
      <alignment horizontal="center" wrapText="1"/>
    </xf>
    <xf numFmtId="0" fontId="29" fillId="2" borderId="11" xfId="0" applyFont="1" applyFill="1" applyBorder="1" applyAlignment="1" applyProtection="1">
      <alignment horizontal="center" wrapText="1"/>
    </xf>
    <xf numFmtId="0" fontId="29" fillId="2" borderId="8" xfId="0" applyFont="1" applyFill="1" applyBorder="1" applyAlignment="1" applyProtection="1">
      <alignment horizontal="center" wrapText="1"/>
    </xf>
    <xf numFmtId="0" fontId="18" fillId="0" borderId="1" xfId="0" applyFont="1" applyBorder="1" applyAlignment="1" applyProtection="1">
      <alignment horizontal="center" vertical="center"/>
    </xf>
    <xf numFmtId="0" fontId="28" fillId="0" borderId="1" xfId="0" applyFont="1" applyBorder="1" applyAlignment="1" applyProtection="1"/>
    <xf numFmtId="0" fontId="18" fillId="0" borderId="1" xfId="0" applyFont="1" applyBorder="1" applyAlignment="1" applyProtection="1">
      <alignment horizontal="center" vertical="center" wrapText="1"/>
    </xf>
    <xf numFmtId="0" fontId="28" fillId="0" borderId="0" xfId="0" applyFont="1" applyBorder="1" applyAlignment="1" applyProtection="1">
      <alignment horizontal="center" vertical="center"/>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18" fillId="0" borderId="1" xfId="0" applyFont="1" applyFill="1" applyBorder="1" applyAlignment="1" applyProtection="1">
      <alignment horizontal="center" vertical="center"/>
    </xf>
    <xf numFmtId="0" fontId="18" fillId="0" borderId="35" xfId="0" applyFont="1" applyFill="1" applyBorder="1" applyAlignment="1" applyProtection="1">
      <alignment horizontal="center" vertical="center"/>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28" fillId="0" borderId="0" xfId="0" applyFont="1" applyAlignment="1" applyProtection="1">
      <alignment horizontal="center" vertical="center"/>
    </xf>
    <xf numFmtId="0" fontId="19" fillId="0" borderId="1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4"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2" xfId="0" applyFont="1" applyBorder="1" applyAlignment="1" applyProtection="1">
      <alignment horizontal="center"/>
    </xf>
    <xf numFmtId="0" fontId="28" fillId="0" borderId="10" xfId="0" applyFont="1" applyBorder="1" applyAlignment="1" applyProtection="1">
      <alignment horizontal="center"/>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1" fontId="28" fillId="0" borderId="9" xfId="0" applyNumberFormat="1"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28" fillId="0" borderId="4" xfId="0" applyFont="1" applyBorder="1" applyAlignment="1" applyProtection="1">
      <alignment horizontal="justify" vertical="center" wrapText="1"/>
      <protection locked="0"/>
    </xf>
    <xf numFmtId="0" fontId="28" fillId="0" borderId="2" xfId="0" applyFont="1" applyBorder="1" applyAlignment="1" applyProtection="1">
      <alignment horizontal="justify" vertical="center"/>
      <protection locked="0"/>
    </xf>
    <xf numFmtId="0" fontId="28" fillId="0" borderId="37" xfId="0" applyFont="1" applyBorder="1" applyAlignment="1" applyProtection="1">
      <alignment horizontal="justify" vertical="center"/>
      <protection locked="0"/>
    </xf>
    <xf numFmtId="0" fontId="28" fillId="0" borderId="37" xfId="0" applyFont="1" applyBorder="1" applyAlignment="1" applyProtection="1">
      <alignment horizontal="center" vertical="center" wrapText="1"/>
      <protection locked="0"/>
    </xf>
    <xf numFmtId="0" fontId="28" fillId="0" borderId="2" xfId="0" applyFont="1" applyBorder="1" applyAlignment="1" applyProtection="1">
      <alignment horizontal="justify" vertical="center" wrapText="1"/>
      <protection locked="0"/>
    </xf>
    <xf numFmtId="0" fontId="28" fillId="0" borderId="37" xfId="0" applyFont="1" applyBorder="1" applyAlignment="1" applyProtection="1">
      <alignment horizontal="justify" vertical="center" wrapText="1"/>
      <protection locked="0"/>
    </xf>
    <xf numFmtId="0" fontId="28" fillId="0" borderId="37"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40" xfId="0" applyFont="1" applyBorder="1" applyAlignment="1" applyProtection="1">
      <alignment horizontal="center" vertical="center"/>
      <protection locked="0"/>
    </xf>
    <xf numFmtId="0" fontId="18" fillId="0" borderId="13" xfId="0" applyFont="1" applyFill="1" applyBorder="1" applyAlignment="1" applyProtection="1">
      <alignment horizontal="center" vertical="center"/>
    </xf>
    <xf numFmtId="0" fontId="28" fillId="0" borderId="1" xfId="0" applyFont="1" applyBorder="1" applyAlignment="1" applyProtection="1">
      <alignment horizontal="justify" vertical="center" wrapText="1"/>
      <protection locked="0"/>
    </xf>
    <xf numFmtId="0" fontId="28" fillId="0" borderId="1" xfId="0" applyFont="1" applyBorder="1" applyAlignment="1" applyProtection="1">
      <alignment horizontal="justify" vertical="center"/>
      <protection locked="0"/>
    </xf>
    <xf numFmtId="0" fontId="28" fillId="0" borderId="35" xfId="0" applyFont="1" applyBorder="1" applyAlignment="1" applyProtection="1">
      <alignment horizontal="justify" vertical="center"/>
      <protection locked="0"/>
    </xf>
    <xf numFmtId="0" fontId="28" fillId="0" borderId="35" xfId="0" applyFont="1" applyBorder="1" applyAlignment="1" applyProtection="1">
      <alignment horizontal="center" vertical="center"/>
      <protection locked="0"/>
    </xf>
    <xf numFmtId="0" fontId="28" fillId="0" borderId="35" xfId="0" applyFont="1" applyBorder="1" applyAlignment="1" applyProtection="1">
      <alignment horizontal="justify" vertical="center" wrapText="1"/>
      <protection locked="0"/>
    </xf>
    <xf numFmtId="0" fontId="19" fillId="0" borderId="35" xfId="0" applyFont="1" applyFill="1" applyBorder="1" applyAlignment="1" applyProtection="1">
      <alignment horizontal="center" vertical="center" wrapText="1"/>
      <protection locked="0"/>
    </xf>
    <xf numFmtId="0" fontId="28"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xf>
    <xf numFmtId="0" fontId="19" fillId="0" borderId="4" xfId="0" applyFont="1" applyBorder="1" applyAlignment="1" applyProtection="1">
      <alignment horizontal="justify" vertical="center" wrapText="1"/>
      <protection locked="0"/>
    </xf>
    <xf numFmtId="0" fontId="19" fillId="0" borderId="2" xfId="0" applyFont="1" applyBorder="1" applyAlignment="1" applyProtection="1">
      <alignment horizontal="justify" vertical="center" wrapText="1"/>
      <protection locked="0"/>
    </xf>
    <xf numFmtId="0" fontId="19" fillId="0" borderId="37" xfId="0" applyFont="1" applyBorder="1" applyAlignment="1" applyProtection="1">
      <alignment horizontal="justify" vertical="center" wrapText="1"/>
      <protection locked="0"/>
    </xf>
    <xf numFmtId="0" fontId="28" fillId="0" borderId="36" xfId="0" applyFont="1" applyBorder="1" applyAlignment="1" applyProtection="1">
      <alignment horizontal="center" vertical="center" wrapText="1"/>
    </xf>
    <xf numFmtId="0" fontId="19" fillId="0" borderId="34" xfId="0" applyFont="1" applyBorder="1" applyAlignment="1" applyProtection="1">
      <alignment horizontal="center" vertical="center" textRotation="90" wrapText="1"/>
      <protection locked="0"/>
    </xf>
    <xf numFmtId="0" fontId="27" fillId="2" borderId="36" xfId="0" applyFont="1" applyFill="1" applyBorder="1" applyAlignment="1" applyProtection="1">
      <alignment horizontal="center" vertical="center" wrapText="1"/>
    </xf>
    <xf numFmtId="0" fontId="19" fillId="0" borderId="37" xfId="0" applyFont="1" applyBorder="1" applyAlignment="1" applyProtection="1">
      <alignment horizontal="center" vertical="center" wrapText="1"/>
    </xf>
    <xf numFmtId="1" fontId="19" fillId="0" borderId="37" xfId="0" applyNumberFormat="1" applyFont="1" applyBorder="1" applyAlignment="1" applyProtection="1">
      <alignment horizontal="center" vertical="center" wrapText="1"/>
    </xf>
    <xf numFmtId="0" fontId="19" fillId="0" borderId="2" xfId="0" applyFont="1" applyBorder="1" applyAlignment="1" applyProtection="1">
      <alignment horizontal="justify" vertical="center"/>
      <protection locked="0"/>
    </xf>
    <xf numFmtId="0" fontId="28" fillId="0" borderId="13" xfId="0" applyFont="1" applyBorder="1" applyAlignment="1" applyProtection="1">
      <alignment horizontal="justify" vertical="center"/>
      <protection locked="0"/>
    </xf>
    <xf numFmtId="0" fontId="28" fillId="0" borderId="13" xfId="0" applyFont="1" applyBorder="1" applyAlignment="1" applyProtection="1">
      <alignment horizontal="justify" vertical="center" wrapText="1"/>
      <protection locked="0"/>
    </xf>
    <xf numFmtId="0" fontId="28" fillId="0" borderId="25"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protection locked="0"/>
    </xf>
    <xf numFmtId="0" fontId="19" fillId="0" borderId="25" xfId="0" applyFont="1" applyBorder="1" applyAlignment="1" applyProtection="1">
      <alignment horizontal="center" vertical="center" wrapText="1"/>
    </xf>
    <xf numFmtId="1" fontId="19" fillId="0" borderId="25" xfId="0" applyNumberFormat="1" applyFont="1" applyBorder="1" applyAlignment="1" applyProtection="1">
      <alignment horizontal="center" vertical="center" wrapText="1"/>
    </xf>
    <xf numFmtId="0" fontId="28" fillId="0" borderId="24" xfId="0" applyFont="1" applyBorder="1" applyAlignment="1" applyProtection="1">
      <alignment horizontal="center" vertical="center"/>
    </xf>
    <xf numFmtId="0" fontId="19" fillId="0" borderId="23" xfId="0" applyFont="1" applyBorder="1" applyAlignment="1" applyProtection="1">
      <alignment horizontal="center" vertical="center"/>
    </xf>
    <xf numFmtId="0" fontId="28" fillId="0" borderId="25" xfId="0" applyFont="1" applyBorder="1" applyAlignment="1" applyProtection="1">
      <alignment horizontal="justify" vertical="center" wrapText="1"/>
      <protection locked="0"/>
    </xf>
    <xf numFmtId="0" fontId="18" fillId="0" borderId="23" xfId="0" applyFont="1" applyBorder="1" applyAlignment="1" applyProtection="1">
      <alignment horizontal="center" vertical="center"/>
    </xf>
    <xf numFmtId="0" fontId="19" fillId="0" borderId="25" xfId="0" applyFont="1" applyBorder="1" applyAlignment="1" applyProtection="1">
      <alignment horizontal="justify" vertical="center" wrapText="1"/>
      <protection locked="0"/>
    </xf>
    <xf numFmtId="1" fontId="28" fillId="0" borderId="24" xfId="0" applyNumberFormat="1" applyFont="1" applyBorder="1" applyAlignment="1" applyProtection="1">
      <alignment horizontal="center" vertical="center"/>
    </xf>
    <xf numFmtId="0" fontId="28" fillId="0" borderId="24" xfId="0" applyFont="1" applyBorder="1" applyAlignment="1" applyProtection="1">
      <alignment horizontal="center" vertical="center" wrapText="1"/>
    </xf>
    <xf numFmtId="0" fontId="19" fillId="0" borderId="22" xfId="0" applyFont="1" applyBorder="1" applyAlignment="1" applyProtection="1">
      <alignment horizontal="center" vertical="center" textRotation="90" wrapText="1"/>
      <protection locked="0"/>
    </xf>
    <xf numFmtId="0" fontId="27" fillId="2" borderId="24" xfId="0" applyFont="1" applyFill="1" applyBorder="1" applyAlignment="1" applyProtection="1">
      <alignment horizontal="center" vertical="center" wrapText="1"/>
    </xf>
    <xf numFmtId="0" fontId="28" fillId="0" borderId="48" xfId="0" applyFont="1" applyBorder="1" applyAlignment="1" applyProtection="1">
      <alignment horizontal="center" vertical="center" wrapText="1"/>
      <protection locked="0"/>
    </xf>
    <xf numFmtId="0" fontId="28" fillId="0" borderId="32"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28" fillId="0" borderId="23" xfId="0" applyFont="1" applyBorder="1" applyAlignment="1" applyProtection="1">
      <alignment horizontal="justify" vertical="center" wrapText="1"/>
      <protection locked="0"/>
    </xf>
    <xf numFmtId="0" fontId="28" fillId="0" borderId="23" xfId="0" applyFont="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9" fillId="0" borderId="37" xfId="0" applyFont="1" applyBorder="1" applyAlignment="1" applyProtection="1">
      <alignment horizontal="justify" vertical="center"/>
      <protection locked="0"/>
    </xf>
    <xf numFmtId="0" fontId="19" fillId="0" borderId="18" xfId="0" applyFont="1" applyBorder="1" applyAlignment="1" applyProtection="1">
      <alignment horizontal="justify" vertical="center" wrapText="1"/>
      <protection locked="0"/>
    </xf>
    <xf numFmtId="0" fontId="19" fillId="0" borderId="18" xfId="0" applyFont="1" applyBorder="1" applyAlignment="1" applyProtection="1">
      <alignment horizontal="justify" vertical="center"/>
      <protection locked="0"/>
    </xf>
    <xf numFmtId="0" fontId="19" fillId="0" borderId="47" xfId="0" applyFont="1" applyBorder="1" applyAlignment="1" applyProtection="1">
      <alignment horizontal="justify" vertical="center"/>
      <protection locked="0"/>
    </xf>
    <xf numFmtId="0" fontId="19" fillId="0" borderId="1"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9" fillId="0" borderId="1" xfId="0" applyFont="1" applyBorder="1" applyAlignment="1" applyProtection="1">
      <alignment horizontal="justify" vertical="center" wrapText="1"/>
      <protection locked="0"/>
    </xf>
    <xf numFmtId="0" fontId="19" fillId="0" borderId="35" xfId="0" applyFont="1" applyBorder="1" applyAlignment="1" applyProtection="1">
      <alignment horizontal="justify" vertical="center" wrapText="1"/>
      <protection locked="0"/>
    </xf>
    <xf numFmtId="0" fontId="19" fillId="0" borderId="1" xfId="0" applyFont="1" applyBorder="1" applyAlignment="1" applyProtection="1">
      <alignment horizontal="justify" vertical="center"/>
      <protection locked="0"/>
    </xf>
    <xf numFmtId="0" fontId="19" fillId="0" borderId="35" xfId="0" applyFont="1" applyBorder="1" applyAlignment="1" applyProtection="1">
      <alignment horizontal="justify" vertical="center"/>
      <protection locked="0"/>
    </xf>
    <xf numFmtId="0" fontId="19" fillId="0" borderId="5" xfId="0" applyFont="1" applyBorder="1" applyAlignment="1" applyProtection="1">
      <alignment horizontal="justify" vertical="center"/>
      <protection locked="0"/>
    </xf>
    <xf numFmtId="0" fontId="19" fillId="0" borderId="13" xfId="0" applyFont="1" applyBorder="1" applyAlignment="1" applyProtection="1">
      <alignment horizontal="center" vertical="center"/>
      <protection locked="0"/>
    </xf>
    <xf numFmtId="0" fontId="19" fillId="0" borderId="13" xfId="0" applyFont="1" applyBorder="1" applyAlignment="1" applyProtection="1">
      <alignment horizontal="justify" vertical="center" wrapText="1"/>
      <protection locked="0"/>
    </xf>
    <xf numFmtId="0" fontId="19" fillId="0" borderId="13" xfId="0" applyFont="1" applyBorder="1" applyAlignment="1" applyProtection="1">
      <alignment horizontal="justify" vertical="center"/>
      <protection locked="0"/>
    </xf>
    <xf numFmtId="0" fontId="18" fillId="4" borderId="10"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35" fillId="3" borderId="11"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14" fontId="19" fillId="3" borderId="25" xfId="0" applyNumberFormat="1"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0" borderId="25" xfId="0" applyFont="1" applyBorder="1" applyAlignment="1" applyProtection="1">
      <alignment horizontal="center" vertical="center"/>
      <protection locked="0"/>
    </xf>
    <xf numFmtId="0" fontId="19" fillId="0" borderId="2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18" xfId="0" applyFont="1" applyFill="1" applyBorder="1" applyAlignment="1" applyProtection="1">
      <alignment horizontal="justify" vertical="center" wrapText="1"/>
      <protection locked="0"/>
    </xf>
    <xf numFmtId="0" fontId="19" fillId="0" borderId="18" xfId="0" applyFont="1" applyFill="1" applyBorder="1" applyAlignment="1" applyProtection="1">
      <alignment horizontal="justify" vertical="center"/>
      <protection locked="0"/>
    </xf>
    <xf numFmtId="0" fontId="19" fillId="0" borderId="5" xfId="0" applyFont="1" applyFill="1" applyBorder="1" applyAlignment="1" applyProtection="1">
      <alignment horizontal="justify" vertical="center"/>
      <protection locked="0"/>
    </xf>
    <xf numFmtId="0" fontId="19" fillId="0" borderId="45" xfId="0" applyFont="1" applyBorder="1" applyAlignment="1" applyProtection="1">
      <alignment horizontal="justify" vertical="center" wrapText="1"/>
      <protection locked="0"/>
    </xf>
    <xf numFmtId="0" fontId="19" fillId="0" borderId="23" xfId="0" applyFont="1" applyBorder="1" applyAlignment="1" applyProtection="1">
      <alignment horizontal="justify" vertical="center" wrapText="1"/>
      <protection locked="0"/>
    </xf>
    <xf numFmtId="0" fontId="28" fillId="0" borderId="25" xfId="0" applyFont="1" applyBorder="1" applyAlignment="1" applyProtection="1">
      <alignment horizontal="center" vertical="center"/>
      <protection locked="0"/>
    </xf>
    <xf numFmtId="0" fontId="29" fillId="4" borderId="13" xfId="0" applyFont="1" applyFill="1" applyBorder="1" applyAlignment="1" applyProtection="1">
      <alignment horizontal="center" vertical="center"/>
    </xf>
    <xf numFmtId="0" fontId="29" fillId="4" borderId="12" xfId="0" applyFont="1" applyFill="1" applyBorder="1" applyAlignment="1" applyProtection="1">
      <alignment horizontal="center" vertical="center"/>
    </xf>
    <xf numFmtId="0" fontId="29" fillId="0" borderId="4"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0" borderId="1" xfId="0" applyFont="1" applyBorder="1" applyAlignment="1" applyProtection="1">
      <alignment horizontal="center" vertical="center"/>
    </xf>
    <xf numFmtId="0" fontId="18" fillId="4" borderId="13"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29" fillId="0" borderId="3"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3" borderId="1" xfId="0" applyFont="1" applyFill="1" applyBorder="1" applyAlignment="1" applyProtection="1">
      <alignment horizontal="left" vertical="center"/>
      <protection locked="0"/>
    </xf>
    <xf numFmtId="14" fontId="30" fillId="0" borderId="1" xfId="0" applyNumberFormat="1"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3" borderId="1" xfId="0" applyFont="1" applyFill="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13" xfId="0" applyFont="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0" borderId="1" xfId="0" applyFont="1" applyBorder="1" applyAlignment="1" applyProtection="1">
      <alignment horizontal="center" vertical="center" wrapText="1"/>
    </xf>
    <xf numFmtId="0" fontId="39" fillId="0" borderId="23" xfId="0" applyFont="1" applyBorder="1" applyAlignment="1" applyProtection="1">
      <alignment horizontal="justify" vertical="center" wrapText="1"/>
      <protection locked="0"/>
    </xf>
    <xf numFmtId="0" fontId="39" fillId="0" borderId="1" xfId="0" applyFont="1" applyBorder="1" applyAlignment="1" applyProtection="1">
      <alignment horizontal="justify" vertical="center" wrapText="1"/>
      <protection locked="0"/>
    </xf>
    <xf numFmtId="0" fontId="39" fillId="0" borderId="13" xfId="0" applyFont="1" applyBorder="1" applyAlignment="1" applyProtection="1">
      <alignment horizontal="justify" vertical="center" wrapText="1"/>
      <protection locked="0"/>
    </xf>
    <xf numFmtId="0" fontId="39" fillId="0" borderId="23"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40" fillId="0" borderId="4" xfId="0" applyFont="1" applyBorder="1" applyAlignment="1" applyProtection="1">
      <alignment horizontal="justify" vertical="center" wrapText="1"/>
      <protection locked="0"/>
    </xf>
    <xf numFmtId="0" fontId="40" fillId="0" borderId="2" xfId="0" applyFont="1" applyBorder="1" applyAlignment="1" applyProtection="1">
      <alignment horizontal="justify" vertical="center" wrapText="1"/>
      <protection locked="0"/>
    </xf>
    <xf numFmtId="0" fontId="18" fillId="0" borderId="13" xfId="0" applyFont="1" applyBorder="1" applyAlignment="1" applyProtection="1">
      <alignment horizontal="center" vertical="center"/>
    </xf>
    <xf numFmtId="0" fontId="18" fillId="0" borderId="10" xfId="0" applyFont="1" applyBorder="1" applyAlignment="1" applyProtection="1">
      <alignment horizontal="center" vertical="center"/>
    </xf>
    <xf numFmtId="0" fontId="28" fillId="0" borderId="42" xfId="0" applyFont="1" applyBorder="1" applyAlignment="1" applyProtection="1">
      <alignment horizontal="center" vertical="center" wrapText="1"/>
    </xf>
    <xf numFmtId="0" fontId="28" fillId="0" borderId="43" xfId="0" applyFont="1" applyBorder="1" applyAlignment="1" applyProtection="1">
      <alignment horizontal="center" vertical="center" wrapText="1"/>
    </xf>
    <xf numFmtId="0" fontId="28" fillId="0" borderId="44" xfId="0" applyFont="1" applyBorder="1" applyAlignment="1" applyProtection="1">
      <alignment horizontal="center" vertical="center" wrapText="1"/>
    </xf>
    <xf numFmtId="0" fontId="39" fillId="0" borderId="35" xfId="0" applyFont="1" applyBorder="1" applyAlignment="1" applyProtection="1">
      <alignment horizontal="justify" vertical="center" wrapText="1"/>
      <protection locked="0"/>
    </xf>
    <xf numFmtId="0" fontId="28" fillId="0" borderId="35" xfId="0" applyFont="1" applyBorder="1" applyAlignment="1" applyProtection="1">
      <alignment horizontal="left" vertical="center" wrapText="1"/>
      <protection locked="0"/>
    </xf>
    <xf numFmtId="0" fontId="19" fillId="0" borderId="34" xfId="0" applyFont="1" applyFill="1" applyBorder="1" applyAlignment="1" applyProtection="1">
      <alignment horizontal="center" vertical="center" wrapText="1"/>
      <protection locked="0"/>
    </xf>
    <xf numFmtId="0" fontId="40" fillId="0" borderId="37" xfId="0" applyFont="1" applyBorder="1" applyAlignment="1" applyProtection="1">
      <alignment horizontal="justify" vertical="center" wrapText="1"/>
      <protection locked="0"/>
    </xf>
    <xf numFmtId="0" fontId="28" fillId="3" borderId="24"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8" fillId="3" borderId="36" xfId="0" applyFont="1" applyFill="1" applyBorder="1" applyAlignment="1" applyProtection="1">
      <alignment horizontal="center" vertical="center"/>
    </xf>
    <xf numFmtId="0" fontId="28" fillId="3" borderId="28" xfId="0" applyFont="1" applyFill="1" applyBorder="1" applyAlignment="1" applyProtection="1">
      <alignment horizontal="center" vertical="center" wrapText="1"/>
      <protection locked="0"/>
    </xf>
    <xf numFmtId="0" fontId="28" fillId="3" borderId="30"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xf>
    <xf numFmtId="0" fontId="18" fillId="3" borderId="35" xfId="0" applyFont="1" applyFill="1" applyBorder="1" applyAlignment="1" applyProtection="1">
      <alignment horizontal="center" vertical="center"/>
    </xf>
    <xf numFmtId="0" fontId="19" fillId="3" borderId="23"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0" fontId="28" fillId="3" borderId="23" xfId="0" applyFont="1" applyFill="1" applyBorder="1" applyAlignment="1" applyProtection="1">
      <alignment horizontal="justify" vertical="center" wrapText="1"/>
      <protection locked="0"/>
    </xf>
    <xf numFmtId="0" fontId="28" fillId="3" borderId="1" xfId="0" applyFont="1" applyFill="1" applyBorder="1" applyAlignment="1" applyProtection="1">
      <alignment horizontal="justify" vertical="center"/>
      <protection locked="0"/>
    </xf>
    <xf numFmtId="0" fontId="28" fillId="3" borderId="35" xfId="0" applyFont="1" applyFill="1" applyBorder="1" applyAlignment="1" applyProtection="1">
      <alignment horizontal="justify" vertical="center"/>
      <protection locked="0"/>
    </xf>
    <xf numFmtId="0" fontId="28" fillId="3" borderId="23"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28" fillId="3" borderId="2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0" fontId="28" fillId="3" borderId="25"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vertical="center" wrapText="1"/>
      <protection locked="0"/>
    </xf>
    <xf numFmtId="0" fontId="28" fillId="3" borderId="37" xfId="0" applyFont="1" applyFill="1" applyBorder="1" applyAlignment="1" applyProtection="1">
      <alignment horizontal="center" vertical="center" wrapText="1"/>
      <protection locked="0"/>
    </xf>
    <xf numFmtId="0" fontId="18" fillId="3" borderId="23" xfId="0" applyFont="1" applyFill="1" applyBorder="1" applyAlignment="1" applyProtection="1">
      <alignment horizontal="center" vertical="center"/>
    </xf>
    <xf numFmtId="1" fontId="28" fillId="3" borderId="24" xfId="0" applyNumberFormat="1" applyFont="1" applyFill="1" applyBorder="1" applyAlignment="1" applyProtection="1">
      <alignment horizontal="center" vertical="center"/>
    </xf>
    <xf numFmtId="0" fontId="28" fillId="3" borderId="24"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0" fontId="28" fillId="3" borderId="36" xfId="0" applyFont="1" applyFill="1" applyBorder="1" applyAlignment="1" applyProtection="1">
      <alignment horizontal="center" vertical="center" wrapText="1"/>
    </xf>
    <xf numFmtId="0" fontId="19" fillId="3" borderId="22" xfId="0" applyFont="1" applyFill="1" applyBorder="1" applyAlignment="1" applyProtection="1">
      <alignment horizontal="center" vertical="center" textRotation="90" wrapText="1"/>
      <protection locked="0"/>
    </xf>
    <xf numFmtId="0" fontId="19" fillId="3" borderId="12" xfId="0" applyFont="1" applyFill="1" applyBorder="1" applyAlignment="1" applyProtection="1">
      <alignment horizontal="center" vertical="center" textRotation="90" wrapText="1"/>
      <protection locked="0"/>
    </xf>
    <xf numFmtId="0" fontId="19" fillId="3" borderId="34" xfId="0" applyFont="1" applyFill="1" applyBorder="1" applyAlignment="1" applyProtection="1">
      <alignment horizontal="center" vertical="center" textRotation="90" wrapText="1"/>
      <protection locked="0"/>
    </xf>
    <xf numFmtId="0" fontId="27" fillId="3" borderId="24"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0" fontId="27" fillId="3" borderId="36" xfId="0" applyFont="1" applyFill="1" applyBorder="1" applyAlignment="1" applyProtection="1">
      <alignment horizontal="center" vertical="center" wrapText="1"/>
    </xf>
    <xf numFmtId="0" fontId="19" fillId="3" borderId="25"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37" xfId="0" applyFont="1" applyFill="1" applyBorder="1" applyAlignment="1" applyProtection="1">
      <alignment horizontal="center" vertical="center" wrapText="1"/>
    </xf>
    <xf numFmtId="1" fontId="19" fillId="3" borderId="25" xfId="0" applyNumberFormat="1" applyFont="1" applyFill="1" applyBorder="1" applyAlignment="1" applyProtection="1">
      <alignment horizontal="center" vertical="center" wrapText="1"/>
    </xf>
    <xf numFmtId="1" fontId="19" fillId="3" borderId="2" xfId="0" applyNumberFormat="1" applyFont="1" applyFill="1" applyBorder="1" applyAlignment="1" applyProtection="1">
      <alignment horizontal="center" vertical="center" wrapText="1"/>
    </xf>
    <xf numFmtId="1" fontId="19" fillId="3" borderId="37" xfId="0" applyNumberFormat="1" applyFont="1" applyFill="1" applyBorder="1" applyAlignment="1" applyProtection="1">
      <alignment horizontal="center" vertical="center" wrapText="1"/>
    </xf>
    <xf numFmtId="0" fontId="19" fillId="0" borderId="22" xfId="0" applyFont="1" applyBorder="1" applyAlignment="1" applyProtection="1">
      <alignment horizontal="center" vertical="center"/>
    </xf>
    <xf numFmtId="0" fontId="19" fillId="0" borderId="22" xfId="0" applyFont="1" applyBorder="1" applyAlignment="1" applyProtection="1">
      <alignment horizontal="justify" vertical="center" wrapText="1"/>
    </xf>
    <xf numFmtId="0" fontId="19" fillId="0" borderId="54" xfId="0" applyFont="1" applyBorder="1" applyAlignment="1" applyProtection="1">
      <alignment horizontal="justify" vertical="center" wrapText="1"/>
    </xf>
    <xf numFmtId="0" fontId="28" fillId="0" borderId="13" xfId="0" applyFont="1" applyBorder="1" applyAlignment="1" applyProtection="1">
      <alignment horizontal="justify" vertical="center" wrapText="1"/>
    </xf>
    <xf numFmtId="0" fontId="28" fillId="0" borderId="12"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28" fillId="0" borderId="51" xfId="0" applyFont="1" applyBorder="1" applyAlignment="1" applyProtection="1">
      <alignment horizontal="center" vertical="center" wrapText="1"/>
    </xf>
    <xf numFmtId="0" fontId="28" fillId="0" borderId="52" xfId="0" applyFont="1" applyBorder="1" applyAlignment="1" applyProtection="1">
      <alignment horizontal="center" vertical="center" wrapText="1"/>
    </xf>
    <xf numFmtId="0" fontId="28" fillId="0" borderId="53" xfId="0" applyFont="1" applyBorder="1" applyAlignment="1" applyProtection="1">
      <alignment horizontal="center" vertical="center" wrapText="1"/>
    </xf>
    <xf numFmtId="0" fontId="28" fillId="3" borderId="1" xfId="0" applyFont="1" applyFill="1" applyBorder="1" applyAlignment="1" applyProtection="1">
      <alignment horizontal="justify" vertical="center" wrapText="1"/>
      <protection locked="0"/>
    </xf>
    <xf numFmtId="0" fontId="28" fillId="3" borderId="35" xfId="0" applyFont="1" applyFill="1" applyBorder="1" applyAlignment="1" applyProtection="1">
      <alignment horizontal="justify" vertical="center" wrapText="1"/>
      <protection locked="0"/>
    </xf>
    <xf numFmtId="0" fontId="19" fillId="3" borderId="23"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35" xfId="0" applyFont="1" applyFill="1" applyBorder="1" applyAlignment="1" applyProtection="1">
      <alignment horizontal="center" vertical="center" wrapText="1"/>
      <protection locked="0"/>
    </xf>
    <xf numFmtId="0" fontId="28" fillId="3" borderId="22"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8" fillId="3" borderId="34" xfId="0" applyFont="1" applyFill="1" applyBorder="1" applyAlignment="1" applyProtection="1">
      <alignment horizontal="center" vertical="center"/>
      <protection locked="0"/>
    </xf>
    <xf numFmtId="0" fontId="28" fillId="0" borderId="13" xfId="0" applyFont="1" applyBorder="1" applyAlignment="1" applyProtection="1">
      <alignment horizontal="left" vertical="center" wrapText="1"/>
      <protection locked="0"/>
    </xf>
    <xf numFmtId="0" fontId="29" fillId="0" borderId="48"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0" fontId="38" fillId="0" borderId="41"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50" xfId="0" applyFont="1" applyBorder="1" applyAlignment="1" applyProtection="1">
      <alignment horizontal="center" vertical="center" wrapText="1"/>
      <protection locked="0"/>
    </xf>
    <xf numFmtId="0" fontId="29" fillId="3" borderId="21" xfId="0" applyFont="1" applyFill="1" applyBorder="1" applyAlignment="1" applyProtection="1">
      <alignment horizontal="center" vertical="center" wrapText="1"/>
      <protection locked="0"/>
    </xf>
    <xf numFmtId="0" fontId="29" fillId="3" borderId="29" xfId="0" applyFont="1" applyFill="1" applyBorder="1" applyAlignment="1" applyProtection="1">
      <alignment horizontal="center" vertical="center" wrapText="1"/>
      <protection locked="0"/>
    </xf>
    <xf numFmtId="0" fontId="29" fillId="3" borderId="49" xfId="0" applyFont="1" applyFill="1" applyBorder="1" applyAlignment="1" applyProtection="1">
      <alignment horizontal="center" vertical="center" wrapText="1"/>
      <protection locked="0"/>
    </xf>
    <xf numFmtId="0" fontId="38" fillId="3" borderId="22" xfId="0" applyFont="1" applyFill="1" applyBorder="1" applyAlignment="1" applyProtection="1">
      <alignment horizontal="justify" vertical="center" wrapText="1"/>
      <protection locked="0"/>
    </xf>
    <xf numFmtId="0" fontId="38" fillId="3" borderId="12" xfId="0" applyFont="1" applyFill="1" applyBorder="1" applyAlignment="1" applyProtection="1">
      <alignment horizontal="justify" vertical="center" wrapText="1"/>
      <protection locked="0"/>
    </xf>
    <xf numFmtId="0" fontId="38" fillId="3" borderId="34" xfId="0" applyFont="1" applyFill="1" applyBorder="1" applyAlignment="1" applyProtection="1">
      <alignment horizontal="justify" vertical="center" wrapText="1"/>
      <protection locked="0"/>
    </xf>
    <xf numFmtId="0" fontId="28" fillId="0" borderId="22"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34" xfId="0" applyFont="1" applyBorder="1" applyAlignment="1" applyProtection="1">
      <alignment horizontal="center" vertical="center"/>
    </xf>
    <xf numFmtId="0" fontId="18" fillId="0" borderId="22" xfId="0" applyFont="1" applyBorder="1" applyAlignment="1" applyProtection="1">
      <alignment horizontal="center" vertical="center"/>
    </xf>
    <xf numFmtId="0" fontId="29" fillId="0" borderId="48"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8" fillId="0" borderId="54" xfId="0" applyFont="1" applyBorder="1" applyAlignment="1" applyProtection="1">
      <alignment horizontal="justify" vertical="center" wrapText="1"/>
    </xf>
    <xf numFmtId="15" fontId="28" fillId="0" borderId="4" xfId="0" applyNumberFormat="1"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protection locked="0"/>
    </xf>
    <xf numFmtId="0" fontId="19" fillId="0" borderId="12" xfId="0" applyFont="1" applyBorder="1" applyAlignment="1" applyProtection="1">
      <alignment horizontal="justify" vertical="center" wrapText="1"/>
      <protection locked="0"/>
    </xf>
    <xf numFmtId="0" fontId="19" fillId="0" borderId="10" xfId="0" applyFont="1" applyBorder="1" applyAlignment="1" applyProtection="1">
      <alignment horizontal="justify" vertical="center" wrapText="1"/>
      <protection locked="0"/>
    </xf>
    <xf numFmtId="0" fontId="28" fillId="0" borderId="12" xfId="0" applyFont="1" applyBorder="1" applyAlignment="1" applyProtection="1">
      <alignment horizontal="justify" vertical="center" wrapText="1"/>
      <protection locked="0"/>
    </xf>
    <xf numFmtId="0" fontId="28" fillId="0" borderId="10" xfId="0" applyFont="1" applyBorder="1" applyAlignment="1" applyProtection="1">
      <alignment horizontal="justify" vertical="center" wrapText="1"/>
      <protection locked="0"/>
    </xf>
    <xf numFmtId="0" fontId="40" fillId="0" borderId="12"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28" fillId="0" borderId="35" xfId="0" applyFont="1" applyBorder="1" applyAlignment="1" applyProtection="1">
      <alignment horizontal="left" vertical="center"/>
      <protection locked="0"/>
    </xf>
    <xf numFmtId="0" fontId="28" fillId="0" borderId="35"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protection locked="0"/>
    </xf>
    <xf numFmtId="0" fontId="19" fillId="0" borderId="37"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protection locked="0"/>
    </xf>
    <xf numFmtId="0" fontId="19" fillId="0" borderId="31"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9" fillId="0" borderId="23" xfId="0" applyFont="1" applyFill="1" applyBorder="1" applyAlignment="1" applyProtection="1">
      <alignment horizontal="justify" vertical="center" wrapText="1"/>
      <protection locked="0"/>
    </xf>
    <xf numFmtId="0" fontId="19" fillId="0" borderId="1" xfId="0" applyFont="1" applyFill="1" applyBorder="1" applyAlignment="1" applyProtection="1">
      <alignment horizontal="justify" vertical="center" wrapText="1"/>
      <protection locked="0"/>
    </xf>
    <xf numFmtId="0" fontId="19" fillId="0" borderId="13" xfId="0" applyFont="1" applyFill="1" applyBorder="1" applyAlignment="1" applyProtection="1">
      <alignment horizontal="justify" vertical="center" wrapText="1"/>
      <protection locked="0"/>
    </xf>
    <xf numFmtId="0" fontId="28" fillId="0" borderId="22" xfId="0" applyFont="1" applyBorder="1" applyAlignment="1" applyProtection="1">
      <alignment horizontal="justify" vertical="center"/>
      <protection locked="0"/>
    </xf>
    <xf numFmtId="0" fontId="28" fillId="0" borderId="12" xfId="0" applyFont="1" applyBorder="1" applyAlignment="1" applyProtection="1">
      <alignment horizontal="justify" vertical="center"/>
      <protection locked="0"/>
    </xf>
    <xf numFmtId="0" fontId="28" fillId="0" borderId="10" xfId="0" applyFont="1" applyBorder="1" applyAlignment="1" applyProtection="1">
      <alignment horizontal="justify" vertical="center"/>
      <protection locked="0"/>
    </xf>
    <xf numFmtId="0" fontId="18" fillId="0" borderId="22" xfId="0" applyFont="1" applyBorder="1" applyAlignment="1" applyProtection="1">
      <alignment horizontal="center" vertical="center" textRotation="90" wrapText="1"/>
      <protection locked="0"/>
    </xf>
    <xf numFmtId="0" fontId="18" fillId="0" borderId="12" xfId="0" applyFont="1" applyBorder="1" applyAlignment="1" applyProtection="1">
      <alignment horizontal="center" vertical="center" textRotation="90" wrapText="1"/>
      <protection locked="0"/>
    </xf>
    <xf numFmtId="14" fontId="28" fillId="0" borderId="25" xfId="0" applyNumberFormat="1" applyFont="1" applyBorder="1" applyAlignment="1" applyProtection="1">
      <alignment horizontal="center" vertical="center"/>
      <protection locked="0"/>
    </xf>
    <xf numFmtId="14" fontId="28" fillId="0" borderId="2" xfId="0" applyNumberFormat="1" applyFont="1" applyBorder="1" applyAlignment="1" applyProtection="1">
      <alignment horizontal="center" vertical="center"/>
      <protection locked="0"/>
    </xf>
    <xf numFmtId="0" fontId="19" fillId="0" borderId="35" xfId="0" applyFont="1" applyFill="1" applyBorder="1" applyAlignment="1" applyProtection="1">
      <alignment horizontal="justify" vertical="center" wrapText="1"/>
      <protection locked="0"/>
    </xf>
    <xf numFmtId="0" fontId="28" fillId="0" borderId="34" xfId="0" applyFont="1" applyBorder="1" applyAlignment="1" applyProtection="1">
      <alignment horizontal="justify" vertical="center"/>
      <protection locked="0"/>
    </xf>
    <xf numFmtId="0" fontId="18" fillId="0" borderId="13" xfId="0" applyFont="1" applyBorder="1" applyAlignment="1" applyProtection="1">
      <alignment horizontal="center" vertical="center" textRotation="90" wrapText="1"/>
      <protection locked="0"/>
    </xf>
    <xf numFmtId="0" fontId="18" fillId="0" borderId="34" xfId="0" applyFont="1" applyBorder="1" applyAlignment="1" applyProtection="1">
      <alignment horizontal="center" vertical="center" textRotation="90" wrapText="1"/>
      <protection locked="0"/>
    </xf>
    <xf numFmtId="14" fontId="28" fillId="0" borderId="4" xfId="0" applyNumberFormat="1" applyFont="1" applyBorder="1" applyAlignment="1" applyProtection="1">
      <alignment horizontal="center" vertical="center"/>
      <protection locked="0"/>
    </xf>
    <xf numFmtId="14" fontId="28" fillId="0" borderId="37" xfId="0" applyNumberFormat="1" applyFont="1" applyBorder="1" applyAlignment="1" applyProtection="1">
      <alignment horizontal="center" vertical="center"/>
      <protection locked="0"/>
    </xf>
    <xf numFmtId="0" fontId="29" fillId="3"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justify" vertical="center" wrapText="1"/>
      <protection locked="0"/>
    </xf>
    <xf numFmtId="1" fontId="28" fillId="0" borderId="0" xfId="0" applyNumberFormat="1" applyFont="1" applyBorder="1" applyAlignment="1" applyProtection="1">
      <alignment horizontal="center" vertical="center"/>
    </xf>
    <xf numFmtId="0" fontId="19" fillId="0" borderId="12" xfId="0" applyFont="1" applyBorder="1" applyAlignment="1" applyProtection="1">
      <alignment horizontal="center" vertical="center"/>
    </xf>
    <xf numFmtId="0" fontId="34" fillId="0" borderId="4" xfId="0" applyFont="1" applyBorder="1" applyAlignment="1" applyProtection="1">
      <alignment horizontal="justify" vertical="center" wrapText="1"/>
      <protection locked="0"/>
    </xf>
    <xf numFmtId="0" fontId="34" fillId="0" borderId="2" xfId="0" applyFont="1" applyBorder="1" applyAlignment="1" applyProtection="1">
      <alignment horizontal="justify" vertical="center"/>
      <protection locked="0"/>
    </xf>
    <xf numFmtId="0" fontId="19" fillId="0" borderId="13" xfId="0" applyFont="1" applyBorder="1" applyAlignment="1" applyProtection="1">
      <alignment horizontal="center" vertical="center"/>
    </xf>
    <xf numFmtId="0" fontId="34" fillId="0" borderId="4"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2" fillId="0" borderId="3" xfId="0" applyFont="1" applyBorder="1" applyAlignment="1">
      <alignment horizontal="center" wrapText="1"/>
    </xf>
    <xf numFmtId="0" fontId="32" fillId="0" borderId="17" xfId="0" applyFont="1" applyBorder="1" applyAlignment="1">
      <alignment horizontal="center" wrapText="1"/>
    </xf>
    <xf numFmtId="0" fontId="33" fillId="0" borderId="18" xfId="0" applyFont="1" applyBorder="1" applyAlignment="1">
      <alignment horizont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18" xfId="0" applyFont="1" applyBorder="1" applyAlignment="1">
      <alignment horizontal="left" vertical="top"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11" fillId="0" borderId="3" xfId="0" applyFont="1" applyBorder="1" applyAlignment="1">
      <alignment horizontal="left" vertical="center" wrapText="1"/>
    </xf>
    <xf numFmtId="0" fontId="13" fillId="0" borderId="18" xfId="0" applyFont="1" applyBorder="1" applyAlignment="1">
      <alignment horizontal="left" vertical="center" wrapText="1"/>
    </xf>
    <xf numFmtId="0" fontId="32" fillId="0" borderId="3" xfId="0" applyFont="1" applyBorder="1" applyAlignment="1">
      <alignment horizontal="left" vertical="top" wrapText="1"/>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3" xfId="0" applyFont="1" applyBorder="1" applyAlignment="1">
      <alignment horizontal="left" vertical="top"/>
    </xf>
    <xf numFmtId="0" fontId="11" fillId="0" borderId="18" xfId="0" applyFont="1" applyBorder="1" applyAlignment="1">
      <alignment horizontal="left" vertical="top"/>
    </xf>
    <xf numFmtId="14" fontId="28" fillId="0" borderId="3" xfId="0" applyNumberFormat="1" applyFont="1" applyBorder="1" applyAlignment="1" applyProtection="1">
      <alignment horizontal="center"/>
      <protection locked="0"/>
    </xf>
    <xf numFmtId="0" fontId="29" fillId="0" borderId="3" xfId="0" applyNumberFormat="1" applyFont="1" applyBorder="1" applyAlignment="1" applyProtection="1">
      <alignment horizontal="center" vertical="top" wrapText="1"/>
      <protection locked="0"/>
    </xf>
    <xf numFmtId="0" fontId="29" fillId="0" borderId="18" xfId="0" applyNumberFormat="1" applyFont="1" applyBorder="1" applyAlignment="1" applyProtection="1">
      <alignment horizontal="center" vertical="top" wrapText="1"/>
      <protection locked="0"/>
    </xf>
  </cellXfs>
  <cellStyles count="1">
    <cellStyle name="Normal" xfId="0" builtinId="0"/>
  </cellStyles>
  <dxfs count="400">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28</xdr:col>
      <xdr:colOff>1670655</xdr:colOff>
      <xdr:row>5</xdr:row>
      <xdr:rowOff>317500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33103155" cy="1119188"/>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ctr" anchorCtr="0" upright="1"/>
          <a:lstStyle/>
          <a:p>
            <a:pPr algn="ctr" rtl="0">
              <a:defRPr sz="1000"/>
            </a:pPr>
            <a:r>
              <a:rPr lang="es-ES" sz="16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ctr" anchorCtr="0" upright="1"/>
          <a:lstStyle/>
          <a:p>
            <a:pPr algn="ctr" rtl="0">
              <a:defRPr sz="1000"/>
            </a:pPr>
            <a:r>
              <a:rPr lang="es-ES" sz="16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ctr" anchorCtr="0" upright="1"/>
          <a:lstStyle/>
          <a:p>
            <a:pPr algn="ctr" rtl="0">
              <a:defRPr sz="1000"/>
            </a:pPr>
            <a:r>
              <a:rPr lang="es-ES" sz="1600" b="1" i="0" strike="noStrike">
                <a:solidFill>
                  <a:srgbClr val="000000"/>
                </a:solidFill>
                <a:latin typeface="Times New Roman"/>
                <a:cs typeface="Times New Roman"/>
              </a:rPr>
              <a:t>GESTIÓN</a:t>
            </a:r>
            <a:r>
              <a:rPr lang="es-ES" sz="1600" b="1" i="0" strike="noStrike" baseline="0">
                <a:solidFill>
                  <a:srgbClr val="000000"/>
                </a:solidFill>
                <a:latin typeface="Times New Roman"/>
                <a:cs typeface="Times New Roman"/>
              </a:rPr>
              <a:t> DE MEJORAMIENTO</a:t>
            </a:r>
            <a:endParaRPr lang="es-ES" sz="16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anchorCtr="0" upright="1"/>
          <a:lstStyle/>
          <a:p>
            <a:pPr algn="ctr" rtl="0">
              <a:defRPr sz="1000"/>
            </a:pPr>
            <a:r>
              <a:rPr lang="es-ES" sz="16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ctr" anchorCtr="0" upright="1"/>
          <a:lstStyle/>
          <a:p>
            <a:pPr algn="ctr" rtl="0">
              <a:defRPr sz="1000"/>
            </a:pPr>
            <a:r>
              <a:rPr lang="es-ES" sz="16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anchorCtr="0" upright="1"/>
          <a:lstStyle/>
          <a:p>
            <a:pPr algn="ctr" rtl="0">
              <a:defRPr sz="1000"/>
            </a:pPr>
            <a:r>
              <a:rPr lang="es-ES" sz="16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anchorCtr="0" upright="1"/>
          <a:lstStyle/>
          <a:p>
            <a:pPr algn="ctr" rtl="0">
              <a:defRPr sz="1000"/>
            </a:pPr>
            <a:r>
              <a:rPr lang="es-ES" sz="16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anchorCtr="0" upright="1"/>
          <a:lstStyle/>
          <a:p>
            <a:pPr algn="ctr" rtl="0">
              <a:defRPr sz="1000"/>
            </a:pPr>
            <a:r>
              <a:rPr lang="es-ES" sz="16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ctr" anchorCtr="0" upright="1"/>
          <a:lstStyle/>
          <a:p>
            <a:pPr algn="ctr" rtl="0">
              <a:defRPr sz="1000"/>
            </a:pPr>
            <a:r>
              <a:rPr lang="es-ES" sz="16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ctr" anchorCtr="0" upright="1"/>
          <a:lstStyle/>
          <a:p>
            <a:pPr algn="ctr" rtl="0">
              <a:defRPr sz="1000"/>
            </a:pPr>
            <a:r>
              <a:rPr lang="es-ES" sz="16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nchor="ctr" anchorCtr="0"/>
          <a:lstStyle/>
          <a:p>
            <a:pPr algn="ctr"/>
            <a:r>
              <a:rPr lang="es-CO" sz="16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ctr" anchorCtr="0" upright="1"/>
          <a:lstStyle/>
          <a:p>
            <a:pPr algn="ctr" rtl="0">
              <a:defRPr sz="1000"/>
            </a:pPr>
            <a:r>
              <a:rPr lang="es-ES" sz="16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1</xdr:col>
      <xdr:colOff>327772</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65" t="s">
        <v>54</v>
      </c>
      <c r="B7" s="166"/>
      <c r="C7" s="166"/>
      <c r="D7" s="167"/>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20" t="s">
        <v>0</v>
      </c>
      <c r="XEU7" s="221"/>
    </row>
    <row r="8" spans="1:34 16374:16377" x14ac:dyDescent="0.25">
      <c r="A8" s="193" t="s">
        <v>53</v>
      </c>
      <c r="B8" s="193"/>
      <c r="C8" s="193"/>
      <c r="D8" s="193"/>
      <c r="E8" s="193" t="s">
        <v>21</v>
      </c>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81" t="s">
        <v>28</v>
      </c>
      <c r="AF8" s="184" t="s">
        <v>39</v>
      </c>
      <c r="AG8" s="185"/>
      <c r="AH8" s="186"/>
      <c r="XET8" s="220" t="s">
        <v>2</v>
      </c>
      <c r="XEU8" s="221"/>
    </row>
    <row r="9" spans="1:34 16374:16377" x14ac:dyDescent="0.25">
      <c r="A9" s="206" t="s">
        <v>40</v>
      </c>
      <c r="B9" s="208" t="s">
        <v>41</v>
      </c>
      <c r="C9" s="208" t="s">
        <v>42</v>
      </c>
      <c r="D9" s="210" t="s">
        <v>43</v>
      </c>
      <c r="E9" s="193" t="s">
        <v>22</v>
      </c>
      <c r="F9" s="193"/>
      <c r="G9" s="193"/>
      <c r="H9" s="193"/>
      <c r="I9" s="193"/>
      <c r="J9" s="193"/>
      <c r="K9" s="136" t="s">
        <v>26</v>
      </c>
      <c r="L9" s="193" t="s">
        <v>24</v>
      </c>
      <c r="M9" s="193"/>
      <c r="N9" s="193"/>
      <c r="O9" s="193"/>
      <c r="P9" s="193"/>
      <c r="Q9" s="193"/>
      <c r="R9" s="193"/>
      <c r="S9" s="193"/>
      <c r="T9" s="193"/>
      <c r="U9" s="193"/>
      <c r="V9" s="193"/>
      <c r="W9" s="193"/>
      <c r="X9" s="193"/>
      <c r="Y9" s="193"/>
      <c r="Z9" s="193"/>
      <c r="AA9" s="193"/>
      <c r="AB9" s="193"/>
      <c r="AC9" s="193"/>
      <c r="AD9" s="193"/>
      <c r="AE9" s="182"/>
      <c r="AF9" s="187"/>
      <c r="AG9" s="188"/>
      <c r="AH9" s="189"/>
      <c r="XET9" s="7" t="s">
        <v>18</v>
      </c>
      <c r="XEU9" s="7" t="s">
        <v>20</v>
      </c>
      <c r="XEV9" s="7" t="s">
        <v>19</v>
      </c>
    </row>
    <row r="10" spans="1:34 16374:16377" ht="15" customHeight="1" x14ac:dyDescent="0.25">
      <c r="A10" s="206"/>
      <c r="B10" s="208"/>
      <c r="C10" s="208"/>
      <c r="D10" s="210"/>
      <c r="E10" s="214" t="s">
        <v>44</v>
      </c>
      <c r="F10" s="214"/>
      <c r="G10" s="214"/>
      <c r="H10" s="214"/>
      <c r="I10" s="214"/>
      <c r="J10" s="214"/>
      <c r="K10" s="137"/>
      <c r="L10" s="183" t="s">
        <v>55</v>
      </c>
      <c r="M10" s="227" t="s">
        <v>23</v>
      </c>
      <c r="N10" s="8"/>
      <c r="O10" s="9"/>
      <c r="P10" s="9"/>
      <c r="Q10" s="9"/>
      <c r="R10" s="9"/>
      <c r="S10" s="9"/>
      <c r="T10" s="9"/>
      <c r="U10" s="194" t="s">
        <v>46</v>
      </c>
      <c r="V10" s="229" t="s">
        <v>45</v>
      </c>
      <c r="W10" s="230"/>
      <c r="X10" s="230"/>
      <c r="Y10" s="230"/>
      <c r="Z10" s="230"/>
      <c r="AA10" s="231"/>
      <c r="AB10" s="225" t="s">
        <v>50</v>
      </c>
      <c r="AC10" s="225"/>
      <c r="AD10" s="225"/>
      <c r="AE10" s="182"/>
      <c r="AF10" s="190"/>
      <c r="AG10" s="191"/>
      <c r="AH10" s="192"/>
      <c r="XET10" s="5">
        <v>5</v>
      </c>
      <c r="XEU10" s="5">
        <v>10</v>
      </c>
      <c r="XEV10" s="5">
        <v>20</v>
      </c>
    </row>
    <row r="11" spans="1:34 16374:16377" ht="32.25" customHeight="1" x14ac:dyDescent="0.25">
      <c r="A11" s="207"/>
      <c r="B11" s="209"/>
      <c r="C11" s="209"/>
      <c r="D11" s="211"/>
      <c r="E11" s="10" t="s">
        <v>8</v>
      </c>
      <c r="F11" s="11"/>
      <c r="G11" s="10" t="s">
        <v>9</v>
      </c>
      <c r="H11" s="11"/>
      <c r="I11" s="11"/>
      <c r="J11" s="12" t="s">
        <v>10</v>
      </c>
      <c r="K11" s="138"/>
      <c r="L11" s="226"/>
      <c r="M11" s="228"/>
      <c r="N11" s="13"/>
      <c r="O11" s="13"/>
      <c r="P11" s="13"/>
      <c r="Q11" s="13"/>
      <c r="R11" s="13"/>
      <c r="S11" s="13"/>
      <c r="T11" s="13"/>
      <c r="U11" s="195"/>
      <c r="V11" s="34" t="s">
        <v>8</v>
      </c>
      <c r="W11" s="14"/>
      <c r="X11" s="15" t="s">
        <v>9</v>
      </c>
      <c r="Y11" s="16"/>
      <c r="Z11" s="13"/>
      <c r="AA11" s="17" t="s">
        <v>10</v>
      </c>
      <c r="AB11" s="32" t="s">
        <v>47</v>
      </c>
      <c r="AC11" s="21" t="s">
        <v>48</v>
      </c>
      <c r="AD11" s="21" t="s">
        <v>49</v>
      </c>
      <c r="AE11" s="183"/>
      <c r="AF11" s="33" t="s">
        <v>48</v>
      </c>
      <c r="AG11" s="35" t="s">
        <v>51</v>
      </c>
      <c r="AH11" s="33" t="s">
        <v>52</v>
      </c>
      <c r="XET11" s="5" t="s">
        <v>11</v>
      </c>
      <c r="XEU11" s="5" t="s">
        <v>12</v>
      </c>
      <c r="XEV11" s="5" t="s">
        <v>9</v>
      </c>
      <c r="XEW11" s="5" t="s">
        <v>8</v>
      </c>
    </row>
    <row r="12" spans="1:34 16374:16377" ht="50.25" customHeight="1" x14ac:dyDescent="0.25">
      <c r="A12" s="139"/>
      <c r="B12" s="141"/>
      <c r="C12" s="144"/>
      <c r="D12" s="146"/>
      <c r="E12" s="149" t="s">
        <v>15</v>
      </c>
      <c r="F12" s="151" t="str">
        <f>IF(E12="(1) RARA VEZ","1", IF(E12="(2) IMPROBABLE","2",IF(E12="(3) POSIBLE","3",IF(E12="(4) PROBABLE","4",IF(E12="(5) CASI SEGURO","5","")))))</f>
        <v>3</v>
      </c>
      <c r="G12" s="123" t="s">
        <v>19</v>
      </c>
      <c r="H12" s="118" t="str">
        <f>IF(G12="(5) MODERADO","5", IF(G12="(10) MAYOR","10",IF(G12="(20) CATASTROFICO","20","")))</f>
        <v>20</v>
      </c>
      <c r="I12" s="133">
        <f>F12*H12</f>
        <v>60</v>
      </c>
      <c r="J12" s="153">
        <f>+I12</f>
        <v>60</v>
      </c>
      <c r="K12" s="113"/>
      <c r="L12" s="22" t="s">
        <v>6</v>
      </c>
      <c r="M12" s="20" t="s">
        <v>11</v>
      </c>
      <c r="N12" s="18">
        <f>IF(M12="SÍ",15,"0")</f>
        <v>15</v>
      </c>
      <c r="O12" s="132">
        <f>SUM(N12:N18)</f>
        <v>70</v>
      </c>
      <c r="P12" s="134">
        <f>IF(AND($O12&gt;=0,$O12&lt;=50),0,IF(AND($O12&gt;50,$O12&lt;=75),1,IF(AND($O12&gt;75,$O12&lt;=100),2,"")))</f>
        <v>1</v>
      </c>
      <c r="Q12" s="134">
        <f>$F12-$P12</f>
        <v>2</v>
      </c>
      <c r="R12" s="125">
        <f>IF($Q12&lt;=0,1,$Q12)</f>
        <v>2</v>
      </c>
      <c r="S12" s="134">
        <f>$H12-$P12</f>
        <v>19</v>
      </c>
      <c r="T12" s="125">
        <f>IF($S12=19,10,IF($S12=18,5,IF($S12=9,5,IF($S12=8,5,H12))))</f>
        <v>10</v>
      </c>
      <c r="U12" s="127" t="s">
        <v>8</v>
      </c>
      <c r="V12" s="156" t="str">
        <f>IF(AND($U12="PROBABILIDAD",$R12=1),$XET$6,IF(AND($U12="PROBABILIDAD",$R12=2),$XET$5,IF(AND($U12="PROBABILIDAD",$R12=3),$XET$4,IF(AND($U12="PROBABILIDAD",$R12=4),$XET$3,IF(AND($U12="PROBABILIDAD",$R12=5),$XET$2,$E12)))))</f>
        <v>(2) IMPROBABLE</v>
      </c>
      <c r="W12" s="222">
        <f>IF($U12="PROBABILIDAD",$R12,$F12)</f>
        <v>2</v>
      </c>
      <c r="X12" s="158" t="str">
        <f>IF(AND($U12="IMPACTO",$S12=18),$XET$9,IF(AND($U12="IMPACTO",$S12=19),$XEU$9,IF(AND($U12="IMPACTO",$S12=20),$XEV$9,IF(AND($U12="IMPACTO",$S12&lt;10),$XET$9,$G12))))</f>
        <v>(20) CATASTROFICO</v>
      </c>
      <c r="Y12" s="117" t="str">
        <f>IF($U12="IMPACTO",$T12,$H12)</f>
        <v>20</v>
      </c>
      <c r="Z12" s="118">
        <f>$W12*$Y12</f>
        <v>40</v>
      </c>
      <c r="AA12" s="119">
        <f>$Z12</f>
        <v>40</v>
      </c>
      <c r="AB12" s="113"/>
      <c r="AC12" s="113"/>
      <c r="AD12" s="113"/>
      <c r="AE12" s="113"/>
      <c r="AF12" s="113"/>
      <c r="AG12" s="113"/>
      <c r="AH12" s="115"/>
    </row>
    <row r="13" spans="1:34 16374:16377" ht="48" customHeight="1" x14ac:dyDescent="0.25">
      <c r="A13" s="139"/>
      <c r="B13" s="142"/>
      <c r="C13" s="144"/>
      <c r="D13" s="147"/>
      <c r="E13" s="149"/>
      <c r="F13" s="151"/>
      <c r="G13" s="123"/>
      <c r="H13" s="118"/>
      <c r="I13" s="133"/>
      <c r="J13" s="153"/>
      <c r="K13" s="114"/>
      <c r="L13" s="23" t="s">
        <v>7</v>
      </c>
      <c r="M13" s="20" t="s">
        <v>11</v>
      </c>
      <c r="N13" s="19">
        <f>IF(M13="SÍ",5,"0")</f>
        <v>5</v>
      </c>
      <c r="O13" s="133"/>
      <c r="P13" s="135"/>
      <c r="Q13" s="135"/>
      <c r="R13" s="126"/>
      <c r="S13" s="135"/>
      <c r="T13" s="126"/>
      <c r="U13" s="128"/>
      <c r="V13" s="129"/>
      <c r="W13" s="223"/>
      <c r="X13" s="131"/>
      <c r="Y13" s="117"/>
      <c r="Z13" s="118"/>
      <c r="AA13" s="120"/>
      <c r="AB13" s="114"/>
      <c r="AC13" s="114"/>
      <c r="AD13" s="114"/>
      <c r="AE13" s="114"/>
      <c r="AF13" s="114"/>
      <c r="AG13" s="114"/>
      <c r="AH13" s="116"/>
    </row>
    <row r="14" spans="1:34 16374:16377" ht="33" customHeight="1" x14ac:dyDescent="0.25">
      <c r="A14" s="139"/>
      <c r="B14" s="142"/>
      <c r="C14" s="144"/>
      <c r="D14" s="147"/>
      <c r="E14" s="149"/>
      <c r="F14" s="151"/>
      <c r="G14" s="123"/>
      <c r="H14" s="118"/>
      <c r="I14" s="133"/>
      <c r="J14" s="154" t="str">
        <f>IF(AND(I12&gt;=5,I12&lt;=10),"BAJA",IF(AND(I12&gt;=15,I12&lt;=25),"MODERADA",IF(AND(I12&gt;=30,I12&lt;=50),"ALTA",IF(AND(I12&gt;=60,I12&lt;=100),"EXTREMA",""))))</f>
        <v>EXTREMA</v>
      </c>
      <c r="K14" s="114"/>
      <c r="L14" s="24" t="s">
        <v>3</v>
      </c>
      <c r="M14" s="20" t="s">
        <v>11</v>
      </c>
      <c r="N14" s="19">
        <f>IF(M14="SÍ",15,"0")</f>
        <v>15</v>
      </c>
      <c r="O14" s="133"/>
      <c r="P14" s="135"/>
      <c r="Q14" s="135"/>
      <c r="R14" s="126"/>
      <c r="S14" s="135"/>
      <c r="T14" s="126"/>
      <c r="U14" s="128"/>
      <c r="V14" s="129"/>
      <c r="W14" s="223"/>
      <c r="X14" s="131"/>
      <c r="Y14" s="117"/>
      <c r="Z14" s="118"/>
      <c r="AA14" s="121" t="str">
        <f>IF(AND($Z12&gt;=5,$Z12&lt;=10),"BAJA",IF(AND($Z12&gt;=15,$Z12&lt;=25),"MODERADA",IF(AND($Z12&gt;=30,$Z12&lt;=50),"ALTA",IF(AND($Z12&gt;=60,$Z12&lt;=100),"EXTREMA",""))))</f>
        <v>ALTA</v>
      </c>
      <c r="AB14" s="114"/>
      <c r="AC14" s="114"/>
      <c r="AD14" s="114"/>
      <c r="AE14" s="114"/>
      <c r="AF14" s="114"/>
      <c r="AG14" s="114"/>
      <c r="AH14" s="116"/>
    </row>
    <row r="15" spans="1:34 16374:16377" ht="26.25" customHeight="1" x14ac:dyDescent="0.25">
      <c r="A15" s="139"/>
      <c r="B15" s="142"/>
      <c r="C15" s="144"/>
      <c r="D15" s="147"/>
      <c r="E15" s="149"/>
      <c r="F15" s="151"/>
      <c r="G15" s="123"/>
      <c r="H15" s="118"/>
      <c r="I15" s="133"/>
      <c r="J15" s="154"/>
      <c r="K15" s="114"/>
      <c r="L15" s="24" t="s">
        <v>4</v>
      </c>
      <c r="M15" s="20" t="s">
        <v>11</v>
      </c>
      <c r="N15" s="19">
        <f>IF(M15="SÍ",10,"0")</f>
        <v>10</v>
      </c>
      <c r="O15" s="133"/>
      <c r="P15" s="135"/>
      <c r="Q15" s="135"/>
      <c r="R15" s="126"/>
      <c r="S15" s="135"/>
      <c r="T15" s="126"/>
      <c r="U15" s="128"/>
      <c r="V15" s="129"/>
      <c r="W15" s="223"/>
      <c r="X15" s="131"/>
      <c r="Y15" s="117"/>
      <c r="Z15" s="118"/>
      <c r="AA15" s="121"/>
      <c r="AB15" s="114"/>
      <c r="AC15" s="114"/>
      <c r="AD15" s="114"/>
      <c r="AE15" s="114"/>
      <c r="AF15" s="114"/>
      <c r="AG15" s="114"/>
      <c r="AH15" s="116"/>
    </row>
    <row r="16" spans="1:34 16374:16377" ht="45" customHeight="1" x14ac:dyDescent="0.25">
      <c r="A16" s="139"/>
      <c r="B16" s="142"/>
      <c r="C16" s="144"/>
      <c r="D16" s="147"/>
      <c r="E16" s="149"/>
      <c r="F16" s="151"/>
      <c r="G16" s="123"/>
      <c r="H16" s="118"/>
      <c r="I16" s="133"/>
      <c r="J16" s="154"/>
      <c r="K16" s="114"/>
      <c r="L16" s="23" t="s">
        <v>37</v>
      </c>
      <c r="M16" s="20" t="s">
        <v>11</v>
      </c>
      <c r="N16" s="19">
        <f>IF(M16="SÍ",15,"0")</f>
        <v>15</v>
      </c>
      <c r="O16" s="133"/>
      <c r="P16" s="135"/>
      <c r="Q16" s="135"/>
      <c r="R16" s="126"/>
      <c r="S16" s="135"/>
      <c r="T16" s="126"/>
      <c r="U16" s="128"/>
      <c r="V16" s="129"/>
      <c r="W16" s="223"/>
      <c r="X16" s="131"/>
      <c r="Y16" s="117"/>
      <c r="Z16" s="118"/>
      <c r="AA16" s="121"/>
      <c r="AB16" s="114"/>
      <c r="AC16" s="114"/>
      <c r="AD16" s="114"/>
      <c r="AE16" s="114"/>
      <c r="AF16" s="114"/>
      <c r="AG16" s="114"/>
      <c r="AH16" s="116"/>
    </row>
    <row r="17" spans="1:34" ht="51" customHeight="1" x14ac:dyDescent="0.25">
      <c r="A17" s="139"/>
      <c r="B17" s="142"/>
      <c r="C17" s="144"/>
      <c r="D17" s="147"/>
      <c r="E17" s="149"/>
      <c r="F17" s="151"/>
      <c r="G17" s="123"/>
      <c r="H17" s="118"/>
      <c r="I17" s="133"/>
      <c r="J17" s="154"/>
      <c r="K17" s="114"/>
      <c r="L17" s="23" t="s">
        <v>5</v>
      </c>
      <c r="M17" s="20" t="s">
        <v>11</v>
      </c>
      <c r="N17" s="19">
        <f>IF(M17="SÍ",10,"0")</f>
        <v>10</v>
      </c>
      <c r="O17" s="133"/>
      <c r="P17" s="135"/>
      <c r="Q17" s="135"/>
      <c r="R17" s="126"/>
      <c r="S17" s="135"/>
      <c r="T17" s="126"/>
      <c r="U17" s="128"/>
      <c r="V17" s="129"/>
      <c r="W17" s="223"/>
      <c r="X17" s="131"/>
      <c r="Y17" s="117"/>
      <c r="Z17" s="118"/>
      <c r="AA17" s="121"/>
      <c r="AB17" s="114"/>
      <c r="AC17" s="114"/>
      <c r="AD17" s="114"/>
      <c r="AE17" s="114"/>
      <c r="AF17" s="114"/>
      <c r="AG17" s="114"/>
      <c r="AH17" s="116"/>
    </row>
    <row r="18" spans="1:34" ht="39.75" customHeight="1" x14ac:dyDescent="0.25">
      <c r="A18" s="140"/>
      <c r="B18" s="143"/>
      <c r="C18" s="145"/>
      <c r="D18" s="148"/>
      <c r="E18" s="150"/>
      <c r="F18" s="152"/>
      <c r="G18" s="124"/>
      <c r="H18" s="118"/>
      <c r="I18" s="133"/>
      <c r="J18" s="155"/>
      <c r="K18" s="114"/>
      <c r="L18" s="27" t="s">
        <v>36</v>
      </c>
      <c r="M18" s="20" t="s">
        <v>12</v>
      </c>
      <c r="N18" s="19" t="str">
        <f>IF(M18="SÍ",30,"0")</f>
        <v>0</v>
      </c>
      <c r="O18" s="133"/>
      <c r="P18" s="135"/>
      <c r="Q18" s="135"/>
      <c r="R18" s="126"/>
      <c r="S18" s="135"/>
      <c r="T18" s="126"/>
      <c r="U18" s="128"/>
      <c r="V18" s="157"/>
      <c r="W18" s="224"/>
      <c r="X18" s="159"/>
      <c r="Y18" s="117"/>
      <c r="Z18" s="118"/>
      <c r="AA18" s="121"/>
      <c r="AB18" s="114"/>
      <c r="AC18" s="114"/>
      <c r="AD18" s="114"/>
      <c r="AE18" s="114"/>
      <c r="AF18" s="114"/>
      <c r="AG18" s="114"/>
      <c r="AH18" s="116"/>
    </row>
    <row r="19" spans="1:34" ht="50.25" customHeight="1" x14ac:dyDescent="0.25">
      <c r="A19" s="139"/>
      <c r="B19" s="141"/>
      <c r="C19" s="144"/>
      <c r="D19" s="146"/>
      <c r="E19" s="149" t="s">
        <v>16</v>
      </c>
      <c r="F19" s="151" t="str">
        <f>IF(E19="(1) RARA VEZ","1", IF(E19="(2) IMPROBABLE","2",IF(E19="(3) POSIBLE","3",IF(E19="(4) PROBABLE","4",IF(E19="(5) CASI SEGURO","5","")))))</f>
        <v>4</v>
      </c>
      <c r="G19" s="123" t="s">
        <v>20</v>
      </c>
      <c r="H19" s="118" t="str">
        <f>IF(G19="(5) MODERADO","5", IF(G19="(10) MAYOR","10",IF(G19="(20) CATASTROFICO","20","")))</f>
        <v>10</v>
      </c>
      <c r="I19" s="133">
        <f>F19*H19</f>
        <v>40</v>
      </c>
      <c r="J19" s="153">
        <f>+I19</f>
        <v>40</v>
      </c>
      <c r="K19" s="113"/>
      <c r="L19" s="22" t="s">
        <v>6</v>
      </c>
      <c r="M19" s="20" t="s">
        <v>11</v>
      </c>
      <c r="N19" s="39">
        <f>IF(M19="SÍ",15,"0")</f>
        <v>15</v>
      </c>
      <c r="O19" s="132">
        <f>SUM(N19:N25)</f>
        <v>100</v>
      </c>
      <c r="P19" s="134">
        <f>IF(AND($O19&gt;=0,$O19&lt;=50),0,IF(AND($O19&gt;50,$O19&lt;=75),1,IF(AND($O19&gt;75,$O19&lt;=100),2,"")))</f>
        <v>2</v>
      </c>
      <c r="Q19" s="134">
        <f>$F19-$P19</f>
        <v>2</v>
      </c>
      <c r="R19" s="125">
        <f>IF($Q19&lt;=0,1,$Q19)</f>
        <v>2</v>
      </c>
      <c r="S19" s="134">
        <f>$H19-$P19</f>
        <v>8</v>
      </c>
      <c r="T19" s="125">
        <f>IF($S19=19,10,IF($S19=18,5,IF($S19=9,5,IF($S19=8,5,H19))))</f>
        <v>5</v>
      </c>
      <c r="U19" s="127"/>
      <c r="V19" s="156" t="str">
        <f>IF(AND($U19="PROBABILIDAD",$R19=1),$XET$6,IF(AND($U19="PROBABILIDAD",$R19=2),$XET$5,IF(AND($U19="PROBABILIDAD",$R19=3),$XET$4,IF(AND($U19="PROBABILIDAD",$R19=4),$XET$3,IF(AND($U19="PROBABILIDAD",$R19=5),$XET$2,$E19)))))</f>
        <v>(4) PROBABLE</v>
      </c>
      <c r="W19" s="163" t="str">
        <f>IF($U19="PROBABILIDAD",$R19,$F19)</f>
        <v>4</v>
      </c>
      <c r="X19" s="158" t="str">
        <f>IF(AND($U19="IMPACTO",$S19=18),$XET$9,IF(AND($U19="IMPACTO",$S19=19),$XEU$9,IF(AND($U19="IMPACTO",$S19=20),$XEV$9,IF(AND($U19="IMPACTO",$S19&lt;10),$XET$9,$G19))))</f>
        <v>(10) MAYOR</v>
      </c>
      <c r="Y19" s="117" t="str">
        <f>IF($U19="IMPACTO",$T19,$H19)</f>
        <v>10</v>
      </c>
      <c r="Z19" s="118">
        <f>$W19*$Y19</f>
        <v>40</v>
      </c>
      <c r="AA19" s="119">
        <f>$Z19</f>
        <v>40</v>
      </c>
      <c r="AB19" s="113"/>
      <c r="AC19" s="113"/>
      <c r="AD19" s="113"/>
      <c r="AE19" s="113"/>
      <c r="AF19" s="113"/>
      <c r="AG19" s="113"/>
      <c r="AH19" s="115"/>
    </row>
    <row r="20" spans="1:34" ht="48" customHeight="1" x14ac:dyDescent="0.25">
      <c r="A20" s="139"/>
      <c r="B20" s="142"/>
      <c r="C20" s="144"/>
      <c r="D20" s="147"/>
      <c r="E20" s="149"/>
      <c r="F20" s="151"/>
      <c r="G20" s="123"/>
      <c r="H20" s="118"/>
      <c r="I20" s="133"/>
      <c r="J20" s="153"/>
      <c r="K20" s="114"/>
      <c r="L20" s="23" t="s">
        <v>7</v>
      </c>
      <c r="M20" s="20" t="s">
        <v>11</v>
      </c>
      <c r="N20" s="19">
        <f>IF(M20="SÍ",5,"0")</f>
        <v>5</v>
      </c>
      <c r="O20" s="133"/>
      <c r="P20" s="135"/>
      <c r="Q20" s="135"/>
      <c r="R20" s="126"/>
      <c r="S20" s="135"/>
      <c r="T20" s="126"/>
      <c r="U20" s="128"/>
      <c r="V20" s="129"/>
      <c r="W20" s="130"/>
      <c r="X20" s="131"/>
      <c r="Y20" s="117"/>
      <c r="Z20" s="118"/>
      <c r="AA20" s="120"/>
      <c r="AB20" s="114"/>
      <c r="AC20" s="114"/>
      <c r="AD20" s="114"/>
      <c r="AE20" s="114"/>
      <c r="AF20" s="114"/>
      <c r="AG20" s="114"/>
      <c r="AH20" s="116"/>
    </row>
    <row r="21" spans="1:34" ht="33" customHeight="1" x14ac:dyDescent="0.25">
      <c r="A21" s="139"/>
      <c r="B21" s="142"/>
      <c r="C21" s="144"/>
      <c r="D21" s="147"/>
      <c r="E21" s="149"/>
      <c r="F21" s="151"/>
      <c r="G21" s="123"/>
      <c r="H21" s="118"/>
      <c r="I21" s="133"/>
      <c r="J21" s="154" t="str">
        <f>IF(AND(I19&gt;=5,I19&lt;=10),"BAJA",IF(AND(I19&gt;=15,I19&lt;=25),"MODERADA",IF(AND(I19&gt;=30,I19&lt;=50),"ALTA",IF(AND(I19&gt;=60,I19&lt;=100),"EXTREMA",""))))</f>
        <v>ALTA</v>
      </c>
      <c r="K21" s="114"/>
      <c r="L21" s="24" t="s">
        <v>3</v>
      </c>
      <c r="M21" s="20" t="s">
        <v>11</v>
      </c>
      <c r="N21" s="19">
        <f>IF(M21="SÍ",15,"0")</f>
        <v>15</v>
      </c>
      <c r="O21" s="133"/>
      <c r="P21" s="135"/>
      <c r="Q21" s="135"/>
      <c r="R21" s="126"/>
      <c r="S21" s="135"/>
      <c r="T21" s="126"/>
      <c r="U21" s="128"/>
      <c r="V21" s="129"/>
      <c r="W21" s="130"/>
      <c r="X21" s="131"/>
      <c r="Y21" s="117"/>
      <c r="Z21" s="118"/>
      <c r="AA21" s="121" t="str">
        <f>IF(AND($Z19&gt;=5,$Z19&lt;=10),"BAJA",IF(AND($Z19&gt;=15,$Z19&lt;=25),"MODERADA",IF(AND($Z19&gt;=30,$Z19&lt;=50),"ALTA",IF(AND($Z19&gt;=60,$Z19&lt;=100),"EXTREMA",""))))</f>
        <v>ALTA</v>
      </c>
      <c r="AB21" s="114"/>
      <c r="AC21" s="114"/>
      <c r="AD21" s="114"/>
      <c r="AE21" s="114"/>
      <c r="AF21" s="114"/>
      <c r="AG21" s="114"/>
      <c r="AH21" s="116"/>
    </row>
    <row r="22" spans="1:34" ht="26.25" customHeight="1" x14ac:dyDescent="0.25">
      <c r="A22" s="139"/>
      <c r="B22" s="142"/>
      <c r="C22" s="144"/>
      <c r="D22" s="147"/>
      <c r="E22" s="149"/>
      <c r="F22" s="151"/>
      <c r="G22" s="123"/>
      <c r="H22" s="118"/>
      <c r="I22" s="133"/>
      <c r="J22" s="154"/>
      <c r="K22" s="114"/>
      <c r="L22" s="24" t="s">
        <v>4</v>
      </c>
      <c r="M22" s="20" t="s">
        <v>11</v>
      </c>
      <c r="N22" s="19">
        <f>IF(M22="SÍ",10,"0")</f>
        <v>10</v>
      </c>
      <c r="O22" s="133"/>
      <c r="P22" s="135"/>
      <c r="Q22" s="135"/>
      <c r="R22" s="126"/>
      <c r="S22" s="135"/>
      <c r="T22" s="126"/>
      <c r="U22" s="128"/>
      <c r="V22" s="129"/>
      <c r="W22" s="130"/>
      <c r="X22" s="131"/>
      <c r="Y22" s="117"/>
      <c r="Z22" s="118"/>
      <c r="AA22" s="121"/>
      <c r="AB22" s="114"/>
      <c r="AC22" s="114"/>
      <c r="AD22" s="114"/>
      <c r="AE22" s="114"/>
      <c r="AF22" s="114"/>
      <c r="AG22" s="114"/>
      <c r="AH22" s="116"/>
    </row>
    <row r="23" spans="1:34" ht="45" customHeight="1" x14ac:dyDescent="0.25">
      <c r="A23" s="139"/>
      <c r="B23" s="142"/>
      <c r="C23" s="144"/>
      <c r="D23" s="147"/>
      <c r="E23" s="149"/>
      <c r="F23" s="151"/>
      <c r="G23" s="123"/>
      <c r="H23" s="118"/>
      <c r="I23" s="133"/>
      <c r="J23" s="154"/>
      <c r="K23" s="114"/>
      <c r="L23" s="23" t="s">
        <v>37</v>
      </c>
      <c r="M23" s="20" t="s">
        <v>11</v>
      </c>
      <c r="N23" s="19">
        <f>IF(M23="SÍ",15,"0")</f>
        <v>15</v>
      </c>
      <c r="O23" s="133"/>
      <c r="P23" s="135"/>
      <c r="Q23" s="135"/>
      <c r="R23" s="126"/>
      <c r="S23" s="135"/>
      <c r="T23" s="126"/>
      <c r="U23" s="128"/>
      <c r="V23" s="129"/>
      <c r="W23" s="130"/>
      <c r="X23" s="131"/>
      <c r="Y23" s="117"/>
      <c r="Z23" s="118"/>
      <c r="AA23" s="121"/>
      <c r="AB23" s="114"/>
      <c r="AC23" s="114"/>
      <c r="AD23" s="114"/>
      <c r="AE23" s="114"/>
      <c r="AF23" s="114"/>
      <c r="AG23" s="114"/>
      <c r="AH23" s="116"/>
    </row>
    <row r="24" spans="1:34" ht="51" customHeight="1" x14ac:dyDescent="0.25">
      <c r="A24" s="139"/>
      <c r="B24" s="142"/>
      <c r="C24" s="144"/>
      <c r="D24" s="147"/>
      <c r="E24" s="149"/>
      <c r="F24" s="151"/>
      <c r="G24" s="123"/>
      <c r="H24" s="118"/>
      <c r="I24" s="133"/>
      <c r="J24" s="154"/>
      <c r="K24" s="114"/>
      <c r="L24" s="23" t="s">
        <v>5</v>
      </c>
      <c r="M24" s="20" t="s">
        <v>11</v>
      </c>
      <c r="N24" s="19">
        <f>IF(M24="SÍ",10,"0")</f>
        <v>10</v>
      </c>
      <c r="O24" s="133"/>
      <c r="P24" s="135"/>
      <c r="Q24" s="135"/>
      <c r="R24" s="126"/>
      <c r="S24" s="135"/>
      <c r="T24" s="126"/>
      <c r="U24" s="128"/>
      <c r="V24" s="129"/>
      <c r="W24" s="130"/>
      <c r="X24" s="131"/>
      <c r="Y24" s="117"/>
      <c r="Z24" s="118"/>
      <c r="AA24" s="121"/>
      <c r="AB24" s="114"/>
      <c r="AC24" s="114"/>
      <c r="AD24" s="114"/>
      <c r="AE24" s="114"/>
      <c r="AF24" s="114"/>
      <c r="AG24" s="114"/>
      <c r="AH24" s="116"/>
    </row>
    <row r="25" spans="1:34" ht="39.75" customHeight="1" x14ac:dyDescent="0.25">
      <c r="A25" s="140"/>
      <c r="B25" s="143"/>
      <c r="C25" s="145"/>
      <c r="D25" s="148"/>
      <c r="E25" s="150"/>
      <c r="F25" s="152"/>
      <c r="G25" s="124"/>
      <c r="H25" s="118"/>
      <c r="I25" s="133"/>
      <c r="J25" s="155"/>
      <c r="K25" s="114"/>
      <c r="L25" s="27" t="s">
        <v>36</v>
      </c>
      <c r="M25" s="20" t="s">
        <v>11</v>
      </c>
      <c r="N25" s="19">
        <f>IF(M25="SÍ",30,"0")</f>
        <v>30</v>
      </c>
      <c r="O25" s="133"/>
      <c r="P25" s="135"/>
      <c r="Q25" s="135"/>
      <c r="R25" s="126"/>
      <c r="S25" s="135"/>
      <c r="T25" s="126"/>
      <c r="U25" s="128"/>
      <c r="V25" s="157"/>
      <c r="W25" s="164"/>
      <c r="X25" s="159"/>
      <c r="Y25" s="117"/>
      <c r="Z25" s="118"/>
      <c r="AA25" s="121"/>
      <c r="AB25" s="114"/>
      <c r="AC25" s="114"/>
      <c r="AD25" s="114"/>
      <c r="AE25" s="114"/>
      <c r="AF25" s="114"/>
      <c r="AG25" s="114"/>
      <c r="AH25" s="116"/>
    </row>
    <row r="26" spans="1:34" ht="50.25" customHeight="1" x14ac:dyDescent="0.25">
      <c r="A26" s="139"/>
      <c r="B26" s="141"/>
      <c r="C26" s="144"/>
      <c r="D26" s="146"/>
      <c r="E26" s="149" t="s">
        <v>15</v>
      </c>
      <c r="F26" s="151" t="str">
        <f>IF(E26="(1) RARA VEZ","1", IF(E26="(2) IMPROBABLE","2",IF(E26="(3) POSIBLE","3",IF(E26="(4) PROBABLE","4",IF(E26="(5) CASI SEGURO","5","")))))</f>
        <v>3</v>
      </c>
      <c r="G26" s="123" t="s">
        <v>20</v>
      </c>
      <c r="H26" s="118" t="str">
        <f>IF(G26="(5) MODERADO","5", IF(G26="(10) MAYOR","10",IF(G26="(20) CATASTROFICO","20","")))</f>
        <v>10</v>
      </c>
      <c r="I26" s="133">
        <f>F26*H26</f>
        <v>30</v>
      </c>
      <c r="J26" s="153">
        <f>+I26</f>
        <v>30</v>
      </c>
      <c r="K26" s="113"/>
      <c r="L26" s="22" t="s">
        <v>6</v>
      </c>
      <c r="M26" s="20" t="s">
        <v>12</v>
      </c>
      <c r="N26" s="39" t="str">
        <f>IF(M26="SÍ",15,"0")</f>
        <v>0</v>
      </c>
      <c r="O26" s="132">
        <f>SUM(N26:N32)</f>
        <v>0</v>
      </c>
      <c r="P26" s="134">
        <f>IF(AND($O26&gt;=0,$O26&lt;=50),0,IF(AND($O26&gt;50,$O26&lt;=75),1,IF(AND($O26&gt;75,$O26&lt;=100),2,"")))</f>
        <v>0</v>
      </c>
      <c r="Q26" s="134">
        <f>$F26-$P26</f>
        <v>3</v>
      </c>
      <c r="R26" s="125">
        <f>IF($Q26&lt;=0,1,$Q26)</f>
        <v>3</v>
      </c>
      <c r="S26" s="134">
        <f>$H26-$P26</f>
        <v>10</v>
      </c>
      <c r="T26" s="125" t="str">
        <f>IF($S26=19,10,IF($S26=18,5,IF($S26=9,5,IF($S26=8,5,H26))))</f>
        <v>10</v>
      </c>
      <c r="U26" s="127"/>
      <c r="V26" s="156" t="str">
        <f>IF(AND($U26="PROBABILIDAD",$R26=1),$XET$6,IF(AND($U26="PROBABILIDAD",$R26=2),$XET$5,IF(AND($U26="PROBABILIDAD",$R26=3),$XET$4,IF(AND($U26="PROBABILIDAD",$R26=4),$XET$3,IF(AND($U26="PROBABILIDAD",$R26=5),$XET$2,$E26)))))</f>
        <v>(3) POSIBLE</v>
      </c>
      <c r="W26" s="130" t="str">
        <f>IF($U26="PROBABILIDAD",$R26,$F26)</f>
        <v>3</v>
      </c>
      <c r="X26" s="158" t="str">
        <f>IF(AND($U26="IMPACTO",$S26=18),$XET$9,IF(AND($U26="IMPACTO",$S26=19),$XEU$9,IF(AND($U26="IMPACTO",$S26=20),$XEV$9,IF(AND($U26="IMPACTO",$S26&lt;10),$XET$9,$G26))))</f>
        <v>(10) MAYOR</v>
      </c>
      <c r="Y26" s="117" t="str">
        <f>IF($U26="IMPACTO",$T26,$H26)</f>
        <v>10</v>
      </c>
      <c r="Z26" s="118">
        <f>$W26*$Y26</f>
        <v>30</v>
      </c>
      <c r="AA26" s="119">
        <f>$Z26</f>
        <v>30</v>
      </c>
      <c r="AB26" s="113"/>
      <c r="AC26" s="113"/>
      <c r="AD26" s="113"/>
      <c r="AE26" s="113"/>
      <c r="AF26" s="113"/>
      <c r="AG26" s="113"/>
      <c r="AH26" s="115"/>
    </row>
    <row r="27" spans="1:34" ht="48" customHeight="1" x14ac:dyDescent="0.25">
      <c r="A27" s="139"/>
      <c r="B27" s="142"/>
      <c r="C27" s="144"/>
      <c r="D27" s="147"/>
      <c r="E27" s="149"/>
      <c r="F27" s="151"/>
      <c r="G27" s="123"/>
      <c r="H27" s="118"/>
      <c r="I27" s="133"/>
      <c r="J27" s="153"/>
      <c r="K27" s="114"/>
      <c r="L27" s="23" t="s">
        <v>7</v>
      </c>
      <c r="M27" s="20" t="s">
        <v>12</v>
      </c>
      <c r="N27" s="19" t="str">
        <f>IF(M27="SÍ",5,"0")</f>
        <v>0</v>
      </c>
      <c r="O27" s="133"/>
      <c r="P27" s="135"/>
      <c r="Q27" s="135"/>
      <c r="R27" s="126"/>
      <c r="S27" s="135"/>
      <c r="T27" s="126"/>
      <c r="U27" s="128"/>
      <c r="V27" s="129"/>
      <c r="W27" s="130"/>
      <c r="X27" s="131"/>
      <c r="Y27" s="117"/>
      <c r="Z27" s="118"/>
      <c r="AA27" s="120"/>
      <c r="AB27" s="114"/>
      <c r="AC27" s="114"/>
      <c r="AD27" s="114"/>
      <c r="AE27" s="114"/>
      <c r="AF27" s="114"/>
      <c r="AG27" s="114"/>
      <c r="AH27" s="116"/>
    </row>
    <row r="28" spans="1:34" ht="33" customHeight="1" x14ac:dyDescent="0.25">
      <c r="A28" s="139"/>
      <c r="B28" s="142"/>
      <c r="C28" s="144"/>
      <c r="D28" s="147"/>
      <c r="E28" s="149"/>
      <c r="F28" s="151"/>
      <c r="G28" s="123"/>
      <c r="H28" s="118"/>
      <c r="I28" s="133"/>
      <c r="J28" s="154" t="str">
        <f>IF(AND(I26&gt;=5,I26&lt;=10),"BAJA",IF(AND(I26&gt;=15,I26&lt;=25),"MODERADA",IF(AND(I26&gt;=30,I26&lt;=50),"ALTA",IF(AND(I26&gt;=60,I26&lt;=100),"EXTREMA",""))))</f>
        <v>ALTA</v>
      </c>
      <c r="K28" s="114"/>
      <c r="L28" s="24" t="s">
        <v>3</v>
      </c>
      <c r="M28" s="20" t="s">
        <v>12</v>
      </c>
      <c r="N28" s="19" t="str">
        <f>IF(M28="SÍ",15,"0")</f>
        <v>0</v>
      </c>
      <c r="O28" s="133"/>
      <c r="P28" s="135"/>
      <c r="Q28" s="135"/>
      <c r="R28" s="126"/>
      <c r="S28" s="135"/>
      <c r="T28" s="126"/>
      <c r="U28" s="128"/>
      <c r="V28" s="129"/>
      <c r="W28" s="130"/>
      <c r="X28" s="131"/>
      <c r="Y28" s="117"/>
      <c r="Z28" s="118"/>
      <c r="AA28" s="121" t="str">
        <f>IF(AND($Z26&gt;=5,$Z26&lt;=10),"BAJA",IF(AND($Z26&gt;=15,$Z26&lt;=25),"MODERADA",IF(AND($Z26&gt;=30,$Z26&lt;=50),"ALTA",IF(AND($Z26&gt;=60,$Z26&lt;=100),"EXTREMA",""))))</f>
        <v>ALTA</v>
      </c>
      <c r="AB28" s="114"/>
      <c r="AC28" s="114"/>
      <c r="AD28" s="114"/>
      <c r="AE28" s="114"/>
      <c r="AF28" s="114"/>
      <c r="AG28" s="114"/>
      <c r="AH28" s="116"/>
    </row>
    <row r="29" spans="1:34" ht="26.25" customHeight="1" x14ac:dyDescent="0.25">
      <c r="A29" s="139"/>
      <c r="B29" s="142"/>
      <c r="C29" s="144"/>
      <c r="D29" s="147"/>
      <c r="E29" s="149"/>
      <c r="F29" s="151"/>
      <c r="G29" s="123"/>
      <c r="H29" s="118"/>
      <c r="I29" s="133"/>
      <c r="J29" s="154"/>
      <c r="K29" s="114"/>
      <c r="L29" s="24" t="s">
        <v>4</v>
      </c>
      <c r="M29" s="20" t="s">
        <v>12</v>
      </c>
      <c r="N29" s="19" t="str">
        <f>IF(M29="SÍ",10,"0")</f>
        <v>0</v>
      </c>
      <c r="O29" s="133"/>
      <c r="P29" s="135"/>
      <c r="Q29" s="135"/>
      <c r="R29" s="126"/>
      <c r="S29" s="135"/>
      <c r="T29" s="126"/>
      <c r="U29" s="128"/>
      <c r="V29" s="129"/>
      <c r="W29" s="130"/>
      <c r="X29" s="131"/>
      <c r="Y29" s="117"/>
      <c r="Z29" s="118"/>
      <c r="AA29" s="121"/>
      <c r="AB29" s="114"/>
      <c r="AC29" s="114"/>
      <c r="AD29" s="114"/>
      <c r="AE29" s="114"/>
      <c r="AF29" s="114"/>
      <c r="AG29" s="114"/>
      <c r="AH29" s="116"/>
    </row>
    <row r="30" spans="1:34" ht="45" customHeight="1" x14ac:dyDescent="0.25">
      <c r="A30" s="139"/>
      <c r="B30" s="142"/>
      <c r="C30" s="144"/>
      <c r="D30" s="147"/>
      <c r="E30" s="149"/>
      <c r="F30" s="151"/>
      <c r="G30" s="123"/>
      <c r="H30" s="118"/>
      <c r="I30" s="133"/>
      <c r="J30" s="154"/>
      <c r="K30" s="114"/>
      <c r="L30" s="23" t="s">
        <v>37</v>
      </c>
      <c r="M30" s="20" t="s">
        <v>12</v>
      </c>
      <c r="N30" s="19" t="str">
        <f>IF(M30="SÍ",15,"0")</f>
        <v>0</v>
      </c>
      <c r="O30" s="133"/>
      <c r="P30" s="135"/>
      <c r="Q30" s="135"/>
      <c r="R30" s="126"/>
      <c r="S30" s="135"/>
      <c r="T30" s="126"/>
      <c r="U30" s="128"/>
      <c r="V30" s="129"/>
      <c r="W30" s="130"/>
      <c r="X30" s="131"/>
      <c r="Y30" s="117"/>
      <c r="Z30" s="118"/>
      <c r="AA30" s="121"/>
      <c r="AB30" s="114"/>
      <c r="AC30" s="114"/>
      <c r="AD30" s="114"/>
      <c r="AE30" s="114"/>
      <c r="AF30" s="114"/>
      <c r="AG30" s="114"/>
      <c r="AH30" s="116"/>
    </row>
    <row r="31" spans="1:34" ht="51" customHeight="1" x14ac:dyDescent="0.25">
      <c r="A31" s="139"/>
      <c r="B31" s="142"/>
      <c r="C31" s="144"/>
      <c r="D31" s="147"/>
      <c r="E31" s="149"/>
      <c r="F31" s="151"/>
      <c r="G31" s="123"/>
      <c r="H31" s="118"/>
      <c r="I31" s="133"/>
      <c r="J31" s="154"/>
      <c r="K31" s="114"/>
      <c r="L31" s="23" t="s">
        <v>5</v>
      </c>
      <c r="M31" s="20" t="s">
        <v>12</v>
      </c>
      <c r="N31" s="19" t="str">
        <f>IF(M31="SÍ",10,"0")</f>
        <v>0</v>
      </c>
      <c r="O31" s="133"/>
      <c r="P31" s="135"/>
      <c r="Q31" s="135"/>
      <c r="R31" s="126"/>
      <c r="S31" s="135"/>
      <c r="T31" s="126"/>
      <c r="U31" s="128"/>
      <c r="V31" s="129"/>
      <c r="W31" s="130"/>
      <c r="X31" s="131"/>
      <c r="Y31" s="117"/>
      <c r="Z31" s="118"/>
      <c r="AA31" s="121"/>
      <c r="AB31" s="114"/>
      <c r="AC31" s="114"/>
      <c r="AD31" s="114"/>
      <c r="AE31" s="114"/>
      <c r="AF31" s="114"/>
      <c r="AG31" s="114"/>
      <c r="AH31" s="116"/>
    </row>
    <row r="32" spans="1:34" ht="39.75" customHeight="1" x14ac:dyDescent="0.25">
      <c r="A32" s="140"/>
      <c r="B32" s="143"/>
      <c r="C32" s="145"/>
      <c r="D32" s="148"/>
      <c r="E32" s="150"/>
      <c r="F32" s="152"/>
      <c r="G32" s="124"/>
      <c r="H32" s="118"/>
      <c r="I32" s="133"/>
      <c r="J32" s="155"/>
      <c r="K32" s="114"/>
      <c r="L32" s="27" t="s">
        <v>36</v>
      </c>
      <c r="M32" s="28" t="s">
        <v>12</v>
      </c>
      <c r="N32" s="19" t="str">
        <f>IF(M32="SÍ",30,"0")</f>
        <v>0</v>
      </c>
      <c r="O32" s="133"/>
      <c r="P32" s="135"/>
      <c r="Q32" s="135"/>
      <c r="R32" s="126"/>
      <c r="S32" s="135"/>
      <c r="T32" s="126"/>
      <c r="U32" s="128"/>
      <c r="V32" s="157"/>
      <c r="W32" s="130"/>
      <c r="X32" s="159"/>
      <c r="Y32" s="117"/>
      <c r="Z32" s="118"/>
      <c r="AA32" s="121"/>
      <c r="AB32" s="114"/>
      <c r="AC32" s="114"/>
      <c r="AD32" s="114"/>
      <c r="AE32" s="114"/>
      <c r="AF32" s="114"/>
      <c r="AG32" s="114"/>
      <c r="AH32" s="116"/>
    </row>
    <row r="33" spans="1:34" ht="50.25" customHeight="1" x14ac:dyDescent="0.25">
      <c r="A33" s="139"/>
      <c r="B33" s="141"/>
      <c r="C33" s="144"/>
      <c r="D33" s="146"/>
      <c r="E33" s="149" t="s">
        <v>15</v>
      </c>
      <c r="F33" s="151" t="str">
        <f>IF(E33="(1) RARA VEZ","1", IF(E33="(2) IMPROBABLE","2",IF(E33="(3) POSIBLE","3",IF(E33="(4) PROBABLE","4",IF(E33="(5) CASI SEGURO","5","")))))</f>
        <v>3</v>
      </c>
      <c r="G33" s="123" t="s">
        <v>18</v>
      </c>
      <c r="H33" s="118" t="str">
        <f>IF(G33="(5) MODERADO","5", IF(G33="(10) MAYOR","10",IF(G33="(20) CATASTROFICO","20","")))</f>
        <v>5</v>
      </c>
      <c r="I33" s="133">
        <f>F33*H33</f>
        <v>15</v>
      </c>
      <c r="J33" s="153">
        <f>+I33</f>
        <v>15</v>
      </c>
      <c r="K33" s="113"/>
      <c r="L33" s="22" t="s">
        <v>6</v>
      </c>
      <c r="M33" s="20" t="s">
        <v>12</v>
      </c>
      <c r="N33" s="39" t="str">
        <f>IF(M33="SÍ",15,"0")</f>
        <v>0</v>
      </c>
      <c r="O33" s="132">
        <f>SUM(N33:N39)</f>
        <v>0</v>
      </c>
      <c r="P33" s="134">
        <f>IF(AND($O33&gt;=0,$O33&lt;=50),0,IF(AND($O33&gt;50,$O33&lt;=75),1,IF(AND($O33&gt;75,$O33&lt;=100),2,"")))</f>
        <v>0</v>
      </c>
      <c r="Q33" s="134">
        <f>$F33-$P33</f>
        <v>3</v>
      </c>
      <c r="R33" s="125">
        <f>IF($Q33&lt;=0,1,$Q33)</f>
        <v>3</v>
      </c>
      <c r="S33" s="134">
        <f>$H33-$P33</f>
        <v>5</v>
      </c>
      <c r="T33" s="125" t="str">
        <f>IF($S33=19,10,IF($S33=18,5,IF($S33=9,5,IF($S33=8,5,H33))))</f>
        <v>5</v>
      </c>
      <c r="U33" s="127" t="s">
        <v>8</v>
      </c>
      <c r="V33" s="129" t="str">
        <f>IF(AND($U33="PROBABILIDAD",$R33=1),$XET$6,IF(AND($U33="PROBABILIDAD",$R33=2),$XET$5,IF(AND($U33="PROBABILIDAD",$R33=3),$XET$4,IF(AND($U33="PROBABILIDAD",$R33=4),$XET$3,IF(AND($U33="PROBABILIDAD",$R33=5),$XET$2,$E33)))))</f>
        <v>(3) POSIBLE</v>
      </c>
      <c r="W33" s="130">
        <f>IF($U33="PROBABILIDAD",$R33,$F33)</f>
        <v>3</v>
      </c>
      <c r="X33" s="131" t="str">
        <f>IF(AND($U33="IMPACTO",$S33=18),$XET$9,IF(AND($U33="IMPACTO",$S33=19),$XEU$9,IF(AND($U33="IMPACTO",$S33=20),$XEV$9,IF(AND($U33="IMPACTO",$S33&lt;10),$XET$9,$G33))))</f>
        <v>(5) MODERADO</v>
      </c>
      <c r="Y33" s="117" t="str">
        <f>IF($U33="IMPACTO",$T33,$H33)</f>
        <v>5</v>
      </c>
      <c r="Z33" s="118">
        <f>$W33*$Y33</f>
        <v>15</v>
      </c>
      <c r="AA33" s="119">
        <f>$Z33</f>
        <v>15</v>
      </c>
      <c r="AB33" s="113"/>
      <c r="AC33" s="113"/>
      <c r="AD33" s="113"/>
      <c r="AE33" s="113"/>
      <c r="AF33" s="113"/>
      <c r="AG33" s="113"/>
      <c r="AH33" s="115"/>
    </row>
    <row r="34" spans="1:34" ht="48" customHeight="1" x14ac:dyDescent="0.25">
      <c r="A34" s="139"/>
      <c r="B34" s="142"/>
      <c r="C34" s="144"/>
      <c r="D34" s="147"/>
      <c r="E34" s="149"/>
      <c r="F34" s="151"/>
      <c r="G34" s="123"/>
      <c r="H34" s="118"/>
      <c r="I34" s="133"/>
      <c r="J34" s="153"/>
      <c r="K34" s="114"/>
      <c r="L34" s="23" t="s">
        <v>7</v>
      </c>
      <c r="M34" s="20" t="s">
        <v>12</v>
      </c>
      <c r="N34" s="19" t="str">
        <f>IF(M34="SÍ",5,"0")</f>
        <v>0</v>
      </c>
      <c r="O34" s="133"/>
      <c r="P34" s="135"/>
      <c r="Q34" s="135"/>
      <c r="R34" s="126"/>
      <c r="S34" s="135"/>
      <c r="T34" s="126"/>
      <c r="U34" s="128"/>
      <c r="V34" s="129"/>
      <c r="W34" s="130"/>
      <c r="X34" s="131"/>
      <c r="Y34" s="117"/>
      <c r="Z34" s="118"/>
      <c r="AA34" s="120"/>
      <c r="AB34" s="114"/>
      <c r="AC34" s="114"/>
      <c r="AD34" s="114"/>
      <c r="AE34" s="114"/>
      <c r="AF34" s="114"/>
      <c r="AG34" s="114"/>
      <c r="AH34" s="116"/>
    </row>
    <row r="35" spans="1:34" ht="33" customHeight="1" x14ac:dyDescent="0.25">
      <c r="A35" s="139"/>
      <c r="B35" s="142"/>
      <c r="C35" s="144"/>
      <c r="D35" s="147"/>
      <c r="E35" s="149"/>
      <c r="F35" s="151"/>
      <c r="G35" s="123"/>
      <c r="H35" s="118"/>
      <c r="I35" s="133"/>
      <c r="J35" s="154" t="str">
        <f>IF(AND(I33&gt;=5,I33&lt;=10),"BAJA",IF(AND(I33&gt;=15,I33&lt;=25),"MODERADA",IF(AND(I33&gt;=30,I33&lt;=50),"ALTA",IF(AND(I33&gt;=60,I33&lt;=100),"EXTREMA",""))))</f>
        <v>MODERADA</v>
      </c>
      <c r="K35" s="114"/>
      <c r="L35" s="24" t="s">
        <v>3</v>
      </c>
      <c r="M35" s="20" t="s">
        <v>12</v>
      </c>
      <c r="N35" s="19" t="str">
        <f>IF(M35="SÍ",15,"0")</f>
        <v>0</v>
      </c>
      <c r="O35" s="133"/>
      <c r="P35" s="135"/>
      <c r="Q35" s="135"/>
      <c r="R35" s="126"/>
      <c r="S35" s="135"/>
      <c r="T35" s="126"/>
      <c r="U35" s="128"/>
      <c r="V35" s="129"/>
      <c r="W35" s="130"/>
      <c r="X35" s="131"/>
      <c r="Y35" s="117"/>
      <c r="Z35" s="118"/>
      <c r="AA35" s="121" t="str">
        <f>IF(AND($Z33&gt;=5,$Z33&lt;=10),"BAJA",IF(AND($Z33&gt;=15,$Z33&lt;=25),"MODERADA",IF(AND($Z33&gt;=30,$Z33&lt;=50),"ALTA",IF(AND($Z33&gt;=60,$Z33&lt;=100),"EXTREMA",""))))</f>
        <v>MODERADA</v>
      </c>
      <c r="AB35" s="114"/>
      <c r="AC35" s="114"/>
      <c r="AD35" s="114"/>
      <c r="AE35" s="114"/>
      <c r="AF35" s="114"/>
      <c r="AG35" s="114"/>
      <c r="AH35" s="116"/>
    </row>
    <row r="36" spans="1:34" ht="26.25" customHeight="1" x14ac:dyDescent="0.25">
      <c r="A36" s="139"/>
      <c r="B36" s="142"/>
      <c r="C36" s="144"/>
      <c r="D36" s="147"/>
      <c r="E36" s="149"/>
      <c r="F36" s="151"/>
      <c r="G36" s="123"/>
      <c r="H36" s="118"/>
      <c r="I36" s="133"/>
      <c r="J36" s="154"/>
      <c r="K36" s="114"/>
      <c r="L36" s="24" t="s">
        <v>4</v>
      </c>
      <c r="M36" s="20" t="s">
        <v>12</v>
      </c>
      <c r="N36" s="19" t="str">
        <f>IF(M36="SÍ",10,"0")</f>
        <v>0</v>
      </c>
      <c r="O36" s="133"/>
      <c r="P36" s="135"/>
      <c r="Q36" s="135"/>
      <c r="R36" s="126"/>
      <c r="S36" s="135"/>
      <c r="T36" s="126"/>
      <c r="U36" s="128"/>
      <c r="V36" s="129"/>
      <c r="W36" s="130"/>
      <c r="X36" s="131"/>
      <c r="Y36" s="117"/>
      <c r="Z36" s="118"/>
      <c r="AA36" s="121"/>
      <c r="AB36" s="114"/>
      <c r="AC36" s="114"/>
      <c r="AD36" s="114"/>
      <c r="AE36" s="114"/>
      <c r="AF36" s="114"/>
      <c r="AG36" s="114"/>
      <c r="AH36" s="116"/>
    </row>
    <row r="37" spans="1:34" ht="45" customHeight="1" x14ac:dyDescent="0.25">
      <c r="A37" s="139"/>
      <c r="B37" s="142"/>
      <c r="C37" s="144"/>
      <c r="D37" s="147"/>
      <c r="E37" s="149"/>
      <c r="F37" s="151"/>
      <c r="G37" s="123"/>
      <c r="H37" s="118"/>
      <c r="I37" s="133"/>
      <c r="J37" s="154"/>
      <c r="K37" s="114"/>
      <c r="L37" s="23" t="s">
        <v>37</v>
      </c>
      <c r="M37" s="20" t="s">
        <v>12</v>
      </c>
      <c r="N37" s="19" t="str">
        <f>IF(M37="SÍ",15,"0")</f>
        <v>0</v>
      </c>
      <c r="O37" s="133"/>
      <c r="P37" s="135"/>
      <c r="Q37" s="135"/>
      <c r="R37" s="126"/>
      <c r="S37" s="135"/>
      <c r="T37" s="126"/>
      <c r="U37" s="128"/>
      <c r="V37" s="129"/>
      <c r="W37" s="130"/>
      <c r="X37" s="131"/>
      <c r="Y37" s="117"/>
      <c r="Z37" s="118"/>
      <c r="AA37" s="121"/>
      <c r="AB37" s="114"/>
      <c r="AC37" s="114"/>
      <c r="AD37" s="114"/>
      <c r="AE37" s="114"/>
      <c r="AF37" s="114"/>
      <c r="AG37" s="114"/>
      <c r="AH37" s="116"/>
    </row>
    <row r="38" spans="1:34" ht="51" customHeight="1" x14ac:dyDescent="0.25">
      <c r="A38" s="139"/>
      <c r="B38" s="142"/>
      <c r="C38" s="144"/>
      <c r="D38" s="147"/>
      <c r="E38" s="149"/>
      <c r="F38" s="151"/>
      <c r="G38" s="123"/>
      <c r="H38" s="118"/>
      <c r="I38" s="133"/>
      <c r="J38" s="154"/>
      <c r="K38" s="114"/>
      <c r="L38" s="23" t="s">
        <v>5</v>
      </c>
      <c r="M38" s="20" t="s">
        <v>12</v>
      </c>
      <c r="N38" s="19" t="str">
        <f>IF(M38="SÍ",10,"0")</f>
        <v>0</v>
      </c>
      <c r="O38" s="133"/>
      <c r="P38" s="135"/>
      <c r="Q38" s="135"/>
      <c r="R38" s="126"/>
      <c r="S38" s="135"/>
      <c r="T38" s="126"/>
      <c r="U38" s="128"/>
      <c r="V38" s="129"/>
      <c r="W38" s="130"/>
      <c r="X38" s="131"/>
      <c r="Y38" s="117"/>
      <c r="Z38" s="118"/>
      <c r="AA38" s="121"/>
      <c r="AB38" s="114"/>
      <c r="AC38" s="114"/>
      <c r="AD38" s="114"/>
      <c r="AE38" s="114"/>
      <c r="AF38" s="114"/>
      <c r="AG38" s="114"/>
      <c r="AH38" s="116"/>
    </row>
    <row r="39" spans="1:34" ht="39.75" customHeight="1" x14ac:dyDescent="0.25">
      <c r="A39" s="140"/>
      <c r="B39" s="143"/>
      <c r="C39" s="145"/>
      <c r="D39" s="148"/>
      <c r="E39" s="150"/>
      <c r="F39" s="152"/>
      <c r="G39" s="124"/>
      <c r="H39" s="118"/>
      <c r="I39" s="133"/>
      <c r="J39" s="155"/>
      <c r="K39" s="114"/>
      <c r="L39" s="27" t="s">
        <v>36</v>
      </c>
      <c r="M39" s="20" t="s">
        <v>12</v>
      </c>
      <c r="N39" s="19" t="str">
        <f>IF(M39="SÍ",30,"0")</f>
        <v>0</v>
      </c>
      <c r="O39" s="133"/>
      <c r="P39" s="135"/>
      <c r="Q39" s="135"/>
      <c r="R39" s="126"/>
      <c r="S39" s="135"/>
      <c r="T39" s="126"/>
      <c r="U39" s="128"/>
      <c r="V39" s="129"/>
      <c r="W39" s="130"/>
      <c r="X39" s="131"/>
      <c r="Y39" s="117"/>
      <c r="Z39" s="118"/>
      <c r="AA39" s="122"/>
      <c r="AB39" s="114"/>
      <c r="AC39" s="114"/>
      <c r="AD39" s="114"/>
      <c r="AE39" s="114"/>
      <c r="AF39" s="114"/>
      <c r="AG39" s="114"/>
      <c r="AH39" s="116"/>
    </row>
    <row r="40" spans="1:34" ht="21.75" customHeight="1" x14ac:dyDescent="0.25">
      <c r="A40" s="212" t="s">
        <v>35</v>
      </c>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row>
    <row r="41" spans="1:34" ht="27.75" customHeight="1" x14ac:dyDescent="0.25">
      <c r="A41" s="215" t="s">
        <v>56</v>
      </c>
      <c r="B41" s="216"/>
      <c r="C41" s="217" t="s">
        <v>57</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9" t="s">
        <v>58</v>
      </c>
      <c r="AD41" s="219"/>
      <c r="AE41" s="219"/>
      <c r="AF41" s="219" t="s">
        <v>27</v>
      </c>
      <c r="AG41" s="219"/>
      <c r="AH41" s="219"/>
    </row>
    <row r="42" spans="1:34" s="37" customFormat="1" ht="14.25" customHeight="1" x14ac:dyDescent="0.25">
      <c r="A42" s="139"/>
      <c r="B42" s="160"/>
      <c r="C42" s="144"/>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2"/>
      <c r="AD42" s="162"/>
      <c r="AE42" s="162"/>
      <c r="AF42" s="162"/>
      <c r="AG42" s="162"/>
      <c r="AH42" s="162"/>
    </row>
    <row r="43" spans="1:34" s="37" customFormat="1" ht="12.75" customHeight="1" x14ac:dyDescent="0.25">
      <c r="A43" s="139"/>
      <c r="B43" s="160"/>
      <c r="C43" s="144"/>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2"/>
      <c r="AD43" s="162"/>
      <c r="AE43" s="162"/>
      <c r="AF43" s="162"/>
      <c r="AG43" s="162"/>
      <c r="AH43" s="162"/>
    </row>
    <row r="44" spans="1:34" s="37" customFormat="1" ht="17.25" customHeight="1" x14ac:dyDescent="0.25">
      <c r="A44" s="139"/>
      <c r="B44" s="160"/>
      <c r="C44" s="144"/>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2"/>
      <c r="AD44" s="162"/>
      <c r="AE44" s="162"/>
      <c r="AF44" s="162"/>
      <c r="AG44" s="162"/>
      <c r="AH44" s="162"/>
    </row>
    <row r="45" spans="1:34" ht="15" customHeight="1" x14ac:dyDescent="0.25">
      <c r="A45" s="168" t="s">
        <v>38</v>
      </c>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70"/>
    </row>
    <row r="46" spans="1:34" x14ac:dyDescent="0.25">
      <c r="A46" s="198" t="s">
        <v>27</v>
      </c>
      <c r="B46" s="199"/>
      <c r="C46" s="199"/>
      <c r="D46" s="200"/>
      <c r="E46" s="174" t="s">
        <v>29</v>
      </c>
      <c r="F46" s="175"/>
      <c r="G46" s="175"/>
      <c r="H46" s="175"/>
      <c r="I46" s="176"/>
      <c r="J46" s="176"/>
      <c r="K46" s="177"/>
      <c r="L46" s="198" t="s">
        <v>30</v>
      </c>
      <c r="M46" s="199"/>
      <c r="N46" s="199"/>
      <c r="O46" s="200"/>
      <c r="P46" s="26"/>
      <c r="Q46" s="26"/>
      <c r="R46" s="25"/>
      <c r="S46" s="26"/>
      <c r="T46" s="26"/>
      <c r="U46" s="201"/>
      <c r="V46" s="201"/>
      <c r="W46" s="201"/>
      <c r="X46" s="202"/>
      <c r="Y46" s="26"/>
      <c r="Z46" s="26"/>
      <c r="AA46" s="171" t="s">
        <v>31</v>
      </c>
      <c r="AB46" s="172"/>
      <c r="AC46" s="172"/>
      <c r="AD46" s="172"/>
      <c r="AE46" s="172"/>
      <c r="AF46" s="172"/>
      <c r="AG46" s="172"/>
      <c r="AH46" s="173"/>
    </row>
    <row r="47" spans="1:34" s="37" customFormat="1" x14ac:dyDescent="0.25">
      <c r="A47" s="29" t="s">
        <v>32</v>
      </c>
      <c r="B47" s="178"/>
      <c r="C47" s="178"/>
      <c r="D47" s="203"/>
      <c r="E47" s="29" t="s">
        <v>32</v>
      </c>
      <c r="F47" s="178"/>
      <c r="G47" s="178"/>
      <c r="H47" s="178"/>
      <c r="I47" s="179"/>
      <c r="J47" s="179"/>
      <c r="K47" s="180"/>
      <c r="L47" s="29" t="s">
        <v>32</v>
      </c>
      <c r="M47" s="196"/>
      <c r="N47" s="196"/>
      <c r="O47" s="196"/>
      <c r="P47" s="196"/>
      <c r="Q47" s="196"/>
      <c r="R47" s="196"/>
      <c r="S47" s="196"/>
      <c r="T47" s="196"/>
      <c r="U47" s="196"/>
      <c r="V47" s="196"/>
      <c r="W47" s="196"/>
      <c r="X47" s="197"/>
      <c r="Y47" s="38"/>
      <c r="Z47" s="38"/>
      <c r="AA47" s="29" t="s">
        <v>32</v>
      </c>
      <c r="AB47" s="178"/>
      <c r="AC47" s="179"/>
      <c r="AD47" s="179"/>
      <c r="AE47" s="179"/>
      <c r="AF47" s="179"/>
      <c r="AG47" s="179"/>
      <c r="AH47" s="180"/>
    </row>
    <row r="48" spans="1:34" s="37" customFormat="1" x14ac:dyDescent="0.25">
      <c r="A48" s="30" t="s">
        <v>33</v>
      </c>
      <c r="B48" s="196"/>
      <c r="C48" s="196"/>
      <c r="D48" s="197"/>
      <c r="E48" s="30" t="s">
        <v>33</v>
      </c>
      <c r="F48" s="178"/>
      <c r="G48" s="178"/>
      <c r="H48" s="178"/>
      <c r="I48" s="179"/>
      <c r="J48" s="179"/>
      <c r="K48" s="180"/>
      <c r="L48" s="30" t="s">
        <v>33</v>
      </c>
      <c r="M48" s="178"/>
      <c r="N48" s="178"/>
      <c r="O48" s="178"/>
      <c r="P48" s="178"/>
      <c r="Q48" s="178"/>
      <c r="R48" s="178"/>
      <c r="S48" s="178"/>
      <c r="T48" s="178"/>
      <c r="U48" s="178"/>
      <c r="V48" s="178"/>
      <c r="W48" s="178"/>
      <c r="X48" s="203"/>
      <c r="Y48" s="38"/>
      <c r="Z48" s="38"/>
      <c r="AA48" s="30" t="s">
        <v>33</v>
      </c>
      <c r="AB48" s="178"/>
      <c r="AC48" s="179"/>
      <c r="AD48" s="179"/>
      <c r="AE48" s="179"/>
      <c r="AF48" s="179"/>
      <c r="AG48" s="179"/>
      <c r="AH48" s="180"/>
    </row>
    <row r="49" spans="1:34" s="37" customFormat="1" x14ac:dyDescent="0.25">
      <c r="A49" s="31" t="s">
        <v>34</v>
      </c>
      <c r="B49" s="178"/>
      <c r="C49" s="178"/>
      <c r="D49" s="203"/>
      <c r="E49" s="31" t="s">
        <v>34</v>
      </c>
      <c r="F49" s="196"/>
      <c r="G49" s="196"/>
      <c r="H49" s="196"/>
      <c r="I49" s="204"/>
      <c r="J49" s="204"/>
      <c r="K49" s="205"/>
      <c r="L49" s="31" t="s">
        <v>34</v>
      </c>
      <c r="M49" s="178"/>
      <c r="N49" s="178"/>
      <c r="O49" s="178"/>
      <c r="P49" s="178"/>
      <c r="Q49" s="178"/>
      <c r="R49" s="178"/>
      <c r="S49" s="178"/>
      <c r="T49" s="178"/>
      <c r="U49" s="178"/>
      <c r="V49" s="178"/>
      <c r="W49" s="178"/>
      <c r="X49" s="203"/>
      <c r="Y49" s="38"/>
      <c r="Z49" s="38"/>
      <c r="AA49" s="31" t="s">
        <v>34</v>
      </c>
      <c r="AB49" s="178"/>
      <c r="AC49" s="179"/>
      <c r="AD49" s="179"/>
      <c r="AE49" s="179"/>
      <c r="AF49" s="179"/>
      <c r="AG49" s="179"/>
      <c r="AH49" s="180"/>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399" priority="113">
      <formula>$J$14="BAJA"</formula>
    </cfRule>
    <cfRule type="expression" dxfId="398" priority="114">
      <formula>$J$14="MODERADA"</formula>
    </cfRule>
    <cfRule type="expression" dxfId="397" priority="115">
      <formula>$J$14="ALTA"</formula>
    </cfRule>
    <cfRule type="expression" dxfId="396" priority="116">
      <formula>$J$14="EXTREMA"</formula>
    </cfRule>
  </conditionalFormatting>
  <conditionalFormatting sqref="AA12:AA18">
    <cfRule type="expression" dxfId="395" priority="117">
      <formula>$AA$14="MODERADA"</formula>
    </cfRule>
    <cfRule type="expression" dxfId="394" priority="118">
      <formula>$AA$14="EXTREMA"</formula>
    </cfRule>
    <cfRule type="expression" dxfId="393" priority="119">
      <formula>$AA$14="ALTA"</formula>
    </cfRule>
    <cfRule type="expression" dxfId="392" priority="120">
      <formula>$AA$14="BAJA"</formula>
    </cfRule>
  </conditionalFormatting>
  <conditionalFormatting sqref="AA19:AA25">
    <cfRule type="expression" dxfId="391" priority="21">
      <formula>$AA$21="MODERADA"</formula>
    </cfRule>
    <cfRule type="expression" dxfId="390" priority="22">
      <formula>$AA$21="EXTREMA"</formula>
    </cfRule>
    <cfRule type="expression" dxfId="389" priority="23">
      <formula>$AA$21="ALTA"</formula>
    </cfRule>
    <cfRule type="expression" dxfId="388" priority="24">
      <formula>$AA$21="BAJA"</formula>
    </cfRule>
  </conditionalFormatting>
  <conditionalFormatting sqref="J19 J21">
    <cfRule type="expression" dxfId="387" priority="17">
      <formula>$J$21="BAJA"</formula>
    </cfRule>
    <cfRule type="expression" dxfId="386" priority="18">
      <formula>$J$21="MODERADA"</formula>
    </cfRule>
    <cfRule type="expression" dxfId="385" priority="19">
      <formula>$J$21="ALTA"</formula>
    </cfRule>
    <cfRule type="expression" dxfId="384" priority="20">
      <formula>$J$21="EXTREMA"</formula>
    </cfRule>
  </conditionalFormatting>
  <conditionalFormatting sqref="AA26:AA32">
    <cfRule type="expression" dxfId="383" priority="13">
      <formula>$AA$14="MODERADA"</formula>
    </cfRule>
    <cfRule type="expression" dxfId="382" priority="14">
      <formula>$AA$14="EXTREMA"</formula>
    </cfRule>
    <cfRule type="expression" dxfId="381" priority="15">
      <formula>$AA$14="ALTA"</formula>
    </cfRule>
    <cfRule type="expression" dxfId="380" priority="16">
      <formula>$AA$14="BAJA"</formula>
    </cfRule>
  </conditionalFormatting>
  <conditionalFormatting sqref="J26 J28">
    <cfRule type="expression" dxfId="379" priority="9">
      <formula>$J$28="BAJA"</formula>
    </cfRule>
    <cfRule type="expression" dxfId="378" priority="10">
      <formula>$J$28="MODERADA"</formula>
    </cfRule>
    <cfRule type="expression" dxfId="377" priority="11">
      <formula>$J$28="ALTA"</formula>
    </cfRule>
    <cfRule type="expression" dxfId="376" priority="12">
      <formula>$J$28="EXTREMA"</formula>
    </cfRule>
  </conditionalFormatting>
  <conditionalFormatting sqref="AA33:AA39">
    <cfRule type="expression" dxfId="375" priority="5">
      <formula>$AA$35="MODERADA"</formula>
    </cfRule>
    <cfRule type="expression" dxfId="374" priority="6">
      <formula>$AA$35="EXTREMA"</formula>
    </cfRule>
    <cfRule type="expression" dxfId="373" priority="7">
      <formula>$AA$35="ALTA"</formula>
    </cfRule>
    <cfRule type="expression" dxfId="372" priority="8">
      <formula>$AA$35="BAJA"</formula>
    </cfRule>
  </conditionalFormatting>
  <conditionalFormatting sqref="J33 J35">
    <cfRule type="expression" dxfId="371" priority="1">
      <formula>$J$35="BAJA"</formula>
    </cfRule>
    <cfRule type="expression" dxfId="370" priority="2">
      <formula>$J$35="MODERADA"</formula>
    </cfRule>
    <cfRule type="expression" dxfId="369" priority="3">
      <formula>$J$35="ALTA"</formula>
    </cfRule>
    <cfRule type="expression" dxfId="36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75"/>
  <sheetViews>
    <sheetView tabSelected="1" view="pageBreakPreview" topLeftCell="A214" zoomScale="40" zoomScaleNormal="40" zoomScaleSheetLayoutView="40" workbookViewId="0">
      <selection activeCell="F282" sqref="F282"/>
    </sheetView>
  </sheetViews>
  <sheetFormatPr baseColWidth="10" defaultRowHeight="12.75" x14ac:dyDescent="0.25"/>
  <cols>
    <col min="1" max="1" width="27" style="43" customWidth="1"/>
    <col min="2" max="2" width="27.5703125" style="43" customWidth="1"/>
    <col min="3" max="3" width="40.42578125" style="43" customWidth="1"/>
    <col min="4" max="4" width="17.28515625" style="43" customWidth="1"/>
    <col min="5" max="5" width="21" style="43" customWidth="1"/>
    <col min="6" max="6" width="31.7109375" style="43" customWidth="1"/>
    <col min="7" max="7" width="19.140625" style="43" customWidth="1"/>
    <col min="8" max="8" width="2" style="43" hidden="1" customWidth="1"/>
    <col min="9" max="9" width="18.28515625" style="43" customWidth="1"/>
    <col min="10" max="10" width="11.42578125" style="43" hidden="1" customWidth="1"/>
    <col min="11" max="11" width="10.42578125" style="43" hidden="1" customWidth="1"/>
    <col min="12" max="12" width="17.140625" style="43" customWidth="1"/>
    <col min="13" max="13" width="48.140625" style="43" customWidth="1"/>
    <col min="14" max="14" width="44.7109375" style="43" customWidth="1"/>
    <col min="15" max="15" width="9.5703125" style="43" customWidth="1"/>
    <col min="16" max="18" width="11.42578125" style="43" hidden="1" customWidth="1"/>
    <col min="19" max="19" width="11.42578125" style="43" customWidth="1"/>
    <col min="20" max="21" width="11.42578125" style="43" hidden="1" customWidth="1"/>
    <col min="22" max="22" width="14.140625" style="43" customWidth="1"/>
    <col min="23" max="23" width="16.7109375" style="43" customWidth="1"/>
    <col min="24" max="24" width="9.85546875" style="43" hidden="1" customWidth="1"/>
    <col min="25" max="25" width="16.42578125" style="43" customWidth="1"/>
    <col min="26" max="26" width="29.85546875" style="43" customWidth="1"/>
    <col min="27" max="27" width="15.28515625" style="63" customWidth="1"/>
    <col min="28" max="28" width="45" style="43" customWidth="1"/>
    <col min="29" max="29" width="28.7109375" style="43" customWidth="1"/>
    <col min="30" max="30" width="15.85546875" style="43" hidden="1" customWidth="1"/>
    <col min="31" max="31" width="32.28515625" style="43" hidden="1" customWidth="1"/>
    <col min="32" max="32" width="19.140625" style="43" hidden="1" customWidth="1"/>
    <col min="33" max="33" width="16.140625" style="43" hidden="1" customWidth="1"/>
    <col min="34" max="16384" width="11.42578125" style="43"/>
  </cols>
  <sheetData>
    <row r="1" spans="1:39"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64"/>
      <c r="AB1" s="40"/>
      <c r="AC1" s="40"/>
      <c r="AD1" s="40"/>
      <c r="AE1" s="40"/>
      <c r="AF1" s="40"/>
      <c r="AG1" s="40"/>
      <c r="AK1" s="43" t="s">
        <v>64</v>
      </c>
      <c r="AL1" s="43" t="s">
        <v>9</v>
      </c>
      <c r="AM1" s="43" t="s">
        <v>8</v>
      </c>
    </row>
    <row r="2" spans="1:39" x14ac:dyDescent="0.25">
      <c r="A2" s="40"/>
      <c r="B2" s="40"/>
      <c r="C2" s="40"/>
      <c r="D2" s="40"/>
      <c r="E2" s="40"/>
      <c r="F2" s="40"/>
      <c r="G2" s="40"/>
      <c r="H2" s="40"/>
      <c r="I2" s="40"/>
      <c r="J2" s="40"/>
      <c r="K2" s="40"/>
      <c r="L2" s="40"/>
      <c r="M2" s="40"/>
      <c r="N2" s="40"/>
      <c r="O2" s="40"/>
      <c r="P2" s="40"/>
      <c r="Q2" s="40"/>
      <c r="R2" s="40"/>
      <c r="S2" s="40"/>
      <c r="T2" s="40"/>
      <c r="U2" s="40"/>
      <c r="V2" s="40"/>
      <c r="W2" s="40"/>
      <c r="X2" s="40"/>
      <c r="Y2" s="40"/>
      <c r="Z2" s="40"/>
      <c r="AA2" s="64"/>
      <c r="AB2" s="40"/>
      <c r="AC2" s="40"/>
      <c r="AD2" s="40"/>
      <c r="AE2" s="40"/>
      <c r="AF2" s="40"/>
      <c r="AG2" s="40"/>
      <c r="AJ2" s="43" t="s">
        <v>104</v>
      </c>
      <c r="AK2" s="43" t="s">
        <v>67</v>
      </c>
      <c r="AL2" s="43" t="s">
        <v>66</v>
      </c>
      <c r="AM2" s="43" t="s">
        <v>13</v>
      </c>
    </row>
    <row r="3" spans="1:39" x14ac:dyDescent="0.25">
      <c r="A3" s="40"/>
      <c r="B3" s="40"/>
      <c r="C3" s="40"/>
      <c r="D3" s="40"/>
      <c r="E3" s="40"/>
      <c r="F3" s="40"/>
      <c r="G3" s="40"/>
      <c r="H3" s="40"/>
      <c r="I3" s="40"/>
      <c r="J3" s="40"/>
      <c r="K3" s="40"/>
      <c r="L3" s="40"/>
      <c r="M3" s="40"/>
      <c r="N3" s="40"/>
      <c r="O3" s="40"/>
      <c r="P3" s="40"/>
      <c r="Q3" s="40"/>
      <c r="R3" s="40"/>
      <c r="S3" s="40"/>
      <c r="T3" s="40"/>
      <c r="U3" s="40"/>
      <c r="V3" s="40"/>
      <c r="W3" s="40"/>
      <c r="X3" s="40"/>
      <c r="Y3" s="40"/>
      <c r="Z3" s="40"/>
      <c r="AA3" s="64"/>
      <c r="AB3" s="40"/>
      <c r="AC3" s="40"/>
      <c r="AD3" s="40"/>
      <c r="AE3" s="40"/>
      <c r="AF3" s="40"/>
      <c r="AG3" s="40"/>
      <c r="AJ3" s="43" t="s">
        <v>12</v>
      </c>
      <c r="AK3" s="43" t="s">
        <v>69</v>
      </c>
      <c r="AL3" s="43" t="s">
        <v>68</v>
      </c>
      <c r="AM3" s="43" t="s">
        <v>14</v>
      </c>
    </row>
    <row r="4" spans="1:39"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64"/>
      <c r="AB4" s="40"/>
      <c r="AC4" s="40"/>
      <c r="AD4" s="40"/>
      <c r="AE4" s="40"/>
      <c r="AF4" s="40"/>
      <c r="AG4" s="40"/>
      <c r="AK4" s="43" t="s">
        <v>71</v>
      </c>
      <c r="AL4" s="43" t="s">
        <v>70</v>
      </c>
      <c r="AM4" s="43" t="s">
        <v>15</v>
      </c>
    </row>
    <row r="5" spans="1:39"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64"/>
      <c r="AB5" s="40"/>
      <c r="AC5" s="40"/>
      <c r="AD5" s="40"/>
      <c r="AE5" s="40"/>
      <c r="AF5" s="40"/>
      <c r="AG5" s="40"/>
      <c r="AK5" s="43" t="s">
        <v>65</v>
      </c>
      <c r="AL5" s="43" t="s">
        <v>72</v>
      </c>
      <c r="AM5" s="43" t="s">
        <v>16</v>
      </c>
    </row>
    <row r="6" spans="1:39" ht="29.25" customHeight="1" x14ac:dyDescent="0.25">
      <c r="A6" s="40"/>
      <c r="B6" s="40"/>
      <c r="C6" s="40"/>
      <c r="D6" s="40"/>
      <c r="E6" s="40"/>
      <c r="F6" s="40"/>
      <c r="G6" s="40"/>
      <c r="H6" s="40"/>
      <c r="I6" s="40"/>
      <c r="J6" s="40"/>
      <c r="K6" s="40"/>
      <c r="L6" s="40"/>
      <c r="M6" s="40"/>
      <c r="N6" s="40"/>
      <c r="O6" s="40"/>
      <c r="P6" s="40"/>
      <c r="Q6" s="40"/>
      <c r="R6" s="40"/>
      <c r="S6" s="40"/>
      <c r="T6" s="40"/>
      <c r="U6" s="40"/>
      <c r="V6" s="40"/>
      <c r="W6" s="40"/>
      <c r="X6" s="40"/>
      <c r="Y6" s="40"/>
      <c r="Z6" s="40"/>
      <c r="AA6" s="64"/>
      <c r="AB6" s="40"/>
      <c r="AC6" s="40"/>
      <c r="AD6" s="40"/>
      <c r="AE6" s="40"/>
      <c r="AF6" s="40"/>
      <c r="AG6" s="40"/>
      <c r="AK6" s="43" t="s">
        <v>74</v>
      </c>
      <c r="AL6" s="43" t="s">
        <v>73</v>
      </c>
      <c r="AM6" s="43" t="s">
        <v>17</v>
      </c>
    </row>
    <row r="7" spans="1:39" ht="29.25" customHeight="1" x14ac:dyDescent="0.25">
      <c r="A7" s="375" t="s">
        <v>133</v>
      </c>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row>
    <row r="8" spans="1:39" ht="24.75" customHeight="1" x14ac:dyDescent="0.25">
      <c r="A8" s="413" t="s">
        <v>76</v>
      </c>
      <c r="B8" s="413"/>
      <c r="C8" s="414">
        <v>43124</v>
      </c>
      <c r="D8" s="415"/>
      <c r="E8" s="415"/>
      <c r="F8" s="415"/>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K8" s="43" t="s">
        <v>75</v>
      </c>
    </row>
    <row r="9" spans="1:39" x14ac:dyDescent="0.25">
      <c r="A9" s="407" t="s">
        <v>53</v>
      </c>
      <c r="B9" s="407"/>
      <c r="C9" s="407"/>
      <c r="D9" s="407"/>
      <c r="E9" s="407"/>
      <c r="F9" s="407"/>
      <c r="G9" s="410" t="s">
        <v>21</v>
      </c>
      <c r="H9" s="411"/>
      <c r="I9" s="411"/>
      <c r="J9" s="411"/>
      <c r="K9" s="411"/>
      <c r="L9" s="411"/>
      <c r="M9" s="411"/>
      <c r="N9" s="411"/>
      <c r="O9" s="411"/>
      <c r="P9" s="411"/>
      <c r="Q9" s="411"/>
      <c r="R9" s="411"/>
      <c r="S9" s="411"/>
      <c r="T9" s="411"/>
      <c r="U9" s="411"/>
      <c r="V9" s="411"/>
      <c r="W9" s="411"/>
      <c r="X9" s="411"/>
      <c r="Y9" s="411"/>
      <c r="Z9" s="411"/>
      <c r="AA9" s="411"/>
      <c r="AB9" s="411"/>
      <c r="AC9" s="412"/>
      <c r="AD9" s="392" t="s">
        <v>28</v>
      </c>
      <c r="AE9" s="394" t="s">
        <v>39</v>
      </c>
      <c r="AF9" s="395"/>
      <c r="AG9" s="396"/>
    </row>
    <row r="10" spans="1:39" s="55" customFormat="1" ht="14.25" customHeight="1" x14ac:dyDescent="0.25">
      <c r="A10" s="403" t="s">
        <v>61</v>
      </c>
      <c r="B10" s="404" t="s">
        <v>63</v>
      </c>
      <c r="C10" s="403" t="s">
        <v>41</v>
      </c>
      <c r="D10" s="403" t="s">
        <v>64</v>
      </c>
      <c r="E10" s="403" t="s">
        <v>42</v>
      </c>
      <c r="F10" s="406" t="s">
        <v>43</v>
      </c>
      <c r="G10" s="407" t="s">
        <v>77</v>
      </c>
      <c r="H10" s="407"/>
      <c r="I10" s="407"/>
      <c r="J10" s="407"/>
      <c r="K10" s="407"/>
      <c r="L10" s="407"/>
      <c r="M10" s="408" t="s">
        <v>26</v>
      </c>
      <c r="N10" s="407" t="s">
        <v>24</v>
      </c>
      <c r="O10" s="407"/>
      <c r="P10" s="407"/>
      <c r="Q10" s="407"/>
      <c r="R10" s="407"/>
      <c r="S10" s="407"/>
      <c r="T10" s="407"/>
      <c r="U10" s="407"/>
      <c r="V10" s="407"/>
      <c r="W10" s="407"/>
      <c r="X10" s="407"/>
      <c r="Y10" s="407"/>
      <c r="Z10" s="407"/>
      <c r="AA10" s="407"/>
      <c r="AB10" s="407"/>
      <c r="AC10" s="407"/>
      <c r="AD10" s="393"/>
      <c r="AE10" s="397"/>
      <c r="AF10" s="398"/>
      <c r="AG10" s="399"/>
    </row>
    <row r="11" spans="1:39" s="55" customFormat="1" ht="20.25" customHeight="1" x14ac:dyDescent="0.25">
      <c r="A11" s="403"/>
      <c r="B11" s="405"/>
      <c r="C11" s="403"/>
      <c r="D11" s="403"/>
      <c r="E11" s="403"/>
      <c r="F11" s="406"/>
      <c r="G11" s="417" t="s">
        <v>44</v>
      </c>
      <c r="H11" s="417"/>
      <c r="I11" s="417"/>
      <c r="J11" s="417"/>
      <c r="K11" s="417"/>
      <c r="L11" s="417"/>
      <c r="M11" s="409"/>
      <c r="N11" s="417" t="s">
        <v>55</v>
      </c>
      <c r="O11" s="419" t="s">
        <v>23</v>
      </c>
      <c r="P11" s="56"/>
      <c r="Q11" s="56"/>
      <c r="R11" s="56"/>
      <c r="S11" s="373" t="s">
        <v>46</v>
      </c>
      <c r="T11" s="56"/>
      <c r="U11" s="56"/>
      <c r="V11" s="400" t="s">
        <v>45</v>
      </c>
      <c r="W11" s="401"/>
      <c r="X11" s="401"/>
      <c r="Y11" s="402"/>
      <c r="Z11" s="404" t="s">
        <v>62</v>
      </c>
      <c r="AA11" s="420" t="s">
        <v>50</v>
      </c>
      <c r="AB11" s="420"/>
      <c r="AC11" s="420"/>
      <c r="AD11" s="393"/>
      <c r="AE11" s="400"/>
      <c r="AF11" s="401"/>
      <c r="AG11" s="402"/>
    </row>
    <row r="12" spans="1:39" s="55" customFormat="1" ht="47.25" customHeight="1" thickBot="1" x14ac:dyDescent="0.3">
      <c r="A12" s="404"/>
      <c r="B12" s="405"/>
      <c r="C12" s="404"/>
      <c r="D12" s="404"/>
      <c r="E12" s="404"/>
      <c r="F12" s="392"/>
      <c r="G12" s="44" t="s">
        <v>8</v>
      </c>
      <c r="H12" s="57"/>
      <c r="I12" s="44" t="s">
        <v>9</v>
      </c>
      <c r="J12" s="58"/>
      <c r="K12" s="58"/>
      <c r="L12" s="69" t="s">
        <v>10</v>
      </c>
      <c r="M12" s="409"/>
      <c r="N12" s="418"/>
      <c r="O12" s="392"/>
      <c r="P12" s="70"/>
      <c r="Q12" s="70"/>
      <c r="R12" s="70"/>
      <c r="S12" s="374"/>
      <c r="T12" s="70"/>
      <c r="U12" s="70"/>
      <c r="V12" s="71" t="s">
        <v>8</v>
      </c>
      <c r="W12" s="72" t="s">
        <v>9</v>
      </c>
      <c r="X12" s="70"/>
      <c r="Y12" s="71" t="s">
        <v>10</v>
      </c>
      <c r="Z12" s="405"/>
      <c r="AA12" s="66" t="s">
        <v>47</v>
      </c>
      <c r="AB12" s="65" t="s">
        <v>48</v>
      </c>
      <c r="AC12" s="65" t="s">
        <v>49</v>
      </c>
      <c r="AD12" s="393"/>
      <c r="AE12" s="73" t="s">
        <v>48</v>
      </c>
      <c r="AF12" s="73" t="s">
        <v>51</v>
      </c>
      <c r="AG12" s="73" t="s">
        <v>52</v>
      </c>
    </row>
    <row r="13" spans="1:39" ht="50.25" customHeight="1" x14ac:dyDescent="0.25">
      <c r="A13" s="349" t="s">
        <v>211</v>
      </c>
      <c r="B13" s="352" t="s">
        <v>212</v>
      </c>
      <c r="C13" s="354" t="s">
        <v>119</v>
      </c>
      <c r="D13" s="355" t="s">
        <v>71</v>
      </c>
      <c r="E13" s="354" t="s">
        <v>126</v>
      </c>
      <c r="F13" s="354" t="s">
        <v>105</v>
      </c>
      <c r="G13" s="356" t="s">
        <v>13</v>
      </c>
      <c r="H13" s="357" t="str">
        <f>IF(G13="(1) RARA VEZ","1", IF(G13="(2) IMPROBABLE","2",IF(G13="(3) POSIBLE","3",IF(G13="(4) PROBABLE","4",IF(G13="(5) CASI SEGURO","5","")))))</f>
        <v>1</v>
      </c>
      <c r="I13" s="358" t="s">
        <v>70</v>
      </c>
      <c r="J13" s="340" t="str">
        <f>IF(I13="(1) INSIGNIFICANTE","1",IF(I13="(2) MENOR","2",IF(I13="(3) MODERADO","3",IF(I13="(4) MAYOR","4",IF(I13="(5) CATASTRÓFICO","5","")))))</f>
        <v>3</v>
      </c>
      <c r="K13" s="340">
        <f>H13*J13</f>
        <v>3</v>
      </c>
      <c r="L13" s="343">
        <f>+K13</f>
        <v>3</v>
      </c>
      <c r="M13" s="344" t="s">
        <v>106</v>
      </c>
      <c r="N13" s="74" t="s">
        <v>6</v>
      </c>
      <c r="O13" s="75" t="s">
        <v>11</v>
      </c>
      <c r="P13" s="76">
        <f>IF(O13="SÍ",15,"0")</f>
        <v>15</v>
      </c>
      <c r="Q13" s="345">
        <f>SUM(P13:P19)</f>
        <v>30</v>
      </c>
      <c r="R13" s="346">
        <f>IF(AND(Q13&gt;=0,Q13&lt;=50),0,IF(AND(Q13&gt;50,Q13&lt;=75),1,IF(AND(Q13&gt;75,Q13&lt;=100),2,"REVISAR")))</f>
        <v>0</v>
      </c>
      <c r="S13" s="347" t="s">
        <v>9</v>
      </c>
      <c r="T13" s="346">
        <f>IF(S13="PROBABILIDAD",H13-R13,J13-R13)</f>
        <v>3</v>
      </c>
      <c r="U13" s="348">
        <f>IF($T13&lt;=0,1,$T13)</f>
        <v>3</v>
      </c>
      <c r="V13" s="338" t="str">
        <f>IF(AND($S13="PROBABILIDAD",$U13=1),$AM$2,IF(AND(S13="PROBABILIDAD",$U13=2),$AM$3,IF(AND($S13="PROBABILIDAD",$U13=3),$AM$4,IF(AND($S13="PROBABILIDAD",$U13=4),$AM$5,IF(AND($S13="PROBABILIDAD",$U13=5),$AM$6,$G13)))))</f>
        <v>(1) RARA VEZ</v>
      </c>
      <c r="W13" s="339" t="str">
        <f>IF(AND($S13="IMPACTO",$U13=1),$AL$2,IF(AND(S13="IMPACTO",$U13=2),$AL$3,IF(AND($S13="IMPACTO",$U13=3),$AL$4,IF(AND($S13="IMPACTO",$U13=4),$AL$5,IF(AND($S13="IMPACTO",$U13=5),$AL$6,I13)))))</f>
        <v>(3) MODERADO</v>
      </c>
      <c r="X13" s="340">
        <f>IF(S13="PROBABILIDAD",U13*J13,U13*H13)</f>
        <v>3</v>
      </c>
      <c r="Y13" s="341">
        <f>$X13</f>
        <v>3</v>
      </c>
      <c r="Z13" s="342" t="s">
        <v>127</v>
      </c>
      <c r="AA13" s="336" t="s">
        <v>110</v>
      </c>
      <c r="AB13" s="342" t="s">
        <v>120</v>
      </c>
      <c r="AC13" s="342" t="s">
        <v>107</v>
      </c>
      <c r="AD13" s="391"/>
      <c r="AE13" s="391"/>
      <c r="AF13" s="391"/>
      <c r="AG13" s="337"/>
    </row>
    <row r="14" spans="1:39" ht="48" customHeight="1" x14ac:dyDescent="0.25">
      <c r="A14" s="350"/>
      <c r="B14" s="281"/>
      <c r="C14" s="317"/>
      <c r="D14" s="278"/>
      <c r="E14" s="316"/>
      <c r="F14" s="317"/>
      <c r="G14" s="285"/>
      <c r="H14" s="287"/>
      <c r="I14" s="289"/>
      <c r="J14" s="257"/>
      <c r="K14" s="257"/>
      <c r="L14" s="254"/>
      <c r="M14" s="333"/>
      <c r="N14" s="60" t="s">
        <v>7</v>
      </c>
      <c r="O14" s="41" t="s">
        <v>11</v>
      </c>
      <c r="P14" s="42">
        <f>IF(O14="SÍ",5,"0")</f>
        <v>5</v>
      </c>
      <c r="Q14" s="257"/>
      <c r="R14" s="295"/>
      <c r="S14" s="284"/>
      <c r="T14" s="295"/>
      <c r="U14" s="297"/>
      <c r="V14" s="269"/>
      <c r="W14" s="263"/>
      <c r="X14" s="257"/>
      <c r="Y14" s="267"/>
      <c r="Z14" s="306"/>
      <c r="AA14" s="299"/>
      <c r="AB14" s="306"/>
      <c r="AC14" s="306"/>
      <c r="AD14" s="274"/>
      <c r="AE14" s="274"/>
      <c r="AF14" s="274"/>
      <c r="AG14" s="313"/>
    </row>
    <row r="15" spans="1:39" ht="33" customHeight="1" x14ac:dyDescent="0.25">
      <c r="A15" s="350"/>
      <c r="B15" s="281"/>
      <c r="C15" s="317"/>
      <c r="D15" s="278"/>
      <c r="E15" s="316"/>
      <c r="F15" s="317"/>
      <c r="G15" s="285"/>
      <c r="H15" s="287"/>
      <c r="I15" s="289"/>
      <c r="J15" s="257"/>
      <c r="K15" s="257"/>
      <c r="L15" s="260" t="str">
        <f>IF(AND(G13="(1) RARA VEZ",I13="(1) INSIGNIFICANTE"),"BAJA",IF(AND(G13="(1) RARA VEZ",I13="(2) MENOR"),"BAJA",IF(AND(G13="(2) IMPROBABLE",I13="(1) INSIGNIFICANTE"),"BAJA",IF(AND(G13="(3) POSIBLE",I13="(1) INSIGNIFICANTE"),"BAJA",IF(AND(G13="(4) PROBABLE",I13="(1) INSIGNIFICANTE"),"MODERADA",IF(AND(G13="(5) CASI SEGURO",I13="(1) INSIGNIFICANTE"),"ALTA",IF(AND(G13="(2) IMPROBABLE",I13="(2) MENOR"),"BAJA",IF(AND(G13="(3) POSIBLE",I13="(2) MENOR"),"MODERADA",IF(AND(G13="(4) PROBABLE",I13="(2) MENOR"),"ALTA",IF(AND(G13="(5) CASI SEGURO",I13="(2) MENOR"),"ALTA",IF(AND(G13="(1) RARA VEZ",I13="(3) MODERADO"),"MODERADA",IF(AND(G13="(2) IMPROBABLE",I13="(3) MODERADO"),"MODERADA",IF(AND(G13="(3) POSIBLE",I13="(3) MODERADO"),"ALTA",IF(AND(G13="(4) PROBABLE",I13="(3) MODERADO"),"ALTA",IF(AND(G13="(5) CASI SEGURO",I13="(3) MODERADO"),"EXTREMA",IF(AND(G13="(1) RARA VEZ",I13="(4) MAYOR"),"ALTA",IF(AND(G13="(2) IMPROBABLE",I13="(4) MAYOR"),"ALTA",IF(AND(G13="(3) POSIBLE",I13="(4) MAYOR"),"EXTREMA",IF(AND(G13="(4) PROBABLE",I13="(4) MAYOR"),"EXTREMA",IF(AND(G13="(5) CASI SEGURO",I13="(4) MAYOR"),"EXTREMA",IF(AND(G13="(1) RARA VEZ",I13="(5) CATASTRÓFICO"),"ALTA",IF(AND(G13="(2) IMPROBABLE",I13="(5) CATASTRÓFICO"),"EXTREMA",IF(AND(G13="(3) POSIBLE",I13="(5) CATASTRÓFICO"),"EXTREMA",IF(AND(G13="(4) PROBABLE",I13="(5) CATASTRÓFICO"),"EXTREMA",IF(AND(G13="(5) CASI SEGURO",I13="(5) CATASTRÓFICO"),"EXTREMA")))))))))))))))))))))))))</f>
        <v>MODERADA</v>
      </c>
      <c r="M15" s="333"/>
      <c r="N15" s="61" t="s">
        <v>3</v>
      </c>
      <c r="O15" s="41" t="s">
        <v>12</v>
      </c>
      <c r="P15" s="42" t="str">
        <f>IF(O15="SÍ",15,"0")</f>
        <v>0</v>
      </c>
      <c r="Q15" s="257"/>
      <c r="R15" s="295"/>
      <c r="S15" s="284"/>
      <c r="T15" s="295"/>
      <c r="U15" s="297"/>
      <c r="V15" s="269"/>
      <c r="W15" s="263"/>
      <c r="X15" s="257"/>
      <c r="Y15" s="260" t="str">
        <f>IF(AND(V13="(1) RARA VEZ",W13="(1) INSIGNIFICANTE"),"BAJA",IF(AND(V13="(1) RARA VEZ",W13="(2) MENOR"),"BAJA",IF(AND(V13="(2) IMPROBABLE",W13="(1) INSIGNIFICANTE"),"BAJA",IF(AND(V13="(3) POSIBLE",W13="(1) INSIGNIFICANTE"),"BAJA",IF(AND(V13="(4) PROBABLE",W13="(1) INSIGNIFICANTE"),"MODERADO",IF(AND(V13="(5) CASI SEGURO",W13="(1) INSIGNIFICANTE"),"ALTA",IF(AND(V13="(2) IMPROBABLE",W13="(2) MENOR"),"BAJA",IF(AND(V13="(3) POSIBLE",W13="(2) MENOR"),"MODERADA",IF(AND(V13="(4) PROBABLE",W13="(2) MENOR"),"ALTA",IF(AND(V13="(5) CASI SEGURO",W13="(2) MENOR"),"ALTA",IF(AND(V13="(1) RARA VEZ",W13="(3) MODERADO"),"MODERADA",IF(AND(V13="(2) IMPROBABLE",W13="(3) MODERADO"),"MODERADA",IF(AND(V13="(3) POSIBLE",W13="(3) MODERADO"),"ALTA",IF(AND(V13="(4) PROBABLE",W13="(3) MODERADO"),"ALTA",IF(AND(V13="(5) CASI SEGURO",W13="(3) MODERADO"),"EXTREMA",IF(AND(V13="(1) RARA VEZ",W13="(4) MAYOR"),"ALTA",IF(AND(V13="(2) IMPROBABLE",W13="(4) MAYOR"),"ALTA",IF(AND(V13="(3) POSIBLE",W13="(4) MAYOR"),"EXTREMA",IF(AND(V13="(4) PROBABLE",W13="(4) MAYOR"),"EXTREMA",IF(AND(V13="(5) CASI SEGURO",W13="(4) MAYOR"),"EXTREMA",IF(AND(V13="(1) RARA VEZ",W13="(5) CATASTRÓFICO"),"ALTA",IF(AND(V13="(2) IMPROBABLE",W13="(5) CATASTRÓFICO"),"EXTREMA",IF(AND(V13="(3) POSIBLE",W13="(5) CATASTRÓFICO"),"EXTREMA",IF(AND(V13="(4) PROBABLE",W13="(5) CATASTRÓFICO"),"EXTREMA",IF(AND(V13="(5) CASI SEGURO",W13="(5) CATASTRÓFICO"),"EXTREMA")))))))))))))))))))))))))</f>
        <v>MODERADA</v>
      </c>
      <c r="Z15" s="306"/>
      <c r="AA15" s="299"/>
      <c r="AB15" s="306"/>
      <c r="AC15" s="306"/>
      <c r="AD15" s="274"/>
      <c r="AE15" s="274"/>
      <c r="AF15" s="274"/>
      <c r="AG15" s="313"/>
    </row>
    <row r="16" spans="1:39" ht="26.25" customHeight="1" x14ac:dyDescent="0.25">
      <c r="A16" s="350"/>
      <c r="B16" s="281"/>
      <c r="C16" s="317"/>
      <c r="D16" s="278"/>
      <c r="E16" s="316"/>
      <c r="F16" s="317"/>
      <c r="G16" s="285"/>
      <c r="H16" s="287"/>
      <c r="I16" s="289"/>
      <c r="J16" s="257"/>
      <c r="K16" s="257"/>
      <c r="L16" s="260"/>
      <c r="M16" s="333"/>
      <c r="N16" s="61" t="s">
        <v>4</v>
      </c>
      <c r="O16" s="41" t="s">
        <v>11</v>
      </c>
      <c r="P16" s="42">
        <f>IF(O16="SÍ",10,"0")</f>
        <v>10</v>
      </c>
      <c r="Q16" s="257"/>
      <c r="R16" s="295"/>
      <c r="S16" s="284"/>
      <c r="T16" s="295"/>
      <c r="U16" s="297"/>
      <c r="V16" s="269"/>
      <c r="W16" s="263"/>
      <c r="X16" s="257"/>
      <c r="Y16" s="260"/>
      <c r="Z16" s="306"/>
      <c r="AA16" s="299"/>
      <c r="AB16" s="306"/>
      <c r="AC16" s="306"/>
      <c r="AD16" s="274"/>
      <c r="AE16" s="274"/>
      <c r="AF16" s="274"/>
      <c r="AG16" s="313"/>
    </row>
    <row r="17" spans="1:33" ht="45" customHeight="1" x14ac:dyDescent="0.25">
      <c r="A17" s="350"/>
      <c r="B17" s="281"/>
      <c r="C17" s="317"/>
      <c r="D17" s="278"/>
      <c r="E17" s="316"/>
      <c r="F17" s="317"/>
      <c r="G17" s="285"/>
      <c r="H17" s="287"/>
      <c r="I17" s="289"/>
      <c r="J17" s="257"/>
      <c r="K17" s="257"/>
      <c r="L17" s="260"/>
      <c r="M17" s="333"/>
      <c r="N17" s="60" t="s">
        <v>37</v>
      </c>
      <c r="O17" s="41" t="s">
        <v>12</v>
      </c>
      <c r="P17" s="42" t="str">
        <f>IF(O17="SÍ",15,"0")</f>
        <v>0</v>
      </c>
      <c r="Q17" s="257"/>
      <c r="R17" s="295"/>
      <c r="S17" s="284"/>
      <c r="T17" s="295"/>
      <c r="U17" s="297"/>
      <c r="V17" s="269"/>
      <c r="W17" s="263"/>
      <c r="X17" s="257"/>
      <c r="Y17" s="260"/>
      <c r="Z17" s="306"/>
      <c r="AA17" s="299"/>
      <c r="AB17" s="306"/>
      <c r="AC17" s="306"/>
      <c r="AD17" s="274"/>
      <c r="AE17" s="274"/>
      <c r="AF17" s="274"/>
      <c r="AG17" s="313"/>
    </row>
    <row r="18" spans="1:33" ht="51" customHeight="1" x14ac:dyDescent="0.25">
      <c r="A18" s="350"/>
      <c r="B18" s="281"/>
      <c r="C18" s="317"/>
      <c r="D18" s="278"/>
      <c r="E18" s="316"/>
      <c r="F18" s="317"/>
      <c r="G18" s="285"/>
      <c r="H18" s="287"/>
      <c r="I18" s="289"/>
      <c r="J18" s="257"/>
      <c r="K18" s="257"/>
      <c r="L18" s="260"/>
      <c r="M18" s="333"/>
      <c r="N18" s="60" t="s">
        <v>5</v>
      </c>
      <c r="O18" s="41" t="s">
        <v>12</v>
      </c>
      <c r="P18" s="42" t="str">
        <f>IF(O18="SÍ",10,"0")</f>
        <v>0</v>
      </c>
      <c r="Q18" s="257"/>
      <c r="R18" s="295"/>
      <c r="S18" s="284"/>
      <c r="T18" s="295"/>
      <c r="U18" s="297"/>
      <c r="V18" s="269"/>
      <c r="W18" s="263"/>
      <c r="X18" s="257"/>
      <c r="Y18" s="260"/>
      <c r="Z18" s="306"/>
      <c r="AA18" s="299"/>
      <c r="AB18" s="306"/>
      <c r="AC18" s="306"/>
      <c r="AD18" s="274"/>
      <c r="AE18" s="274"/>
      <c r="AF18" s="274"/>
      <c r="AG18" s="313"/>
    </row>
    <row r="19" spans="1:33" ht="65.25" customHeight="1" x14ac:dyDescent="0.25">
      <c r="A19" s="350"/>
      <c r="B19" s="281"/>
      <c r="C19" s="334"/>
      <c r="D19" s="279"/>
      <c r="E19" s="335"/>
      <c r="F19" s="334"/>
      <c r="G19" s="286"/>
      <c r="H19" s="288"/>
      <c r="I19" s="290"/>
      <c r="J19" s="257"/>
      <c r="K19" s="257"/>
      <c r="L19" s="315"/>
      <c r="M19" s="333"/>
      <c r="N19" s="62" t="s">
        <v>36</v>
      </c>
      <c r="O19" s="41" t="s">
        <v>12</v>
      </c>
      <c r="P19" s="42" t="str">
        <f>IF(O19="SÍ",30,"0")</f>
        <v>0</v>
      </c>
      <c r="Q19" s="257"/>
      <c r="R19" s="295"/>
      <c r="S19" s="284"/>
      <c r="T19" s="295"/>
      <c r="U19" s="297"/>
      <c r="V19" s="270"/>
      <c r="W19" s="264"/>
      <c r="X19" s="257"/>
      <c r="Y19" s="260"/>
      <c r="Z19" s="306"/>
      <c r="AA19" s="299"/>
      <c r="AB19" s="306"/>
      <c r="AC19" s="306"/>
      <c r="AD19" s="274"/>
      <c r="AE19" s="274"/>
      <c r="AF19" s="274"/>
      <c r="AG19" s="313"/>
    </row>
    <row r="20" spans="1:33" ht="50.25" customHeight="1" x14ac:dyDescent="0.25">
      <c r="A20" s="350"/>
      <c r="B20" s="281"/>
      <c r="C20" s="316" t="s">
        <v>111</v>
      </c>
      <c r="D20" s="277" t="s">
        <v>71</v>
      </c>
      <c r="E20" s="316" t="s">
        <v>121</v>
      </c>
      <c r="F20" s="316" t="s">
        <v>112</v>
      </c>
      <c r="G20" s="285" t="s">
        <v>15</v>
      </c>
      <c r="H20" s="279" t="str">
        <f>IF(G20="(1) RARA VEZ","1", IF(G20="(2) IMPROBABLE","2",IF(G20="(3) POSIBLE","3",IF(G20="(4) PROBABLE","4",IF(G20="(5) CASI SEGURO","5","")))))</f>
        <v>3</v>
      </c>
      <c r="I20" s="289" t="s">
        <v>68</v>
      </c>
      <c r="J20" s="257" t="str">
        <f>IF(I20="(1) INSIGNIFICANTE","1",IF(I20="(2) MENOR","2",IF(I20="(3) MODERADO","3",IF(I20="(4) MAYOR","4",IF(I20="(5) CATASTRÓFICO","5","")))))</f>
        <v>2</v>
      </c>
      <c r="K20" s="257">
        <f>H20*J20</f>
        <v>6</v>
      </c>
      <c r="L20" s="254">
        <f>+K20</f>
        <v>6</v>
      </c>
      <c r="M20" s="325" t="s">
        <v>113</v>
      </c>
      <c r="N20" s="59" t="s">
        <v>6</v>
      </c>
      <c r="O20" s="41" t="s">
        <v>11</v>
      </c>
      <c r="P20" s="67">
        <f>IF(O20="SÍ",15,"0")</f>
        <v>15</v>
      </c>
      <c r="Q20" s="293">
        <f>SUM(P20:P26)</f>
        <v>85</v>
      </c>
      <c r="R20" s="294">
        <f>IF(AND(Q20&gt;=0,Q20&lt;=50),0,IF(AND(Q20&gt;50,Q20&lt;=75),1,IF(AND(Q20&gt;75,Q20&lt;=100),2,"REVISAR")))</f>
        <v>2</v>
      </c>
      <c r="S20" s="283" t="s">
        <v>8</v>
      </c>
      <c r="T20" s="294">
        <f>IF(S20="PROBABILIDAD",H20-R20,J20-R20)</f>
        <v>1</v>
      </c>
      <c r="U20" s="296">
        <f>IF($T20&lt;=0,1,$T20)</f>
        <v>1</v>
      </c>
      <c r="V20" s="268" t="str">
        <f>IF(AND($S20="PROBABILIDAD",$U20=1),$AM$2,IF(AND(S20="PROBABILIDAD",$U20=2),$AM$3,IF(AND($S20="PROBABILIDAD",$U20=3),$AM$4,IF(AND($S20="PROBABILIDAD",$U20=4),$AM$5,IF(AND($S20="PROBABILIDAD",$U20=5),$AM$6,$G20)))))</f>
        <v>(1) RARA VEZ</v>
      </c>
      <c r="W20" s="262" t="str">
        <f>IF(AND($S20="IMPACTO",$U20=1),$AL$2,IF(AND(S20="IMPACTO",$U20=2),$AL$3,IF(AND($S20="IMPACTO",$U20=3),$AL$4,IF(AND($S20="IMPACTO",$U20=4),$AL$5,IF(AND($S20="IMPACTO",$U20=5),$AL$6,I20)))))</f>
        <v>(2) MENOR</v>
      </c>
      <c r="X20" s="257">
        <f>IF(S20="PROBABILIDAD",U20*J20,U20*H20)</f>
        <v>2</v>
      </c>
      <c r="Y20" s="266">
        <f>$X20</f>
        <v>2</v>
      </c>
      <c r="Z20" s="305" t="s">
        <v>128</v>
      </c>
      <c r="AA20" s="298" t="s">
        <v>110</v>
      </c>
      <c r="AB20" s="305" t="s">
        <v>129</v>
      </c>
      <c r="AC20" s="305" t="s">
        <v>114</v>
      </c>
      <c r="AD20" s="273"/>
      <c r="AE20" s="273"/>
      <c r="AF20" s="273"/>
      <c r="AG20" s="312"/>
    </row>
    <row r="21" spans="1:33" ht="48" customHeight="1" x14ac:dyDescent="0.25">
      <c r="A21" s="350"/>
      <c r="B21" s="281"/>
      <c r="C21" s="317"/>
      <c r="D21" s="278"/>
      <c r="E21" s="316"/>
      <c r="F21" s="317"/>
      <c r="G21" s="285"/>
      <c r="H21" s="287"/>
      <c r="I21" s="289"/>
      <c r="J21" s="257"/>
      <c r="K21" s="257"/>
      <c r="L21" s="254"/>
      <c r="M21" s="333"/>
      <c r="N21" s="60" t="s">
        <v>7</v>
      </c>
      <c r="O21" s="41" t="s">
        <v>11</v>
      </c>
      <c r="P21" s="42">
        <f>IF(O21="SÍ",5,"0")</f>
        <v>5</v>
      </c>
      <c r="Q21" s="257"/>
      <c r="R21" s="295"/>
      <c r="S21" s="284"/>
      <c r="T21" s="295"/>
      <c r="U21" s="297"/>
      <c r="V21" s="269"/>
      <c r="W21" s="263"/>
      <c r="X21" s="257"/>
      <c r="Y21" s="267"/>
      <c r="Z21" s="306"/>
      <c r="AA21" s="299"/>
      <c r="AB21" s="306"/>
      <c r="AC21" s="306"/>
      <c r="AD21" s="274"/>
      <c r="AE21" s="274"/>
      <c r="AF21" s="274"/>
      <c r="AG21" s="313"/>
    </row>
    <row r="22" spans="1:33" ht="33" customHeight="1" x14ac:dyDescent="0.25">
      <c r="A22" s="350"/>
      <c r="B22" s="281"/>
      <c r="C22" s="317"/>
      <c r="D22" s="278"/>
      <c r="E22" s="316"/>
      <c r="F22" s="317"/>
      <c r="G22" s="285"/>
      <c r="H22" s="287"/>
      <c r="I22" s="289"/>
      <c r="J22" s="257"/>
      <c r="K22" s="257"/>
      <c r="L22" s="260" t="str">
        <f>IF(AND(G20="(1) RARA VEZ",I20="(1) INSIGNIFICANTE"),"BAJA",IF(AND(G20="(1) RARA VEZ",I20="(2) MENOR"),"BAJA",IF(AND(G20="(2) IMPROBABLE",I20="(1) INSIGNIFICANTE"),"BAJA",IF(AND(G20="(3) POSIBLE",I20="(1) INSIGNIFICANTE"),"BAJA",IF(AND(G20="(4) PROBABLE",I20="(1) INSIGNIFICANTE"),"MODERADA",IF(AND(G20="(5) CASI SEGURO",I20="(1) INSIGNIFICANTE"),"ALTA",IF(AND(G20="(2) IMPROBABLE",I20="(2) MENOR"),"BAJA",IF(AND(G20="(3) POSIBLE",I20="(2) MENOR"),"MODERADA",IF(AND(G20="(4) PROBABLE",I20="(2) MENOR"),"ALTA",IF(AND(G20="(5) CASI SEGURO",I20="(2) MENOR"),"ALTA",IF(AND(G20="(1) RARA VEZ",I20="(3) MODERADO"),"MODERADA",IF(AND(G20="(2) IMPROBABLE",I20="(3) MODERADO"),"MODERADA",IF(AND(G20="(3) POSIBLE",I20="(3) MODERADO"),"ALTA",IF(AND(G20="(4) PROBABLE",I20="(3) MODERADO"),"ALTA",IF(AND(G20="(5) CASI SEGURO",I20="(3) MODERADO"),"EXTREMA",IF(AND(G20="(1) RARA VEZ",I20="(4) MAYOR"),"ALTA",IF(AND(G20="(2) IMPROBABLE",I20="(4) MAYOR"),"ALTA",IF(AND(G20="(3) POSIBLE",I20="(4) MAYOR"),"EXTREMA",IF(AND(G20="(4) PROBABLE",I20="(4) MAYOR"),"EXTREMA",IF(AND(G20="(5) CASI SEGURO",I20="(4) MAYOR"),"EXTREMA",IF(AND(G20="(1) RARA VEZ",I20="(5) CATASTRÓFICO"),"ALTA",IF(AND(G20="(2) IMPROBABLE",I20="(5) CATASTRÓFICO"),"EXTREMA",IF(AND(G20="(3) POSIBLE",I20="(5) CATASTRÓFICO"),"EXTREMA",IF(AND(G20="(4) PROBABLE",I20="(5) CATASTRÓFICO"),"EXTREMA",IF(AND(G20="(5) CASI SEGURO",I20="(5) CATASTRÓFICO"),"EXTREMA")))))))))))))))))))))))))</f>
        <v>MODERADA</v>
      </c>
      <c r="M22" s="333"/>
      <c r="N22" s="61" t="s">
        <v>3</v>
      </c>
      <c r="O22" s="41" t="s">
        <v>12</v>
      </c>
      <c r="P22" s="42" t="str">
        <f>IF(O22="SÍ",15,"0")</f>
        <v>0</v>
      </c>
      <c r="Q22" s="257"/>
      <c r="R22" s="295"/>
      <c r="S22" s="284"/>
      <c r="T22" s="295"/>
      <c r="U22" s="297"/>
      <c r="V22" s="269"/>
      <c r="W22" s="263"/>
      <c r="X22" s="257"/>
      <c r="Y22" s="260" t="str">
        <f>IF(AND(V20="(1) RARA VEZ",W20="(1) INSIGNIFICANTE"),"BAJA",IF(AND(V20="(1) RARA VEZ",W20="(2) MENOR"),"BAJA",IF(AND(V20="(2) IMPROBABLE",W20="(1) INSIGNIFICANTE"),"BAJA",IF(AND(V20="(3) POSIBLE",W20="(1) INSIGNIFICANTE"),"BAJA",IF(AND(V20="(4) PROBABLE",W20="(1) INSIGNIFICANTE"),"MODERADO",IF(AND(V20="(5) CASI SEGURO",W20="(1) INSIGNIFICANTE"),"ALTA",IF(AND(V20="(2) IMPROBABLE",W20="(2) MENOR"),"BAJA",IF(AND(V20="(3) POSIBLE",W20="(2) MENOR"),"MODERADA",IF(AND(V20="(4) PROBABLE",W20="(2) MENOR"),"ALTA",IF(AND(V20="(5) CASI SEGURO",W20="(2) MENOR"),"ALTA",IF(AND(V20="(1) RARA VEZ",W20="(3) MODERADO"),"MODERADA",IF(AND(V20="(2) IMPROBABLE",W20="(3) MODERADO"),"MODERADA",IF(AND(V20="(3) POSIBLE",W20="(3) MODERADO"),"ALTA",IF(AND(V20="(4) PROBABLE",W20="(3) MODERADO"),"ALTA",IF(AND(V20="(5) CASI SEGURO",W20="(3) MODERADO"),"EXTREMA",IF(AND(V20="(1) RARA VEZ",W20="(4) MAYOR"),"ALTA",IF(AND(V20="(2) IMPROBABLE",W20="(4) MAYOR"),"ALTA",IF(AND(V20="(3) POSIBLE",W20="(4) MAYOR"),"EXTREMA",IF(AND(V20="(4) PROBABLE",W20="(4) MAYOR"),"EXTREMA",IF(AND(V20="(5) CASI SEGURO",W20="(4) MAYOR"),"EXTREMA",IF(AND(V20="(1) RARA VEZ",W20="(5) CATASTRÓFICO"),"ALTA",IF(AND(V20="(2) IMPROBABLE",W20="(5) CATASTRÓFICO"),"EXTREMA",IF(AND(V20="(3) POSIBLE",W20="(5) CATASTRÓFICO"),"EXTREMA",IF(AND(V20="(4) PROBABLE",W20="(5) CATASTRÓFICO"),"EXTREMA",IF(AND(V20="(5) CASI SEGURO",W20="(5) CATASTRÓFICO"),"EXTREMA")))))))))))))))))))))))))</f>
        <v>BAJA</v>
      </c>
      <c r="Z22" s="306"/>
      <c r="AA22" s="299"/>
      <c r="AB22" s="306"/>
      <c r="AC22" s="306"/>
      <c r="AD22" s="274"/>
      <c r="AE22" s="274"/>
      <c r="AF22" s="274"/>
      <c r="AG22" s="313"/>
    </row>
    <row r="23" spans="1:33" ht="26.25" customHeight="1" x14ac:dyDescent="0.25">
      <c r="A23" s="350"/>
      <c r="B23" s="281"/>
      <c r="C23" s="317"/>
      <c r="D23" s="278"/>
      <c r="E23" s="316"/>
      <c r="F23" s="317"/>
      <c r="G23" s="285"/>
      <c r="H23" s="287"/>
      <c r="I23" s="289"/>
      <c r="J23" s="257"/>
      <c r="K23" s="257"/>
      <c r="L23" s="260"/>
      <c r="M23" s="333"/>
      <c r="N23" s="61" t="s">
        <v>4</v>
      </c>
      <c r="O23" s="41" t="s">
        <v>11</v>
      </c>
      <c r="P23" s="42">
        <f>IF(O23="SÍ",10,"0")</f>
        <v>10</v>
      </c>
      <c r="Q23" s="257"/>
      <c r="R23" s="295"/>
      <c r="S23" s="284"/>
      <c r="T23" s="295"/>
      <c r="U23" s="297"/>
      <c r="V23" s="269"/>
      <c r="W23" s="263"/>
      <c r="X23" s="257"/>
      <c r="Y23" s="260"/>
      <c r="Z23" s="306"/>
      <c r="AA23" s="299"/>
      <c r="AB23" s="306"/>
      <c r="AC23" s="306"/>
      <c r="AD23" s="274"/>
      <c r="AE23" s="274"/>
      <c r="AF23" s="274"/>
      <c r="AG23" s="313"/>
    </row>
    <row r="24" spans="1:33" ht="45" customHeight="1" x14ac:dyDescent="0.25">
      <c r="A24" s="350"/>
      <c r="B24" s="281"/>
      <c r="C24" s="317"/>
      <c r="D24" s="278"/>
      <c r="E24" s="316"/>
      <c r="F24" s="317"/>
      <c r="G24" s="285"/>
      <c r="H24" s="287"/>
      <c r="I24" s="289"/>
      <c r="J24" s="257"/>
      <c r="K24" s="257"/>
      <c r="L24" s="260"/>
      <c r="M24" s="333"/>
      <c r="N24" s="60" t="s">
        <v>37</v>
      </c>
      <c r="O24" s="41" t="s">
        <v>11</v>
      </c>
      <c r="P24" s="42">
        <f>IF(O24="SÍ",15,"0")</f>
        <v>15</v>
      </c>
      <c r="Q24" s="257"/>
      <c r="R24" s="295"/>
      <c r="S24" s="284"/>
      <c r="T24" s="295"/>
      <c r="U24" s="297"/>
      <c r="V24" s="269"/>
      <c r="W24" s="263"/>
      <c r="X24" s="257"/>
      <c r="Y24" s="260"/>
      <c r="Z24" s="306"/>
      <c r="AA24" s="299"/>
      <c r="AB24" s="306"/>
      <c r="AC24" s="306"/>
      <c r="AD24" s="274"/>
      <c r="AE24" s="274"/>
      <c r="AF24" s="274"/>
      <c r="AG24" s="313"/>
    </row>
    <row r="25" spans="1:33" ht="51" customHeight="1" x14ac:dyDescent="0.25">
      <c r="A25" s="350"/>
      <c r="B25" s="281"/>
      <c r="C25" s="317"/>
      <c r="D25" s="278"/>
      <c r="E25" s="316"/>
      <c r="F25" s="317"/>
      <c r="G25" s="285"/>
      <c r="H25" s="287"/>
      <c r="I25" s="289"/>
      <c r="J25" s="257"/>
      <c r="K25" s="257"/>
      <c r="L25" s="260"/>
      <c r="M25" s="333"/>
      <c r="N25" s="60" t="s">
        <v>5</v>
      </c>
      <c r="O25" s="41" t="s">
        <v>11</v>
      </c>
      <c r="P25" s="42">
        <f>IF(O25="SÍ",10,"0")</f>
        <v>10</v>
      </c>
      <c r="Q25" s="257"/>
      <c r="R25" s="295"/>
      <c r="S25" s="284"/>
      <c r="T25" s="295"/>
      <c r="U25" s="297"/>
      <c r="V25" s="269"/>
      <c r="W25" s="263"/>
      <c r="X25" s="257"/>
      <c r="Y25" s="260"/>
      <c r="Z25" s="306"/>
      <c r="AA25" s="299"/>
      <c r="AB25" s="306"/>
      <c r="AC25" s="306"/>
      <c r="AD25" s="274"/>
      <c r="AE25" s="274"/>
      <c r="AF25" s="274"/>
      <c r="AG25" s="313"/>
    </row>
    <row r="26" spans="1:33" ht="110.25" customHeight="1" x14ac:dyDescent="0.25">
      <c r="A26" s="350"/>
      <c r="B26" s="281"/>
      <c r="C26" s="334"/>
      <c r="D26" s="279"/>
      <c r="E26" s="335"/>
      <c r="F26" s="334"/>
      <c r="G26" s="286"/>
      <c r="H26" s="288"/>
      <c r="I26" s="290"/>
      <c r="J26" s="257"/>
      <c r="K26" s="257"/>
      <c r="L26" s="315"/>
      <c r="M26" s="333"/>
      <c r="N26" s="62" t="s">
        <v>36</v>
      </c>
      <c r="O26" s="41" t="s">
        <v>11</v>
      </c>
      <c r="P26" s="42">
        <f>IF(O26="SÍ",30,"0")</f>
        <v>30</v>
      </c>
      <c r="Q26" s="257"/>
      <c r="R26" s="295"/>
      <c r="S26" s="284"/>
      <c r="T26" s="295"/>
      <c r="U26" s="297"/>
      <c r="V26" s="270"/>
      <c r="W26" s="264"/>
      <c r="X26" s="257"/>
      <c r="Y26" s="260"/>
      <c r="Z26" s="306"/>
      <c r="AA26" s="299"/>
      <c r="AB26" s="306"/>
      <c r="AC26" s="306"/>
      <c r="AD26" s="274"/>
      <c r="AE26" s="274"/>
      <c r="AF26" s="274"/>
      <c r="AG26" s="313"/>
    </row>
    <row r="27" spans="1:33" ht="50.25" customHeight="1" x14ac:dyDescent="0.25">
      <c r="A27" s="350"/>
      <c r="B27" s="281"/>
      <c r="C27" s="316" t="s">
        <v>122</v>
      </c>
      <c r="D27" s="277" t="s">
        <v>71</v>
      </c>
      <c r="E27" s="316" t="s">
        <v>116</v>
      </c>
      <c r="F27" s="316" t="s">
        <v>115</v>
      </c>
      <c r="G27" s="285" t="s">
        <v>15</v>
      </c>
      <c r="H27" s="279" t="str">
        <f>IF(G27="(1) RARA VEZ","1", IF(G27="(2) IMPROBABLE","2",IF(G27="(3) POSIBLE","3",IF(G27="(4) PROBABLE","4",IF(G27="(5) CASI SEGURO","5","")))))</f>
        <v>3</v>
      </c>
      <c r="I27" s="289" t="s">
        <v>68</v>
      </c>
      <c r="J27" s="257" t="str">
        <f>IF(I27="(1) INSIGNIFICANTE","1",IF(I27="(2) MENOR","2",IF(I27="(3) MODERADO","3",IF(I27="(4) MAYOR","4",IF(I27="(5) CATASTRÓFICO","5","")))))</f>
        <v>2</v>
      </c>
      <c r="K27" s="257">
        <f>H27*J27</f>
        <v>6</v>
      </c>
      <c r="L27" s="254">
        <f>+K27</f>
        <v>6</v>
      </c>
      <c r="M27" s="325" t="s">
        <v>117</v>
      </c>
      <c r="N27" s="59" t="s">
        <v>6</v>
      </c>
      <c r="O27" s="41" t="s">
        <v>12</v>
      </c>
      <c r="P27" s="67" t="str">
        <f>IF(O27="SÍ",15,"0")</f>
        <v>0</v>
      </c>
      <c r="Q27" s="293">
        <f>SUM(P27:P33)</f>
        <v>15</v>
      </c>
      <c r="R27" s="294">
        <f>IF(AND(Q27&gt;=0,Q27&lt;=50),0,IF(AND(Q27&gt;50,Q27&lt;=75),1,IF(AND(Q27&gt;75,Q27&lt;=100),2,"REVISAR")))</f>
        <v>0</v>
      </c>
      <c r="S27" s="283" t="s">
        <v>9</v>
      </c>
      <c r="T27" s="294">
        <f>IF(S27="PROBABILIDAD",H27-R27,J27-R27)</f>
        <v>2</v>
      </c>
      <c r="U27" s="296">
        <f>IF($T27&lt;=0,1,$T27)</f>
        <v>2</v>
      </c>
      <c r="V27" s="268" t="str">
        <f>IF(AND($S27="PROBABILIDAD",$U27=1),$AM$2,IF(AND(S27="PROBABILIDAD",$U27=2),$AM$3,IF(AND($S27="PROBABILIDAD",$U27=3),$AM$4,IF(AND($S27="PROBABILIDAD",$U27=4),$AM$5,IF(AND($S27="PROBABILIDAD",$U27=5),$AM$6,$G27)))))</f>
        <v>(3) POSIBLE</v>
      </c>
      <c r="W27" s="262" t="str">
        <f>IF(AND($S27="IMPACTO",$U27=1),$AL$2,IF(AND(S27="IMPACTO",$U27=2),$AL$3,IF(AND($S27="IMPACTO",$U27=3),$AL$4,IF(AND($S27="IMPACTO",$U27=4),$AL$5,IF(AND($S27="IMPACTO",$U27=5),$AL$6,I27)))))</f>
        <v>(2) MENOR</v>
      </c>
      <c r="X27" s="257">
        <f>IF(S27="PROBABILIDAD",U27*J27,U27*H27)</f>
        <v>6</v>
      </c>
      <c r="Y27" s="266">
        <f>$X27</f>
        <v>6</v>
      </c>
      <c r="Z27" s="305" t="s">
        <v>123</v>
      </c>
      <c r="AA27" s="298" t="s">
        <v>110</v>
      </c>
      <c r="AB27" s="305" t="s">
        <v>117</v>
      </c>
      <c r="AC27" s="305" t="s">
        <v>118</v>
      </c>
      <c r="AD27" s="273"/>
      <c r="AE27" s="273"/>
      <c r="AF27" s="273"/>
      <c r="AG27" s="312"/>
    </row>
    <row r="28" spans="1:33" ht="48" customHeight="1" x14ac:dyDescent="0.25">
      <c r="A28" s="350"/>
      <c r="B28" s="281"/>
      <c r="C28" s="317"/>
      <c r="D28" s="278"/>
      <c r="E28" s="316"/>
      <c r="F28" s="317"/>
      <c r="G28" s="285"/>
      <c r="H28" s="287"/>
      <c r="I28" s="289"/>
      <c r="J28" s="257"/>
      <c r="K28" s="257"/>
      <c r="L28" s="254"/>
      <c r="M28" s="333"/>
      <c r="N28" s="60" t="s">
        <v>7</v>
      </c>
      <c r="O28" s="41" t="s">
        <v>11</v>
      </c>
      <c r="P28" s="42">
        <f>IF(O28="SÍ",5,"0")</f>
        <v>5</v>
      </c>
      <c r="Q28" s="257"/>
      <c r="R28" s="295"/>
      <c r="S28" s="284"/>
      <c r="T28" s="295"/>
      <c r="U28" s="297"/>
      <c r="V28" s="269"/>
      <c r="W28" s="263"/>
      <c r="X28" s="257"/>
      <c r="Y28" s="267"/>
      <c r="Z28" s="306"/>
      <c r="AA28" s="299"/>
      <c r="AB28" s="306"/>
      <c r="AC28" s="306"/>
      <c r="AD28" s="274"/>
      <c r="AE28" s="274"/>
      <c r="AF28" s="274"/>
      <c r="AG28" s="313"/>
    </row>
    <row r="29" spans="1:33" ht="33" customHeight="1" x14ac:dyDescent="0.25">
      <c r="A29" s="350"/>
      <c r="B29" s="281"/>
      <c r="C29" s="317"/>
      <c r="D29" s="278"/>
      <c r="E29" s="316"/>
      <c r="F29" s="317"/>
      <c r="G29" s="285"/>
      <c r="H29" s="287"/>
      <c r="I29" s="289"/>
      <c r="J29" s="257"/>
      <c r="K29" s="257"/>
      <c r="L29" s="260" t="str">
        <f>IF(AND(G27="(1) RARA VEZ",I27="(1) INSIGNIFICANTE"),"BAJA",IF(AND(G27="(1) RARA VEZ",I27="(2) MENOR"),"BAJA",IF(AND(G27="(2) IMPROBABLE",I27="(1) INSIGNIFICANTE"),"BAJA",IF(AND(G27="(3) POSIBLE",I27="(1) INSIGNIFICANTE"),"BAJA",IF(AND(G27="(4) PROBABLE",I27="(1) INSIGNIFICANTE"),"MODERADA",IF(AND(G27="(5) CASI SEGURO",I27="(1) INSIGNIFICANTE"),"ALTA",IF(AND(G27="(2) IMPROBABLE",I27="(2) MENOR"),"BAJA",IF(AND(G27="(3) POSIBLE",I27="(2) MENOR"),"MODERADA",IF(AND(G27="(4) PROBABLE",I27="(2) MENOR"),"ALTA",IF(AND(G27="(5) CASI SEGURO",I27="(2) MENOR"),"ALTA",IF(AND(G27="(1) RARA VEZ",I27="(3) MODERADO"),"MODERADA",IF(AND(G27="(2) IMPROBABLE",I27="(3) MODERADO"),"MODERADA",IF(AND(G27="(3) POSIBLE",I27="(3) MODERADO"),"ALTA",IF(AND(G27="(4) PROBABLE",I27="(3) MODERADO"),"ALTA",IF(AND(G27="(5) CASI SEGURO",I27="(3) MODERADO"),"EXTREMA",IF(AND(G27="(1) RARA VEZ",I27="(4) MAYOR"),"ALTA",IF(AND(G27="(2) IMPROBABLE",I27="(4) MAYOR"),"ALTA",IF(AND(G27="(3) POSIBLE",I27="(4) MAYOR"),"EXTREMA",IF(AND(G27="(4) PROBABLE",I27="(4) MAYOR"),"EXTREMA",IF(AND(G27="(5) CASI SEGURO",I27="(4) MAYOR"),"EXTREMA",IF(AND(G27="(1) RARA VEZ",I27="(5) CATASTRÓFICO"),"ALTA",IF(AND(G27="(2) IMPROBABLE",I27="(5) CATASTRÓFICO"),"EXTREMA",IF(AND(G27="(3) POSIBLE",I27="(5) CATASTRÓFICO"),"EXTREMA",IF(AND(G27="(4) PROBABLE",I27="(5) CATASTRÓFICO"),"EXTREMA",IF(AND(G27="(5) CASI SEGURO",I27="(5) CATASTRÓFICO"),"EXTREMA")))))))))))))))))))))))))</f>
        <v>MODERADA</v>
      </c>
      <c r="M29" s="333"/>
      <c r="N29" s="61" t="s">
        <v>3</v>
      </c>
      <c r="O29" s="41" t="s">
        <v>12</v>
      </c>
      <c r="P29" s="42" t="str">
        <f>IF(O29="SÍ",15,"0")</f>
        <v>0</v>
      </c>
      <c r="Q29" s="257"/>
      <c r="R29" s="295"/>
      <c r="S29" s="284"/>
      <c r="T29" s="295"/>
      <c r="U29" s="297"/>
      <c r="V29" s="269"/>
      <c r="W29" s="263"/>
      <c r="X29" s="257"/>
      <c r="Y29" s="260" t="str">
        <f>IF(AND(V27="(1) RARA VEZ",W27="(1) INSIGNIFICANTE"),"BAJA",IF(AND(V27="(1) RARA VEZ",W27="(2) MENOR"),"BAJA",IF(AND(V27="(2) IMPROBABLE",W27="(1) INSIGNIFICANTE"),"BAJA",IF(AND(V27="(3) POSIBLE",W27="(1) INSIGNIFICANTE"),"BAJA",IF(AND(V27="(4) PROBABLE",W27="(1) INSIGNIFICANTE"),"MODERADO",IF(AND(V27="(5) CASI SEGURO",W27="(1) INSIGNIFICANTE"),"ALTA",IF(AND(V27="(2) IMPROBABLE",W27="(2) MENOR"),"BAJA",IF(AND(V27="(3) POSIBLE",W27="(2) MENOR"),"MODERADA",IF(AND(V27="(4) PROBABLE",W27="(2) MENOR"),"ALTA",IF(AND(V27="(5) CASI SEGURO",W27="(2) MENOR"),"ALTA",IF(AND(V27="(1) RARA VEZ",W27="(3) MODERADO"),"MODERADA",IF(AND(V27="(2) IMPROBABLE",W27="(3) MODERADO"),"MODERADA",IF(AND(V27="(3) POSIBLE",W27="(3) MODERADO"),"ALTA",IF(AND(V27="(4) PROBABLE",W27="(3) MODERADO"),"ALTA",IF(AND(V27="(5) CASI SEGURO",W27="(3) MODERADO"),"EXTREMA",IF(AND(V27="(1) RARA VEZ",W27="(4) MAYOR"),"ALTA",IF(AND(V27="(2) IMPROBABLE",W27="(4) MAYOR"),"ALTA",IF(AND(V27="(3) POSIBLE",W27="(4) MAYOR"),"EXTREMA",IF(AND(V27="(4) PROBABLE",W27="(4) MAYOR"),"EXTREMA",IF(AND(V27="(5) CASI SEGURO",W27="(4) MAYOR"),"EXTREMA",IF(AND(V27="(1) RARA VEZ",W27="(5) CATASTRÓFICO"),"ALTA",IF(AND(V27="(2) IMPROBABLE",W27="(5) CATASTRÓFICO"),"EXTREMA",IF(AND(V27="(3) POSIBLE",W27="(5) CATASTRÓFICO"),"EXTREMA",IF(AND(V27="(4) PROBABLE",W27="(5) CATASTRÓFICO"),"EXTREMA",IF(AND(V27="(5) CASI SEGURO",W27="(5) CATASTRÓFICO"),"EXTREMA")))))))))))))))))))))))))</f>
        <v>MODERADA</v>
      </c>
      <c r="Z29" s="306"/>
      <c r="AA29" s="299"/>
      <c r="AB29" s="306"/>
      <c r="AC29" s="306"/>
      <c r="AD29" s="274"/>
      <c r="AE29" s="274"/>
      <c r="AF29" s="274"/>
      <c r="AG29" s="313"/>
    </row>
    <row r="30" spans="1:33" ht="26.25" customHeight="1" x14ac:dyDescent="0.25">
      <c r="A30" s="350"/>
      <c r="B30" s="281"/>
      <c r="C30" s="317"/>
      <c r="D30" s="278"/>
      <c r="E30" s="316"/>
      <c r="F30" s="317"/>
      <c r="G30" s="285"/>
      <c r="H30" s="287"/>
      <c r="I30" s="289"/>
      <c r="J30" s="257"/>
      <c r="K30" s="257"/>
      <c r="L30" s="260"/>
      <c r="M30" s="333"/>
      <c r="N30" s="61" t="s">
        <v>4</v>
      </c>
      <c r="O30" s="41" t="s">
        <v>11</v>
      </c>
      <c r="P30" s="42">
        <f>IF(O30="SÍ",10,"0")</f>
        <v>10</v>
      </c>
      <c r="Q30" s="257"/>
      <c r="R30" s="295"/>
      <c r="S30" s="284"/>
      <c r="T30" s="295"/>
      <c r="U30" s="297"/>
      <c r="V30" s="269"/>
      <c r="W30" s="263"/>
      <c r="X30" s="257"/>
      <c r="Y30" s="260"/>
      <c r="Z30" s="306"/>
      <c r="AA30" s="299"/>
      <c r="AB30" s="306"/>
      <c r="AC30" s="306"/>
      <c r="AD30" s="274"/>
      <c r="AE30" s="274"/>
      <c r="AF30" s="274"/>
      <c r="AG30" s="313"/>
    </row>
    <row r="31" spans="1:33" ht="45" customHeight="1" x14ac:dyDescent="0.25">
      <c r="A31" s="350"/>
      <c r="B31" s="281"/>
      <c r="C31" s="317"/>
      <c r="D31" s="278"/>
      <c r="E31" s="316"/>
      <c r="F31" s="317"/>
      <c r="G31" s="285"/>
      <c r="H31" s="287"/>
      <c r="I31" s="289"/>
      <c r="J31" s="257"/>
      <c r="K31" s="257"/>
      <c r="L31" s="260"/>
      <c r="M31" s="333"/>
      <c r="N31" s="60" t="s">
        <v>37</v>
      </c>
      <c r="O31" s="41" t="s">
        <v>12</v>
      </c>
      <c r="P31" s="42" t="str">
        <f>IF(O31="SÍ",15,"0")</f>
        <v>0</v>
      </c>
      <c r="Q31" s="257"/>
      <c r="R31" s="295"/>
      <c r="S31" s="284"/>
      <c r="T31" s="295"/>
      <c r="U31" s="297"/>
      <c r="V31" s="269"/>
      <c r="W31" s="263"/>
      <c r="X31" s="257"/>
      <c r="Y31" s="260"/>
      <c r="Z31" s="306"/>
      <c r="AA31" s="299"/>
      <c r="AB31" s="306"/>
      <c r="AC31" s="306"/>
      <c r="AD31" s="274"/>
      <c r="AE31" s="274"/>
      <c r="AF31" s="274"/>
      <c r="AG31" s="313"/>
    </row>
    <row r="32" spans="1:33" ht="51" customHeight="1" x14ac:dyDescent="0.25">
      <c r="A32" s="350"/>
      <c r="B32" s="281"/>
      <c r="C32" s="317"/>
      <c r="D32" s="278"/>
      <c r="E32" s="316"/>
      <c r="F32" s="317"/>
      <c r="G32" s="285"/>
      <c r="H32" s="287"/>
      <c r="I32" s="289"/>
      <c r="J32" s="257"/>
      <c r="K32" s="257"/>
      <c r="L32" s="260"/>
      <c r="M32" s="333"/>
      <c r="N32" s="60" t="s">
        <v>5</v>
      </c>
      <c r="O32" s="41" t="s">
        <v>12</v>
      </c>
      <c r="P32" s="42" t="str">
        <f>IF(O32="SÍ",10,"0")</f>
        <v>0</v>
      </c>
      <c r="Q32" s="257"/>
      <c r="R32" s="295"/>
      <c r="S32" s="284"/>
      <c r="T32" s="295"/>
      <c r="U32" s="297"/>
      <c r="V32" s="269"/>
      <c r="W32" s="263"/>
      <c r="X32" s="257"/>
      <c r="Y32" s="260"/>
      <c r="Z32" s="306"/>
      <c r="AA32" s="299"/>
      <c r="AB32" s="306"/>
      <c r="AC32" s="306"/>
      <c r="AD32" s="274"/>
      <c r="AE32" s="274"/>
      <c r="AF32" s="274"/>
      <c r="AG32" s="313"/>
    </row>
    <row r="33" spans="1:33" ht="39.75" customHeight="1" x14ac:dyDescent="0.25">
      <c r="A33" s="350"/>
      <c r="B33" s="281"/>
      <c r="C33" s="334"/>
      <c r="D33" s="279"/>
      <c r="E33" s="335"/>
      <c r="F33" s="334"/>
      <c r="G33" s="286"/>
      <c r="H33" s="288"/>
      <c r="I33" s="290"/>
      <c r="J33" s="257"/>
      <c r="K33" s="257"/>
      <c r="L33" s="315"/>
      <c r="M33" s="333"/>
      <c r="N33" s="62" t="s">
        <v>36</v>
      </c>
      <c r="O33" s="41" t="s">
        <v>12</v>
      </c>
      <c r="P33" s="42" t="str">
        <f>IF(O33="SÍ",30,"0")</f>
        <v>0</v>
      </c>
      <c r="Q33" s="257"/>
      <c r="R33" s="295"/>
      <c r="S33" s="284"/>
      <c r="T33" s="295"/>
      <c r="U33" s="297"/>
      <c r="V33" s="270"/>
      <c r="W33" s="264"/>
      <c r="X33" s="257"/>
      <c r="Y33" s="260"/>
      <c r="Z33" s="306"/>
      <c r="AA33" s="299"/>
      <c r="AB33" s="306"/>
      <c r="AC33" s="306"/>
      <c r="AD33" s="274"/>
      <c r="AE33" s="274"/>
      <c r="AF33" s="274"/>
      <c r="AG33" s="313"/>
    </row>
    <row r="34" spans="1:33" ht="50.25" customHeight="1" x14ac:dyDescent="0.25">
      <c r="A34" s="350"/>
      <c r="B34" s="281"/>
      <c r="C34" s="316" t="s">
        <v>132</v>
      </c>
      <c r="D34" s="277" t="s">
        <v>74</v>
      </c>
      <c r="E34" s="316" t="s">
        <v>108</v>
      </c>
      <c r="F34" s="316" t="s">
        <v>109</v>
      </c>
      <c r="G34" s="285" t="s">
        <v>16</v>
      </c>
      <c r="H34" s="279" t="str">
        <f>IF(G34="(1) RARA VEZ","1", IF(G34="(2) IMPROBABLE","2",IF(G34="(3) POSIBLE","3",IF(G34="(4) PROBABLE","4",IF(G34="(5) CASI SEGURO","5","")))))</f>
        <v>4</v>
      </c>
      <c r="I34" s="289" t="s">
        <v>72</v>
      </c>
      <c r="J34" s="257" t="str">
        <f>IF(I34="(1) INSIGNIFICANTE","1",IF(I34="(2) MENOR","2",IF(I34="(3) MODERADO","3",IF(I34="(4) MAYOR","4",IF(I34="(5) CATASTRÓFICO","5","")))))</f>
        <v>4</v>
      </c>
      <c r="K34" s="257">
        <f>H34*J34</f>
        <v>16</v>
      </c>
      <c r="L34" s="254">
        <f>+K34</f>
        <v>16</v>
      </c>
      <c r="M34" s="325" t="s">
        <v>130</v>
      </c>
      <c r="N34" s="59" t="s">
        <v>6</v>
      </c>
      <c r="O34" s="41" t="s">
        <v>11</v>
      </c>
      <c r="P34" s="67">
        <f>IF(O34="SÍ",15,"0")</f>
        <v>15</v>
      </c>
      <c r="Q34" s="293">
        <f>SUM(P34:P40)</f>
        <v>85</v>
      </c>
      <c r="R34" s="294">
        <f>IF(AND(Q34&gt;=0,Q34&lt;=50),0,IF(AND(Q34&gt;50,Q34&lt;=75),1,IF(AND(Q34&gt;75,Q34&lt;=100),2,"REVISAR")))</f>
        <v>2</v>
      </c>
      <c r="S34" s="283" t="s">
        <v>8</v>
      </c>
      <c r="T34" s="294">
        <f>IF(S34="PROBABILIDAD",H34-R34,J34-R34)</f>
        <v>2</v>
      </c>
      <c r="U34" s="296">
        <f>IF($T34&lt;=0,1,$T34)</f>
        <v>2</v>
      </c>
      <c r="V34" s="268" t="str">
        <f>IF(AND($S34="PROBABILIDAD",$U34=1),$AM$2,IF(AND(S34="PROBABILIDAD",$U34=2),$AM$3,IF(AND($S34="PROBABILIDAD",$U34=3),$AM$4,IF(AND($S34="PROBABILIDAD",$U34=4),$AM$5,IF(AND($S34="PROBABILIDAD",$U34=5),$AM$6,$G34)))))</f>
        <v>(2) IMPROBABLE</v>
      </c>
      <c r="W34" s="262" t="str">
        <f>IF(AND($S34="IMPACTO",$U34=1),$AL$2,IF(AND(S34="IMPACTO",$U34=2),$AL$3,IF(AND($S34="IMPACTO",$U34=3),$AL$4,IF(AND($S34="IMPACTO",$U34=4),$AL$5,IF(AND($S34="IMPACTO",$U34=5),$AL$6,I34)))))</f>
        <v>(4) MAYOR</v>
      </c>
      <c r="X34" s="257">
        <f>IF(S34="PROBABILIDAD",U34*J34,U34*H34)</f>
        <v>8</v>
      </c>
      <c r="Y34" s="266">
        <f>$X34</f>
        <v>8</v>
      </c>
      <c r="Z34" s="305" t="s">
        <v>124</v>
      </c>
      <c r="AA34" s="298" t="s">
        <v>110</v>
      </c>
      <c r="AB34" s="305" t="s">
        <v>131</v>
      </c>
      <c r="AC34" s="305" t="s">
        <v>125</v>
      </c>
      <c r="AD34" s="273"/>
      <c r="AE34" s="273"/>
      <c r="AF34" s="273"/>
      <c r="AG34" s="312"/>
    </row>
    <row r="35" spans="1:33" ht="48" customHeight="1" x14ac:dyDescent="0.25">
      <c r="A35" s="350"/>
      <c r="B35" s="281"/>
      <c r="C35" s="317"/>
      <c r="D35" s="278"/>
      <c r="E35" s="316"/>
      <c r="F35" s="317"/>
      <c r="G35" s="285"/>
      <c r="H35" s="287"/>
      <c r="I35" s="289"/>
      <c r="J35" s="257"/>
      <c r="K35" s="257"/>
      <c r="L35" s="254"/>
      <c r="M35" s="333"/>
      <c r="N35" s="60" t="s">
        <v>7</v>
      </c>
      <c r="O35" s="41" t="s">
        <v>11</v>
      </c>
      <c r="P35" s="42">
        <f>IF(O35="SÍ",5,"0")</f>
        <v>5</v>
      </c>
      <c r="Q35" s="257"/>
      <c r="R35" s="295"/>
      <c r="S35" s="284"/>
      <c r="T35" s="295"/>
      <c r="U35" s="297"/>
      <c r="V35" s="269"/>
      <c r="W35" s="263"/>
      <c r="X35" s="257"/>
      <c r="Y35" s="267"/>
      <c r="Z35" s="306"/>
      <c r="AA35" s="299"/>
      <c r="AB35" s="306"/>
      <c r="AC35" s="306"/>
      <c r="AD35" s="274"/>
      <c r="AE35" s="274"/>
      <c r="AF35" s="274"/>
      <c r="AG35" s="313"/>
    </row>
    <row r="36" spans="1:33" ht="33" customHeight="1" x14ac:dyDescent="0.25">
      <c r="A36" s="350"/>
      <c r="B36" s="281"/>
      <c r="C36" s="317"/>
      <c r="D36" s="278"/>
      <c r="E36" s="316"/>
      <c r="F36" s="317"/>
      <c r="G36" s="285"/>
      <c r="H36" s="287"/>
      <c r="I36" s="289"/>
      <c r="J36" s="257"/>
      <c r="K36" s="257"/>
      <c r="L36" s="260" t="str">
        <f>IF(AND(G34="(1) RARA VEZ",I34="(1) INSIGNIFICANTE"),"BAJA",IF(AND(G34="(1) RARA VEZ",I34="(2) MENOR"),"BAJA",IF(AND(G34="(2) IMPROBABLE",I34="(1) INSIGNIFICANTE"),"BAJA",IF(AND(G34="(3) POSIBLE",I34="(1) INSIGNIFICANTE"),"BAJA",IF(AND(G34="(4) PROBABLE",I34="(1) INSIGNIFICANTE"),"MODERADA",IF(AND(G34="(5) CASI SEGURO",I34="(1) INSIGNIFICANTE"),"ALTA",IF(AND(G34="(2) IMPROBABLE",I34="(2) MENOR"),"BAJA",IF(AND(G34="(3) POSIBLE",I34="(2) MENOR"),"MODERADA",IF(AND(G34="(4) PROBABLE",I34="(2) MENOR"),"ALTA",IF(AND(G34="(5) CASI SEGURO",I34="(2) MENOR"),"ALTA",IF(AND(G34="(1) RARA VEZ",I34="(3) MODERADO"),"MODERADA",IF(AND(G34="(2) IMPROBABLE",I34="(3) MODERADO"),"MODERADA",IF(AND(G34="(3) POSIBLE",I34="(3) MODERADO"),"ALTA",IF(AND(G34="(4) PROBABLE",I34="(3) MODERADO"),"ALTA",IF(AND(G34="(5) CASI SEGURO",I34="(3) MODERADO"),"EXTREMA",IF(AND(G34="(1) RARA VEZ",I34="(4) MAYOR"),"ALTA",IF(AND(G34="(2) IMPROBABLE",I34="(4) MAYOR"),"ALTA",IF(AND(G34="(3) POSIBLE",I34="(4) MAYOR"),"EXTREMA",IF(AND(G34="(4) PROBABLE",I34="(4) MAYOR"),"EXTREMA",IF(AND(G34="(5) CASI SEGURO",I34="(4) MAYOR"),"EXTREMA",IF(AND(G34="(1) RARA VEZ",I34="(5) CATASTRÓFICO"),"ALTA",IF(AND(G34="(2) IMPROBABLE",I34="(5) CATASTRÓFICO"),"EXTREMA",IF(AND(G34="(3) POSIBLE",I34="(5) CATASTRÓFICO"),"EXTREMA",IF(AND(G34="(4) PROBABLE",I34="(5) CATASTRÓFICO"),"EXTREMA",IF(AND(G34="(5) CASI SEGURO",I34="(5) CATASTRÓFICO"),"EXTREMA")))))))))))))))))))))))))</f>
        <v>EXTREMA</v>
      </c>
      <c r="M36" s="333"/>
      <c r="N36" s="61" t="s">
        <v>3</v>
      </c>
      <c r="O36" s="41" t="s">
        <v>12</v>
      </c>
      <c r="P36" s="42" t="str">
        <f>IF(O36="SÍ",15,"0")</f>
        <v>0</v>
      </c>
      <c r="Q36" s="257"/>
      <c r="R36" s="295"/>
      <c r="S36" s="284"/>
      <c r="T36" s="295"/>
      <c r="U36" s="297"/>
      <c r="V36" s="269"/>
      <c r="W36" s="263"/>
      <c r="X36" s="257"/>
      <c r="Y36" s="260" t="str">
        <f>IF(AND(V34="(1) RARA VEZ",W34="(1) INSIGNIFICANTE"),"BAJA",IF(AND(V34="(1) RARA VEZ",W34="(2) MENOR"),"BAJA",IF(AND(V34="(2) IMPROBABLE",W34="(1) INSIGNIFICANTE"),"BAJA",IF(AND(V34="(3) POSIBLE",W34="(1) INSIGNIFICANTE"),"BAJA",IF(AND(V34="(4) PROBABLE",W34="(1) INSIGNIFICANTE"),"MODERADO",IF(AND(V34="(5) CASI SEGURO",W34="(1) INSIGNIFICANTE"),"ALTA",IF(AND(V34="(2) IMPROBABLE",W34="(2) MENOR"),"BAJA",IF(AND(V34="(3) POSIBLE",W34="(2) MENOR"),"MODERADA",IF(AND(V34="(4) PROBABLE",W34="(2) MENOR"),"ALTA",IF(AND(V34="(5) CASI SEGURO",W34="(2) MENOR"),"ALTA",IF(AND(V34="(1) RARA VEZ",W34="(3) MODERADO"),"MODERADA",IF(AND(V34="(2) IMPROBABLE",W34="(3) MODERADO"),"MODERADA",IF(AND(V34="(3) POSIBLE",W34="(3) MODERADO"),"ALTA",IF(AND(V34="(4) PROBABLE",W34="(3) MODERADO"),"ALTA",IF(AND(V34="(5) CASI SEGURO",W34="(3) MODERADO"),"EXTREMA",IF(AND(V34="(1) RARA VEZ",W34="(4) MAYOR"),"ALTA",IF(AND(V34="(2) IMPROBABLE",W34="(4) MAYOR"),"ALTA",IF(AND(V34="(3) POSIBLE",W34="(4) MAYOR"),"EXTREMA",IF(AND(V34="(4) PROBABLE",W34="(4) MAYOR"),"EXTREMA",IF(AND(V34="(5) CASI SEGURO",W34="(4) MAYOR"),"EXTREMA",IF(AND(V34="(1) RARA VEZ",W34="(5) CATASTRÓFICO"),"ALTA",IF(AND(V34="(2) IMPROBABLE",W34="(5) CATASTRÓFICO"),"EXTREMA",IF(AND(V34="(3) POSIBLE",W34="(5) CATASTRÓFICO"),"EXTREMA",IF(AND(V34="(4) PROBABLE",W34="(5) CATASTRÓFICO"),"EXTREMA",IF(AND(V34="(5) CASI SEGURO",W34="(5) CATASTRÓFICO"),"EXTREMA")))))))))))))))))))))))))</f>
        <v>ALTA</v>
      </c>
      <c r="Z36" s="306"/>
      <c r="AA36" s="299"/>
      <c r="AB36" s="306"/>
      <c r="AC36" s="306"/>
      <c r="AD36" s="274"/>
      <c r="AE36" s="274"/>
      <c r="AF36" s="274"/>
      <c r="AG36" s="313"/>
    </row>
    <row r="37" spans="1:33" ht="26.25" customHeight="1" x14ac:dyDescent="0.25">
      <c r="A37" s="350"/>
      <c r="B37" s="281"/>
      <c r="C37" s="317"/>
      <c r="D37" s="278"/>
      <c r="E37" s="316"/>
      <c r="F37" s="317"/>
      <c r="G37" s="285"/>
      <c r="H37" s="287"/>
      <c r="I37" s="289"/>
      <c r="J37" s="257"/>
      <c r="K37" s="257"/>
      <c r="L37" s="260"/>
      <c r="M37" s="333"/>
      <c r="N37" s="61" t="s">
        <v>4</v>
      </c>
      <c r="O37" s="41" t="s">
        <v>11</v>
      </c>
      <c r="P37" s="42">
        <f>IF(O37="SÍ",10,"0")</f>
        <v>10</v>
      </c>
      <c r="Q37" s="257"/>
      <c r="R37" s="295"/>
      <c r="S37" s="284"/>
      <c r="T37" s="295"/>
      <c r="U37" s="297"/>
      <c r="V37" s="269"/>
      <c r="W37" s="263"/>
      <c r="X37" s="257"/>
      <c r="Y37" s="260"/>
      <c r="Z37" s="306"/>
      <c r="AA37" s="299"/>
      <c r="AB37" s="306"/>
      <c r="AC37" s="306"/>
      <c r="AD37" s="274"/>
      <c r="AE37" s="274"/>
      <c r="AF37" s="274"/>
      <c r="AG37" s="313"/>
    </row>
    <row r="38" spans="1:33" ht="45" customHeight="1" x14ac:dyDescent="0.25">
      <c r="A38" s="350"/>
      <c r="B38" s="281"/>
      <c r="C38" s="317"/>
      <c r="D38" s="278"/>
      <c r="E38" s="316"/>
      <c r="F38" s="317"/>
      <c r="G38" s="285"/>
      <c r="H38" s="287"/>
      <c r="I38" s="289"/>
      <c r="J38" s="257"/>
      <c r="K38" s="257"/>
      <c r="L38" s="260"/>
      <c r="M38" s="333"/>
      <c r="N38" s="60" t="s">
        <v>37</v>
      </c>
      <c r="O38" s="41" t="s">
        <v>11</v>
      </c>
      <c r="P38" s="42">
        <f>IF(O38="SÍ",15,"0")</f>
        <v>15</v>
      </c>
      <c r="Q38" s="257"/>
      <c r="R38" s="295"/>
      <c r="S38" s="284"/>
      <c r="T38" s="295"/>
      <c r="U38" s="297"/>
      <c r="V38" s="269"/>
      <c r="W38" s="263"/>
      <c r="X38" s="257"/>
      <c r="Y38" s="260"/>
      <c r="Z38" s="306"/>
      <c r="AA38" s="299"/>
      <c r="AB38" s="306"/>
      <c r="AC38" s="306"/>
      <c r="AD38" s="274"/>
      <c r="AE38" s="274"/>
      <c r="AF38" s="274"/>
      <c r="AG38" s="313"/>
    </row>
    <row r="39" spans="1:33" ht="51" customHeight="1" x14ac:dyDescent="0.25">
      <c r="A39" s="350"/>
      <c r="B39" s="281"/>
      <c r="C39" s="317"/>
      <c r="D39" s="278"/>
      <c r="E39" s="316"/>
      <c r="F39" s="317"/>
      <c r="G39" s="285"/>
      <c r="H39" s="287"/>
      <c r="I39" s="289"/>
      <c r="J39" s="257"/>
      <c r="K39" s="257"/>
      <c r="L39" s="260"/>
      <c r="M39" s="333"/>
      <c r="N39" s="60" t="s">
        <v>5</v>
      </c>
      <c r="O39" s="41" t="s">
        <v>11</v>
      </c>
      <c r="P39" s="42">
        <f>IF(O39="SÍ",10,"0")</f>
        <v>10</v>
      </c>
      <c r="Q39" s="257"/>
      <c r="R39" s="295"/>
      <c r="S39" s="284"/>
      <c r="T39" s="295"/>
      <c r="U39" s="297"/>
      <c r="V39" s="269"/>
      <c r="W39" s="263"/>
      <c r="X39" s="257"/>
      <c r="Y39" s="260"/>
      <c r="Z39" s="306"/>
      <c r="AA39" s="299"/>
      <c r="AB39" s="306"/>
      <c r="AC39" s="306"/>
      <c r="AD39" s="274"/>
      <c r="AE39" s="274"/>
      <c r="AF39" s="274"/>
      <c r="AG39" s="313"/>
    </row>
    <row r="40" spans="1:33" ht="93.75" customHeight="1" thickBot="1" x14ac:dyDescent="0.3">
      <c r="A40" s="351"/>
      <c r="B40" s="353"/>
      <c r="C40" s="318"/>
      <c r="D40" s="319"/>
      <c r="E40" s="320"/>
      <c r="F40" s="318"/>
      <c r="G40" s="321"/>
      <c r="H40" s="322"/>
      <c r="I40" s="323"/>
      <c r="J40" s="324"/>
      <c r="K40" s="324"/>
      <c r="L40" s="261"/>
      <c r="M40" s="359"/>
      <c r="N40" s="78" t="s">
        <v>36</v>
      </c>
      <c r="O40" s="79" t="s">
        <v>11</v>
      </c>
      <c r="P40" s="80">
        <f>IF(O40="SÍ",30,"0")</f>
        <v>30</v>
      </c>
      <c r="Q40" s="324"/>
      <c r="R40" s="328"/>
      <c r="S40" s="329"/>
      <c r="T40" s="328"/>
      <c r="U40" s="330"/>
      <c r="V40" s="331"/>
      <c r="W40" s="332"/>
      <c r="X40" s="324"/>
      <c r="Y40" s="261"/>
      <c r="Z40" s="307"/>
      <c r="AA40" s="308"/>
      <c r="AB40" s="307"/>
      <c r="AC40" s="307"/>
      <c r="AD40" s="311"/>
      <c r="AE40" s="311"/>
      <c r="AF40" s="311"/>
      <c r="AG40" s="314"/>
    </row>
    <row r="41" spans="1:33" ht="27" customHeight="1" x14ac:dyDescent="0.25">
      <c r="A41" s="486" t="s">
        <v>168</v>
      </c>
      <c r="B41" s="434"/>
      <c r="C41" s="389" t="s">
        <v>134</v>
      </c>
      <c r="D41" s="358" t="s">
        <v>74</v>
      </c>
      <c r="E41" s="390" t="s">
        <v>135</v>
      </c>
      <c r="F41" s="390" t="s">
        <v>136</v>
      </c>
      <c r="G41" s="356" t="s">
        <v>15</v>
      </c>
      <c r="H41" s="357" t="str">
        <f>IF(G41="(1) RARA VEZ","1", IF(G41="(2) IMPROBABLE","2",IF(G41="(3) POSIBLE","3",IF(G41="(4) PROBABLE","4",IF(G41="(5) CASI SEGURO","5","")))))</f>
        <v>3</v>
      </c>
      <c r="I41" s="358" t="s">
        <v>70</v>
      </c>
      <c r="J41" s="340" t="str">
        <f>IF(I41="(1) INSIGNIFICANTE","1",IF(I41="(2) MENOR","2",IF(I41="(3) MODERADO","3",IF(I41="(4) MAYOR","4",IF(I41="(5) CATASTRÓFICO","5","")))))</f>
        <v>3</v>
      </c>
      <c r="K41" s="340">
        <f>H41*J41</f>
        <v>9</v>
      </c>
      <c r="L41" s="343">
        <f>+K41</f>
        <v>9</v>
      </c>
      <c r="M41" s="344" t="s">
        <v>137</v>
      </c>
      <c r="N41" s="74" t="s">
        <v>6</v>
      </c>
      <c r="O41" s="75" t="s">
        <v>11</v>
      </c>
      <c r="P41" s="76">
        <f>IF(O41="SÍ",15,"0")</f>
        <v>15</v>
      </c>
      <c r="Q41" s="345">
        <f>SUM(P41:P47)</f>
        <v>55</v>
      </c>
      <c r="R41" s="346">
        <f>IF(AND(Q41&gt;=0,Q41&lt;=50),0,IF(AND(Q41&gt;50,Q41&lt;=75),1,IF(AND(Q41&gt;75,Q41&lt;=100),2,"REVISAR")))</f>
        <v>1</v>
      </c>
      <c r="S41" s="347" t="s">
        <v>9</v>
      </c>
      <c r="T41" s="346">
        <f>IF(S41="PROBABILIDAD",H41-R41,J41-R41)</f>
        <v>2</v>
      </c>
      <c r="U41" s="348">
        <f>IF($T41&lt;=0,1,$T41)</f>
        <v>2</v>
      </c>
      <c r="V41" s="338" t="str">
        <f>IF(AND($S41="PROBABILIDAD",$U41=1),$AM$2,IF(AND(S41="PROBABILIDAD",$U41=2),$AM$3,IF(AND($S41="PROBABILIDAD",$U41=3),$AM$4,IF(AND($S41="PROBABILIDAD",$U41=4),$AM$5,IF(AND($S41="PROBABILIDAD",$U41=5),$AM$6,$G41)))))</f>
        <v>(3) POSIBLE</v>
      </c>
      <c r="W41" s="339" t="str">
        <f>IF(AND($S41="IMPACTO",$U41=1),$AL$2,IF(AND(S41="IMPACTO",$U41=2),$AL$3,IF(AND($S41="IMPACTO",$U41=3),$AL$4,IF(AND($S41="IMPACTO",$U41=4),$AL$5,IF(AND($S41="IMPACTO",$U41=5),$AL$6,I41)))))</f>
        <v>(2) MENOR</v>
      </c>
      <c r="X41" s="340">
        <f>IF(S41="PROBABILIDAD",U41*J41,U41*H41)</f>
        <v>6</v>
      </c>
      <c r="Y41" s="341">
        <f>$X41</f>
        <v>6</v>
      </c>
      <c r="Z41" s="344" t="s">
        <v>138</v>
      </c>
      <c r="AA41" s="344" t="s">
        <v>139</v>
      </c>
      <c r="AB41" s="344" t="s">
        <v>140</v>
      </c>
      <c r="AC41" s="344" t="s">
        <v>141</v>
      </c>
      <c r="AD41" s="377"/>
      <c r="AE41" s="379"/>
      <c r="AF41" s="380"/>
      <c r="AG41" s="383"/>
    </row>
    <row r="42" spans="1:33" ht="27" customHeight="1" x14ac:dyDescent="0.25">
      <c r="A42" s="487"/>
      <c r="B42" s="435"/>
      <c r="C42" s="361"/>
      <c r="D42" s="363"/>
      <c r="E42" s="365"/>
      <c r="F42" s="367"/>
      <c r="G42" s="285"/>
      <c r="H42" s="287"/>
      <c r="I42" s="289"/>
      <c r="J42" s="257"/>
      <c r="K42" s="257"/>
      <c r="L42" s="254"/>
      <c r="M42" s="333"/>
      <c r="N42" s="60" t="s">
        <v>7</v>
      </c>
      <c r="O42" s="41" t="s">
        <v>11</v>
      </c>
      <c r="P42" s="42">
        <f>IF(O42="SÍ",5,"0")</f>
        <v>5</v>
      </c>
      <c r="Q42" s="257"/>
      <c r="R42" s="295"/>
      <c r="S42" s="284"/>
      <c r="T42" s="295"/>
      <c r="U42" s="297"/>
      <c r="V42" s="269"/>
      <c r="W42" s="263"/>
      <c r="X42" s="257"/>
      <c r="Y42" s="267"/>
      <c r="Z42" s="326"/>
      <c r="AA42" s="326"/>
      <c r="AB42" s="326"/>
      <c r="AC42" s="326"/>
      <c r="AD42" s="378"/>
      <c r="AE42" s="292"/>
      <c r="AF42" s="381"/>
      <c r="AG42" s="384"/>
    </row>
    <row r="43" spans="1:33" ht="27" customHeight="1" x14ac:dyDescent="0.25">
      <c r="A43" s="487"/>
      <c r="B43" s="435"/>
      <c r="C43" s="361"/>
      <c r="D43" s="363"/>
      <c r="E43" s="365"/>
      <c r="F43" s="367"/>
      <c r="G43" s="285"/>
      <c r="H43" s="287"/>
      <c r="I43" s="289"/>
      <c r="J43" s="257"/>
      <c r="K43" s="257"/>
      <c r="L43" s="260" t="str">
        <f>IF(AND(G41="(1) RARA VEZ",I41="(1) INSIGNIFICANTE"),"BAJA",IF(AND(G41="(1) RARA VEZ",I41="(2) MENOR"),"BAJA",IF(AND(G41="(2) IMPROBABLE",I41="(1) INSIGNIFICANTE"),"BAJA",IF(AND(G41="(3) POSIBLE",I41="(1) INSIGNIFICANTE"),"BAJA",IF(AND(G41="(4) PROBABLE",I41="(1) INSIGNIFICANTE"),"MODERADA",IF(AND(G41="(5) CASI SEGURO",I41="(1) INSIGNIFICANTE"),"ALTA",IF(AND(G41="(2) IMPROBABLE",I41="(2) MENOR"),"BAJA",IF(AND(G41="(3) POSIBLE",I41="(2) MENOR"),"MODERADA",IF(AND(G41="(4) PROBABLE",I41="(2) MENOR"),"ALTA",IF(AND(G41="(5) CASI SEGURO",I41="(2) MENOR"),"ALTA",IF(AND(G41="(1) RARA VEZ",I41="(3) MODERADO"),"MODERADA",IF(AND(G41="(2) IMPROBABLE",I41="(3) MODERADO"),"MODERADA",IF(AND(G41="(3) POSIBLE",I41="(3) MODERADO"),"ALTA",IF(AND(G41="(4) PROBABLE",I41="(3) MODERADO"),"ALTA",IF(AND(G41="(5) CASI SEGURO",I41="(3) MODERADO"),"EXTREMA",IF(AND(G41="(1) RARA VEZ",I41="(4) MAYOR"),"ALTA",IF(AND(G41="(2) IMPROBABLE",I41="(4) MAYOR"),"ALTA",IF(AND(G41="(3) POSIBLE",I41="(4) MAYOR"),"EXTREMA",IF(AND(G41="(4) PROBABLE",I41="(4) MAYOR"),"EXTREMA",IF(AND(G41="(5) CASI SEGURO",I41="(4) MAYOR"),"EXTREMA",IF(AND(G41="(1) RARA VEZ",I41="(5) CATASTRÓFICO"),"ALTA",IF(AND(G41="(2) IMPROBABLE",I41="(5) CATASTRÓFICO"),"EXTREMA",IF(AND(G41="(3) POSIBLE",I41="(5) CATASTRÓFICO"),"EXTREMA",IF(AND(G41="(4) PROBABLE",I41="(5) CATASTRÓFICO"),"EXTREMA",IF(AND(G41="(5) CASI SEGURO",I41="(5) CATASTRÓFICO"),"EXTREMA")))))))))))))))))))))))))</f>
        <v>ALTA</v>
      </c>
      <c r="M43" s="333"/>
      <c r="N43" s="61" t="s">
        <v>3</v>
      </c>
      <c r="O43" s="41" t="s">
        <v>12</v>
      </c>
      <c r="P43" s="42" t="str">
        <f>IF(O43="SÍ",15,"0")</f>
        <v>0</v>
      </c>
      <c r="Q43" s="257"/>
      <c r="R43" s="295"/>
      <c r="S43" s="284"/>
      <c r="T43" s="295"/>
      <c r="U43" s="297"/>
      <c r="V43" s="269"/>
      <c r="W43" s="263"/>
      <c r="X43" s="257"/>
      <c r="Y43" s="260" t="str">
        <f>IF(AND(V41="(1) RARA VEZ",W41="(1) INSIGNIFICANTE"),"BAJA",IF(AND(V41="(1) RARA VEZ",W41="(2) MENOR"),"BAJA",IF(AND(V41="(2) IMPROBABLE",W41="(1) INSIGNIFICANTE"),"BAJA",IF(AND(V41="(3) POSIBLE",W41="(1) INSIGNIFICANTE"),"BAJA",IF(AND(V41="(4) PROBABLE",W41="(1) INSIGNIFICANTE"),"MODERADO",IF(AND(V41="(5) CASI SEGURO",W41="(1) INSIGNIFICANTE"),"ALTA",IF(AND(V41="(2) IMPROBABLE",W41="(2) MENOR"),"BAJA",IF(AND(V41="(3) POSIBLE",W41="(2) MENOR"),"MODERADA",IF(AND(V41="(4) PROBABLE",W41="(2) MENOR"),"ALTA",IF(AND(V41="(5) CASI SEGURO",W41="(2) MENOR"),"ALTA",IF(AND(V41="(1) RARA VEZ",W41="(3) MODERADO"),"MODERADA",IF(AND(V41="(2) IMPROBABLE",W41="(3) MODERADO"),"MODERADA",IF(AND(V41="(3) POSIBLE",W41="(3) MODERADO"),"ALTA",IF(AND(V41="(4) PROBABLE",W41="(3) MODERADO"),"ALTA",IF(AND(V41="(5) CASI SEGURO",W41="(3) MODERADO"),"EXTREMA",IF(AND(V41="(1) RARA VEZ",W41="(4) MAYOR"),"ALTA",IF(AND(V41="(2) IMPROBABLE",W41="(4) MAYOR"),"ALTA",IF(AND(V41="(3) POSIBLE",W41="(4) MAYOR"),"EXTREMA",IF(AND(V41="(4) PROBABLE",W41="(4) MAYOR"),"EXTREMA",IF(AND(V41="(5) CASI SEGURO",W41="(4) MAYOR"),"EXTREMA",IF(AND(V41="(1) RARA VEZ",W41="(5) CATASTRÓFICO"),"ALTA",IF(AND(V41="(2) IMPROBABLE",W41="(5) CATASTRÓFICO"),"EXTREMA",IF(AND(V41="(3) POSIBLE",W41="(5) CATASTRÓFICO"),"EXTREMA",IF(AND(V41="(4) PROBABLE",W41="(5) CATASTRÓFICO"),"EXTREMA",IF(AND(V41="(5) CASI SEGURO",W41="(5) CATASTRÓFICO"),"EXTREMA")))))))))))))))))))))))))</f>
        <v>MODERADA</v>
      </c>
      <c r="Z43" s="326"/>
      <c r="AA43" s="326"/>
      <c r="AB43" s="326"/>
      <c r="AC43" s="326"/>
      <c r="AD43" s="378"/>
      <c r="AE43" s="292"/>
      <c r="AF43" s="381"/>
      <c r="AG43" s="384"/>
    </row>
    <row r="44" spans="1:33" ht="27" customHeight="1" x14ac:dyDescent="0.25">
      <c r="A44" s="487"/>
      <c r="B44" s="435"/>
      <c r="C44" s="361"/>
      <c r="D44" s="363"/>
      <c r="E44" s="365"/>
      <c r="F44" s="367"/>
      <c r="G44" s="285"/>
      <c r="H44" s="287"/>
      <c r="I44" s="289"/>
      <c r="J44" s="257"/>
      <c r="K44" s="257"/>
      <c r="L44" s="260"/>
      <c r="M44" s="333"/>
      <c r="N44" s="61" t="s">
        <v>4</v>
      </c>
      <c r="O44" s="41" t="s">
        <v>11</v>
      </c>
      <c r="P44" s="42">
        <f>IF(O44="SÍ",10,"0")</f>
        <v>10</v>
      </c>
      <c r="Q44" s="257"/>
      <c r="R44" s="295"/>
      <c r="S44" s="284"/>
      <c r="T44" s="295"/>
      <c r="U44" s="297"/>
      <c r="V44" s="269"/>
      <c r="W44" s="263"/>
      <c r="X44" s="257"/>
      <c r="Y44" s="260"/>
      <c r="Z44" s="326"/>
      <c r="AA44" s="326"/>
      <c r="AB44" s="326"/>
      <c r="AC44" s="326"/>
      <c r="AD44" s="378"/>
      <c r="AE44" s="292"/>
      <c r="AF44" s="381"/>
      <c r="AG44" s="384"/>
    </row>
    <row r="45" spans="1:33" ht="27" customHeight="1" x14ac:dyDescent="0.25">
      <c r="A45" s="487"/>
      <c r="B45" s="435"/>
      <c r="C45" s="361"/>
      <c r="D45" s="363"/>
      <c r="E45" s="365"/>
      <c r="F45" s="367"/>
      <c r="G45" s="285"/>
      <c r="H45" s="287"/>
      <c r="I45" s="289"/>
      <c r="J45" s="257"/>
      <c r="K45" s="257"/>
      <c r="L45" s="260"/>
      <c r="M45" s="333"/>
      <c r="N45" s="60" t="s">
        <v>37</v>
      </c>
      <c r="O45" s="41" t="s">
        <v>11</v>
      </c>
      <c r="P45" s="42">
        <f>IF(O45="SÍ",15,"0")</f>
        <v>15</v>
      </c>
      <c r="Q45" s="257"/>
      <c r="R45" s="295"/>
      <c r="S45" s="284"/>
      <c r="T45" s="295"/>
      <c r="U45" s="297"/>
      <c r="V45" s="269"/>
      <c r="W45" s="263"/>
      <c r="X45" s="257"/>
      <c r="Y45" s="260"/>
      <c r="Z45" s="326"/>
      <c r="AA45" s="326"/>
      <c r="AB45" s="326"/>
      <c r="AC45" s="326"/>
      <c r="AD45" s="378"/>
      <c r="AE45" s="292"/>
      <c r="AF45" s="381"/>
      <c r="AG45" s="384"/>
    </row>
    <row r="46" spans="1:33" ht="27" customHeight="1" x14ac:dyDescent="0.25">
      <c r="A46" s="487"/>
      <c r="B46" s="435"/>
      <c r="C46" s="361"/>
      <c r="D46" s="363"/>
      <c r="E46" s="365"/>
      <c r="F46" s="367"/>
      <c r="G46" s="285"/>
      <c r="H46" s="287"/>
      <c r="I46" s="289"/>
      <c r="J46" s="257"/>
      <c r="K46" s="257"/>
      <c r="L46" s="260"/>
      <c r="M46" s="333"/>
      <c r="N46" s="60" t="s">
        <v>5</v>
      </c>
      <c r="O46" s="41" t="s">
        <v>11</v>
      </c>
      <c r="P46" s="42">
        <f>IF(O46="SÍ",10,"0")</f>
        <v>10</v>
      </c>
      <c r="Q46" s="257"/>
      <c r="R46" s="295"/>
      <c r="S46" s="284"/>
      <c r="T46" s="295"/>
      <c r="U46" s="297"/>
      <c r="V46" s="269"/>
      <c r="W46" s="263"/>
      <c r="X46" s="257"/>
      <c r="Y46" s="260"/>
      <c r="Z46" s="326"/>
      <c r="AA46" s="326"/>
      <c r="AB46" s="326"/>
      <c r="AC46" s="326"/>
      <c r="AD46" s="378"/>
      <c r="AE46" s="292"/>
      <c r="AF46" s="381"/>
      <c r="AG46" s="384"/>
    </row>
    <row r="47" spans="1:33" ht="82.5" customHeight="1" x14ac:dyDescent="0.25">
      <c r="A47" s="487"/>
      <c r="B47" s="435"/>
      <c r="C47" s="369"/>
      <c r="D47" s="370"/>
      <c r="E47" s="371"/>
      <c r="F47" s="372"/>
      <c r="G47" s="286"/>
      <c r="H47" s="288"/>
      <c r="I47" s="290"/>
      <c r="J47" s="257"/>
      <c r="K47" s="257"/>
      <c r="L47" s="315"/>
      <c r="M47" s="333"/>
      <c r="N47" s="62" t="s">
        <v>36</v>
      </c>
      <c r="O47" s="41" t="s">
        <v>12</v>
      </c>
      <c r="P47" s="42" t="str">
        <f>IF(O47="SÍ",30,"0")</f>
        <v>0</v>
      </c>
      <c r="Q47" s="257"/>
      <c r="R47" s="295"/>
      <c r="S47" s="284"/>
      <c r="T47" s="295"/>
      <c r="U47" s="297"/>
      <c r="V47" s="270"/>
      <c r="W47" s="264"/>
      <c r="X47" s="257"/>
      <c r="Y47" s="260"/>
      <c r="Z47" s="326"/>
      <c r="AA47" s="326"/>
      <c r="AB47" s="326"/>
      <c r="AC47" s="326"/>
      <c r="AD47" s="378"/>
      <c r="AE47" s="292"/>
      <c r="AF47" s="382"/>
      <c r="AG47" s="385"/>
    </row>
    <row r="48" spans="1:33" ht="45" customHeight="1" x14ac:dyDescent="0.25">
      <c r="A48" s="487"/>
      <c r="B48" s="435"/>
      <c r="C48" s="386" t="s">
        <v>142</v>
      </c>
      <c r="D48" s="289" t="s">
        <v>74</v>
      </c>
      <c r="E48" s="365" t="s">
        <v>143</v>
      </c>
      <c r="F48" s="365" t="s">
        <v>144</v>
      </c>
      <c r="G48" s="285" t="s">
        <v>15</v>
      </c>
      <c r="H48" s="279" t="str">
        <f>IF(G48="(1) RARA VEZ","1", IF(G48="(2) IMPROBABLE","2",IF(G48="(3) POSIBLE","3",IF(G48="(4) PROBABLE","4",IF(G48="(5) CASI SEGURO","5","")))))</f>
        <v>3</v>
      </c>
      <c r="I48" s="289" t="s">
        <v>70</v>
      </c>
      <c r="J48" s="257" t="str">
        <f>IF(I48="(1) INSIGNIFICANTE","1",IF(I48="(2) MENOR","2",IF(I48="(3) MODERADO","3",IF(I48="(4) MAYOR","4",IF(I48="(5) CATASTRÓFICO","5","")))))</f>
        <v>3</v>
      </c>
      <c r="K48" s="257">
        <f>H48*J48</f>
        <v>9</v>
      </c>
      <c r="L48" s="254">
        <f>+K48</f>
        <v>9</v>
      </c>
      <c r="M48" s="325" t="s">
        <v>145</v>
      </c>
      <c r="N48" s="59" t="s">
        <v>6</v>
      </c>
      <c r="O48" s="41" t="s">
        <v>12</v>
      </c>
      <c r="P48" s="67" t="str">
        <f>IF(O48="SÍ",15,"0")</f>
        <v>0</v>
      </c>
      <c r="Q48" s="293">
        <f>SUM(P48:P54)</f>
        <v>10</v>
      </c>
      <c r="R48" s="294">
        <f>IF(AND(Q48&gt;=0,Q48&lt;=50),0,IF(AND(Q48&gt;50,Q48&lt;=75),1,IF(AND(Q48&gt;75,Q48&lt;=100),2,"REVISAR")))</f>
        <v>0</v>
      </c>
      <c r="S48" s="283" t="s">
        <v>9</v>
      </c>
      <c r="T48" s="294">
        <f>IF(S48="PROBABILIDAD",H48-R48,J48-R48)</f>
        <v>3</v>
      </c>
      <c r="U48" s="296">
        <f>IF($T48&lt;=0,1,$T48)</f>
        <v>3</v>
      </c>
      <c r="V48" s="268" t="str">
        <f>IF(AND($S48="PROBABILIDAD",$U48=1),$AM$2,IF(AND(S48="PROBABILIDAD",$U48=2),$AM$3,IF(AND($S48="PROBABILIDAD",$U48=3),$AM$4,IF(AND($S48="PROBABILIDAD",$U48=4),$AM$5,IF(AND($S48="PROBABILIDAD",$U48=5),$AM$6,$G48)))))</f>
        <v>(3) POSIBLE</v>
      </c>
      <c r="W48" s="262" t="str">
        <f>IF(AND($S48="IMPACTO",$U48=1),$AL$2,IF(AND(S48="IMPACTO",$U48=2),$AL$3,IF(AND($S48="IMPACTO",$U48=3),$AL$4,IF(AND($S48="IMPACTO",$U48=4),$AL$5,IF(AND($S48="IMPACTO",$U48=5),$AL$6,I48)))))</f>
        <v>(3) MODERADO</v>
      </c>
      <c r="X48" s="257">
        <f>IF(S48="PROBABILIDAD",U48*J48,U48*H48)</f>
        <v>9</v>
      </c>
      <c r="Y48" s="266">
        <f>$X48</f>
        <v>9</v>
      </c>
      <c r="Z48" s="325" t="s">
        <v>146</v>
      </c>
      <c r="AA48" s="325" t="s">
        <v>139</v>
      </c>
      <c r="AB48" s="325" t="s">
        <v>147</v>
      </c>
      <c r="AC48" s="325" t="s">
        <v>148</v>
      </c>
      <c r="AD48" s="273"/>
      <c r="AE48" s="273"/>
      <c r="AF48" s="273"/>
      <c r="AG48" s="312"/>
    </row>
    <row r="49" spans="1:33" ht="45" customHeight="1" x14ac:dyDescent="0.25">
      <c r="A49" s="487"/>
      <c r="B49" s="435"/>
      <c r="C49" s="387"/>
      <c r="D49" s="363"/>
      <c r="E49" s="367"/>
      <c r="F49" s="367"/>
      <c r="G49" s="285"/>
      <c r="H49" s="287"/>
      <c r="I49" s="289"/>
      <c r="J49" s="257"/>
      <c r="K49" s="257"/>
      <c r="L49" s="254"/>
      <c r="M49" s="326"/>
      <c r="N49" s="60" t="s">
        <v>7</v>
      </c>
      <c r="O49" s="41" t="s">
        <v>12</v>
      </c>
      <c r="P49" s="42" t="str">
        <f>IF(O49="SÍ",5,"0")</f>
        <v>0</v>
      </c>
      <c r="Q49" s="257"/>
      <c r="R49" s="295"/>
      <c r="S49" s="284"/>
      <c r="T49" s="295"/>
      <c r="U49" s="297"/>
      <c r="V49" s="269"/>
      <c r="W49" s="263"/>
      <c r="X49" s="257"/>
      <c r="Y49" s="267"/>
      <c r="Z49" s="326"/>
      <c r="AA49" s="326"/>
      <c r="AB49" s="326"/>
      <c r="AC49" s="326"/>
      <c r="AD49" s="274"/>
      <c r="AE49" s="274"/>
      <c r="AF49" s="274"/>
      <c r="AG49" s="313"/>
    </row>
    <row r="50" spans="1:33" ht="45" customHeight="1" x14ac:dyDescent="0.25">
      <c r="A50" s="487"/>
      <c r="B50" s="435"/>
      <c r="C50" s="387"/>
      <c r="D50" s="363"/>
      <c r="E50" s="367"/>
      <c r="F50" s="367"/>
      <c r="G50" s="285"/>
      <c r="H50" s="287"/>
      <c r="I50" s="289"/>
      <c r="J50" s="257"/>
      <c r="K50" s="257"/>
      <c r="L50" s="260" t="str">
        <f>IF(AND(G48="(1) RARA VEZ",I48="(1) INSIGNIFICANTE"),"BAJA",IF(AND(G48="(1) RARA VEZ",I48="(2) MENOR"),"BAJA",IF(AND(G48="(2) IMPROBABLE",I48="(1) INSIGNIFICANTE"),"BAJA",IF(AND(G48="(3) POSIBLE",I48="(1) INSIGNIFICANTE"),"BAJA",IF(AND(G48="(4) PROBABLE",I48="(1) INSIGNIFICANTE"),"MODERADA",IF(AND(G48="(5) CASI SEGURO",I48="(1) INSIGNIFICANTE"),"ALTA",IF(AND(G48="(2) IMPROBABLE",I48="(2) MENOR"),"BAJA",IF(AND(G48="(3) POSIBLE",I48="(2) MENOR"),"MODERADA",IF(AND(G48="(4) PROBABLE",I48="(2) MENOR"),"ALTA",IF(AND(G48="(5) CASI SEGURO",I48="(2) MENOR"),"ALTA",IF(AND(G48="(1) RARA VEZ",I48="(3) MODERADO"),"MODERADA",IF(AND(G48="(2) IMPROBABLE",I48="(3) MODERADO"),"MODERADA",IF(AND(G48="(3) POSIBLE",I48="(3) MODERADO"),"ALTA",IF(AND(G48="(4) PROBABLE",I48="(3) MODERADO"),"ALTA",IF(AND(G48="(5) CASI SEGURO",I48="(3) MODERADO"),"EXTREMA",IF(AND(G48="(1) RARA VEZ",I48="(4) MAYOR"),"ALTA",IF(AND(G48="(2) IMPROBABLE",I48="(4) MAYOR"),"ALTA",IF(AND(G48="(3) POSIBLE",I48="(4) MAYOR"),"EXTREMA",IF(AND(G48="(4) PROBABLE",I48="(4) MAYOR"),"EXTREMA",IF(AND(G48="(5) CASI SEGURO",I48="(4) MAYOR"),"EXTREMA",IF(AND(G48="(1) RARA VEZ",I48="(5) CATASTRÓFICO"),"ALTA",IF(AND(G48="(2) IMPROBABLE",I48="(5) CATASTRÓFICO"),"EXTREMA",IF(AND(G48="(3) POSIBLE",I48="(5) CATASTRÓFICO"),"EXTREMA",IF(AND(G48="(4) PROBABLE",I48="(5) CATASTRÓFICO"),"EXTREMA",IF(AND(G48="(5) CASI SEGURO",I48="(5) CATASTRÓFICO"),"EXTREMA")))))))))))))))))))))))))</f>
        <v>ALTA</v>
      </c>
      <c r="M50" s="326"/>
      <c r="N50" s="61" t="s">
        <v>3</v>
      </c>
      <c r="O50" s="41" t="s">
        <v>12</v>
      </c>
      <c r="P50" s="42" t="str">
        <f>IF(O50="SÍ",15,"0")</f>
        <v>0</v>
      </c>
      <c r="Q50" s="257"/>
      <c r="R50" s="295"/>
      <c r="S50" s="284"/>
      <c r="T50" s="295"/>
      <c r="U50" s="297"/>
      <c r="V50" s="269"/>
      <c r="W50" s="263"/>
      <c r="X50" s="257"/>
      <c r="Y50" s="260" t="str">
        <f>IF(AND(V48="(1) RARA VEZ",W48="(1) INSIGNIFICANTE"),"BAJA",IF(AND(V48="(1) RARA VEZ",W48="(2) MENOR"),"BAJA",IF(AND(V48="(2) IMPROBABLE",W48="(1) INSIGNIFICANTE"),"BAJA",IF(AND(V48="(3) POSIBLE",W48="(1) INSIGNIFICANTE"),"BAJA",IF(AND(V48="(4) PROBABLE",W48="(1) INSIGNIFICANTE"),"MODERADO",IF(AND(V48="(5) CASI SEGURO",W48="(1) INSIGNIFICANTE"),"ALTA",IF(AND(V48="(2) IMPROBABLE",W48="(2) MENOR"),"BAJA",IF(AND(V48="(3) POSIBLE",W48="(2) MENOR"),"MODERADA",IF(AND(V48="(4) PROBABLE",W48="(2) MENOR"),"ALTA",IF(AND(V48="(5) CASI SEGURO",W48="(2) MENOR"),"ALTA",IF(AND(V48="(1) RARA VEZ",W48="(3) MODERADO"),"MODERADA",IF(AND(V48="(2) IMPROBABLE",W48="(3) MODERADO"),"MODERADA",IF(AND(V48="(3) POSIBLE",W48="(3) MODERADO"),"ALTA",IF(AND(V48="(4) PROBABLE",W48="(3) MODERADO"),"ALTA",IF(AND(V48="(5) CASI SEGURO",W48="(3) MODERADO"),"EXTREMA",IF(AND(V48="(1) RARA VEZ",W48="(4) MAYOR"),"ALTA",IF(AND(V48="(2) IMPROBABLE",W48="(4) MAYOR"),"ALTA",IF(AND(V48="(3) POSIBLE",W48="(4) MAYOR"),"EXTREMA",IF(AND(V48="(4) PROBABLE",W48="(4) MAYOR"),"EXTREMA",IF(AND(V48="(5) CASI SEGURO",W48="(4) MAYOR"),"EXTREMA",IF(AND(V48="(1) RARA VEZ",W48="(5) CATASTRÓFICO"),"ALTA",IF(AND(V48="(2) IMPROBABLE",W48="(5) CATASTRÓFICO"),"EXTREMA",IF(AND(V48="(3) POSIBLE",W48="(5) CATASTRÓFICO"),"EXTREMA",IF(AND(V48="(4) PROBABLE",W48="(5) CATASTRÓFICO"),"EXTREMA",IF(AND(V48="(5) CASI SEGURO",W48="(5) CATASTRÓFICO"),"EXTREMA")))))))))))))))))))))))))</f>
        <v>ALTA</v>
      </c>
      <c r="Z50" s="326"/>
      <c r="AA50" s="326"/>
      <c r="AB50" s="326"/>
      <c r="AC50" s="326"/>
      <c r="AD50" s="274"/>
      <c r="AE50" s="274"/>
      <c r="AF50" s="274"/>
      <c r="AG50" s="313"/>
    </row>
    <row r="51" spans="1:33" ht="45" customHeight="1" x14ac:dyDescent="0.25">
      <c r="A51" s="487"/>
      <c r="B51" s="435"/>
      <c r="C51" s="387"/>
      <c r="D51" s="363"/>
      <c r="E51" s="367"/>
      <c r="F51" s="367"/>
      <c r="G51" s="285"/>
      <c r="H51" s="287"/>
      <c r="I51" s="289"/>
      <c r="J51" s="257"/>
      <c r="K51" s="257"/>
      <c r="L51" s="260"/>
      <c r="M51" s="326"/>
      <c r="N51" s="61" t="s">
        <v>4</v>
      </c>
      <c r="O51" s="41" t="s">
        <v>11</v>
      </c>
      <c r="P51" s="42">
        <f>IF(O51="SÍ",10,"0")</f>
        <v>10</v>
      </c>
      <c r="Q51" s="257"/>
      <c r="R51" s="295"/>
      <c r="S51" s="284"/>
      <c r="T51" s="295"/>
      <c r="U51" s="297"/>
      <c r="V51" s="269"/>
      <c r="W51" s="263"/>
      <c r="X51" s="257"/>
      <c r="Y51" s="260"/>
      <c r="Z51" s="326"/>
      <c r="AA51" s="326"/>
      <c r="AB51" s="326"/>
      <c r="AC51" s="326"/>
      <c r="AD51" s="274"/>
      <c r="AE51" s="274"/>
      <c r="AF51" s="274"/>
      <c r="AG51" s="313"/>
    </row>
    <row r="52" spans="1:33" ht="45" customHeight="1" x14ac:dyDescent="0.25">
      <c r="A52" s="487"/>
      <c r="B52" s="435"/>
      <c r="C52" s="387"/>
      <c r="D52" s="363"/>
      <c r="E52" s="367"/>
      <c r="F52" s="367"/>
      <c r="G52" s="285"/>
      <c r="H52" s="287"/>
      <c r="I52" s="289"/>
      <c r="J52" s="257"/>
      <c r="K52" s="257"/>
      <c r="L52" s="260"/>
      <c r="M52" s="326"/>
      <c r="N52" s="60" t="s">
        <v>37</v>
      </c>
      <c r="O52" s="41" t="s">
        <v>12</v>
      </c>
      <c r="P52" s="42" t="str">
        <f>IF(O52="SÍ",15,"0")</f>
        <v>0</v>
      </c>
      <c r="Q52" s="257"/>
      <c r="R52" s="295"/>
      <c r="S52" s="284"/>
      <c r="T52" s="295"/>
      <c r="U52" s="297"/>
      <c r="V52" s="269"/>
      <c r="W52" s="263"/>
      <c r="X52" s="257"/>
      <c r="Y52" s="260"/>
      <c r="Z52" s="326"/>
      <c r="AA52" s="326"/>
      <c r="AB52" s="326"/>
      <c r="AC52" s="326"/>
      <c r="AD52" s="274"/>
      <c r="AE52" s="274"/>
      <c r="AF52" s="274"/>
      <c r="AG52" s="313"/>
    </row>
    <row r="53" spans="1:33" ht="45" customHeight="1" x14ac:dyDescent="0.25">
      <c r="A53" s="487"/>
      <c r="B53" s="435"/>
      <c r="C53" s="387"/>
      <c r="D53" s="363"/>
      <c r="E53" s="367"/>
      <c r="F53" s="367"/>
      <c r="G53" s="285"/>
      <c r="H53" s="287"/>
      <c r="I53" s="289"/>
      <c r="J53" s="257"/>
      <c r="K53" s="257"/>
      <c r="L53" s="260"/>
      <c r="M53" s="326"/>
      <c r="N53" s="60" t="s">
        <v>5</v>
      </c>
      <c r="O53" s="41" t="s">
        <v>12</v>
      </c>
      <c r="P53" s="42" t="str">
        <f>IF(O53="SÍ",10,"0")</f>
        <v>0</v>
      </c>
      <c r="Q53" s="257"/>
      <c r="R53" s="295"/>
      <c r="S53" s="284"/>
      <c r="T53" s="295"/>
      <c r="U53" s="297"/>
      <c r="V53" s="269"/>
      <c r="W53" s="263"/>
      <c r="X53" s="257"/>
      <c r="Y53" s="260"/>
      <c r="Z53" s="326"/>
      <c r="AA53" s="326"/>
      <c r="AB53" s="326"/>
      <c r="AC53" s="326"/>
      <c r="AD53" s="274"/>
      <c r="AE53" s="274"/>
      <c r="AF53" s="274"/>
      <c r="AG53" s="313"/>
    </row>
    <row r="54" spans="1:33" ht="45" customHeight="1" x14ac:dyDescent="0.25">
      <c r="A54" s="487"/>
      <c r="B54" s="435"/>
      <c r="C54" s="388"/>
      <c r="D54" s="370"/>
      <c r="E54" s="372"/>
      <c r="F54" s="372"/>
      <c r="G54" s="286"/>
      <c r="H54" s="288"/>
      <c r="I54" s="290"/>
      <c r="J54" s="257"/>
      <c r="K54" s="257"/>
      <c r="L54" s="315"/>
      <c r="M54" s="326"/>
      <c r="N54" s="62" t="s">
        <v>36</v>
      </c>
      <c r="O54" s="41" t="s">
        <v>12</v>
      </c>
      <c r="P54" s="42" t="str">
        <f>IF(O54="SÍ",30,"0")</f>
        <v>0</v>
      </c>
      <c r="Q54" s="257"/>
      <c r="R54" s="295"/>
      <c r="S54" s="284"/>
      <c r="T54" s="295"/>
      <c r="U54" s="297"/>
      <c r="V54" s="270"/>
      <c r="W54" s="264"/>
      <c r="X54" s="257"/>
      <c r="Y54" s="260"/>
      <c r="Z54" s="326"/>
      <c r="AA54" s="326"/>
      <c r="AB54" s="326"/>
      <c r="AC54" s="326"/>
      <c r="AD54" s="274"/>
      <c r="AE54" s="274"/>
      <c r="AF54" s="274"/>
      <c r="AG54" s="313"/>
    </row>
    <row r="55" spans="1:33" ht="35.25" customHeight="1" x14ac:dyDescent="0.25">
      <c r="A55" s="487"/>
      <c r="B55" s="435"/>
      <c r="C55" s="360" t="s">
        <v>149</v>
      </c>
      <c r="D55" s="289" t="s">
        <v>74</v>
      </c>
      <c r="E55" s="365" t="s">
        <v>150</v>
      </c>
      <c r="F55" s="365" t="s">
        <v>151</v>
      </c>
      <c r="G55" s="285" t="s">
        <v>15</v>
      </c>
      <c r="H55" s="279" t="str">
        <f>IF(G55="(1) RARA VEZ","1", IF(G55="(2) IMPROBABLE","2",IF(G55="(3) POSIBLE","3",IF(G55="(4) PROBABLE","4",IF(G55="(5) CASI SEGURO","5","")))))</f>
        <v>3</v>
      </c>
      <c r="I55" s="289" t="s">
        <v>70</v>
      </c>
      <c r="J55" s="257" t="str">
        <f>IF(I55="(1) INSIGNIFICANTE","1",IF(I55="(2) MENOR","2",IF(I55="(3) MODERADO","3",IF(I55="(4) MAYOR","4",IF(I55="(5) CATASTRÓFICO","5","")))))</f>
        <v>3</v>
      </c>
      <c r="K55" s="257">
        <f>H55*J55</f>
        <v>9</v>
      </c>
      <c r="L55" s="254">
        <f>+K55</f>
        <v>9</v>
      </c>
      <c r="M55" s="325" t="s">
        <v>152</v>
      </c>
      <c r="N55" s="59" t="s">
        <v>6</v>
      </c>
      <c r="O55" s="41" t="s">
        <v>12</v>
      </c>
      <c r="P55" s="67" t="str">
        <f>IF(O55="SÍ",15,"0")</f>
        <v>0</v>
      </c>
      <c r="Q55" s="293">
        <f>SUM(P55:P61)</f>
        <v>10</v>
      </c>
      <c r="R55" s="294">
        <f>IF(AND(Q55&gt;=0,Q55&lt;=50),0,IF(AND(Q55&gt;50,Q55&lt;=75),1,IF(AND(Q55&gt;75,Q55&lt;=100),2,"REVISAR")))</f>
        <v>0</v>
      </c>
      <c r="S55" s="283" t="s">
        <v>9</v>
      </c>
      <c r="T55" s="294">
        <f>IF(S55="PROBABILIDAD",H55-R55,J55-R55)</f>
        <v>3</v>
      </c>
      <c r="U55" s="296">
        <f>IF($T55&lt;=0,1,$T55)</f>
        <v>3</v>
      </c>
      <c r="V55" s="268" t="str">
        <f>IF(AND($S55="PROBABILIDAD",$U55=1),$AM$2,IF(AND(S55="PROBABILIDAD",$U55=2),$AM$3,IF(AND($S55="PROBABILIDAD",$U55=3),$AM$4,IF(AND($S55="PROBABILIDAD",$U55=4),$AM$5,IF(AND($S55="PROBABILIDAD",$U55=5),$AM$6,$G55)))))</f>
        <v>(3) POSIBLE</v>
      </c>
      <c r="W55" s="262" t="str">
        <f>IF(AND($S55="IMPACTO",$U55=1),$AL$2,IF(AND(S55="IMPACTO",$U55=2),$AL$3,IF(AND($S55="IMPACTO",$U55=3),$AL$4,IF(AND($S55="IMPACTO",$U55=4),$AL$5,IF(AND($S55="IMPACTO",$U55=5),$AL$6,I55)))))</f>
        <v>(3) MODERADO</v>
      </c>
      <c r="X55" s="257">
        <f>IF(S55="PROBABILIDAD",U55*J55,U55*H55)</f>
        <v>9</v>
      </c>
      <c r="Y55" s="266">
        <f>$X55</f>
        <v>9</v>
      </c>
      <c r="Z55" s="325" t="s">
        <v>153</v>
      </c>
      <c r="AA55" s="325" t="s">
        <v>139</v>
      </c>
      <c r="AB55" s="325" t="s">
        <v>154</v>
      </c>
      <c r="AC55" s="325" t="s">
        <v>155</v>
      </c>
      <c r="AD55" s="273"/>
      <c r="AE55" s="273"/>
      <c r="AF55" s="273"/>
      <c r="AG55" s="312"/>
    </row>
    <row r="56" spans="1:33" ht="35.25" customHeight="1" x14ac:dyDescent="0.25">
      <c r="A56" s="487"/>
      <c r="B56" s="435"/>
      <c r="C56" s="361"/>
      <c r="D56" s="363"/>
      <c r="E56" s="367"/>
      <c r="F56" s="367"/>
      <c r="G56" s="285"/>
      <c r="H56" s="287"/>
      <c r="I56" s="289"/>
      <c r="J56" s="257"/>
      <c r="K56" s="257"/>
      <c r="L56" s="254"/>
      <c r="M56" s="333"/>
      <c r="N56" s="60" t="s">
        <v>7</v>
      </c>
      <c r="O56" s="41" t="s">
        <v>12</v>
      </c>
      <c r="P56" s="42" t="str">
        <f>IF(O56="SÍ",5,"0")</f>
        <v>0</v>
      </c>
      <c r="Q56" s="257"/>
      <c r="R56" s="295"/>
      <c r="S56" s="284"/>
      <c r="T56" s="295"/>
      <c r="U56" s="297"/>
      <c r="V56" s="269"/>
      <c r="W56" s="263"/>
      <c r="X56" s="257"/>
      <c r="Y56" s="267"/>
      <c r="Z56" s="326"/>
      <c r="AA56" s="326"/>
      <c r="AB56" s="326"/>
      <c r="AC56" s="326"/>
      <c r="AD56" s="274"/>
      <c r="AE56" s="274"/>
      <c r="AF56" s="274"/>
      <c r="AG56" s="313"/>
    </row>
    <row r="57" spans="1:33" ht="35.25" customHeight="1" x14ac:dyDescent="0.25">
      <c r="A57" s="487"/>
      <c r="B57" s="435"/>
      <c r="C57" s="361"/>
      <c r="D57" s="363"/>
      <c r="E57" s="367"/>
      <c r="F57" s="367"/>
      <c r="G57" s="285"/>
      <c r="H57" s="287"/>
      <c r="I57" s="289"/>
      <c r="J57" s="257"/>
      <c r="K57" s="257"/>
      <c r="L57" s="260" t="str">
        <f>IF(AND(G55="(1) RARA VEZ",I55="(1) INSIGNIFICANTE"),"BAJA",IF(AND(G55="(1) RARA VEZ",I55="(2) MENOR"),"BAJA",IF(AND(G55="(2) IMPROBABLE",I55="(1) INSIGNIFICANTE"),"BAJA",IF(AND(G55="(3) POSIBLE",I55="(1) INSIGNIFICANTE"),"BAJA",IF(AND(G55="(4) PROBABLE",I55="(1) INSIGNIFICANTE"),"MODERADA",IF(AND(G55="(5) CASI SEGURO",I55="(1) INSIGNIFICANTE"),"ALTA",IF(AND(G55="(2) IMPROBABLE",I55="(2) MENOR"),"BAJA",IF(AND(G55="(3) POSIBLE",I55="(2) MENOR"),"MODERADA",IF(AND(G55="(4) PROBABLE",I55="(2) MENOR"),"ALTA",IF(AND(G55="(5) CASI SEGURO",I55="(2) MENOR"),"ALTA",IF(AND(G55="(1) RARA VEZ",I55="(3) MODERADO"),"MODERADA",IF(AND(G55="(2) IMPROBABLE",I55="(3) MODERADO"),"MODERADA",IF(AND(G55="(3) POSIBLE",I55="(3) MODERADO"),"ALTA",IF(AND(G55="(4) PROBABLE",I55="(3) MODERADO"),"ALTA",IF(AND(G55="(5) CASI SEGURO",I55="(3) MODERADO"),"EXTREMA",IF(AND(G55="(1) RARA VEZ",I55="(4) MAYOR"),"ALTA",IF(AND(G55="(2) IMPROBABLE",I55="(4) MAYOR"),"ALTA",IF(AND(G55="(3) POSIBLE",I55="(4) MAYOR"),"EXTREMA",IF(AND(G55="(4) PROBABLE",I55="(4) MAYOR"),"EXTREMA",IF(AND(G55="(5) CASI SEGURO",I55="(4) MAYOR"),"EXTREMA",IF(AND(G55="(1) RARA VEZ",I55="(5) CATASTRÓFICO"),"ALTA",IF(AND(G55="(2) IMPROBABLE",I55="(5) CATASTRÓFICO"),"EXTREMA",IF(AND(G55="(3) POSIBLE",I55="(5) CATASTRÓFICO"),"EXTREMA",IF(AND(G55="(4) PROBABLE",I55="(5) CATASTRÓFICO"),"EXTREMA",IF(AND(G55="(5) CASI SEGURO",I55="(5) CATASTRÓFICO"),"EXTREMA")))))))))))))))))))))))))</f>
        <v>ALTA</v>
      </c>
      <c r="M57" s="333"/>
      <c r="N57" s="61" t="s">
        <v>3</v>
      </c>
      <c r="O57" s="41" t="s">
        <v>12</v>
      </c>
      <c r="P57" s="42" t="str">
        <f>IF(O57="SÍ",15,"0")</f>
        <v>0</v>
      </c>
      <c r="Q57" s="257"/>
      <c r="R57" s="295"/>
      <c r="S57" s="284"/>
      <c r="T57" s="295"/>
      <c r="U57" s="297"/>
      <c r="V57" s="269"/>
      <c r="W57" s="263"/>
      <c r="X57" s="257"/>
      <c r="Y57" s="260" t="str">
        <f>IF(AND(V55="(1) RARA VEZ",W55="(1) INSIGNIFICANTE"),"BAJA",IF(AND(V55="(1) RARA VEZ",W55="(2) MENOR"),"BAJA",IF(AND(V55="(2) IMPROBABLE",W55="(1) INSIGNIFICANTE"),"BAJA",IF(AND(V55="(3) POSIBLE",W55="(1) INSIGNIFICANTE"),"BAJA",IF(AND(V55="(4) PROBABLE",W55="(1) INSIGNIFICANTE"),"MODERADO",IF(AND(V55="(5) CASI SEGURO",W55="(1) INSIGNIFICANTE"),"ALTA",IF(AND(V55="(2) IMPROBABLE",W55="(2) MENOR"),"BAJA",IF(AND(V55="(3) POSIBLE",W55="(2) MENOR"),"MODERADA",IF(AND(V55="(4) PROBABLE",W55="(2) MENOR"),"ALTA",IF(AND(V55="(5) CASI SEGURO",W55="(2) MENOR"),"ALTA",IF(AND(V55="(1) RARA VEZ",W55="(3) MODERADO"),"MODERADA",IF(AND(V55="(2) IMPROBABLE",W55="(3) MODERADO"),"MODERADA",IF(AND(V55="(3) POSIBLE",W55="(3) MODERADO"),"ALTA",IF(AND(V55="(4) PROBABLE",W55="(3) MODERADO"),"ALTA",IF(AND(V55="(5) CASI SEGURO",W55="(3) MODERADO"),"EXTREMA",IF(AND(V55="(1) RARA VEZ",W55="(4) MAYOR"),"ALTA",IF(AND(V55="(2) IMPROBABLE",W55="(4) MAYOR"),"ALTA",IF(AND(V55="(3) POSIBLE",W55="(4) MAYOR"),"EXTREMA",IF(AND(V55="(4) PROBABLE",W55="(4) MAYOR"),"EXTREMA",IF(AND(V55="(5) CASI SEGURO",W55="(4) MAYOR"),"EXTREMA",IF(AND(V55="(1) RARA VEZ",W55="(5) CATASTRÓFICO"),"ALTA",IF(AND(V55="(2) IMPROBABLE",W55="(5) CATASTRÓFICO"),"EXTREMA",IF(AND(V55="(3) POSIBLE",W55="(5) CATASTRÓFICO"),"EXTREMA",IF(AND(V55="(4) PROBABLE",W55="(5) CATASTRÓFICO"),"EXTREMA",IF(AND(V55="(5) CASI SEGURO",W55="(5) CATASTRÓFICO"),"EXTREMA")))))))))))))))))))))))))</f>
        <v>ALTA</v>
      </c>
      <c r="Z57" s="326"/>
      <c r="AA57" s="326"/>
      <c r="AB57" s="326"/>
      <c r="AC57" s="326"/>
      <c r="AD57" s="274"/>
      <c r="AE57" s="274"/>
      <c r="AF57" s="274"/>
      <c r="AG57" s="313"/>
    </row>
    <row r="58" spans="1:33" ht="35.25" customHeight="1" x14ac:dyDescent="0.25">
      <c r="A58" s="487"/>
      <c r="B58" s="435"/>
      <c r="C58" s="361"/>
      <c r="D58" s="363"/>
      <c r="E58" s="367"/>
      <c r="F58" s="367"/>
      <c r="G58" s="285"/>
      <c r="H58" s="287"/>
      <c r="I58" s="289"/>
      <c r="J58" s="257"/>
      <c r="K58" s="257"/>
      <c r="L58" s="260"/>
      <c r="M58" s="333"/>
      <c r="N58" s="61" t="s">
        <v>4</v>
      </c>
      <c r="O58" s="41" t="s">
        <v>11</v>
      </c>
      <c r="P58" s="42">
        <f>IF(O58="SÍ",10,"0")</f>
        <v>10</v>
      </c>
      <c r="Q58" s="257"/>
      <c r="R58" s="295"/>
      <c r="S58" s="284"/>
      <c r="T58" s="295"/>
      <c r="U58" s="297"/>
      <c r="V58" s="269"/>
      <c r="W58" s="263"/>
      <c r="X58" s="257"/>
      <c r="Y58" s="260"/>
      <c r="Z58" s="326"/>
      <c r="AA58" s="326"/>
      <c r="AB58" s="326"/>
      <c r="AC58" s="326"/>
      <c r="AD58" s="274"/>
      <c r="AE58" s="274"/>
      <c r="AF58" s="274"/>
      <c r="AG58" s="313"/>
    </row>
    <row r="59" spans="1:33" ht="35.25" customHeight="1" x14ac:dyDescent="0.25">
      <c r="A59" s="487"/>
      <c r="B59" s="435"/>
      <c r="C59" s="361"/>
      <c r="D59" s="363"/>
      <c r="E59" s="367"/>
      <c r="F59" s="367"/>
      <c r="G59" s="285"/>
      <c r="H59" s="287"/>
      <c r="I59" s="289"/>
      <c r="J59" s="257"/>
      <c r="K59" s="257"/>
      <c r="L59" s="260"/>
      <c r="M59" s="333"/>
      <c r="N59" s="60" t="s">
        <v>37</v>
      </c>
      <c r="O59" s="41" t="s">
        <v>12</v>
      </c>
      <c r="P59" s="42" t="str">
        <f>IF(O59="SÍ",15,"0")</f>
        <v>0</v>
      </c>
      <c r="Q59" s="257"/>
      <c r="R59" s="295"/>
      <c r="S59" s="284"/>
      <c r="T59" s="295"/>
      <c r="U59" s="297"/>
      <c r="V59" s="269"/>
      <c r="W59" s="263"/>
      <c r="X59" s="257"/>
      <c r="Y59" s="260"/>
      <c r="Z59" s="326"/>
      <c r="AA59" s="326"/>
      <c r="AB59" s="326"/>
      <c r="AC59" s="326"/>
      <c r="AD59" s="274"/>
      <c r="AE59" s="274"/>
      <c r="AF59" s="274"/>
      <c r="AG59" s="313"/>
    </row>
    <row r="60" spans="1:33" ht="35.25" customHeight="1" x14ac:dyDescent="0.25">
      <c r="A60" s="487"/>
      <c r="B60" s="435"/>
      <c r="C60" s="361"/>
      <c r="D60" s="363"/>
      <c r="E60" s="367"/>
      <c r="F60" s="367"/>
      <c r="G60" s="285"/>
      <c r="H60" s="287"/>
      <c r="I60" s="289"/>
      <c r="J60" s="257"/>
      <c r="K60" s="257"/>
      <c r="L60" s="260"/>
      <c r="M60" s="333"/>
      <c r="N60" s="60" t="s">
        <v>5</v>
      </c>
      <c r="O60" s="41" t="s">
        <v>12</v>
      </c>
      <c r="P60" s="42" t="str">
        <f>IF(O60="SÍ",10,"0")</f>
        <v>0</v>
      </c>
      <c r="Q60" s="257"/>
      <c r="R60" s="295"/>
      <c r="S60" s="284"/>
      <c r="T60" s="295"/>
      <c r="U60" s="297"/>
      <c r="V60" s="269"/>
      <c r="W60" s="263"/>
      <c r="X60" s="257"/>
      <c r="Y60" s="260"/>
      <c r="Z60" s="326"/>
      <c r="AA60" s="326"/>
      <c r="AB60" s="326"/>
      <c r="AC60" s="326"/>
      <c r="AD60" s="274"/>
      <c r="AE60" s="274"/>
      <c r="AF60" s="274"/>
      <c r="AG60" s="313"/>
    </row>
    <row r="61" spans="1:33" ht="35.25" customHeight="1" x14ac:dyDescent="0.25">
      <c r="A61" s="487"/>
      <c r="B61" s="435"/>
      <c r="C61" s="369"/>
      <c r="D61" s="370"/>
      <c r="E61" s="372"/>
      <c r="F61" s="372"/>
      <c r="G61" s="286"/>
      <c r="H61" s="288"/>
      <c r="I61" s="290"/>
      <c r="J61" s="257"/>
      <c r="K61" s="257"/>
      <c r="L61" s="315"/>
      <c r="M61" s="333"/>
      <c r="N61" s="62" t="s">
        <v>36</v>
      </c>
      <c r="O61" s="41" t="s">
        <v>12</v>
      </c>
      <c r="P61" s="42" t="str">
        <f>IF(O61="SÍ",30,"0")</f>
        <v>0</v>
      </c>
      <c r="Q61" s="257"/>
      <c r="R61" s="295"/>
      <c r="S61" s="284"/>
      <c r="T61" s="295"/>
      <c r="U61" s="297"/>
      <c r="V61" s="270"/>
      <c r="W61" s="264"/>
      <c r="X61" s="257"/>
      <c r="Y61" s="260"/>
      <c r="Z61" s="326"/>
      <c r="AA61" s="326"/>
      <c r="AB61" s="326"/>
      <c r="AC61" s="326"/>
      <c r="AD61" s="274"/>
      <c r="AE61" s="274"/>
      <c r="AF61" s="274"/>
      <c r="AG61" s="313"/>
    </row>
    <row r="62" spans="1:33" ht="34.5" customHeight="1" x14ac:dyDescent="0.25">
      <c r="A62" s="487"/>
      <c r="B62" s="435"/>
      <c r="C62" s="360" t="s">
        <v>156</v>
      </c>
      <c r="D62" s="289" t="s">
        <v>74</v>
      </c>
      <c r="E62" s="365" t="s">
        <v>157</v>
      </c>
      <c r="F62" s="365" t="s">
        <v>158</v>
      </c>
      <c r="G62" s="285" t="s">
        <v>15</v>
      </c>
      <c r="H62" s="279" t="str">
        <f>IF(G62="(1) RARA VEZ","1", IF(G62="(2) IMPROBABLE","2",IF(G62="(3) POSIBLE","3",IF(G62="(4) PROBABLE","4",IF(G62="(5) CASI SEGURO","5","")))))</f>
        <v>3</v>
      </c>
      <c r="I62" s="289" t="s">
        <v>68</v>
      </c>
      <c r="J62" s="257" t="str">
        <f>IF(I62="(1) INSIGNIFICANTE","1",IF(I62="(2) MENOR","2",IF(I62="(3) MODERADO","3",IF(I62="(4) MAYOR","4",IF(I62="(5) CATASTRÓFICO","5","")))))</f>
        <v>2</v>
      </c>
      <c r="K62" s="257">
        <f>H62*J62</f>
        <v>6</v>
      </c>
      <c r="L62" s="254">
        <f>+K62</f>
        <v>6</v>
      </c>
      <c r="M62" s="325" t="s">
        <v>159</v>
      </c>
      <c r="N62" s="59" t="s">
        <v>6</v>
      </c>
      <c r="O62" s="41" t="s">
        <v>12</v>
      </c>
      <c r="P62" s="67" t="str">
        <f>IF(O62="SÍ",15,"0")</f>
        <v>0</v>
      </c>
      <c r="Q62" s="293">
        <f>SUM(P62:P68)</f>
        <v>15</v>
      </c>
      <c r="R62" s="294">
        <f>IF(AND(Q62&gt;=0,Q62&lt;=50),0,IF(AND(Q62&gt;50,Q62&lt;=75),1,IF(AND(Q62&gt;75,Q62&lt;=100),2,"REVISAR")))</f>
        <v>0</v>
      </c>
      <c r="S62" s="283" t="s">
        <v>9</v>
      </c>
      <c r="T62" s="294">
        <f>IF(S62="PROBABILIDAD",H62-R62,J62-R62)</f>
        <v>2</v>
      </c>
      <c r="U62" s="296">
        <f>IF($T62&lt;=0,1,$T62)</f>
        <v>2</v>
      </c>
      <c r="V62" s="268" t="str">
        <f>IF(AND($S62="PROBABILIDAD",$U62=1),$AM$2,IF(AND(S62="PROBABILIDAD",$U62=2),$AM$3,IF(AND($S62="PROBABILIDAD",$U62=3),$AM$4,IF(AND($S62="PROBABILIDAD",$U62=4),$AM$5,IF(AND($S62="PROBABILIDAD",$U62=5),$AM$6,$G62)))))</f>
        <v>(3) POSIBLE</v>
      </c>
      <c r="W62" s="262" t="str">
        <f>IF(AND($S62="IMPACTO",$U62=1),$AL$2,IF(AND(S62="IMPACTO",$U62=2),$AL$3,IF(AND($S62="IMPACTO",$U62=3),$AL$4,IF(AND($S62="IMPACTO",$U62=4),$AL$5,IF(AND($S62="IMPACTO",$U62=5),$AL$6,I62)))))</f>
        <v>(2) MENOR</v>
      </c>
      <c r="X62" s="257">
        <f>IF(S62="PROBABILIDAD",U62*J62,U62*H62)</f>
        <v>6</v>
      </c>
      <c r="Y62" s="266">
        <f>$X62</f>
        <v>6</v>
      </c>
      <c r="Z62" s="325" t="s">
        <v>160</v>
      </c>
      <c r="AA62" s="298" t="s">
        <v>110</v>
      </c>
      <c r="AB62" s="305" t="s">
        <v>120</v>
      </c>
      <c r="AC62" s="305" t="s">
        <v>107</v>
      </c>
      <c r="AD62" s="273"/>
      <c r="AE62" s="273"/>
      <c r="AF62" s="273"/>
      <c r="AG62" s="312"/>
    </row>
    <row r="63" spans="1:33" ht="34.5" customHeight="1" x14ac:dyDescent="0.25">
      <c r="A63" s="487"/>
      <c r="B63" s="435"/>
      <c r="C63" s="361"/>
      <c r="D63" s="363"/>
      <c r="E63" s="365"/>
      <c r="F63" s="367"/>
      <c r="G63" s="285"/>
      <c r="H63" s="287"/>
      <c r="I63" s="289"/>
      <c r="J63" s="257"/>
      <c r="K63" s="257"/>
      <c r="L63" s="254"/>
      <c r="M63" s="333"/>
      <c r="N63" s="60" t="s">
        <v>7</v>
      </c>
      <c r="O63" s="41" t="s">
        <v>11</v>
      </c>
      <c r="P63" s="42">
        <f>IF(O63="SÍ",5,"0")</f>
        <v>5</v>
      </c>
      <c r="Q63" s="257"/>
      <c r="R63" s="295"/>
      <c r="S63" s="284"/>
      <c r="T63" s="295"/>
      <c r="U63" s="297"/>
      <c r="V63" s="269"/>
      <c r="W63" s="263"/>
      <c r="X63" s="257"/>
      <c r="Y63" s="267"/>
      <c r="Z63" s="333"/>
      <c r="AA63" s="299"/>
      <c r="AB63" s="306"/>
      <c r="AC63" s="306"/>
      <c r="AD63" s="274"/>
      <c r="AE63" s="274"/>
      <c r="AF63" s="274"/>
      <c r="AG63" s="313"/>
    </row>
    <row r="64" spans="1:33" ht="34.5" customHeight="1" x14ac:dyDescent="0.25">
      <c r="A64" s="487"/>
      <c r="B64" s="435"/>
      <c r="C64" s="361"/>
      <c r="D64" s="363"/>
      <c r="E64" s="365"/>
      <c r="F64" s="367"/>
      <c r="G64" s="285"/>
      <c r="H64" s="287"/>
      <c r="I64" s="289"/>
      <c r="J64" s="257"/>
      <c r="K64" s="257"/>
      <c r="L64" s="260" t="str">
        <f>IF(AND(G62="(1) RARA VEZ",I62="(1) INSIGNIFICANTE"),"BAJA",IF(AND(G62="(1) RARA VEZ",I62="(2) MENOR"),"BAJA",IF(AND(G62="(2) IMPROBABLE",I62="(1) INSIGNIFICANTE"),"BAJA",IF(AND(G62="(3) POSIBLE",I62="(1) INSIGNIFICANTE"),"BAJA",IF(AND(G62="(4) PROBABLE",I62="(1) INSIGNIFICANTE"),"MODERADA",IF(AND(G62="(5) CASI SEGURO",I62="(1) INSIGNIFICANTE"),"ALTA",IF(AND(G62="(2) IMPROBABLE",I62="(2) MENOR"),"BAJA",IF(AND(G62="(3) POSIBLE",I62="(2) MENOR"),"MODERADA",IF(AND(G62="(4) PROBABLE",I62="(2) MENOR"),"ALTA",IF(AND(G62="(5) CASI SEGURO",I62="(2) MENOR"),"ALTA",IF(AND(G62="(1) RARA VEZ",I62="(3) MODERADO"),"MODERADA",IF(AND(G62="(2) IMPROBABLE",I62="(3) MODERADO"),"MODERADA",IF(AND(G62="(3) POSIBLE",I62="(3) MODERADO"),"ALTA",IF(AND(G62="(4) PROBABLE",I62="(3) MODERADO"),"ALTA",IF(AND(G62="(5) CASI SEGURO",I62="(3) MODERADO"),"EXTREMA",IF(AND(G62="(1) RARA VEZ",I62="(4) MAYOR"),"ALTA",IF(AND(G62="(2) IMPROBABLE",I62="(4) MAYOR"),"ALTA",IF(AND(G62="(3) POSIBLE",I62="(4) MAYOR"),"EXTREMA",IF(AND(G62="(4) PROBABLE",I62="(4) MAYOR"),"EXTREMA",IF(AND(G62="(5) CASI SEGURO",I62="(4) MAYOR"),"EXTREMA",IF(AND(G62="(1) RARA VEZ",I62="(5) CATASTRÓFICO"),"ALTA",IF(AND(G62="(2) IMPROBABLE",I62="(5) CATASTRÓFICO"),"EXTREMA",IF(AND(G62="(3) POSIBLE",I62="(5) CATASTRÓFICO"),"EXTREMA",IF(AND(G62="(4) PROBABLE",I62="(5) CATASTRÓFICO"),"EXTREMA",IF(AND(G62="(5) CASI SEGURO",I62="(5) CATASTRÓFICO"),"EXTREMA")))))))))))))))))))))))))</f>
        <v>MODERADA</v>
      </c>
      <c r="M64" s="333"/>
      <c r="N64" s="61" t="s">
        <v>3</v>
      </c>
      <c r="O64" s="41" t="s">
        <v>12</v>
      </c>
      <c r="P64" s="42" t="str">
        <f>IF(O64="SÍ",15,"0")</f>
        <v>0</v>
      </c>
      <c r="Q64" s="257"/>
      <c r="R64" s="295"/>
      <c r="S64" s="284"/>
      <c r="T64" s="295"/>
      <c r="U64" s="297"/>
      <c r="V64" s="269"/>
      <c r="W64" s="263"/>
      <c r="X64" s="257"/>
      <c r="Y64" s="260" t="str">
        <f>IF(AND(V62="(1) RARA VEZ",W62="(1) INSIGNIFICANTE"),"BAJA",IF(AND(V62="(1) RARA VEZ",W62="(2) MENOR"),"BAJA",IF(AND(V62="(2) IMPROBABLE",W62="(1) INSIGNIFICANTE"),"BAJA",IF(AND(V62="(3) POSIBLE",W62="(1) INSIGNIFICANTE"),"BAJA",IF(AND(V62="(4) PROBABLE",W62="(1) INSIGNIFICANTE"),"MODERADO",IF(AND(V62="(5) CASI SEGURO",W62="(1) INSIGNIFICANTE"),"ALTA",IF(AND(V62="(2) IMPROBABLE",W62="(2) MENOR"),"BAJA",IF(AND(V62="(3) POSIBLE",W62="(2) MENOR"),"MODERADA",IF(AND(V62="(4) PROBABLE",W62="(2) MENOR"),"ALTA",IF(AND(V62="(5) CASI SEGURO",W62="(2) MENOR"),"ALTA",IF(AND(V62="(1) RARA VEZ",W62="(3) MODERADO"),"MODERADA",IF(AND(V62="(2) IMPROBABLE",W62="(3) MODERADO"),"MODERADA",IF(AND(V62="(3) POSIBLE",W62="(3) MODERADO"),"ALTA",IF(AND(V62="(4) PROBABLE",W62="(3) MODERADO"),"ALTA",IF(AND(V62="(5) CASI SEGURO",W62="(3) MODERADO"),"EXTREMA",IF(AND(V62="(1) RARA VEZ",W62="(4) MAYOR"),"ALTA",IF(AND(V62="(2) IMPROBABLE",W62="(4) MAYOR"),"ALTA",IF(AND(V62="(3) POSIBLE",W62="(4) MAYOR"),"EXTREMA",IF(AND(V62="(4) PROBABLE",W62="(4) MAYOR"),"EXTREMA",IF(AND(V62="(5) CASI SEGURO",W62="(4) MAYOR"),"EXTREMA",IF(AND(V62="(1) RARA VEZ",W62="(5) CATASTRÓFICO"),"ALTA",IF(AND(V62="(2) IMPROBABLE",W62="(5) CATASTRÓFICO"),"EXTREMA",IF(AND(V62="(3) POSIBLE",W62="(5) CATASTRÓFICO"),"EXTREMA",IF(AND(V62="(4) PROBABLE",W62="(5) CATASTRÓFICO"),"EXTREMA",IF(AND(V62="(5) CASI SEGURO",W62="(5) CATASTRÓFICO"),"EXTREMA")))))))))))))))))))))))))</f>
        <v>MODERADA</v>
      </c>
      <c r="Z64" s="333"/>
      <c r="AA64" s="299"/>
      <c r="AB64" s="306"/>
      <c r="AC64" s="306"/>
      <c r="AD64" s="274"/>
      <c r="AE64" s="274"/>
      <c r="AF64" s="274"/>
      <c r="AG64" s="313"/>
    </row>
    <row r="65" spans="1:33" ht="34.5" customHeight="1" x14ac:dyDescent="0.25">
      <c r="A65" s="487"/>
      <c r="B65" s="435"/>
      <c r="C65" s="361"/>
      <c r="D65" s="363"/>
      <c r="E65" s="365"/>
      <c r="F65" s="367"/>
      <c r="G65" s="285"/>
      <c r="H65" s="287"/>
      <c r="I65" s="289"/>
      <c r="J65" s="257"/>
      <c r="K65" s="257"/>
      <c r="L65" s="260"/>
      <c r="M65" s="333"/>
      <c r="N65" s="61" t="s">
        <v>4</v>
      </c>
      <c r="O65" s="41" t="s">
        <v>11</v>
      </c>
      <c r="P65" s="42">
        <f>IF(O65="SÍ",10,"0")</f>
        <v>10</v>
      </c>
      <c r="Q65" s="257"/>
      <c r="R65" s="295"/>
      <c r="S65" s="284"/>
      <c r="T65" s="295"/>
      <c r="U65" s="297"/>
      <c r="V65" s="269"/>
      <c r="W65" s="263"/>
      <c r="X65" s="257"/>
      <c r="Y65" s="260"/>
      <c r="Z65" s="333"/>
      <c r="AA65" s="299"/>
      <c r="AB65" s="306"/>
      <c r="AC65" s="306"/>
      <c r="AD65" s="274"/>
      <c r="AE65" s="274"/>
      <c r="AF65" s="274"/>
      <c r="AG65" s="313"/>
    </row>
    <row r="66" spans="1:33" ht="34.5" customHeight="1" x14ac:dyDescent="0.25">
      <c r="A66" s="487"/>
      <c r="B66" s="435"/>
      <c r="C66" s="361"/>
      <c r="D66" s="363"/>
      <c r="E66" s="365"/>
      <c r="F66" s="367"/>
      <c r="G66" s="285"/>
      <c r="H66" s="287"/>
      <c r="I66" s="289"/>
      <c r="J66" s="257"/>
      <c r="K66" s="257"/>
      <c r="L66" s="260"/>
      <c r="M66" s="333"/>
      <c r="N66" s="60" t="s">
        <v>37</v>
      </c>
      <c r="O66" s="41" t="s">
        <v>12</v>
      </c>
      <c r="P66" s="42" t="str">
        <f>IF(O66="SÍ",15,"0")</f>
        <v>0</v>
      </c>
      <c r="Q66" s="257"/>
      <c r="R66" s="295"/>
      <c r="S66" s="284"/>
      <c r="T66" s="295"/>
      <c r="U66" s="297"/>
      <c r="V66" s="269"/>
      <c r="W66" s="263"/>
      <c r="X66" s="257"/>
      <c r="Y66" s="260"/>
      <c r="Z66" s="333"/>
      <c r="AA66" s="299"/>
      <c r="AB66" s="306"/>
      <c r="AC66" s="306"/>
      <c r="AD66" s="274"/>
      <c r="AE66" s="274"/>
      <c r="AF66" s="274"/>
      <c r="AG66" s="313"/>
    </row>
    <row r="67" spans="1:33" ht="34.5" customHeight="1" x14ac:dyDescent="0.25">
      <c r="A67" s="487"/>
      <c r="B67" s="435"/>
      <c r="C67" s="361"/>
      <c r="D67" s="363"/>
      <c r="E67" s="365"/>
      <c r="F67" s="367"/>
      <c r="G67" s="285"/>
      <c r="H67" s="287"/>
      <c r="I67" s="289"/>
      <c r="J67" s="257"/>
      <c r="K67" s="257"/>
      <c r="L67" s="260"/>
      <c r="M67" s="333"/>
      <c r="N67" s="60" t="s">
        <v>5</v>
      </c>
      <c r="O67" s="41" t="s">
        <v>12</v>
      </c>
      <c r="P67" s="42" t="str">
        <f>IF(O67="SÍ",10,"0")</f>
        <v>0</v>
      </c>
      <c r="Q67" s="257"/>
      <c r="R67" s="295"/>
      <c r="S67" s="284"/>
      <c r="T67" s="295"/>
      <c r="U67" s="297"/>
      <c r="V67" s="269"/>
      <c r="W67" s="263"/>
      <c r="X67" s="257"/>
      <c r="Y67" s="260"/>
      <c r="Z67" s="333"/>
      <c r="AA67" s="299"/>
      <c r="AB67" s="306"/>
      <c r="AC67" s="306"/>
      <c r="AD67" s="274"/>
      <c r="AE67" s="274"/>
      <c r="AF67" s="274"/>
      <c r="AG67" s="313"/>
    </row>
    <row r="68" spans="1:33" ht="29.25" customHeight="1" x14ac:dyDescent="0.25">
      <c r="A68" s="487"/>
      <c r="B68" s="435"/>
      <c r="C68" s="369"/>
      <c r="D68" s="370"/>
      <c r="E68" s="371"/>
      <c r="F68" s="372"/>
      <c r="G68" s="286"/>
      <c r="H68" s="288"/>
      <c r="I68" s="290"/>
      <c r="J68" s="257"/>
      <c r="K68" s="257"/>
      <c r="L68" s="315"/>
      <c r="M68" s="333"/>
      <c r="N68" s="62" t="s">
        <v>36</v>
      </c>
      <c r="O68" s="41" t="s">
        <v>12</v>
      </c>
      <c r="P68" s="42" t="str">
        <f>IF(O68="SÍ",30,"0")</f>
        <v>0</v>
      </c>
      <c r="Q68" s="257"/>
      <c r="R68" s="295"/>
      <c r="S68" s="284"/>
      <c r="T68" s="295"/>
      <c r="U68" s="297"/>
      <c r="V68" s="270"/>
      <c r="W68" s="264"/>
      <c r="X68" s="257"/>
      <c r="Y68" s="260"/>
      <c r="Z68" s="333"/>
      <c r="AA68" s="299"/>
      <c r="AB68" s="306"/>
      <c r="AC68" s="306"/>
      <c r="AD68" s="274"/>
      <c r="AE68" s="274"/>
      <c r="AF68" s="274"/>
      <c r="AG68" s="313"/>
    </row>
    <row r="69" spans="1:33" ht="25.5" customHeight="1" x14ac:dyDescent="0.25">
      <c r="A69" s="487"/>
      <c r="B69" s="435"/>
      <c r="C69" s="360" t="s">
        <v>161</v>
      </c>
      <c r="D69" s="289" t="s">
        <v>74</v>
      </c>
      <c r="E69" s="365" t="s">
        <v>162</v>
      </c>
      <c r="F69" s="365" t="s">
        <v>163</v>
      </c>
      <c r="G69" s="285" t="s">
        <v>15</v>
      </c>
      <c r="H69" s="279" t="str">
        <f>IF(G69="(1) RARA VEZ","1", IF(G69="(2) IMPROBABLE","2",IF(G69="(3) POSIBLE","3",IF(G69="(4) PROBABLE","4",IF(G69="(5) CASI SEGURO","5","")))))</f>
        <v>3</v>
      </c>
      <c r="I69" s="289" t="s">
        <v>70</v>
      </c>
      <c r="J69" s="257" t="str">
        <f>IF(I69="(1) INSIGNIFICANTE","1",IF(I69="(2) MENOR","2",IF(I69="(3) MODERADO","3",IF(I69="(4) MAYOR","4",IF(I69="(5) CATASTRÓFICO","5","")))))</f>
        <v>3</v>
      </c>
      <c r="K69" s="257">
        <f>H69*J69</f>
        <v>9</v>
      </c>
      <c r="L69" s="254">
        <f>+K69</f>
        <v>9</v>
      </c>
      <c r="M69" s="325" t="s">
        <v>164</v>
      </c>
      <c r="N69" s="59" t="s">
        <v>6</v>
      </c>
      <c r="O69" s="41" t="s">
        <v>12</v>
      </c>
      <c r="P69" s="67" t="str">
        <f>IF(O69="SÍ",15,"0")</f>
        <v>0</v>
      </c>
      <c r="Q69" s="293">
        <f>SUM(P69:P75)</f>
        <v>15</v>
      </c>
      <c r="R69" s="294">
        <f>IF(AND(Q69&gt;=0,Q69&lt;=50),0,IF(AND(Q69&gt;50,Q69&lt;=75),1,IF(AND(Q69&gt;75,Q69&lt;=100),2,"REVISAR")))</f>
        <v>0</v>
      </c>
      <c r="S69" s="283" t="s">
        <v>9</v>
      </c>
      <c r="T69" s="294">
        <f>IF(S69="PROBABILIDAD",H69-R69,J69-R69)</f>
        <v>3</v>
      </c>
      <c r="U69" s="296">
        <f>IF($T69&lt;=0,1,$T69)</f>
        <v>3</v>
      </c>
      <c r="V69" s="268" t="str">
        <f>IF(AND($S69="PROBABILIDAD",$U69=1),$AM$2,IF(AND(S69="PROBABILIDAD",$U69=2),$AM$3,IF(AND($S69="PROBABILIDAD",$U69=3),$AM$4,IF(AND($S69="PROBABILIDAD",$U69=4),$AM$5,IF(AND($S69="PROBABILIDAD",$U69=5),$AM$6,$G69)))))</f>
        <v>(3) POSIBLE</v>
      </c>
      <c r="W69" s="262" t="str">
        <f>IF(AND($S69="IMPACTO",$U69=1),$AL$2,IF(AND(S69="IMPACTO",$U69=2),$AL$3,IF(AND($S69="IMPACTO",$U69=3),$AL$4,IF(AND($S69="IMPACTO",$U69=4),$AL$5,IF(AND($S69="IMPACTO",$U69=5),$AL$6,I69)))))</f>
        <v>(3) MODERADO</v>
      </c>
      <c r="X69" s="257">
        <f>IF(S69="PROBABILIDAD",U69*J69,U69*H69)</f>
        <v>9</v>
      </c>
      <c r="Y69" s="266">
        <f>$X69</f>
        <v>9</v>
      </c>
      <c r="Z69" s="325" t="s">
        <v>165</v>
      </c>
      <c r="AA69" s="325" t="s">
        <v>139</v>
      </c>
      <c r="AB69" s="325" t="s">
        <v>166</v>
      </c>
      <c r="AC69" s="325" t="s">
        <v>167</v>
      </c>
      <c r="AD69" s="273"/>
      <c r="AE69" s="273"/>
      <c r="AF69" s="273"/>
      <c r="AG69" s="312"/>
    </row>
    <row r="70" spans="1:33" ht="25.5" x14ac:dyDescent="0.25">
      <c r="A70" s="487"/>
      <c r="B70" s="435"/>
      <c r="C70" s="361"/>
      <c r="D70" s="363"/>
      <c r="E70" s="365"/>
      <c r="F70" s="367"/>
      <c r="G70" s="285"/>
      <c r="H70" s="287"/>
      <c r="I70" s="289"/>
      <c r="J70" s="257"/>
      <c r="K70" s="257"/>
      <c r="L70" s="254"/>
      <c r="M70" s="333"/>
      <c r="N70" s="60" t="s">
        <v>7</v>
      </c>
      <c r="O70" s="41" t="s">
        <v>11</v>
      </c>
      <c r="P70" s="42">
        <f>IF(O70="SÍ",5,"0")</f>
        <v>5</v>
      </c>
      <c r="Q70" s="257"/>
      <c r="R70" s="295"/>
      <c r="S70" s="284"/>
      <c r="T70" s="295"/>
      <c r="U70" s="297"/>
      <c r="V70" s="269"/>
      <c r="W70" s="263"/>
      <c r="X70" s="257"/>
      <c r="Y70" s="267"/>
      <c r="Z70" s="333"/>
      <c r="AA70" s="326"/>
      <c r="AB70" s="326"/>
      <c r="AC70" s="326"/>
      <c r="AD70" s="274"/>
      <c r="AE70" s="274"/>
      <c r="AF70" s="274"/>
      <c r="AG70" s="313"/>
    </row>
    <row r="71" spans="1:33" ht="15" customHeight="1" x14ac:dyDescent="0.25">
      <c r="A71" s="487"/>
      <c r="B71" s="435"/>
      <c r="C71" s="361"/>
      <c r="D71" s="363"/>
      <c r="E71" s="365"/>
      <c r="F71" s="367"/>
      <c r="G71" s="285"/>
      <c r="H71" s="287"/>
      <c r="I71" s="289"/>
      <c r="J71" s="257"/>
      <c r="K71" s="257"/>
      <c r="L71" s="260" t="str">
        <f>IF(AND(G69="(1) RARA VEZ",I69="(1) INSIGNIFICANTE"),"BAJA",IF(AND(G69="(1) RARA VEZ",I69="(2) MENOR"),"BAJA",IF(AND(G69="(2) IMPROBABLE",I69="(1) INSIGNIFICANTE"),"BAJA",IF(AND(G69="(3) POSIBLE",I69="(1) INSIGNIFICANTE"),"BAJA",IF(AND(G69="(4) PROBABLE",I69="(1) INSIGNIFICANTE"),"MODERADA",IF(AND(G69="(5) CASI SEGURO",I69="(1) INSIGNIFICANTE"),"ALTA",IF(AND(G69="(2) IMPROBABLE",I69="(2) MENOR"),"BAJA",IF(AND(G69="(3) POSIBLE",I69="(2) MENOR"),"MODERADA",IF(AND(G69="(4) PROBABLE",I69="(2) MENOR"),"ALTA",IF(AND(G69="(5) CASI SEGURO",I69="(2) MENOR"),"ALTA",IF(AND(G69="(1) RARA VEZ",I69="(3) MODERADO"),"MODERADA",IF(AND(G69="(2) IMPROBABLE",I69="(3) MODERADO"),"MODERADA",IF(AND(G69="(3) POSIBLE",I69="(3) MODERADO"),"ALTA",IF(AND(G69="(4) PROBABLE",I69="(3) MODERADO"),"ALTA",IF(AND(G69="(5) CASI SEGURO",I69="(3) MODERADO"),"EXTREMA",IF(AND(G69="(1) RARA VEZ",I69="(4) MAYOR"),"ALTA",IF(AND(G69="(2) IMPROBABLE",I69="(4) MAYOR"),"ALTA",IF(AND(G69="(3) POSIBLE",I69="(4) MAYOR"),"EXTREMA",IF(AND(G69="(4) PROBABLE",I69="(4) MAYOR"),"EXTREMA",IF(AND(G69="(5) CASI SEGURO",I69="(4) MAYOR"),"EXTREMA",IF(AND(G69="(1) RARA VEZ",I69="(5) CATASTRÓFICO"),"ALTA",IF(AND(G69="(2) IMPROBABLE",I69="(5) CATASTRÓFICO"),"EXTREMA",IF(AND(G69="(3) POSIBLE",I69="(5) CATASTRÓFICO"),"EXTREMA",IF(AND(G69="(4) PROBABLE",I69="(5) CATASTRÓFICO"),"EXTREMA",IF(AND(G69="(5) CASI SEGURO",I69="(5) CATASTRÓFICO"),"EXTREMA")))))))))))))))))))))))))</f>
        <v>ALTA</v>
      </c>
      <c r="M71" s="333"/>
      <c r="N71" s="61" t="s">
        <v>3</v>
      </c>
      <c r="O71" s="41" t="s">
        <v>12</v>
      </c>
      <c r="P71" s="42" t="str">
        <f>IF(O71="SÍ",15,"0")</f>
        <v>0</v>
      </c>
      <c r="Q71" s="257"/>
      <c r="R71" s="295"/>
      <c r="S71" s="284"/>
      <c r="T71" s="295"/>
      <c r="U71" s="297"/>
      <c r="V71" s="269"/>
      <c r="W71" s="263"/>
      <c r="X71" s="257"/>
      <c r="Y71" s="260" t="str">
        <f>IF(AND(V69="(1) RARA VEZ",W69="(1) INSIGNIFICANTE"),"BAJA",IF(AND(V69="(1) RARA VEZ",W69="(2) MENOR"),"BAJA",IF(AND(V69="(2) IMPROBABLE",W69="(1) INSIGNIFICANTE"),"BAJA",IF(AND(V69="(3) POSIBLE",W69="(1) INSIGNIFICANTE"),"BAJA",IF(AND(V69="(4) PROBABLE",W69="(1) INSIGNIFICANTE"),"MODERADO",IF(AND(V69="(5) CASI SEGURO",W69="(1) INSIGNIFICANTE"),"ALTA",IF(AND(V69="(2) IMPROBABLE",W69="(2) MENOR"),"BAJA",IF(AND(V69="(3) POSIBLE",W69="(2) MENOR"),"MODERADA",IF(AND(V69="(4) PROBABLE",W69="(2) MENOR"),"ALTA",IF(AND(V69="(5) CASI SEGURO",W69="(2) MENOR"),"ALTA",IF(AND(V69="(1) RARA VEZ",W69="(3) MODERADO"),"MODERADA",IF(AND(V69="(2) IMPROBABLE",W69="(3) MODERADO"),"MODERADA",IF(AND(V69="(3) POSIBLE",W69="(3) MODERADO"),"ALTA",IF(AND(V69="(4) PROBABLE",W69="(3) MODERADO"),"ALTA",IF(AND(V69="(5) CASI SEGURO",W69="(3) MODERADO"),"EXTREMA",IF(AND(V69="(1) RARA VEZ",W69="(4) MAYOR"),"ALTA",IF(AND(V69="(2) IMPROBABLE",W69="(4) MAYOR"),"ALTA",IF(AND(V69="(3) POSIBLE",W69="(4) MAYOR"),"EXTREMA",IF(AND(V69="(4) PROBABLE",W69="(4) MAYOR"),"EXTREMA",IF(AND(V69="(5) CASI SEGURO",W69="(4) MAYOR"),"EXTREMA",IF(AND(V69="(1) RARA VEZ",W69="(5) CATASTRÓFICO"),"ALTA",IF(AND(V69="(2) IMPROBABLE",W69="(5) CATASTRÓFICO"),"EXTREMA",IF(AND(V69="(3) POSIBLE",W69="(5) CATASTRÓFICO"),"EXTREMA",IF(AND(V69="(4) PROBABLE",W69="(5) CATASTRÓFICO"),"EXTREMA",IF(AND(V69="(5) CASI SEGURO",W69="(5) CATASTRÓFICO"),"EXTREMA")))))))))))))))))))))))))</f>
        <v>ALTA</v>
      </c>
      <c r="Z71" s="333"/>
      <c r="AA71" s="326"/>
      <c r="AB71" s="326"/>
      <c r="AC71" s="326"/>
      <c r="AD71" s="274"/>
      <c r="AE71" s="274"/>
      <c r="AF71" s="274"/>
      <c r="AG71" s="313"/>
    </row>
    <row r="72" spans="1:33" ht="15" customHeight="1" x14ac:dyDescent="0.25">
      <c r="A72" s="487"/>
      <c r="B72" s="435"/>
      <c r="C72" s="361"/>
      <c r="D72" s="363"/>
      <c r="E72" s="365"/>
      <c r="F72" s="367"/>
      <c r="G72" s="285"/>
      <c r="H72" s="287"/>
      <c r="I72" s="289"/>
      <c r="J72" s="257"/>
      <c r="K72" s="257"/>
      <c r="L72" s="260"/>
      <c r="M72" s="333"/>
      <c r="N72" s="61" t="s">
        <v>4</v>
      </c>
      <c r="O72" s="41" t="s">
        <v>11</v>
      </c>
      <c r="P72" s="42">
        <f>IF(O72="SÍ",10,"0")</f>
        <v>10</v>
      </c>
      <c r="Q72" s="257"/>
      <c r="R72" s="295"/>
      <c r="S72" s="284"/>
      <c r="T72" s="295"/>
      <c r="U72" s="297"/>
      <c r="V72" s="269"/>
      <c r="W72" s="263"/>
      <c r="X72" s="257"/>
      <c r="Y72" s="260"/>
      <c r="Z72" s="333"/>
      <c r="AA72" s="326"/>
      <c r="AB72" s="326"/>
      <c r="AC72" s="326"/>
      <c r="AD72" s="274"/>
      <c r="AE72" s="274"/>
      <c r="AF72" s="274"/>
      <c r="AG72" s="313"/>
    </row>
    <row r="73" spans="1:33" ht="25.5" x14ac:dyDescent="0.25">
      <c r="A73" s="487"/>
      <c r="B73" s="435"/>
      <c r="C73" s="361"/>
      <c r="D73" s="363"/>
      <c r="E73" s="365"/>
      <c r="F73" s="367"/>
      <c r="G73" s="285"/>
      <c r="H73" s="287"/>
      <c r="I73" s="289"/>
      <c r="J73" s="257"/>
      <c r="K73" s="257"/>
      <c r="L73" s="260"/>
      <c r="M73" s="333"/>
      <c r="N73" s="60" t="s">
        <v>37</v>
      </c>
      <c r="O73" s="41" t="s">
        <v>12</v>
      </c>
      <c r="P73" s="42" t="str">
        <f>IF(O73="SÍ",15,"0")</f>
        <v>0</v>
      </c>
      <c r="Q73" s="257"/>
      <c r="R73" s="295"/>
      <c r="S73" s="284"/>
      <c r="T73" s="295"/>
      <c r="U73" s="297"/>
      <c r="V73" s="269"/>
      <c r="W73" s="263"/>
      <c r="X73" s="257"/>
      <c r="Y73" s="260"/>
      <c r="Z73" s="333"/>
      <c r="AA73" s="326"/>
      <c r="AB73" s="326"/>
      <c r="AC73" s="326"/>
      <c r="AD73" s="274"/>
      <c r="AE73" s="274"/>
      <c r="AF73" s="274"/>
      <c r="AG73" s="313"/>
    </row>
    <row r="74" spans="1:33" ht="25.5" x14ac:dyDescent="0.25">
      <c r="A74" s="487"/>
      <c r="B74" s="435"/>
      <c r="C74" s="361"/>
      <c r="D74" s="363"/>
      <c r="E74" s="365"/>
      <c r="F74" s="367"/>
      <c r="G74" s="285"/>
      <c r="H74" s="287"/>
      <c r="I74" s="289"/>
      <c r="J74" s="257"/>
      <c r="K74" s="257"/>
      <c r="L74" s="260"/>
      <c r="M74" s="333"/>
      <c r="N74" s="60" t="s">
        <v>5</v>
      </c>
      <c r="O74" s="41" t="s">
        <v>12</v>
      </c>
      <c r="P74" s="42" t="str">
        <f>IF(O74="SÍ",10,"0")</f>
        <v>0</v>
      </c>
      <c r="Q74" s="257"/>
      <c r="R74" s="295"/>
      <c r="S74" s="284"/>
      <c r="T74" s="295"/>
      <c r="U74" s="297"/>
      <c r="V74" s="269"/>
      <c r="W74" s="263"/>
      <c r="X74" s="257"/>
      <c r="Y74" s="260"/>
      <c r="Z74" s="333"/>
      <c r="AA74" s="326"/>
      <c r="AB74" s="326"/>
      <c r="AC74" s="326"/>
      <c r="AD74" s="274"/>
      <c r="AE74" s="274"/>
      <c r="AF74" s="274"/>
      <c r="AG74" s="313"/>
    </row>
    <row r="75" spans="1:33" ht="43.5" customHeight="1" thickBot="1" x14ac:dyDescent="0.3">
      <c r="A75" s="488"/>
      <c r="B75" s="436"/>
      <c r="C75" s="362"/>
      <c r="D75" s="364"/>
      <c r="E75" s="366"/>
      <c r="F75" s="368"/>
      <c r="G75" s="321"/>
      <c r="H75" s="322"/>
      <c r="I75" s="323"/>
      <c r="J75" s="324"/>
      <c r="K75" s="324"/>
      <c r="L75" s="261"/>
      <c r="M75" s="359"/>
      <c r="N75" s="78" t="s">
        <v>36</v>
      </c>
      <c r="O75" s="79" t="s">
        <v>12</v>
      </c>
      <c r="P75" s="80" t="str">
        <f>IF(O75="SÍ",30,"0")</f>
        <v>0</v>
      </c>
      <c r="Q75" s="324"/>
      <c r="R75" s="328"/>
      <c r="S75" s="329"/>
      <c r="T75" s="328"/>
      <c r="U75" s="330"/>
      <c r="V75" s="331"/>
      <c r="W75" s="332"/>
      <c r="X75" s="324"/>
      <c r="Y75" s="261"/>
      <c r="Z75" s="359"/>
      <c r="AA75" s="327"/>
      <c r="AB75" s="327"/>
      <c r="AC75" s="327"/>
      <c r="AD75" s="311"/>
      <c r="AE75" s="311"/>
      <c r="AF75" s="311"/>
      <c r="AG75" s="314"/>
    </row>
    <row r="76" spans="1:33" ht="25.5" x14ac:dyDescent="0.25">
      <c r="A76" s="498" t="s">
        <v>173</v>
      </c>
      <c r="B76" s="511"/>
      <c r="C76" s="354" t="s">
        <v>169</v>
      </c>
      <c r="D76" s="355" t="s">
        <v>71</v>
      </c>
      <c r="E76" s="354" t="s">
        <v>170</v>
      </c>
      <c r="F76" s="354" t="s">
        <v>172</v>
      </c>
      <c r="G76" s="356" t="s">
        <v>14</v>
      </c>
      <c r="H76" s="357" t="str">
        <f>IF(G76="(1) RARA VEZ","1", IF(G76="(2) IMPROBABLE","2",IF(G76="(3) POSIBLE","3",IF(G76="(4) PROBABLE","4",IF(G76="(5) CASI SEGURO","5","")))))</f>
        <v>2</v>
      </c>
      <c r="I76" s="358" t="s">
        <v>72</v>
      </c>
      <c r="J76" s="340" t="str">
        <f>IF(I76="(1) INSIGNIFICANTE","1",IF(I76="(2) MENOR","2",IF(I76="(3) MODERADO","3",IF(I76="(4) MAYOR","4",IF(I76="(5) CATASTRÓFICO","5","")))))</f>
        <v>4</v>
      </c>
      <c r="K76" s="340">
        <f>H76*J76</f>
        <v>8</v>
      </c>
      <c r="L76" s="343">
        <f>+K76</f>
        <v>8</v>
      </c>
      <c r="M76" s="354" t="s">
        <v>171</v>
      </c>
      <c r="N76" s="74" t="s">
        <v>6</v>
      </c>
      <c r="O76" s="41" t="s">
        <v>11</v>
      </c>
      <c r="P76" s="76">
        <f>IF(O76="SÍ",15,"0")</f>
        <v>15</v>
      </c>
      <c r="Q76" s="345">
        <f>SUM(P76:P82)</f>
        <v>85</v>
      </c>
      <c r="R76" s="346">
        <f>IF(AND(Q76&gt;=0,Q76&lt;=50),0,IF(AND(Q76&gt;50,Q76&lt;=75),1,IF(AND(Q76&gt;75,Q76&lt;=100),2,"REVISAR")))</f>
        <v>2</v>
      </c>
      <c r="S76" s="347" t="s">
        <v>8</v>
      </c>
      <c r="T76" s="346">
        <f>IF(S76="PROBABILIDAD",H76-R76,J76-R76)</f>
        <v>0</v>
      </c>
      <c r="U76" s="348">
        <f>IF($T76&lt;=0,1,$T76)</f>
        <v>1</v>
      </c>
      <c r="V76" s="338" t="str">
        <f>IF(AND($S76="PROBABILIDAD",$U76=1),$AM$2,IF(AND(S76="PROBABILIDAD",$U76=2),$AM$3,IF(AND($S76="PROBABILIDAD",$U76=3),$AM$4,IF(AND($S76="PROBABILIDAD",$U76=4),$AM$5,IF(AND($S76="PROBABILIDAD",$U76=5),$AM$6,$G76)))))</f>
        <v>(1) RARA VEZ</v>
      </c>
      <c r="W76" s="339" t="str">
        <f>IF(AND($S76="IMPACTO",$U76=1),$AL$2,IF(AND(S76="IMPACTO",$U76=2),$AL$3,IF(AND($S76="IMPACTO",$U76=3),$AL$4,IF(AND($S76="IMPACTO",$U76=4),$AL$5,IF(AND($S76="IMPACTO",$U76=5),$AL$6,I76)))))</f>
        <v>(4) MAYOR</v>
      </c>
      <c r="X76" s="340">
        <f>IF(S76="PROBABILIDAD",U76*J76,U76*H76)</f>
        <v>4</v>
      </c>
      <c r="Y76" s="341">
        <f>$X76</f>
        <v>4</v>
      </c>
      <c r="Z76" s="342"/>
      <c r="AA76" s="336"/>
      <c r="AB76" s="342"/>
      <c r="AC76" s="342"/>
      <c r="AD76" s="391"/>
      <c r="AE76" s="391"/>
      <c r="AF76" s="391"/>
      <c r="AG76" s="337"/>
    </row>
    <row r="77" spans="1:33" ht="25.5" x14ac:dyDescent="0.25">
      <c r="A77" s="499"/>
      <c r="B77" s="512"/>
      <c r="C77" s="317"/>
      <c r="D77" s="278"/>
      <c r="E77" s="317"/>
      <c r="F77" s="317"/>
      <c r="G77" s="285"/>
      <c r="H77" s="287"/>
      <c r="I77" s="289"/>
      <c r="J77" s="257"/>
      <c r="K77" s="257"/>
      <c r="L77" s="254"/>
      <c r="M77" s="317"/>
      <c r="N77" s="60" t="s">
        <v>7</v>
      </c>
      <c r="O77" s="41" t="s">
        <v>11</v>
      </c>
      <c r="P77" s="42">
        <f>IF(O77="SÍ",5,"0")</f>
        <v>5</v>
      </c>
      <c r="Q77" s="257"/>
      <c r="R77" s="295"/>
      <c r="S77" s="284"/>
      <c r="T77" s="295"/>
      <c r="U77" s="297"/>
      <c r="V77" s="269"/>
      <c r="W77" s="263"/>
      <c r="X77" s="257"/>
      <c r="Y77" s="267"/>
      <c r="Z77" s="306"/>
      <c r="AA77" s="299"/>
      <c r="AB77" s="306"/>
      <c r="AC77" s="306"/>
      <c r="AD77" s="274"/>
      <c r="AE77" s="274"/>
      <c r="AF77" s="274"/>
      <c r="AG77" s="313"/>
    </row>
    <row r="78" spans="1:33" ht="15" customHeight="1" x14ac:dyDescent="0.25">
      <c r="A78" s="499"/>
      <c r="B78" s="512"/>
      <c r="C78" s="317"/>
      <c r="D78" s="278"/>
      <c r="E78" s="317"/>
      <c r="F78" s="317"/>
      <c r="G78" s="285"/>
      <c r="H78" s="287"/>
      <c r="I78" s="289"/>
      <c r="J78" s="257"/>
      <c r="K78" s="257"/>
      <c r="L78" s="260" t="str">
        <f>IF(AND(G76="(1) RARA VEZ",I76="(1) INSIGNIFICANTE"),"BAJA",IF(AND(G76="(1) RARA VEZ",I76="(2) MENOR"),"BAJA",IF(AND(G76="(2) IMPROBABLE",I76="(1) INSIGNIFICANTE"),"BAJA",IF(AND(G76="(3) POSIBLE",I76="(1) INSIGNIFICANTE"),"BAJA",IF(AND(G76="(4) PROBABLE",I76="(1) INSIGNIFICANTE"),"MODERADA",IF(AND(G76="(5) CASI SEGURO",I76="(1) INSIGNIFICANTE"),"ALTA",IF(AND(G76="(2) IMPROBABLE",I76="(2) MENOR"),"BAJA",IF(AND(G76="(3) POSIBLE",I76="(2) MENOR"),"MODERADA",IF(AND(G76="(4) PROBABLE",I76="(2) MENOR"),"ALTA",IF(AND(G76="(5) CASI SEGURO",I76="(2) MENOR"),"ALTA",IF(AND(G76="(1) RARA VEZ",I76="(3) MODERADO"),"MODERADA",IF(AND(G76="(2) IMPROBABLE",I76="(3) MODERADO"),"MODERADA",IF(AND(G76="(3) POSIBLE",I76="(3) MODERADO"),"ALTA",IF(AND(G76="(4) PROBABLE",I76="(3) MODERADO"),"ALTA",IF(AND(G76="(5) CASI SEGURO",I76="(3) MODERADO"),"EXTREMA",IF(AND(G76="(1) RARA VEZ",I76="(4) MAYOR"),"ALTA",IF(AND(G76="(2) IMPROBABLE",I76="(4) MAYOR"),"ALTA",IF(AND(G76="(3) POSIBLE",I76="(4) MAYOR"),"EXTREMA",IF(AND(G76="(4) PROBABLE",I76="(4) MAYOR"),"EXTREMA",IF(AND(G76="(5) CASI SEGURO",I76="(4) MAYOR"),"EXTREMA",IF(AND(G76="(1) RARA VEZ",I76="(5) CATASTRÓFICO"),"ALTA",IF(AND(G76="(2) IMPROBABLE",I76="(5) CATASTRÓFICO"),"EXTREMA",IF(AND(G76="(3) POSIBLE",I76="(5) CATASTRÓFICO"),"EXTREMA",IF(AND(G76="(4) PROBABLE",I76="(5) CATASTRÓFICO"),"EXTREMA",IF(AND(G76="(5) CASI SEGURO",I76="(5) CATASTRÓFICO"),"EXTREMA")))))))))))))))))))))))))</f>
        <v>ALTA</v>
      </c>
      <c r="M78" s="317"/>
      <c r="N78" s="61" t="s">
        <v>3</v>
      </c>
      <c r="O78" s="41" t="s">
        <v>12</v>
      </c>
      <c r="P78" s="42" t="str">
        <f>IF(O78="SÍ",15,"0")</f>
        <v>0</v>
      </c>
      <c r="Q78" s="257"/>
      <c r="R78" s="295"/>
      <c r="S78" s="284"/>
      <c r="T78" s="295"/>
      <c r="U78" s="297"/>
      <c r="V78" s="269"/>
      <c r="W78" s="263"/>
      <c r="X78" s="257"/>
      <c r="Y78" s="260" t="str">
        <f>IF(AND(V76="(1) RARA VEZ",W76="(1) INSIGNIFICANTE"),"BAJA",IF(AND(V76="(1) RARA VEZ",W76="(2) MENOR"),"BAJA",IF(AND(V76="(2) IMPROBABLE",W76="(1) INSIGNIFICANTE"),"BAJA",IF(AND(V76="(3) POSIBLE",W76="(1) INSIGNIFICANTE"),"BAJA",IF(AND(V76="(4) PROBABLE",W76="(1) INSIGNIFICANTE"),"MODERADO",IF(AND(V76="(5) CASI SEGURO",W76="(1) INSIGNIFICANTE"),"ALTA",IF(AND(V76="(2) IMPROBABLE",W76="(2) MENOR"),"BAJA",IF(AND(V76="(3) POSIBLE",W76="(2) MENOR"),"MODERADA",IF(AND(V76="(4) PROBABLE",W76="(2) MENOR"),"ALTA",IF(AND(V76="(5) CASI SEGURO",W76="(2) MENOR"),"ALTA",IF(AND(V76="(1) RARA VEZ",W76="(3) MODERADO"),"MODERADA",IF(AND(V76="(2) IMPROBABLE",W76="(3) MODERADO"),"MODERADA",IF(AND(V76="(3) POSIBLE",W76="(3) MODERADO"),"ALTA",IF(AND(V76="(4) PROBABLE",W76="(3) MODERADO"),"ALTA",IF(AND(V76="(5) CASI SEGURO",W76="(3) MODERADO"),"EXTREMA",IF(AND(V76="(1) RARA VEZ",W76="(4) MAYOR"),"ALTA",IF(AND(V76="(2) IMPROBABLE",W76="(4) MAYOR"),"ALTA",IF(AND(V76="(3) POSIBLE",W76="(4) MAYOR"),"EXTREMA",IF(AND(V76="(4) PROBABLE",W76="(4) MAYOR"),"EXTREMA",IF(AND(V76="(5) CASI SEGURO",W76="(4) MAYOR"),"EXTREMA",IF(AND(V76="(1) RARA VEZ",W76="(5) CATASTRÓFICO"),"ALTA",IF(AND(V76="(2) IMPROBABLE",W76="(5) CATASTRÓFICO"),"EXTREMA",IF(AND(V76="(3) POSIBLE",W76="(5) CATASTRÓFICO"),"EXTREMA",IF(AND(V76="(4) PROBABLE",W76="(5) CATASTRÓFICO"),"EXTREMA",IF(AND(V76="(5) CASI SEGURO",W76="(5) CATASTRÓFICO"),"EXTREMA")))))))))))))))))))))))))</f>
        <v>ALTA</v>
      </c>
      <c r="Z78" s="306"/>
      <c r="AA78" s="299"/>
      <c r="AB78" s="306"/>
      <c r="AC78" s="306"/>
      <c r="AD78" s="274"/>
      <c r="AE78" s="274"/>
      <c r="AF78" s="274"/>
      <c r="AG78" s="313"/>
    </row>
    <row r="79" spans="1:33" ht="15" customHeight="1" x14ac:dyDescent="0.25">
      <c r="A79" s="499"/>
      <c r="B79" s="512"/>
      <c r="C79" s="317"/>
      <c r="D79" s="278"/>
      <c r="E79" s="317"/>
      <c r="F79" s="317"/>
      <c r="G79" s="285"/>
      <c r="H79" s="287"/>
      <c r="I79" s="289"/>
      <c r="J79" s="257"/>
      <c r="K79" s="257"/>
      <c r="L79" s="260"/>
      <c r="M79" s="317"/>
      <c r="N79" s="61" t="s">
        <v>4</v>
      </c>
      <c r="O79" s="41" t="s">
        <v>11</v>
      </c>
      <c r="P79" s="42">
        <f>IF(O79="SÍ",10,"0")</f>
        <v>10</v>
      </c>
      <c r="Q79" s="257"/>
      <c r="R79" s="295"/>
      <c r="S79" s="284"/>
      <c r="T79" s="295"/>
      <c r="U79" s="297"/>
      <c r="V79" s="269"/>
      <c r="W79" s="263"/>
      <c r="X79" s="257"/>
      <c r="Y79" s="260"/>
      <c r="Z79" s="306"/>
      <c r="AA79" s="299"/>
      <c r="AB79" s="306"/>
      <c r="AC79" s="306"/>
      <c r="AD79" s="274"/>
      <c r="AE79" s="274"/>
      <c r="AF79" s="274"/>
      <c r="AG79" s="313"/>
    </row>
    <row r="80" spans="1:33" ht="25.5" x14ac:dyDescent="0.25">
      <c r="A80" s="499"/>
      <c r="B80" s="512"/>
      <c r="C80" s="317"/>
      <c r="D80" s="278"/>
      <c r="E80" s="317"/>
      <c r="F80" s="317"/>
      <c r="G80" s="285"/>
      <c r="H80" s="287"/>
      <c r="I80" s="289"/>
      <c r="J80" s="257"/>
      <c r="K80" s="257"/>
      <c r="L80" s="260"/>
      <c r="M80" s="317"/>
      <c r="N80" s="60" t="s">
        <v>37</v>
      </c>
      <c r="O80" s="41" t="s">
        <v>11</v>
      </c>
      <c r="P80" s="42">
        <f>IF(O80="SÍ",15,"0")</f>
        <v>15</v>
      </c>
      <c r="Q80" s="257"/>
      <c r="R80" s="295"/>
      <c r="S80" s="284"/>
      <c r="T80" s="295"/>
      <c r="U80" s="297"/>
      <c r="V80" s="269"/>
      <c r="W80" s="263"/>
      <c r="X80" s="257"/>
      <c r="Y80" s="260"/>
      <c r="Z80" s="306"/>
      <c r="AA80" s="299"/>
      <c r="AB80" s="306"/>
      <c r="AC80" s="306"/>
      <c r="AD80" s="274"/>
      <c r="AE80" s="274"/>
      <c r="AF80" s="274"/>
      <c r="AG80" s="313"/>
    </row>
    <row r="81" spans="1:33" ht="25.5" x14ac:dyDescent="0.25">
      <c r="A81" s="499"/>
      <c r="B81" s="512"/>
      <c r="C81" s="317"/>
      <c r="D81" s="278"/>
      <c r="E81" s="317"/>
      <c r="F81" s="317"/>
      <c r="G81" s="285"/>
      <c r="H81" s="287"/>
      <c r="I81" s="289"/>
      <c r="J81" s="257"/>
      <c r="K81" s="257"/>
      <c r="L81" s="260"/>
      <c r="M81" s="317"/>
      <c r="N81" s="60" t="s">
        <v>5</v>
      </c>
      <c r="O81" s="41" t="s">
        <v>11</v>
      </c>
      <c r="P81" s="42">
        <f>IF(O81="SÍ",10,"0")</f>
        <v>10</v>
      </c>
      <c r="Q81" s="257"/>
      <c r="R81" s="295"/>
      <c r="S81" s="284"/>
      <c r="T81" s="295"/>
      <c r="U81" s="297"/>
      <c r="V81" s="269"/>
      <c r="W81" s="263"/>
      <c r="X81" s="257"/>
      <c r="Y81" s="260"/>
      <c r="Z81" s="306"/>
      <c r="AA81" s="299"/>
      <c r="AB81" s="306"/>
      <c r="AC81" s="306"/>
      <c r="AD81" s="274"/>
      <c r="AE81" s="274"/>
      <c r="AF81" s="274"/>
      <c r="AG81" s="313"/>
    </row>
    <row r="82" spans="1:33" ht="146.25" customHeight="1" thickBot="1" x14ac:dyDescent="0.3">
      <c r="A82" s="499"/>
      <c r="B82" s="513"/>
      <c r="C82" s="334"/>
      <c r="D82" s="279"/>
      <c r="E82" s="334"/>
      <c r="F82" s="334"/>
      <c r="G82" s="286"/>
      <c r="H82" s="287"/>
      <c r="I82" s="290"/>
      <c r="J82" s="257"/>
      <c r="K82" s="257"/>
      <c r="L82" s="315"/>
      <c r="M82" s="334"/>
      <c r="N82" s="62" t="s">
        <v>36</v>
      </c>
      <c r="O82" s="85" t="s">
        <v>11</v>
      </c>
      <c r="P82" s="42">
        <f>IF(O82="SÍ",30,"0")</f>
        <v>30</v>
      </c>
      <c r="Q82" s="257"/>
      <c r="R82" s="295"/>
      <c r="S82" s="284"/>
      <c r="T82" s="295"/>
      <c r="U82" s="297"/>
      <c r="V82" s="269"/>
      <c r="W82" s="263"/>
      <c r="X82" s="257"/>
      <c r="Y82" s="315"/>
      <c r="Z82" s="306"/>
      <c r="AA82" s="299"/>
      <c r="AB82" s="306"/>
      <c r="AC82" s="306"/>
      <c r="AD82" s="274"/>
      <c r="AE82" s="274"/>
      <c r="AF82" s="274"/>
      <c r="AG82" s="313"/>
    </row>
    <row r="83" spans="1:33" ht="25.5" customHeight="1" x14ac:dyDescent="0.25">
      <c r="A83" s="434" t="s">
        <v>184</v>
      </c>
      <c r="B83" s="500" t="s">
        <v>174</v>
      </c>
      <c r="C83" s="421" t="s">
        <v>175</v>
      </c>
      <c r="D83" s="424" t="s">
        <v>71</v>
      </c>
      <c r="E83" s="421" t="s">
        <v>176</v>
      </c>
      <c r="F83" s="421" t="s">
        <v>177</v>
      </c>
      <c r="G83" s="427" t="s">
        <v>15</v>
      </c>
      <c r="H83" s="357" t="str">
        <f>IF(G83="(1) RARA VEZ","1", IF(G83="(2) IMPROBABLE","2",IF(G83="(3) POSIBLE","3",IF(G83="(4) PROBABLE","4",IF(G83="(5) CASI SEGURO","5","")))))</f>
        <v>3</v>
      </c>
      <c r="I83" s="358" t="s">
        <v>68</v>
      </c>
      <c r="J83" s="340" t="str">
        <f>IF(I83="(1) INSIGNIFICANTE","1",IF(I83="(2) MENOR","2",IF(I83="(3) MODERADO","3",IF(I83="(4) MAYOR","4",IF(I83="(5) CATASTRÓFICO","5","")))))</f>
        <v>2</v>
      </c>
      <c r="K83" s="340">
        <f>H83*J83</f>
        <v>6</v>
      </c>
      <c r="L83" s="343">
        <f>+K83</f>
        <v>6</v>
      </c>
      <c r="M83" s="344" t="s">
        <v>185</v>
      </c>
      <c r="N83" s="74" t="s">
        <v>6</v>
      </c>
      <c r="O83" s="75" t="s">
        <v>12</v>
      </c>
      <c r="P83" s="76" t="str">
        <f>IF(O83="SÍ",15,"0")</f>
        <v>0</v>
      </c>
      <c r="Q83" s="345">
        <f>SUM(P83:P89)</f>
        <v>85</v>
      </c>
      <c r="R83" s="346">
        <f>IF(AND(Q83&gt;=0,Q83&lt;=50),0,IF(AND(Q83&gt;50,Q83&lt;=75),1,IF(AND(Q83&gt;75,Q83&lt;=100),2,"REVISAR")))</f>
        <v>2</v>
      </c>
      <c r="S83" s="347" t="s">
        <v>8</v>
      </c>
      <c r="T83" s="346">
        <f>IF(S83="PROBABILIDAD",H83-R83,J83-R83)</f>
        <v>1</v>
      </c>
      <c r="U83" s="348">
        <f>IF($T83&lt;=0,1,$T83)</f>
        <v>1</v>
      </c>
      <c r="V83" s="338" t="str">
        <f>IF(AND($S83="PROBABILIDAD",$U83=1),$AM$2,IF(AND(S83="PROBABILIDAD",$U83=2),$AM$3,IF(AND($S83="PROBABILIDAD",$U83=3),$AM$4,IF(AND($S83="PROBABILIDAD",$U83=4),$AM$5,IF(AND($S83="PROBABILIDAD",$U83=5),$AM$6,$G83)))))</f>
        <v>(1) RARA VEZ</v>
      </c>
      <c r="W83" s="339" t="str">
        <f>IF(AND($S83="IMPACTO",$U83=1),$AL$2,IF(AND(S83="IMPACTO",$U83=2),$AL$3,IF(AND($S83="IMPACTO",$U83=3),$AL$4,IF(AND($S83="IMPACTO",$U83=4),$AL$5,IF(AND($S83="IMPACTO",$U83=5),$AL$6,I83)))))</f>
        <v>(2) MENOR</v>
      </c>
      <c r="X83" s="340">
        <f>IF(S83="PROBABILIDAD",U83*J83,U83*H83)</f>
        <v>2</v>
      </c>
      <c r="Y83" s="343">
        <f>$X83</f>
        <v>2</v>
      </c>
      <c r="Z83" s="421" t="s">
        <v>186</v>
      </c>
      <c r="AA83" s="424" t="s">
        <v>187</v>
      </c>
      <c r="AB83" s="421" t="s">
        <v>188</v>
      </c>
      <c r="AC83" s="421" t="s">
        <v>189</v>
      </c>
      <c r="AD83" s="391"/>
      <c r="AE83" s="391"/>
      <c r="AF83" s="391"/>
      <c r="AG83" s="337"/>
    </row>
    <row r="84" spans="1:33" ht="25.5" customHeight="1" x14ac:dyDescent="0.25">
      <c r="A84" s="435"/>
      <c r="B84" s="501"/>
      <c r="C84" s="422"/>
      <c r="D84" s="425"/>
      <c r="E84" s="422"/>
      <c r="F84" s="422"/>
      <c r="G84" s="428"/>
      <c r="H84" s="287"/>
      <c r="I84" s="289"/>
      <c r="J84" s="257"/>
      <c r="K84" s="257"/>
      <c r="L84" s="254"/>
      <c r="M84" s="333"/>
      <c r="N84" s="60" t="s">
        <v>7</v>
      </c>
      <c r="O84" s="41" t="s">
        <v>11</v>
      </c>
      <c r="P84" s="42">
        <f>IF(O84="SÍ",5,"0")</f>
        <v>5</v>
      </c>
      <c r="Q84" s="257"/>
      <c r="R84" s="295"/>
      <c r="S84" s="284"/>
      <c r="T84" s="295"/>
      <c r="U84" s="297"/>
      <c r="V84" s="269"/>
      <c r="W84" s="263"/>
      <c r="X84" s="257"/>
      <c r="Y84" s="254"/>
      <c r="Z84" s="422"/>
      <c r="AA84" s="425"/>
      <c r="AB84" s="422"/>
      <c r="AC84" s="422"/>
      <c r="AD84" s="274"/>
      <c r="AE84" s="274"/>
      <c r="AF84" s="274"/>
      <c r="AG84" s="313"/>
    </row>
    <row r="85" spans="1:33" ht="25.5" customHeight="1" x14ac:dyDescent="0.25">
      <c r="A85" s="435"/>
      <c r="B85" s="501"/>
      <c r="C85" s="422"/>
      <c r="D85" s="425"/>
      <c r="E85" s="422"/>
      <c r="F85" s="422"/>
      <c r="G85" s="428"/>
      <c r="H85" s="287"/>
      <c r="I85" s="289"/>
      <c r="J85" s="257"/>
      <c r="K85" s="257"/>
      <c r="L85" s="260" t="str">
        <f>IF(AND(G83="(1) RARA VEZ",I83="(1) INSIGNIFICANTE"),"BAJA",IF(AND(G83="(1) RARA VEZ",I83="(2) MENOR"),"BAJA",IF(AND(G83="(2) IMPROBABLE",I83="(1) INSIGNIFICANTE"),"BAJA",IF(AND(G83="(3) POSIBLE",I83="(1) INSIGNIFICANTE"),"BAJA",IF(AND(G83="(4) PROBABLE",I83="(1) INSIGNIFICANTE"),"MODERADA",IF(AND(G83="(5) CASI SEGURO",I83="(1) INSIGNIFICANTE"),"ALTA",IF(AND(G83="(2) IMPROBABLE",I83="(2) MENOR"),"BAJA",IF(AND(G83="(3) POSIBLE",I83="(2) MENOR"),"MODERADA",IF(AND(G83="(4) PROBABLE",I83="(2) MENOR"),"ALTA",IF(AND(G83="(5) CASI SEGURO",I83="(2) MENOR"),"ALTA",IF(AND(G83="(1) RARA VEZ",I83="(3) MODERADO"),"MODERADA",IF(AND(G83="(2) IMPROBABLE",I83="(3) MODERADO"),"MODERADA",IF(AND(G83="(3) POSIBLE",I83="(3) MODERADO"),"ALTA",IF(AND(G83="(4) PROBABLE",I83="(3) MODERADO"),"ALTA",IF(AND(G83="(5) CASI SEGURO",I83="(3) MODERADO"),"EXTREMA",IF(AND(G83="(1) RARA VEZ",I83="(4) MAYOR"),"ALTA",IF(AND(G83="(2) IMPROBABLE",I83="(4) MAYOR"),"ALTA",IF(AND(G83="(3) POSIBLE",I83="(4) MAYOR"),"EXTREMA",IF(AND(G83="(4) PROBABLE",I83="(4) MAYOR"),"EXTREMA",IF(AND(G83="(5) CASI SEGURO",I83="(4) MAYOR"),"EXTREMA",IF(AND(G83="(1) RARA VEZ",I83="(5) CATASTRÓFICO"),"ALTA",IF(AND(G83="(2) IMPROBABLE",I83="(5) CATASTRÓFICO"),"EXTREMA",IF(AND(G83="(3) POSIBLE",I83="(5) CATASTRÓFICO"),"EXTREMA",IF(AND(G83="(4) PROBABLE",I83="(5) CATASTRÓFICO"),"EXTREMA",IF(AND(G83="(5) CASI SEGURO",I83="(5) CATASTRÓFICO"),"EXTREMA")))))))))))))))))))))))))</f>
        <v>MODERADA</v>
      </c>
      <c r="M85" s="333"/>
      <c r="N85" s="61" t="s">
        <v>3</v>
      </c>
      <c r="O85" s="41" t="s">
        <v>11</v>
      </c>
      <c r="P85" s="42">
        <f>IF(O85="SÍ",15,"0")</f>
        <v>15</v>
      </c>
      <c r="Q85" s="257"/>
      <c r="R85" s="295"/>
      <c r="S85" s="284"/>
      <c r="T85" s="295"/>
      <c r="U85" s="297"/>
      <c r="V85" s="269"/>
      <c r="W85" s="263"/>
      <c r="X85" s="257"/>
      <c r="Y85" s="260" t="str">
        <f>IF(AND(V83="(1) RARA VEZ",W83="(1) INSIGNIFICANTE"),"BAJA",IF(AND(V83="(1) RARA VEZ",W83="(2) MENOR"),"BAJA",IF(AND(V83="(2) IMPROBABLE",W83="(1) INSIGNIFICANTE"),"BAJA",IF(AND(V83="(3) POSIBLE",W83="(1) INSIGNIFICANTE"),"BAJA",IF(AND(V83="(4) PROBABLE",W83="(1) INSIGNIFICANTE"),"MODERADO",IF(AND(V83="(5) CASI SEGURO",W83="(1) INSIGNIFICANTE"),"ALTA",IF(AND(V83="(2) IMPROBABLE",W83="(2) MENOR"),"BAJA",IF(AND(V83="(3) POSIBLE",W83="(2) MENOR"),"MODERADA",IF(AND(V83="(4) PROBABLE",W83="(2) MENOR"),"ALTA",IF(AND(V83="(5) CASI SEGURO",W83="(2) MENOR"),"ALTA",IF(AND(V83="(1) RARA VEZ",W83="(3) MODERADO"),"MODERADA",IF(AND(V83="(2) IMPROBABLE",W83="(3) MODERADO"),"MODERADA",IF(AND(V83="(3) POSIBLE",W83="(3) MODERADO"),"ALTA",IF(AND(V83="(4) PROBABLE",W83="(3) MODERADO"),"ALTA",IF(AND(V83="(5) CASI SEGURO",W83="(3) MODERADO"),"EXTREMA",IF(AND(V83="(1) RARA VEZ",W83="(4) MAYOR"),"ALTA",IF(AND(V83="(2) IMPROBABLE",W83="(4) MAYOR"),"ALTA",IF(AND(V83="(3) POSIBLE",W83="(4) MAYOR"),"EXTREMA",IF(AND(V83="(4) PROBABLE",W83="(4) MAYOR"),"EXTREMA",IF(AND(V83="(5) CASI SEGURO",W83="(4) MAYOR"),"EXTREMA",IF(AND(V83="(1) RARA VEZ",W83="(5) CATASTRÓFICO"),"ALTA",IF(AND(V83="(2) IMPROBABLE",W83="(5) CATASTRÓFICO"),"EXTREMA",IF(AND(V83="(3) POSIBLE",W83="(5) CATASTRÓFICO"),"EXTREMA",IF(AND(V83="(4) PROBABLE",W83="(5) CATASTRÓFICO"),"EXTREMA",IF(AND(V83="(5) CASI SEGURO",W83="(5) CATASTRÓFICO"),"EXTREMA")))))))))))))))))))))))))</f>
        <v>BAJA</v>
      </c>
      <c r="Z85" s="422"/>
      <c r="AA85" s="425"/>
      <c r="AB85" s="422"/>
      <c r="AC85" s="422"/>
      <c r="AD85" s="274"/>
      <c r="AE85" s="274"/>
      <c r="AF85" s="274"/>
      <c r="AG85" s="313"/>
    </row>
    <row r="86" spans="1:33" ht="25.5" customHeight="1" x14ac:dyDescent="0.25">
      <c r="A86" s="435"/>
      <c r="B86" s="501"/>
      <c r="C86" s="422"/>
      <c r="D86" s="425"/>
      <c r="E86" s="422"/>
      <c r="F86" s="422"/>
      <c r="G86" s="428"/>
      <c r="H86" s="287"/>
      <c r="I86" s="289"/>
      <c r="J86" s="257"/>
      <c r="K86" s="257"/>
      <c r="L86" s="260"/>
      <c r="M86" s="333"/>
      <c r="N86" s="61" t="s">
        <v>4</v>
      </c>
      <c r="O86" s="41" t="s">
        <v>11</v>
      </c>
      <c r="P86" s="42">
        <f>IF(O86="SÍ",10,"0")</f>
        <v>10</v>
      </c>
      <c r="Q86" s="257"/>
      <c r="R86" s="295"/>
      <c r="S86" s="284"/>
      <c r="T86" s="295"/>
      <c r="U86" s="297"/>
      <c r="V86" s="269"/>
      <c r="W86" s="263"/>
      <c r="X86" s="257"/>
      <c r="Y86" s="260"/>
      <c r="Z86" s="422"/>
      <c r="AA86" s="425"/>
      <c r="AB86" s="422"/>
      <c r="AC86" s="422"/>
      <c r="AD86" s="274"/>
      <c r="AE86" s="274"/>
      <c r="AF86" s="274"/>
      <c r="AG86" s="313"/>
    </row>
    <row r="87" spans="1:33" ht="25.5" customHeight="1" x14ac:dyDescent="0.25">
      <c r="A87" s="435"/>
      <c r="B87" s="501"/>
      <c r="C87" s="422"/>
      <c r="D87" s="425"/>
      <c r="E87" s="422"/>
      <c r="F87" s="422"/>
      <c r="G87" s="428"/>
      <c r="H87" s="287"/>
      <c r="I87" s="289"/>
      <c r="J87" s="257"/>
      <c r="K87" s="257"/>
      <c r="L87" s="260"/>
      <c r="M87" s="333"/>
      <c r="N87" s="60" t="s">
        <v>37</v>
      </c>
      <c r="O87" s="41" t="s">
        <v>11</v>
      </c>
      <c r="P87" s="42">
        <f>IF(O87="SÍ",15,"0")</f>
        <v>15</v>
      </c>
      <c r="Q87" s="257"/>
      <c r="R87" s="295"/>
      <c r="S87" s="284"/>
      <c r="T87" s="295"/>
      <c r="U87" s="297"/>
      <c r="V87" s="269"/>
      <c r="W87" s="263"/>
      <c r="X87" s="257"/>
      <c r="Y87" s="260"/>
      <c r="Z87" s="422"/>
      <c r="AA87" s="425"/>
      <c r="AB87" s="422"/>
      <c r="AC87" s="422"/>
      <c r="AD87" s="274"/>
      <c r="AE87" s="274"/>
      <c r="AF87" s="274"/>
      <c r="AG87" s="313"/>
    </row>
    <row r="88" spans="1:33" ht="25.5" customHeight="1" x14ac:dyDescent="0.25">
      <c r="A88" s="435"/>
      <c r="B88" s="501"/>
      <c r="C88" s="422"/>
      <c r="D88" s="425"/>
      <c r="E88" s="422"/>
      <c r="F88" s="422"/>
      <c r="G88" s="428"/>
      <c r="H88" s="287"/>
      <c r="I88" s="289"/>
      <c r="J88" s="257"/>
      <c r="K88" s="257"/>
      <c r="L88" s="260"/>
      <c r="M88" s="333"/>
      <c r="N88" s="60" t="s">
        <v>5</v>
      </c>
      <c r="O88" s="41" t="s">
        <v>11</v>
      </c>
      <c r="P88" s="42">
        <f>IF(O88="SÍ",10,"0")</f>
        <v>10</v>
      </c>
      <c r="Q88" s="257"/>
      <c r="R88" s="295"/>
      <c r="S88" s="284"/>
      <c r="T88" s="295"/>
      <c r="U88" s="297"/>
      <c r="V88" s="269"/>
      <c r="W88" s="263"/>
      <c r="X88" s="257"/>
      <c r="Y88" s="260"/>
      <c r="Z88" s="422"/>
      <c r="AA88" s="425"/>
      <c r="AB88" s="422"/>
      <c r="AC88" s="422"/>
      <c r="AD88" s="274"/>
      <c r="AE88" s="274"/>
      <c r="AF88" s="274"/>
      <c r="AG88" s="313"/>
    </row>
    <row r="89" spans="1:33" ht="25.5" customHeight="1" x14ac:dyDescent="0.25">
      <c r="A89" s="435"/>
      <c r="B89" s="502"/>
      <c r="C89" s="423"/>
      <c r="D89" s="426"/>
      <c r="E89" s="423"/>
      <c r="F89" s="423"/>
      <c r="G89" s="429"/>
      <c r="H89" s="288"/>
      <c r="I89" s="290"/>
      <c r="J89" s="257"/>
      <c r="K89" s="257"/>
      <c r="L89" s="315"/>
      <c r="M89" s="333"/>
      <c r="N89" s="62" t="s">
        <v>36</v>
      </c>
      <c r="O89" s="41" t="s">
        <v>11</v>
      </c>
      <c r="P89" s="42">
        <f>IF(O89="SÍ",30,"0")</f>
        <v>30</v>
      </c>
      <c r="Q89" s="257"/>
      <c r="R89" s="295"/>
      <c r="S89" s="284"/>
      <c r="T89" s="295"/>
      <c r="U89" s="297"/>
      <c r="V89" s="270"/>
      <c r="W89" s="264"/>
      <c r="X89" s="257"/>
      <c r="Y89" s="260"/>
      <c r="Z89" s="423"/>
      <c r="AA89" s="426"/>
      <c r="AB89" s="423"/>
      <c r="AC89" s="423"/>
      <c r="AD89" s="274"/>
      <c r="AE89" s="274"/>
      <c r="AF89" s="274"/>
      <c r="AG89" s="313"/>
    </row>
    <row r="90" spans="1:33" ht="25.5" customHeight="1" x14ac:dyDescent="0.25">
      <c r="A90" s="435"/>
      <c r="B90" s="503" t="s">
        <v>209</v>
      </c>
      <c r="C90" s="422" t="s">
        <v>178</v>
      </c>
      <c r="D90" s="302" t="s">
        <v>71</v>
      </c>
      <c r="E90" s="422" t="s">
        <v>179</v>
      </c>
      <c r="F90" s="422" t="s">
        <v>180</v>
      </c>
      <c r="G90" s="286" t="s">
        <v>15</v>
      </c>
      <c r="H90" s="279" t="str">
        <f>IF(G90="(1) RARA VEZ","1", IF(G90="(2) IMPROBABLE","2",IF(G90="(3) POSIBLE","3",IF(G90="(4) PROBABLE","4",IF(G90="(5) CASI SEGURO","5","")))))</f>
        <v>3</v>
      </c>
      <c r="I90" s="289" t="s">
        <v>70</v>
      </c>
      <c r="J90" s="257" t="str">
        <f>IF(I90="(1) INSIGNIFICANTE","1",IF(I90="(2) MENOR","2",IF(I90="(3) MODERADO","3",IF(I90="(4) MAYOR","4",IF(I90="(5) CATASTRÓFICO","5","")))))</f>
        <v>3</v>
      </c>
      <c r="K90" s="257">
        <f>H90*J90</f>
        <v>9</v>
      </c>
      <c r="L90" s="254">
        <f>+K90</f>
        <v>9</v>
      </c>
      <c r="M90" s="430" t="s">
        <v>190</v>
      </c>
      <c r="N90" s="59" t="s">
        <v>6</v>
      </c>
      <c r="O90" s="41" t="s">
        <v>11</v>
      </c>
      <c r="P90" s="67">
        <f>IF(O90="SÍ",15,"0")</f>
        <v>15</v>
      </c>
      <c r="Q90" s="293">
        <f>SUM(P90:P96)</f>
        <v>60</v>
      </c>
      <c r="R90" s="294">
        <f>IF(AND(Q90&gt;=0,Q90&lt;=50),0,IF(AND(Q90&gt;50,Q90&lt;=75),1,IF(AND(Q90&gt;75,Q90&lt;=100),2,"REVISAR")))</f>
        <v>1</v>
      </c>
      <c r="S90" s="283" t="s">
        <v>9</v>
      </c>
      <c r="T90" s="294">
        <f>IF(S90="PROBABILIDAD",H90-R90,J90-R90)</f>
        <v>2</v>
      </c>
      <c r="U90" s="296">
        <f>IF($T90&lt;=0,1,$T90)</f>
        <v>2</v>
      </c>
      <c r="V90" s="268" t="str">
        <f>IF(AND($S90="PROBABILIDAD",$U90=1),$AM$2,IF(AND(S90="PROBABILIDAD",$U90=2),$AM$3,IF(AND($S90="PROBABILIDAD",$U90=3),$AM$4,IF(AND($S90="PROBABILIDAD",$U90=4),$AM$5,IF(AND($S90="PROBABILIDAD",$U90=5),$AM$6,$G90)))))</f>
        <v>(3) POSIBLE</v>
      </c>
      <c r="W90" s="262" t="str">
        <f>IF(AND($S90="IMPACTO",$U90=1),$AL$2,IF(AND(S90="IMPACTO",$U90=2),$AL$3,IF(AND($S90="IMPACTO",$U90=3),$AL$4,IF(AND($S90="IMPACTO",$U90=4),$AL$5,IF(AND($S90="IMPACTO",$U90=5),$AL$6,I90)))))</f>
        <v>(2) MENOR</v>
      </c>
      <c r="X90" s="257">
        <f>IF(S90="PROBABILIDAD",U90*J90,U90*H90)</f>
        <v>6</v>
      </c>
      <c r="Y90" s="432">
        <f>$X90</f>
        <v>6</v>
      </c>
      <c r="Z90" s="422" t="s">
        <v>191</v>
      </c>
      <c r="AA90" s="298" t="s">
        <v>192</v>
      </c>
      <c r="AB90" s="422" t="s">
        <v>193</v>
      </c>
      <c r="AC90" s="422" t="s">
        <v>194</v>
      </c>
      <c r="AD90" s="273"/>
      <c r="AE90" s="273"/>
      <c r="AF90" s="273"/>
      <c r="AG90" s="312"/>
    </row>
    <row r="91" spans="1:33" ht="25.5" customHeight="1" x14ac:dyDescent="0.25">
      <c r="A91" s="435"/>
      <c r="B91" s="501"/>
      <c r="C91" s="422"/>
      <c r="D91" s="302"/>
      <c r="E91" s="422"/>
      <c r="F91" s="422"/>
      <c r="G91" s="428"/>
      <c r="H91" s="287"/>
      <c r="I91" s="289"/>
      <c r="J91" s="257"/>
      <c r="K91" s="257"/>
      <c r="L91" s="254"/>
      <c r="M91" s="431"/>
      <c r="N91" s="60" t="s">
        <v>7</v>
      </c>
      <c r="O91" s="41" t="s">
        <v>11</v>
      </c>
      <c r="P91" s="42">
        <f>IF(O91="SÍ",5,"0")</f>
        <v>5</v>
      </c>
      <c r="Q91" s="257"/>
      <c r="R91" s="295"/>
      <c r="S91" s="284"/>
      <c r="T91" s="295"/>
      <c r="U91" s="297"/>
      <c r="V91" s="269"/>
      <c r="W91" s="263"/>
      <c r="X91" s="257"/>
      <c r="Y91" s="433"/>
      <c r="Z91" s="422"/>
      <c r="AA91" s="299"/>
      <c r="AB91" s="422"/>
      <c r="AC91" s="422"/>
      <c r="AD91" s="274"/>
      <c r="AE91" s="274"/>
      <c r="AF91" s="274"/>
      <c r="AG91" s="313"/>
    </row>
    <row r="92" spans="1:33" ht="25.5" customHeight="1" x14ac:dyDescent="0.25">
      <c r="A92" s="435"/>
      <c r="B92" s="501"/>
      <c r="C92" s="422"/>
      <c r="D92" s="302"/>
      <c r="E92" s="422"/>
      <c r="F92" s="422"/>
      <c r="G92" s="428"/>
      <c r="H92" s="287"/>
      <c r="I92" s="289"/>
      <c r="J92" s="257"/>
      <c r="K92" s="257"/>
      <c r="L92" s="260" t="str">
        <f>IF(AND(G90="(1) RARA VEZ",I90="(1) INSIGNIFICANTE"),"BAJA",IF(AND(G90="(1) RARA VEZ",I90="(2) MENOR"),"BAJA",IF(AND(G90="(2) IMPROBABLE",I90="(1) INSIGNIFICANTE"),"BAJA",IF(AND(G90="(3) POSIBLE",I90="(1) INSIGNIFICANTE"),"BAJA",IF(AND(G90="(4) PROBABLE",I90="(1) INSIGNIFICANTE"),"MODERADA",IF(AND(G90="(5) CASI SEGURO",I90="(1) INSIGNIFICANTE"),"ALTA",IF(AND(G90="(2) IMPROBABLE",I90="(2) MENOR"),"BAJA",IF(AND(G90="(3) POSIBLE",I90="(2) MENOR"),"MODERADA",IF(AND(G90="(4) PROBABLE",I90="(2) MENOR"),"ALTA",IF(AND(G90="(5) CASI SEGURO",I90="(2) MENOR"),"ALTA",IF(AND(G90="(1) RARA VEZ",I90="(3) MODERADO"),"MODERADA",IF(AND(G90="(2) IMPROBABLE",I90="(3) MODERADO"),"MODERADA",IF(AND(G90="(3) POSIBLE",I90="(3) MODERADO"),"ALTA",IF(AND(G90="(4) PROBABLE",I90="(3) MODERADO"),"ALTA",IF(AND(G90="(5) CASI SEGURO",I90="(3) MODERADO"),"EXTREMA",IF(AND(G90="(1) RARA VEZ",I90="(4) MAYOR"),"ALTA",IF(AND(G90="(2) IMPROBABLE",I90="(4) MAYOR"),"ALTA",IF(AND(G90="(3) POSIBLE",I90="(4) MAYOR"),"EXTREMA",IF(AND(G90="(4) PROBABLE",I90="(4) MAYOR"),"EXTREMA",IF(AND(G90="(5) CASI SEGURO",I90="(4) MAYOR"),"EXTREMA",IF(AND(G90="(1) RARA VEZ",I90="(5) CATASTRÓFICO"),"ALTA",IF(AND(G90="(2) IMPROBABLE",I90="(5) CATASTRÓFICO"),"EXTREMA",IF(AND(G90="(3) POSIBLE",I90="(5) CATASTRÓFICO"),"EXTREMA",IF(AND(G90="(4) PROBABLE",I90="(5) CATASTRÓFICO"),"EXTREMA",IF(AND(G90="(5) CASI SEGURO",I90="(5) CATASTRÓFICO"),"EXTREMA")))))))))))))))))))))))))</f>
        <v>ALTA</v>
      </c>
      <c r="M92" s="431"/>
      <c r="N92" s="61" t="s">
        <v>3</v>
      </c>
      <c r="O92" s="41" t="s">
        <v>11</v>
      </c>
      <c r="P92" s="42">
        <f>IF(O92="SÍ",15,"0")</f>
        <v>15</v>
      </c>
      <c r="Q92" s="257"/>
      <c r="R92" s="295"/>
      <c r="S92" s="284"/>
      <c r="T92" s="295"/>
      <c r="U92" s="297"/>
      <c r="V92" s="269"/>
      <c r="W92" s="263"/>
      <c r="X92" s="257"/>
      <c r="Y92" s="260" t="str">
        <f>IF(AND(V90="(1) RARA VEZ",W90="(1) INSIGNIFICANTE"),"BAJA",IF(AND(V90="(1) RARA VEZ",W90="(2) MENOR"),"BAJA",IF(AND(V90="(2) IMPROBABLE",W90="(1) INSIGNIFICANTE"),"BAJA",IF(AND(V90="(3) POSIBLE",W90="(1) INSIGNIFICANTE"),"BAJA",IF(AND(V90="(4) PROBABLE",W90="(1) INSIGNIFICANTE"),"MODERADO",IF(AND(V90="(5) CASI SEGURO",W90="(1) INSIGNIFICANTE"),"ALTA",IF(AND(V90="(2) IMPROBABLE",W90="(2) MENOR"),"BAJA",IF(AND(V90="(3) POSIBLE",W90="(2) MENOR"),"MODERADA",IF(AND(V90="(4) PROBABLE",W90="(2) MENOR"),"ALTA",IF(AND(V90="(5) CASI SEGURO",W90="(2) MENOR"),"ALTA",IF(AND(V90="(1) RARA VEZ",W90="(3) MODERADO"),"MODERADA",IF(AND(V90="(2) IMPROBABLE",W90="(3) MODERADO"),"MODERADA",IF(AND(V90="(3) POSIBLE",W90="(3) MODERADO"),"ALTA",IF(AND(V90="(4) PROBABLE",W90="(3) MODERADO"),"ALTA",IF(AND(V90="(5) CASI SEGURO",W90="(3) MODERADO"),"EXTREMA",IF(AND(V90="(1) RARA VEZ",W90="(4) MAYOR"),"ALTA",IF(AND(V90="(2) IMPROBABLE",W90="(4) MAYOR"),"ALTA",IF(AND(V90="(3) POSIBLE",W90="(4) MAYOR"),"EXTREMA",IF(AND(V90="(4) PROBABLE",W90="(4) MAYOR"),"EXTREMA",IF(AND(V90="(5) CASI SEGURO",W90="(4) MAYOR"),"EXTREMA",IF(AND(V90="(1) RARA VEZ",W90="(5) CATASTRÓFICO"),"ALTA",IF(AND(V90="(2) IMPROBABLE",W90="(5) CATASTRÓFICO"),"EXTREMA",IF(AND(V90="(3) POSIBLE",W90="(5) CATASTRÓFICO"),"EXTREMA",IF(AND(V90="(4) PROBABLE",W90="(5) CATASTRÓFICO"),"EXTREMA",IF(AND(V90="(5) CASI SEGURO",W90="(5) CATASTRÓFICO"),"EXTREMA")))))))))))))))))))))))))</f>
        <v>MODERADA</v>
      </c>
      <c r="Z92" s="422"/>
      <c r="AA92" s="299"/>
      <c r="AB92" s="422"/>
      <c r="AC92" s="422"/>
      <c r="AD92" s="274"/>
      <c r="AE92" s="274"/>
      <c r="AF92" s="274"/>
      <c r="AG92" s="313"/>
    </row>
    <row r="93" spans="1:33" ht="25.5" customHeight="1" x14ac:dyDescent="0.25">
      <c r="A93" s="435"/>
      <c r="B93" s="501"/>
      <c r="C93" s="422"/>
      <c r="D93" s="302"/>
      <c r="E93" s="422"/>
      <c r="F93" s="422"/>
      <c r="G93" s="428"/>
      <c r="H93" s="287"/>
      <c r="I93" s="289"/>
      <c r="J93" s="257"/>
      <c r="K93" s="257"/>
      <c r="L93" s="260"/>
      <c r="M93" s="431"/>
      <c r="N93" s="61" t="s">
        <v>4</v>
      </c>
      <c r="O93" s="41" t="s">
        <v>11</v>
      </c>
      <c r="P93" s="42">
        <f>IF(O93="SÍ",10,"0")</f>
        <v>10</v>
      </c>
      <c r="Q93" s="257"/>
      <c r="R93" s="295"/>
      <c r="S93" s="284"/>
      <c r="T93" s="295"/>
      <c r="U93" s="297"/>
      <c r="V93" s="269"/>
      <c r="W93" s="263"/>
      <c r="X93" s="257"/>
      <c r="Y93" s="260"/>
      <c r="Z93" s="422"/>
      <c r="AA93" s="299"/>
      <c r="AB93" s="422"/>
      <c r="AC93" s="422"/>
      <c r="AD93" s="274"/>
      <c r="AE93" s="274"/>
      <c r="AF93" s="274"/>
      <c r="AG93" s="313"/>
    </row>
    <row r="94" spans="1:33" ht="25.5" customHeight="1" x14ac:dyDescent="0.25">
      <c r="A94" s="435"/>
      <c r="B94" s="501"/>
      <c r="C94" s="422"/>
      <c r="D94" s="302"/>
      <c r="E94" s="422"/>
      <c r="F94" s="422"/>
      <c r="G94" s="428"/>
      <c r="H94" s="287"/>
      <c r="I94" s="289"/>
      <c r="J94" s="257"/>
      <c r="K94" s="257"/>
      <c r="L94" s="260"/>
      <c r="M94" s="431"/>
      <c r="N94" s="60" t="s">
        <v>37</v>
      </c>
      <c r="O94" s="41" t="s">
        <v>11</v>
      </c>
      <c r="P94" s="42">
        <f>IF(O94="SÍ",15,"0")</f>
        <v>15</v>
      </c>
      <c r="Q94" s="257"/>
      <c r="R94" s="295"/>
      <c r="S94" s="284"/>
      <c r="T94" s="295"/>
      <c r="U94" s="297"/>
      <c r="V94" s="269"/>
      <c r="W94" s="263"/>
      <c r="X94" s="257"/>
      <c r="Y94" s="260"/>
      <c r="Z94" s="422"/>
      <c r="AA94" s="299"/>
      <c r="AB94" s="422"/>
      <c r="AC94" s="422"/>
      <c r="AD94" s="274"/>
      <c r="AE94" s="274"/>
      <c r="AF94" s="274"/>
      <c r="AG94" s="313"/>
    </row>
    <row r="95" spans="1:33" ht="25.5" customHeight="1" x14ac:dyDescent="0.25">
      <c r="A95" s="435"/>
      <c r="B95" s="501"/>
      <c r="C95" s="422"/>
      <c r="D95" s="302"/>
      <c r="E95" s="422"/>
      <c r="F95" s="422"/>
      <c r="G95" s="428"/>
      <c r="H95" s="287"/>
      <c r="I95" s="289"/>
      <c r="J95" s="257"/>
      <c r="K95" s="257"/>
      <c r="L95" s="260"/>
      <c r="M95" s="431"/>
      <c r="N95" s="60" t="s">
        <v>5</v>
      </c>
      <c r="O95" s="41" t="s">
        <v>12</v>
      </c>
      <c r="P95" s="42" t="str">
        <f>IF(O95="SÍ",10,"0")</f>
        <v>0</v>
      </c>
      <c r="Q95" s="257"/>
      <c r="R95" s="295"/>
      <c r="S95" s="284"/>
      <c r="T95" s="295"/>
      <c r="U95" s="297"/>
      <c r="V95" s="269"/>
      <c r="W95" s="263"/>
      <c r="X95" s="257"/>
      <c r="Y95" s="260"/>
      <c r="Z95" s="422"/>
      <c r="AA95" s="299"/>
      <c r="AB95" s="422"/>
      <c r="AC95" s="422"/>
      <c r="AD95" s="274"/>
      <c r="AE95" s="274"/>
      <c r="AF95" s="274"/>
      <c r="AG95" s="313"/>
    </row>
    <row r="96" spans="1:33" ht="25.5" customHeight="1" thickBot="1" x14ac:dyDescent="0.3">
      <c r="A96" s="435"/>
      <c r="B96" s="502"/>
      <c r="C96" s="423"/>
      <c r="D96" s="497"/>
      <c r="E96" s="423"/>
      <c r="F96" s="423"/>
      <c r="G96" s="439"/>
      <c r="H96" s="288"/>
      <c r="I96" s="290"/>
      <c r="J96" s="257"/>
      <c r="K96" s="257"/>
      <c r="L96" s="315"/>
      <c r="M96" s="431"/>
      <c r="N96" s="62" t="s">
        <v>36</v>
      </c>
      <c r="O96" s="41" t="s">
        <v>12</v>
      </c>
      <c r="P96" s="42" t="str">
        <f>IF(O96="SÍ",30,"0")</f>
        <v>0</v>
      </c>
      <c r="Q96" s="257"/>
      <c r="R96" s="295"/>
      <c r="S96" s="284"/>
      <c r="T96" s="295"/>
      <c r="U96" s="297"/>
      <c r="V96" s="270"/>
      <c r="W96" s="264"/>
      <c r="X96" s="257"/>
      <c r="Y96" s="260"/>
      <c r="Z96" s="423"/>
      <c r="AA96" s="299"/>
      <c r="AB96" s="423"/>
      <c r="AC96" s="423"/>
      <c r="AD96" s="274"/>
      <c r="AE96" s="274"/>
      <c r="AF96" s="274"/>
      <c r="AG96" s="313"/>
    </row>
    <row r="97" spans="1:33" ht="25.5" customHeight="1" x14ac:dyDescent="0.25">
      <c r="A97" s="435"/>
      <c r="B97" s="503" t="s">
        <v>210</v>
      </c>
      <c r="C97" s="422" t="s">
        <v>181</v>
      </c>
      <c r="D97" s="302" t="s">
        <v>71</v>
      </c>
      <c r="E97" s="422" t="s">
        <v>182</v>
      </c>
      <c r="F97" s="422" t="s">
        <v>183</v>
      </c>
      <c r="G97" s="427" t="s">
        <v>13</v>
      </c>
      <c r="H97" s="357" t="str">
        <f>IF(G97="(1) RARA VEZ","1", IF(G97="(2) IMPROBABLE","2",IF(G97="(3) POSIBLE","3",IF(G97="(4) PROBABLE","4",IF(G97="(5) CASI SEGURO","5","")))))</f>
        <v>1</v>
      </c>
      <c r="I97" s="358" t="s">
        <v>70</v>
      </c>
      <c r="J97" s="340" t="str">
        <f>IF(I97="(1) INSIGNIFICANTE","1",IF(I97="(2) MENOR","2",IF(I97="(3) MODERADO","3",IF(I97="(4) MAYOR","4",IF(I97="(5) CATASTRÓFICO","5","")))))</f>
        <v>3</v>
      </c>
      <c r="K97" s="340">
        <f>H97*J97</f>
        <v>3</v>
      </c>
      <c r="L97" s="343">
        <f>+K97</f>
        <v>3</v>
      </c>
      <c r="M97" s="430" t="s">
        <v>195</v>
      </c>
      <c r="N97" s="74" t="s">
        <v>6</v>
      </c>
      <c r="O97" s="75" t="s">
        <v>11</v>
      </c>
      <c r="P97" s="76">
        <f>IF(O97="SÍ",15,"0")</f>
        <v>15</v>
      </c>
      <c r="Q97" s="345">
        <f>SUM(P97:P103)</f>
        <v>40</v>
      </c>
      <c r="R97" s="346">
        <f>IF(AND(Q97&gt;=0,Q97&lt;=50),0,IF(AND(Q97&gt;50,Q97&lt;=75),1,IF(AND(Q97&gt;75,Q97&lt;=100),2,"REVISAR")))</f>
        <v>0</v>
      </c>
      <c r="S97" s="347" t="s">
        <v>9</v>
      </c>
      <c r="T97" s="346">
        <f>IF(S97="PROBABILIDAD",H97-R97,J97-R97)</f>
        <v>3</v>
      </c>
      <c r="U97" s="348">
        <f>IF($T97&lt;=0,1,$T97)</f>
        <v>3</v>
      </c>
      <c r="V97" s="338" t="str">
        <f>IF(AND($S97="PROBABILIDAD",$U97=1),$AM$2,IF(AND(S97="PROBABILIDAD",$U97=2),$AM$3,IF(AND($S97="PROBABILIDAD",$U97=3),$AM$4,IF(AND($S97="PROBABILIDAD",$U97=4),$AM$5,IF(AND($S97="PROBABILIDAD",$U97=5),$AM$6,$G97)))))</f>
        <v>(1) RARA VEZ</v>
      </c>
      <c r="W97" s="339" t="str">
        <f>IF(AND($S97="IMPACTO",$U97=1),$AL$2,IF(AND(S97="IMPACTO",$U97=2),$AL$3,IF(AND($S97="IMPACTO",$U97=3),$AL$4,IF(AND($S97="IMPACTO",$U97=4),$AL$5,IF(AND($S97="IMPACTO",$U97=5),$AL$6,I97)))))</f>
        <v>(3) MODERADO</v>
      </c>
      <c r="X97" s="340">
        <f>IF(S97="PROBABILIDAD",U97*J97,U97*H97)</f>
        <v>3</v>
      </c>
      <c r="Y97" s="341">
        <f>$X97</f>
        <v>3</v>
      </c>
      <c r="Z97" s="422" t="s">
        <v>196</v>
      </c>
      <c r="AA97" s="298" t="s">
        <v>192</v>
      </c>
      <c r="AB97" s="422" t="s">
        <v>197</v>
      </c>
      <c r="AC97" s="422" t="s">
        <v>198</v>
      </c>
      <c r="AD97" s="391"/>
      <c r="AE97" s="391"/>
      <c r="AF97" s="391"/>
      <c r="AG97" s="337"/>
    </row>
    <row r="98" spans="1:33" ht="25.5" customHeight="1" x14ac:dyDescent="0.25">
      <c r="A98" s="435"/>
      <c r="B98" s="501"/>
      <c r="C98" s="422"/>
      <c r="D98" s="302"/>
      <c r="E98" s="422"/>
      <c r="F98" s="422"/>
      <c r="G98" s="428"/>
      <c r="H98" s="287"/>
      <c r="I98" s="289"/>
      <c r="J98" s="257"/>
      <c r="K98" s="257"/>
      <c r="L98" s="254"/>
      <c r="M98" s="431"/>
      <c r="N98" s="60" t="s">
        <v>7</v>
      </c>
      <c r="O98" s="41" t="s">
        <v>11</v>
      </c>
      <c r="P98" s="42">
        <f>IF(O98="SÍ",5,"0")</f>
        <v>5</v>
      </c>
      <c r="Q98" s="257"/>
      <c r="R98" s="295"/>
      <c r="S98" s="284"/>
      <c r="T98" s="295"/>
      <c r="U98" s="297"/>
      <c r="V98" s="269"/>
      <c r="W98" s="263"/>
      <c r="X98" s="257"/>
      <c r="Y98" s="267"/>
      <c r="Z98" s="422"/>
      <c r="AA98" s="299"/>
      <c r="AB98" s="422"/>
      <c r="AC98" s="422"/>
      <c r="AD98" s="274"/>
      <c r="AE98" s="274"/>
      <c r="AF98" s="274"/>
      <c r="AG98" s="313"/>
    </row>
    <row r="99" spans="1:33" ht="25.5" customHeight="1" x14ac:dyDescent="0.25">
      <c r="A99" s="435"/>
      <c r="B99" s="501"/>
      <c r="C99" s="422"/>
      <c r="D99" s="302"/>
      <c r="E99" s="422"/>
      <c r="F99" s="422"/>
      <c r="G99" s="428"/>
      <c r="H99" s="287"/>
      <c r="I99" s="289"/>
      <c r="J99" s="257"/>
      <c r="K99" s="257"/>
      <c r="L99" s="260" t="str">
        <f>IF(AND(G97="(1) RARA VEZ",I97="(1) INSIGNIFICANTE"),"BAJA",IF(AND(G97="(1) RARA VEZ",I97="(2) MENOR"),"BAJA",IF(AND(G97="(2) IMPROBABLE",I97="(1) INSIGNIFICANTE"),"BAJA",IF(AND(G97="(3) POSIBLE",I97="(1) INSIGNIFICANTE"),"BAJA",IF(AND(G97="(4) PROBABLE",I97="(1) INSIGNIFICANTE"),"MODERADA",IF(AND(G97="(5) CASI SEGURO",I97="(1) INSIGNIFICANTE"),"ALTA",IF(AND(G97="(2) IMPROBABLE",I97="(2) MENOR"),"BAJA",IF(AND(G97="(3) POSIBLE",I97="(2) MENOR"),"MODERADA",IF(AND(G97="(4) PROBABLE",I97="(2) MENOR"),"ALTA",IF(AND(G97="(5) CASI SEGURO",I97="(2) MENOR"),"ALTA",IF(AND(G97="(1) RARA VEZ",I97="(3) MODERADO"),"MODERADA",IF(AND(G97="(2) IMPROBABLE",I97="(3) MODERADO"),"MODERADA",IF(AND(G97="(3) POSIBLE",I97="(3) MODERADO"),"ALTA",IF(AND(G97="(4) PROBABLE",I97="(3) MODERADO"),"ALTA",IF(AND(G97="(5) CASI SEGURO",I97="(3) MODERADO"),"EXTREMA",IF(AND(G97="(1) RARA VEZ",I97="(4) MAYOR"),"ALTA",IF(AND(G97="(2) IMPROBABLE",I97="(4) MAYOR"),"ALTA",IF(AND(G97="(3) POSIBLE",I97="(4) MAYOR"),"EXTREMA",IF(AND(G97="(4) PROBABLE",I97="(4) MAYOR"),"EXTREMA",IF(AND(G97="(5) CASI SEGURO",I97="(4) MAYOR"),"EXTREMA",IF(AND(G97="(1) RARA VEZ",I97="(5) CATASTRÓFICO"),"ALTA",IF(AND(G97="(2) IMPROBABLE",I97="(5) CATASTRÓFICO"),"EXTREMA",IF(AND(G97="(3) POSIBLE",I97="(5) CATASTRÓFICO"),"EXTREMA",IF(AND(G97="(4) PROBABLE",I97="(5) CATASTRÓFICO"),"EXTREMA",IF(AND(G97="(5) CASI SEGURO",I97="(5) CATASTRÓFICO"),"EXTREMA")))))))))))))))))))))))))</f>
        <v>MODERADA</v>
      </c>
      <c r="M99" s="431"/>
      <c r="N99" s="61" t="s">
        <v>3</v>
      </c>
      <c r="O99" s="41" t="s">
        <v>12</v>
      </c>
      <c r="P99" s="42" t="str">
        <f>IF(O99="SÍ",15,"0")</f>
        <v>0</v>
      </c>
      <c r="Q99" s="257"/>
      <c r="R99" s="295"/>
      <c r="S99" s="284"/>
      <c r="T99" s="295"/>
      <c r="U99" s="297"/>
      <c r="V99" s="269"/>
      <c r="W99" s="263"/>
      <c r="X99" s="257"/>
      <c r="Y99" s="260" t="str">
        <f>IF(AND(V97="(1) RARA VEZ",W97="(1) INSIGNIFICANTE"),"BAJA",IF(AND(V97="(1) RARA VEZ",W97="(2) MENOR"),"BAJA",IF(AND(V97="(2) IMPROBABLE",W97="(1) INSIGNIFICANTE"),"BAJA",IF(AND(V97="(3) POSIBLE",W97="(1) INSIGNIFICANTE"),"BAJA",IF(AND(V97="(4) PROBABLE",W97="(1) INSIGNIFICANTE"),"MODERADO",IF(AND(V97="(5) CASI SEGURO",W97="(1) INSIGNIFICANTE"),"ALTA",IF(AND(V97="(2) IMPROBABLE",W97="(2) MENOR"),"BAJA",IF(AND(V97="(3) POSIBLE",W97="(2) MENOR"),"MODERADA",IF(AND(V97="(4) PROBABLE",W97="(2) MENOR"),"ALTA",IF(AND(V97="(5) CASI SEGURO",W97="(2) MENOR"),"ALTA",IF(AND(V97="(1) RARA VEZ",W97="(3) MODERADO"),"MODERADA",IF(AND(V97="(2) IMPROBABLE",W97="(3) MODERADO"),"MODERADA",IF(AND(V97="(3) POSIBLE",W97="(3) MODERADO"),"ALTA",IF(AND(V97="(4) PROBABLE",W97="(3) MODERADO"),"ALTA",IF(AND(V97="(5) CASI SEGURO",W97="(3) MODERADO"),"EXTREMA",IF(AND(V97="(1) RARA VEZ",W97="(4) MAYOR"),"ALTA",IF(AND(V97="(2) IMPROBABLE",W97="(4) MAYOR"),"ALTA",IF(AND(V97="(3) POSIBLE",W97="(4) MAYOR"),"EXTREMA",IF(AND(V97="(4) PROBABLE",W97="(4) MAYOR"),"EXTREMA",IF(AND(V97="(5) CASI SEGURO",W97="(4) MAYOR"),"EXTREMA",IF(AND(V97="(1) RARA VEZ",W97="(5) CATASTRÓFICO"),"ALTA",IF(AND(V97="(2) IMPROBABLE",W97="(5) CATASTRÓFICO"),"EXTREMA",IF(AND(V97="(3) POSIBLE",W97="(5) CATASTRÓFICO"),"EXTREMA",IF(AND(V97="(4) PROBABLE",W97="(5) CATASTRÓFICO"),"EXTREMA",IF(AND(V97="(5) CASI SEGURO",W97="(5) CATASTRÓFICO"),"EXTREMA")))))))))))))))))))))))))</f>
        <v>MODERADA</v>
      </c>
      <c r="Z99" s="422"/>
      <c r="AA99" s="299"/>
      <c r="AB99" s="422"/>
      <c r="AC99" s="422"/>
      <c r="AD99" s="274"/>
      <c r="AE99" s="274"/>
      <c r="AF99" s="274"/>
      <c r="AG99" s="313"/>
    </row>
    <row r="100" spans="1:33" ht="25.5" customHeight="1" x14ac:dyDescent="0.25">
      <c r="A100" s="435"/>
      <c r="B100" s="501"/>
      <c r="C100" s="422"/>
      <c r="D100" s="302"/>
      <c r="E100" s="422"/>
      <c r="F100" s="422"/>
      <c r="G100" s="428"/>
      <c r="H100" s="287"/>
      <c r="I100" s="289"/>
      <c r="J100" s="257"/>
      <c r="K100" s="257"/>
      <c r="L100" s="260"/>
      <c r="M100" s="431"/>
      <c r="N100" s="61" t="s">
        <v>4</v>
      </c>
      <c r="O100" s="41" t="s">
        <v>11</v>
      </c>
      <c r="P100" s="42">
        <f>IF(O100="SÍ",10,"0")</f>
        <v>10</v>
      </c>
      <c r="Q100" s="257"/>
      <c r="R100" s="295"/>
      <c r="S100" s="284"/>
      <c r="T100" s="295"/>
      <c r="U100" s="297"/>
      <c r="V100" s="269"/>
      <c r="W100" s="263"/>
      <c r="X100" s="257"/>
      <c r="Y100" s="260"/>
      <c r="Z100" s="422"/>
      <c r="AA100" s="299"/>
      <c r="AB100" s="422"/>
      <c r="AC100" s="422"/>
      <c r="AD100" s="274"/>
      <c r="AE100" s="274"/>
      <c r="AF100" s="274"/>
      <c r="AG100" s="313"/>
    </row>
    <row r="101" spans="1:33" ht="25.5" customHeight="1" x14ac:dyDescent="0.25">
      <c r="A101" s="435"/>
      <c r="B101" s="501"/>
      <c r="C101" s="422"/>
      <c r="D101" s="302"/>
      <c r="E101" s="422"/>
      <c r="F101" s="422"/>
      <c r="G101" s="428"/>
      <c r="H101" s="287"/>
      <c r="I101" s="289"/>
      <c r="J101" s="257"/>
      <c r="K101" s="257"/>
      <c r="L101" s="260"/>
      <c r="M101" s="431"/>
      <c r="N101" s="60" t="s">
        <v>37</v>
      </c>
      <c r="O101" s="41" t="s">
        <v>12</v>
      </c>
      <c r="P101" s="42" t="str">
        <f>IF(O101="SÍ",15,"0")</f>
        <v>0</v>
      </c>
      <c r="Q101" s="257"/>
      <c r="R101" s="295"/>
      <c r="S101" s="284"/>
      <c r="T101" s="295"/>
      <c r="U101" s="297"/>
      <c r="V101" s="269"/>
      <c r="W101" s="263"/>
      <c r="X101" s="257"/>
      <c r="Y101" s="260"/>
      <c r="Z101" s="422"/>
      <c r="AA101" s="299"/>
      <c r="AB101" s="422"/>
      <c r="AC101" s="422"/>
      <c r="AD101" s="274"/>
      <c r="AE101" s="274"/>
      <c r="AF101" s="274"/>
      <c r="AG101" s="313"/>
    </row>
    <row r="102" spans="1:33" ht="25.5" customHeight="1" x14ac:dyDescent="0.25">
      <c r="A102" s="435"/>
      <c r="B102" s="501"/>
      <c r="C102" s="422"/>
      <c r="D102" s="302"/>
      <c r="E102" s="422"/>
      <c r="F102" s="422"/>
      <c r="G102" s="428"/>
      <c r="H102" s="287"/>
      <c r="I102" s="289"/>
      <c r="J102" s="257"/>
      <c r="K102" s="257"/>
      <c r="L102" s="260"/>
      <c r="M102" s="431"/>
      <c r="N102" s="60" t="s">
        <v>5</v>
      </c>
      <c r="O102" s="41" t="s">
        <v>11</v>
      </c>
      <c r="P102" s="42">
        <f>IF(O102="SÍ",10,"0")</f>
        <v>10</v>
      </c>
      <c r="Q102" s="257"/>
      <c r="R102" s="295"/>
      <c r="S102" s="284"/>
      <c r="T102" s="295"/>
      <c r="U102" s="297"/>
      <c r="V102" s="269"/>
      <c r="W102" s="263"/>
      <c r="X102" s="257"/>
      <c r="Y102" s="260"/>
      <c r="Z102" s="422"/>
      <c r="AA102" s="299"/>
      <c r="AB102" s="422"/>
      <c r="AC102" s="422"/>
      <c r="AD102" s="274"/>
      <c r="AE102" s="274"/>
      <c r="AF102" s="274"/>
      <c r="AG102" s="313"/>
    </row>
    <row r="103" spans="1:33" ht="25.5" customHeight="1" thickBot="1" x14ac:dyDescent="0.3">
      <c r="A103" s="436"/>
      <c r="B103" s="504"/>
      <c r="C103" s="437"/>
      <c r="D103" s="438"/>
      <c r="E103" s="437"/>
      <c r="F103" s="437"/>
      <c r="G103" s="439"/>
      <c r="H103" s="322"/>
      <c r="I103" s="323"/>
      <c r="J103" s="324"/>
      <c r="K103" s="324"/>
      <c r="L103" s="261"/>
      <c r="M103" s="440"/>
      <c r="N103" s="78" t="s">
        <v>36</v>
      </c>
      <c r="O103" s="79" t="s">
        <v>12</v>
      </c>
      <c r="P103" s="80" t="str">
        <f>IF(O103="SÍ",30,"0")</f>
        <v>0</v>
      </c>
      <c r="Q103" s="324"/>
      <c r="R103" s="328"/>
      <c r="S103" s="329"/>
      <c r="T103" s="328"/>
      <c r="U103" s="330"/>
      <c r="V103" s="331"/>
      <c r="W103" s="332"/>
      <c r="X103" s="324"/>
      <c r="Y103" s="261"/>
      <c r="Z103" s="437"/>
      <c r="AA103" s="308"/>
      <c r="AB103" s="437"/>
      <c r="AC103" s="437"/>
      <c r="AD103" s="311"/>
      <c r="AE103" s="311"/>
      <c r="AF103" s="311"/>
      <c r="AG103" s="314"/>
    </row>
    <row r="104" spans="1:33" ht="25.5" customHeight="1" x14ac:dyDescent="0.25">
      <c r="A104" s="505" t="s">
        <v>199</v>
      </c>
      <c r="B104" s="508" t="s">
        <v>200</v>
      </c>
      <c r="C104" s="451" t="s">
        <v>201</v>
      </c>
      <c r="D104" s="454" t="s">
        <v>75</v>
      </c>
      <c r="E104" s="451" t="s">
        <v>202</v>
      </c>
      <c r="F104" s="451" t="s">
        <v>203</v>
      </c>
      <c r="G104" s="491" t="s">
        <v>14</v>
      </c>
      <c r="H104" s="494" t="str">
        <f>IF(G104="(1) RARA VEZ","1", IF(G104="(2) IMPROBABLE","2",IF(G104="(3) POSIBLE","3",IF(G104="(4) PROBABLE","4",IF(G104="(5) CASI SEGURO","5","")))))</f>
        <v>2</v>
      </c>
      <c r="I104" s="491" t="s">
        <v>72</v>
      </c>
      <c r="J104" s="441" t="str">
        <f>IF(I104="(1) INSIGNIFICANTE","1",IF(I104="(2) MENOR","2",IF(I104="(3) MODERADO","3",IF(I104="(4) MAYOR","4",IF(I104="(5) CATASTRÓFICO","5","")))))</f>
        <v>4</v>
      </c>
      <c r="K104" s="441">
        <f>H104*J104</f>
        <v>8</v>
      </c>
      <c r="L104" s="463">
        <f>+K104</f>
        <v>8</v>
      </c>
      <c r="M104" s="451" t="s">
        <v>204</v>
      </c>
      <c r="N104" s="86" t="s">
        <v>6</v>
      </c>
      <c r="O104" s="87" t="s">
        <v>11</v>
      </c>
      <c r="P104" s="88">
        <f>IF(O104="SÍ",15,"0")</f>
        <v>15</v>
      </c>
      <c r="Q104" s="464">
        <f>SUM(P104:P110)</f>
        <v>30</v>
      </c>
      <c r="R104" s="465">
        <f>IF(AND(Q104&gt;=0,Q104&lt;=50),0,IF(AND(Q104&gt;50,Q104&lt;=75),1,IF(AND(Q104&gt;75,Q104&lt;=100),2,"REVISAR")))</f>
        <v>0</v>
      </c>
      <c r="S104" s="468" t="s">
        <v>8</v>
      </c>
      <c r="T104" s="465">
        <f>IF(S104="PROBABILIDAD",H104-R104,J104-R104)</f>
        <v>2</v>
      </c>
      <c r="U104" s="471">
        <f>IF($T104&lt;=0,1,$T104)</f>
        <v>2</v>
      </c>
      <c r="V104" s="474" t="str">
        <f>IF(AND($S104="PROBABILIDAD",$U104=1),$AM$2,IF(AND(S104="PROBABILIDAD",$U104=2),$AM$3,IF(AND($S104="PROBABILIDAD",$U104=3),$AM$4,IF(AND($S104="PROBABILIDAD",$U104=4),$AM$5,IF(AND($S104="PROBABILIDAD",$U104=5),$AM$6,$G104)))))</f>
        <v>(2) IMPROBABLE</v>
      </c>
      <c r="W104" s="477" t="str">
        <f>IF(AND($S104="IMPACTO",$U104=1),$AL$2,IF(AND(S104="IMPACTO",$U104=2),$AL$3,IF(AND($S104="IMPACTO",$U104=3),$AL$4,IF(AND($S104="IMPACTO",$U104=4),$AL$5,IF(AND($S104="IMPACTO",$U104=5),$AL$6,I104)))))</f>
        <v>(4) MAYOR</v>
      </c>
      <c r="X104" s="441">
        <f>IF(S104="PROBABILIDAD",U104*J104,U104*H104)</f>
        <v>8</v>
      </c>
      <c r="Y104" s="449">
        <f>$X104</f>
        <v>8</v>
      </c>
      <c r="Z104" s="451" t="s">
        <v>205</v>
      </c>
      <c r="AA104" s="454" t="s">
        <v>192</v>
      </c>
      <c r="AB104" s="451" t="s">
        <v>206</v>
      </c>
      <c r="AC104" s="451" t="s">
        <v>207</v>
      </c>
      <c r="AD104" s="457"/>
      <c r="AE104" s="460"/>
      <c r="AF104" s="460"/>
      <c r="AG104" s="444"/>
    </row>
    <row r="105" spans="1:33" ht="25.5" customHeight="1" x14ac:dyDescent="0.25">
      <c r="A105" s="506"/>
      <c r="B105" s="509"/>
      <c r="C105" s="452"/>
      <c r="D105" s="455"/>
      <c r="E105" s="489"/>
      <c r="F105" s="452"/>
      <c r="G105" s="492"/>
      <c r="H105" s="495"/>
      <c r="I105" s="492"/>
      <c r="J105" s="442"/>
      <c r="K105" s="442"/>
      <c r="L105" s="447"/>
      <c r="M105" s="452"/>
      <c r="N105" s="82" t="s">
        <v>7</v>
      </c>
      <c r="O105" s="81" t="s">
        <v>11</v>
      </c>
      <c r="P105" s="83">
        <f>IF(O105="SÍ",5,"0")</f>
        <v>5</v>
      </c>
      <c r="Q105" s="442"/>
      <c r="R105" s="466"/>
      <c r="S105" s="469"/>
      <c r="T105" s="466"/>
      <c r="U105" s="472"/>
      <c r="V105" s="475"/>
      <c r="W105" s="478"/>
      <c r="X105" s="442"/>
      <c r="Y105" s="450"/>
      <c r="Z105" s="452"/>
      <c r="AA105" s="455"/>
      <c r="AB105" s="452"/>
      <c r="AC105" s="452"/>
      <c r="AD105" s="458"/>
      <c r="AE105" s="458"/>
      <c r="AF105" s="461"/>
      <c r="AG105" s="445"/>
    </row>
    <row r="106" spans="1:33" ht="25.5" customHeight="1" x14ac:dyDescent="0.25">
      <c r="A106" s="506"/>
      <c r="B106" s="509"/>
      <c r="C106" s="452"/>
      <c r="D106" s="455"/>
      <c r="E106" s="489"/>
      <c r="F106" s="452"/>
      <c r="G106" s="492"/>
      <c r="H106" s="495"/>
      <c r="I106" s="492"/>
      <c r="J106" s="442"/>
      <c r="K106" s="442"/>
      <c r="L106" s="447" t="str">
        <f>IF(AND(G104="(1) RARA VEZ",I104="(1) INSIGNIFICANTE"),"BAJA",IF(AND(G104="(1) RARA VEZ",I104="(2) MENOR"),"BAJA",IF(AND(G104="(2) IMPROBABLE",I104="(1) INSIGNIFICANTE"),"BAJA",IF(AND(G104="(3) POSIBLE",I104="(1) INSIGNIFICANTE"),"BAJA",IF(AND(G104="(4) PROBABLE",I104="(1) INSIGNIFICANTE"),"MODERADA",IF(AND(G104="(5) CASI SEGURO",I104="(1) INSIGNIFICANTE"),"ALTA",IF(AND(G104="(2) IMPROBABLE",I104="(2) MENOR"),"BAJA",IF(AND(G104="(3) POSIBLE",I104="(2) MENOR"),"MODERADA",IF(AND(G104="(4) PROBABLE",I104="(2) MENOR"),"ALTA",IF(AND(G104="(5) CASI SEGURO",I104="(2) MENOR"),"ALTA",IF(AND(G104="(1) RARA VEZ",I104="(3) MODERADO"),"MODERADA",IF(AND(G104="(2) IMPROBABLE",I104="(3) MODERADO"),"MODERADA",IF(AND(G104="(3) POSIBLE",I104="(3) MODERADO"),"ALTA",IF(AND(G104="(4) PROBABLE",I104="(3) MODERADO"),"ALTA",IF(AND(G104="(5) CASI SEGURO",I104="(3) MODERADO"),"EXTREMA",IF(AND(G104="(1) RARA VEZ",I104="(4) MAYOR"),"ALTA",IF(AND(G104="(2) IMPROBABLE",I104="(4) MAYOR"),"ALTA",IF(AND(G104="(3) POSIBLE",I104="(4) MAYOR"),"EXTREMA",IF(AND(G104="(4) PROBABLE",I104="(4) MAYOR"),"EXTREMA",IF(AND(G104="(5) CASI SEGURO",I104="(4) MAYOR"),"EXTREMA",IF(AND(G104="(1) RARA VEZ",I104="(5) CATASTRÓFICO"),"ALTA",IF(AND(G104="(2) IMPROBABLE",I104="(5) CATASTRÓFICO"),"EXTREMA",IF(AND(G104="(3) POSIBLE",I104="(5) CATASTRÓFICO"),"EXTREMA",IF(AND(G104="(4) PROBABLE",I104="(5) CATASTRÓFICO"),"EXTREMA",IF(AND(G104="(5) CASI SEGURO",I104="(5) CATASTRÓFICO"),"EXTREMA")))))))))))))))))))))))))</f>
        <v>ALTA</v>
      </c>
      <c r="M106" s="452"/>
      <c r="N106" s="84" t="s">
        <v>3</v>
      </c>
      <c r="O106" s="81" t="s">
        <v>12</v>
      </c>
      <c r="P106" s="83" t="str">
        <f>IF(O106="SÍ",15,"0")</f>
        <v>0</v>
      </c>
      <c r="Q106" s="442"/>
      <c r="R106" s="466"/>
      <c r="S106" s="469"/>
      <c r="T106" s="466"/>
      <c r="U106" s="472"/>
      <c r="V106" s="475"/>
      <c r="W106" s="478"/>
      <c r="X106" s="442"/>
      <c r="Y106" s="447" t="str">
        <f>IF(AND(V104="(1) RARA VEZ",W104="(1) INSIGNIFICANTE"),"BAJA",IF(AND(V104="(1) RARA VEZ",W104="(2) MENOR"),"BAJA",IF(AND(V104="(2) IMPROBABLE",W104="(1) INSIGNIFICANTE"),"BAJA",IF(AND(V104="(3) POSIBLE",W104="(1) INSIGNIFICANTE"),"BAJA",IF(AND(V104="(4) PROBABLE",W104="(1) INSIGNIFICANTE"),"MODERADO",IF(AND(V104="(5) CASI SEGURO",W104="(1) INSIGNIFICANTE"),"ALTA",IF(AND(V104="(2) IMPROBABLE",W104="(2) MENOR"),"BAJA",IF(AND(V104="(3) POSIBLE",W104="(2) MENOR"),"MODERADA",IF(AND(V104="(4) PROBABLE",W104="(2) MENOR"),"ALTA",IF(AND(V104="(5) CASI SEGURO",W104="(2) MENOR"),"ALTA",IF(AND(V104="(1) RARA VEZ",W104="(3) MODERADO"),"MODERADA",IF(AND(V104="(2) IMPROBABLE",W104="(3) MODERADO"),"MODERADA",IF(AND(V104="(3) POSIBLE",W104="(3) MODERADO"),"ALTA",IF(AND(V104="(4) PROBABLE",W104="(3) MODERADO"),"ALTA",IF(AND(V104="(5) CASI SEGURO",W104="(3) MODERADO"),"EXTREMA",IF(AND(V104="(1) RARA VEZ",W104="(4) MAYOR"),"ALTA",IF(AND(V104="(2) IMPROBABLE",W104="(4) MAYOR"),"ALTA",IF(AND(V104="(3) POSIBLE",W104="(4) MAYOR"),"EXTREMA",IF(AND(V104="(4) PROBABLE",W104="(4) MAYOR"),"EXTREMA",IF(AND(V104="(5) CASI SEGURO",W104="(4) MAYOR"),"EXTREMA",IF(AND(V104="(1) RARA VEZ",W104="(5) CATASTRÓFICO"),"ALTA",IF(AND(V104="(2) IMPROBABLE",W104="(5) CATASTRÓFICO"),"EXTREMA",IF(AND(V104="(3) POSIBLE",W104="(5) CATASTRÓFICO"),"EXTREMA",IF(AND(V104="(4) PROBABLE",W104="(5) CATASTRÓFICO"),"EXTREMA",IF(AND(V104="(5) CASI SEGURO",W104="(5) CATASTRÓFICO"),"EXTREMA")))))))))))))))))))))))))</f>
        <v>ALTA</v>
      </c>
      <c r="Z106" s="452"/>
      <c r="AA106" s="455"/>
      <c r="AB106" s="452"/>
      <c r="AC106" s="452"/>
      <c r="AD106" s="458"/>
      <c r="AE106" s="458"/>
      <c r="AF106" s="461"/>
      <c r="AG106" s="445"/>
    </row>
    <row r="107" spans="1:33" ht="25.5" customHeight="1" x14ac:dyDescent="0.25">
      <c r="A107" s="506"/>
      <c r="B107" s="509"/>
      <c r="C107" s="452"/>
      <c r="D107" s="455"/>
      <c r="E107" s="489"/>
      <c r="F107" s="452"/>
      <c r="G107" s="492"/>
      <c r="H107" s="495"/>
      <c r="I107" s="492"/>
      <c r="J107" s="442"/>
      <c r="K107" s="442"/>
      <c r="L107" s="447"/>
      <c r="M107" s="452"/>
      <c r="N107" s="84" t="s">
        <v>4</v>
      </c>
      <c r="O107" s="81" t="s">
        <v>11</v>
      </c>
      <c r="P107" s="83">
        <f>IF(O107="SÍ",10,"0")</f>
        <v>10</v>
      </c>
      <c r="Q107" s="442"/>
      <c r="R107" s="466"/>
      <c r="S107" s="469"/>
      <c r="T107" s="466"/>
      <c r="U107" s="472"/>
      <c r="V107" s="475"/>
      <c r="W107" s="478"/>
      <c r="X107" s="442"/>
      <c r="Y107" s="447"/>
      <c r="Z107" s="452"/>
      <c r="AA107" s="455"/>
      <c r="AB107" s="452"/>
      <c r="AC107" s="452"/>
      <c r="AD107" s="458"/>
      <c r="AE107" s="458"/>
      <c r="AF107" s="461"/>
      <c r="AG107" s="445"/>
    </row>
    <row r="108" spans="1:33" ht="25.5" customHeight="1" x14ac:dyDescent="0.25">
      <c r="A108" s="506"/>
      <c r="B108" s="509"/>
      <c r="C108" s="452"/>
      <c r="D108" s="455"/>
      <c r="E108" s="489"/>
      <c r="F108" s="452"/>
      <c r="G108" s="492"/>
      <c r="H108" s="495"/>
      <c r="I108" s="492"/>
      <c r="J108" s="442"/>
      <c r="K108" s="442"/>
      <c r="L108" s="447"/>
      <c r="M108" s="452"/>
      <c r="N108" s="82" t="s">
        <v>37</v>
      </c>
      <c r="O108" s="81" t="s">
        <v>104</v>
      </c>
      <c r="P108" s="83" t="str">
        <f>IF(O108="SÍ",15,"0")</f>
        <v>0</v>
      </c>
      <c r="Q108" s="442"/>
      <c r="R108" s="466"/>
      <c r="S108" s="469"/>
      <c r="T108" s="466"/>
      <c r="U108" s="472"/>
      <c r="V108" s="475"/>
      <c r="W108" s="478"/>
      <c r="X108" s="442"/>
      <c r="Y108" s="447"/>
      <c r="Z108" s="452"/>
      <c r="AA108" s="455"/>
      <c r="AB108" s="452"/>
      <c r="AC108" s="452"/>
      <c r="AD108" s="458"/>
      <c r="AE108" s="458"/>
      <c r="AF108" s="461"/>
      <c r="AG108" s="445"/>
    </row>
    <row r="109" spans="1:33" ht="25.5" customHeight="1" x14ac:dyDescent="0.25">
      <c r="A109" s="506"/>
      <c r="B109" s="509"/>
      <c r="C109" s="452"/>
      <c r="D109" s="455"/>
      <c r="E109" s="489"/>
      <c r="F109" s="452"/>
      <c r="G109" s="492"/>
      <c r="H109" s="495"/>
      <c r="I109" s="492"/>
      <c r="J109" s="442"/>
      <c r="K109" s="442"/>
      <c r="L109" s="447"/>
      <c r="M109" s="452"/>
      <c r="N109" s="82" t="s">
        <v>208</v>
      </c>
      <c r="O109" s="81" t="s">
        <v>12</v>
      </c>
      <c r="P109" s="83" t="str">
        <f>IF(O109="SÍ",10,"0")</f>
        <v>0</v>
      </c>
      <c r="Q109" s="442"/>
      <c r="R109" s="466"/>
      <c r="S109" s="469"/>
      <c r="T109" s="466"/>
      <c r="U109" s="472"/>
      <c r="V109" s="475"/>
      <c r="W109" s="478"/>
      <c r="X109" s="442"/>
      <c r="Y109" s="447"/>
      <c r="Z109" s="452"/>
      <c r="AA109" s="455"/>
      <c r="AB109" s="452"/>
      <c r="AC109" s="452"/>
      <c r="AD109" s="458"/>
      <c r="AE109" s="458"/>
      <c r="AF109" s="461"/>
      <c r="AG109" s="445"/>
    </row>
    <row r="110" spans="1:33" ht="25.5" customHeight="1" thickBot="1" x14ac:dyDescent="0.3">
      <c r="A110" s="507"/>
      <c r="B110" s="510"/>
      <c r="C110" s="453"/>
      <c r="D110" s="456"/>
      <c r="E110" s="490"/>
      <c r="F110" s="453"/>
      <c r="G110" s="493"/>
      <c r="H110" s="496"/>
      <c r="I110" s="493"/>
      <c r="J110" s="443"/>
      <c r="K110" s="443"/>
      <c r="L110" s="448"/>
      <c r="M110" s="453"/>
      <c r="N110" s="89" t="s">
        <v>36</v>
      </c>
      <c r="O110" s="90" t="s">
        <v>12</v>
      </c>
      <c r="P110" s="91" t="str">
        <f>IF(O110="SÍ",30,"0")</f>
        <v>0</v>
      </c>
      <c r="Q110" s="443"/>
      <c r="R110" s="467"/>
      <c r="S110" s="470"/>
      <c r="T110" s="467"/>
      <c r="U110" s="473"/>
      <c r="V110" s="476"/>
      <c r="W110" s="479"/>
      <c r="X110" s="443"/>
      <c r="Y110" s="448"/>
      <c r="Z110" s="453"/>
      <c r="AA110" s="456"/>
      <c r="AB110" s="453"/>
      <c r="AC110" s="453"/>
      <c r="AD110" s="459"/>
      <c r="AE110" s="459"/>
      <c r="AF110" s="462"/>
      <c r="AG110" s="446"/>
    </row>
    <row r="111" spans="1:33" ht="32.25" customHeight="1" x14ac:dyDescent="0.25">
      <c r="A111" s="515" t="s">
        <v>249</v>
      </c>
      <c r="B111" s="232" t="s">
        <v>237</v>
      </c>
      <c r="C111" s="354" t="s">
        <v>213</v>
      </c>
      <c r="D111" s="354" t="s">
        <v>75</v>
      </c>
      <c r="E111" s="354" t="s">
        <v>214</v>
      </c>
      <c r="F111" s="354" t="s">
        <v>215</v>
      </c>
      <c r="G111" s="356" t="s">
        <v>15</v>
      </c>
      <c r="H111" s="357" t="str">
        <f>IF(G111="(1) RARA VEZ","1", IF(G111="(2) IMPROBABLE","2",IF(G111="(3) POSIBLE","3",IF(G111="(4) PROBABLE","4",IF(G111="(5) CASI SEGURO","5","")))))</f>
        <v>3</v>
      </c>
      <c r="I111" s="358" t="s">
        <v>68</v>
      </c>
      <c r="J111" s="340" t="str">
        <f>IF(I111="(1) INSIGNIFICANTE","1",IF(I111="(2) MENOR","2",IF(I111="(3) MODERADO","3",IF(I111="(4) MAYOR","4",IF(I111="(5) CATASTRÓFICO","5","")))))</f>
        <v>2</v>
      </c>
      <c r="K111" s="340">
        <f>H111*J111</f>
        <v>6</v>
      </c>
      <c r="L111" s="514">
        <f>+K111</f>
        <v>6</v>
      </c>
      <c r="M111" s="354" t="s">
        <v>216</v>
      </c>
      <c r="N111" s="74" t="s">
        <v>6</v>
      </c>
      <c r="O111" s="75" t="s">
        <v>104</v>
      </c>
      <c r="P111" s="77" t="str">
        <f>IF(O111="SÍ",15,"0")</f>
        <v>0</v>
      </c>
      <c r="Q111" s="345">
        <f>SUM(P111:P117)</f>
        <v>10</v>
      </c>
      <c r="R111" s="346">
        <f>IF(AND(Q111&gt;=0,Q111&lt;=50),0,IF(AND(Q111&gt;50,Q111&lt;=75),1,IF(AND(Q111&gt;75,Q111&lt;=100),2,"REVISAR")))</f>
        <v>0</v>
      </c>
      <c r="S111" s="347" t="s">
        <v>8</v>
      </c>
      <c r="T111" s="346">
        <f>IF(S111="PROBABILIDAD",H111-R111,J111-R111)</f>
        <v>3</v>
      </c>
      <c r="U111" s="348">
        <f>IF($T111&lt;=0,1,$T111)</f>
        <v>3</v>
      </c>
      <c r="V111" s="338" t="str">
        <f>IF(AND($S111="PROBABILIDAD",$U111=1),$AM$2,IF(AND(S111="PROBABILIDAD",$U111=2),$AM$3,IF(AND($S111="PROBABILIDAD",$U111=3),$AM$4,IF(AND($S111="PROBABILIDAD",$U111=4),$AM$5,IF(AND($S111="PROBABILIDAD",$U111=5),$AM$6,$G111)))))</f>
        <v>(3) POSIBLE</v>
      </c>
      <c r="W111" s="339" t="str">
        <f>IF(AND($S111="IMPACTO",$U111=1),$AL$2,IF(AND(S111="IMPACTO",$U111=2),$AL$3,IF(AND($S111="IMPACTO",$U111=3),$AL$4,IF(AND($S111="IMPACTO",$U111=4),$AL$5,IF(AND($S111="IMPACTO",$U111=5),$AL$6,I111)))))</f>
        <v>(2) MENOR</v>
      </c>
      <c r="X111" s="340">
        <f>IF(S111="PROBABILIDAD",U111*J111,U111*H111)</f>
        <v>6</v>
      </c>
      <c r="Y111" s="480">
        <f>$X111</f>
        <v>6</v>
      </c>
      <c r="Z111" s="354" t="s">
        <v>217</v>
      </c>
      <c r="AA111" s="358" t="s">
        <v>218</v>
      </c>
      <c r="AB111" s="481" t="s">
        <v>219</v>
      </c>
      <c r="AC111" s="354" t="s">
        <v>220</v>
      </c>
      <c r="AD111" s="355"/>
      <c r="AE111" s="391"/>
      <c r="AF111" s="391"/>
      <c r="AG111" s="337"/>
    </row>
    <row r="112" spans="1:33" ht="32.25" customHeight="1" x14ac:dyDescent="0.25">
      <c r="A112" s="516"/>
      <c r="B112" s="233"/>
      <c r="C112" s="317"/>
      <c r="D112" s="317"/>
      <c r="E112" s="316"/>
      <c r="F112" s="317"/>
      <c r="G112" s="285"/>
      <c r="H112" s="287"/>
      <c r="I112" s="289"/>
      <c r="J112" s="257"/>
      <c r="K112" s="257"/>
      <c r="L112" s="433"/>
      <c r="M112" s="317"/>
      <c r="N112" s="60" t="s">
        <v>7</v>
      </c>
      <c r="O112" s="41" t="s">
        <v>104</v>
      </c>
      <c r="P112" s="42" t="str">
        <f>IF(O112="SÍ",5,"0")</f>
        <v>0</v>
      </c>
      <c r="Q112" s="257"/>
      <c r="R112" s="295"/>
      <c r="S112" s="284"/>
      <c r="T112" s="295"/>
      <c r="U112" s="297"/>
      <c r="V112" s="269"/>
      <c r="W112" s="263"/>
      <c r="X112" s="257"/>
      <c r="Y112" s="266"/>
      <c r="Z112" s="317"/>
      <c r="AA112" s="363"/>
      <c r="AB112" s="482"/>
      <c r="AC112" s="317"/>
      <c r="AD112" s="278"/>
      <c r="AE112" s="274"/>
      <c r="AF112" s="274"/>
      <c r="AG112" s="313"/>
    </row>
    <row r="113" spans="1:33" ht="32.25" customHeight="1" x14ac:dyDescent="0.25">
      <c r="A113" s="516"/>
      <c r="B113" s="233"/>
      <c r="C113" s="317"/>
      <c r="D113" s="317"/>
      <c r="E113" s="316"/>
      <c r="F113" s="317"/>
      <c r="G113" s="285"/>
      <c r="H113" s="287"/>
      <c r="I113" s="289"/>
      <c r="J113" s="257"/>
      <c r="K113" s="257"/>
      <c r="L113" s="260" t="str">
        <f>IF(AND(G111="(1) RARA VEZ",I111="(1) INSIGNIFICANTE"),"BAJA",IF(AND(G111="(1) RARA VEZ",I111="(2) MENOR"),"BAJA",IF(AND(G111="(2) IMPROBABLE",I111="(1) INSIGNIFICANTE"),"BAJA",IF(AND(G111="(3) POSIBLE",I111="(1) INSIGNIFICANTE"),"BAJA",IF(AND(G111="(4) PROBABLE",I111="(1) INSIGNIFICANTE"),"MODERADA",IF(AND(G111="(5) CASI SEGURO",I111="(1) INSIGNIFICANTE"),"ALTA",IF(AND(G111="(2) IMPROBABLE",I111="(2) MENOR"),"BAJA",IF(AND(G111="(3) POSIBLE",I111="(2) MENOR"),"MODERADA",IF(AND(G111="(4) PROBABLE",I111="(2) MENOR"),"ALTA",IF(AND(G111="(5) CASI SEGURO",I111="(2) MENOR"),"ALTA",IF(AND(G111="(1) RARA VEZ",I111="(3) MODERADO"),"MODERADA",IF(AND(G111="(2) IMPROBABLE",I111="(3) MODERADO"),"MODERADA",IF(AND(G111="(3) POSIBLE",I111="(3) MODERADO"),"ALTA",IF(AND(G111="(4) PROBABLE",I111="(3) MODERADO"),"ALTA",IF(AND(G111="(5) CASI SEGURO",I111="(3) MODERADO"),"EXTREMA",IF(AND(G111="(1) RARA VEZ",I111="(4) MAYOR"),"ALTA",IF(AND(G111="(2) IMPROBABLE",I111="(4) MAYOR"),"ALTA",IF(AND(G111="(3) POSIBLE",I111="(4) MAYOR"),"EXTREMA",IF(AND(G111="(4) PROBABLE",I111="(4) MAYOR"),"EXTREMA",IF(AND(G111="(5) CASI SEGURO",I111="(4) MAYOR"),"EXTREMA",IF(AND(G111="(1) RARA VEZ",I111="(5) CATASTRÓFICO"),"ALTA",IF(AND(G111="(2) IMPROBABLE",I111="(5) CATASTRÓFICO"),"EXTREMA",IF(AND(G111="(3) POSIBLE",I111="(5) CATASTRÓFICO"),"EXTREMA",IF(AND(G111="(4) PROBABLE",I111="(5) CATASTRÓFICO"),"EXTREMA",IF(AND(G111="(5) CASI SEGURO",I111="(5) CATASTRÓFICO"),"EXTREMA")))))))))))))))))))))))))</f>
        <v>MODERADA</v>
      </c>
      <c r="M113" s="317"/>
      <c r="N113" s="61" t="s">
        <v>3</v>
      </c>
      <c r="O113" s="41" t="s">
        <v>12</v>
      </c>
      <c r="P113" s="42" t="str">
        <f>IF(O113="SÍ",15,"0")</f>
        <v>0</v>
      </c>
      <c r="Q113" s="257"/>
      <c r="R113" s="295"/>
      <c r="S113" s="284"/>
      <c r="T113" s="295"/>
      <c r="U113" s="297"/>
      <c r="V113" s="269"/>
      <c r="W113" s="263"/>
      <c r="X113" s="257"/>
      <c r="Y113" s="260" t="str">
        <f>IF(AND(V111="(1) RARA VEZ",W111="(1) INSIGNIFICANTE"),"BAJA",IF(AND(V111="(1) RARA VEZ",W111="(2) MENOR"),"BAJA",IF(AND(V111="(2) IMPROBABLE",W111="(1) INSIGNIFICANTE"),"BAJA",IF(AND(V111="(3) POSIBLE",W111="(1) INSIGNIFICANTE"),"BAJA",IF(AND(V111="(4) PROBABLE",W111="(1) INSIGNIFICANTE"),"MODERADO",IF(AND(V111="(5) CASI SEGURO",W111="(1) INSIGNIFICANTE"),"ALTA",IF(AND(V111="(2) IMPROBABLE",W111="(2) MENOR"),"BAJA",IF(AND(V111="(3) POSIBLE",W111="(2) MENOR"),"MODERADA",IF(AND(V111="(4) PROBABLE",W111="(2) MENOR"),"ALTA",IF(AND(V111="(5) CASI SEGURO",W111="(2) MENOR"),"ALTA",IF(AND(V111="(1) RARA VEZ",W111="(3) MODERADO"),"MODERADA",IF(AND(V111="(2) IMPROBABLE",W111="(3) MODERADO"),"MODERADA",IF(AND(V111="(3) POSIBLE",W111="(3) MODERADO"),"ALTA",IF(AND(V111="(4) PROBABLE",W111="(3) MODERADO"),"ALTA",IF(AND(V111="(5) CASI SEGURO",W111="(3) MODERADO"),"EXTREMA",IF(AND(V111="(1) RARA VEZ",W111="(4) MAYOR"),"ALTA",IF(AND(V111="(2) IMPROBABLE",W111="(4) MAYOR"),"ALTA",IF(AND(V111="(3) POSIBLE",W111="(4) MAYOR"),"EXTREMA",IF(AND(V111="(4) PROBABLE",W111="(4) MAYOR"),"EXTREMA",IF(AND(V111="(5) CASI SEGURO",W111="(4) MAYOR"),"EXTREMA",IF(AND(V111="(1) RARA VEZ",W111="(5) CATASTRÓFICO"),"ALTA",IF(AND(V111="(2) IMPROBABLE",W111="(5) CATASTRÓFICO"),"EXTREMA",IF(AND(V111="(3) POSIBLE",W111="(5) CATASTRÓFICO"),"EXTREMA",IF(AND(V111="(4) PROBABLE",W111="(5) CATASTRÓFICO"),"EXTREMA",IF(AND(V111="(5) CASI SEGURO",W111="(5) CATASTRÓFICO"),"EXTREMA")))))))))))))))))))))))))</f>
        <v>MODERADA</v>
      </c>
      <c r="Z113" s="317"/>
      <c r="AA113" s="363"/>
      <c r="AB113" s="483" t="s">
        <v>221</v>
      </c>
      <c r="AC113" s="317"/>
      <c r="AD113" s="278"/>
      <c r="AE113" s="274"/>
      <c r="AF113" s="274"/>
      <c r="AG113" s="313"/>
    </row>
    <row r="114" spans="1:33" ht="32.25" customHeight="1" x14ac:dyDescent="0.25">
      <c r="A114" s="516"/>
      <c r="B114" s="233"/>
      <c r="C114" s="317"/>
      <c r="D114" s="317"/>
      <c r="E114" s="316"/>
      <c r="F114" s="317"/>
      <c r="G114" s="285"/>
      <c r="H114" s="287"/>
      <c r="I114" s="289"/>
      <c r="J114" s="257"/>
      <c r="K114" s="257"/>
      <c r="L114" s="260"/>
      <c r="M114" s="317"/>
      <c r="N114" s="61" t="s">
        <v>4</v>
      </c>
      <c r="O114" s="41" t="s">
        <v>11</v>
      </c>
      <c r="P114" s="42">
        <f>IF(O114="SÍ",10,"0")</f>
        <v>10</v>
      </c>
      <c r="Q114" s="257"/>
      <c r="R114" s="295"/>
      <c r="S114" s="284"/>
      <c r="T114" s="295"/>
      <c r="U114" s="297"/>
      <c r="V114" s="269"/>
      <c r="W114" s="263"/>
      <c r="X114" s="257"/>
      <c r="Y114" s="260"/>
      <c r="Z114" s="317"/>
      <c r="AA114" s="363"/>
      <c r="AB114" s="484"/>
      <c r="AC114" s="317"/>
      <c r="AD114" s="278"/>
      <c r="AE114" s="274"/>
      <c r="AF114" s="274"/>
      <c r="AG114" s="313"/>
    </row>
    <row r="115" spans="1:33" ht="32.25" customHeight="1" x14ac:dyDescent="0.25">
      <c r="A115" s="516"/>
      <c r="B115" s="233"/>
      <c r="C115" s="317"/>
      <c r="D115" s="317"/>
      <c r="E115" s="316"/>
      <c r="F115" s="317"/>
      <c r="G115" s="285"/>
      <c r="H115" s="287"/>
      <c r="I115" s="289"/>
      <c r="J115" s="257"/>
      <c r="K115" s="257"/>
      <c r="L115" s="260"/>
      <c r="M115" s="317"/>
      <c r="N115" s="60" t="s">
        <v>37</v>
      </c>
      <c r="O115" s="41" t="s">
        <v>104</v>
      </c>
      <c r="P115" s="42" t="str">
        <f>IF(O115="SÍ",15,"0")</f>
        <v>0</v>
      </c>
      <c r="Q115" s="257"/>
      <c r="R115" s="295"/>
      <c r="S115" s="284"/>
      <c r="T115" s="295"/>
      <c r="U115" s="297"/>
      <c r="V115" s="269"/>
      <c r="W115" s="263"/>
      <c r="X115" s="257"/>
      <c r="Y115" s="260"/>
      <c r="Z115" s="317"/>
      <c r="AA115" s="363"/>
      <c r="AB115" s="484"/>
      <c r="AC115" s="317"/>
      <c r="AD115" s="278"/>
      <c r="AE115" s="274"/>
      <c r="AF115" s="274"/>
      <c r="AG115" s="313"/>
    </row>
    <row r="116" spans="1:33" ht="32.25" customHeight="1" x14ac:dyDescent="0.25">
      <c r="A116" s="516"/>
      <c r="B116" s="233"/>
      <c r="C116" s="317"/>
      <c r="D116" s="317"/>
      <c r="E116" s="316"/>
      <c r="F116" s="317"/>
      <c r="G116" s="285"/>
      <c r="H116" s="287"/>
      <c r="I116" s="289"/>
      <c r="J116" s="257"/>
      <c r="K116" s="257"/>
      <c r="L116" s="260"/>
      <c r="M116" s="317"/>
      <c r="N116" s="60" t="s">
        <v>5</v>
      </c>
      <c r="O116" s="41" t="s">
        <v>104</v>
      </c>
      <c r="P116" s="42" t="str">
        <f>IF(O116="SÍ",10,"0")</f>
        <v>0</v>
      </c>
      <c r="Q116" s="257"/>
      <c r="R116" s="295"/>
      <c r="S116" s="284"/>
      <c r="T116" s="295"/>
      <c r="U116" s="297"/>
      <c r="V116" s="269"/>
      <c r="W116" s="263"/>
      <c r="X116" s="257"/>
      <c r="Y116" s="260"/>
      <c r="Z116" s="317"/>
      <c r="AA116" s="363"/>
      <c r="AB116" s="484"/>
      <c r="AC116" s="317"/>
      <c r="AD116" s="278"/>
      <c r="AE116" s="274"/>
      <c r="AF116" s="274"/>
      <c r="AG116" s="313"/>
    </row>
    <row r="117" spans="1:33" ht="32.25" customHeight="1" x14ac:dyDescent="0.25">
      <c r="A117" s="516"/>
      <c r="B117" s="233"/>
      <c r="C117" s="334"/>
      <c r="D117" s="334"/>
      <c r="E117" s="335"/>
      <c r="F117" s="334"/>
      <c r="G117" s="286"/>
      <c r="H117" s="288"/>
      <c r="I117" s="290"/>
      <c r="J117" s="257"/>
      <c r="K117" s="257"/>
      <c r="L117" s="315"/>
      <c r="M117" s="334"/>
      <c r="N117" s="62" t="s">
        <v>36</v>
      </c>
      <c r="O117" s="41" t="s">
        <v>104</v>
      </c>
      <c r="P117" s="42" t="str">
        <f>IF(O117="SÍ",30,"0")</f>
        <v>0</v>
      </c>
      <c r="Q117" s="257"/>
      <c r="R117" s="295"/>
      <c r="S117" s="284"/>
      <c r="T117" s="295"/>
      <c r="U117" s="297"/>
      <c r="V117" s="270"/>
      <c r="W117" s="264"/>
      <c r="X117" s="257"/>
      <c r="Y117" s="260"/>
      <c r="Z117" s="334"/>
      <c r="AA117" s="370"/>
      <c r="AB117" s="485"/>
      <c r="AC117" s="334"/>
      <c r="AD117" s="279"/>
      <c r="AE117" s="274"/>
      <c r="AF117" s="274"/>
      <c r="AG117" s="313"/>
    </row>
    <row r="118" spans="1:33" ht="32.25" customHeight="1" x14ac:dyDescent="0.25">
      <c r="A118" s="516"/>
      <c r="B118" s="233"/>
      <c r="C118" s="316" t="s">
        <v>222</v>
      </c>
      <c r="D118" s="316" t="s">
        <v>65</v>
      </c>
      <c r="E118" s="316" t="s">
        <v>223</v>
      </c>
      <c r="F118" s="316" t="s">
        <v>224</v>
      </c>
      <c r="G118" s="285" t="s">
        <v>15</v>
      </c>
      <c r="H118" s="279" t="str">
        <f>IF(G118="(1) RARA VEZ","1", IF(G118="(2) IMPROBABLE","2",IF(G118="(3) POSIBLE","3",IF(G118="(4) PROBABLE","4",IF(G118="(5) CASI SEGURO","5","")))))</f>
        <v>3</v>
      </c>
      <c r="I118" s="289" t="s">
        <v>68</v>
      </c>
      <c r="J118" s="257" t="str">
        <f>IF(I118="(1) INSIGNIFICANTE","1",IF(I118="(2) MENOR","2",IF(I118="(3) MODERADO","3",IF(I118="(4) MAYOR","4",IF(I118="(5) CATASTRÓFICO","5","")))))</f>
        <v>2</v>
      </c>
      <c r="K118" s="257">
        <f>H118*J118</f>
        <v>6</v>
      </c>
      <c r="L118" s="254">
        <f>+K118</f>
        <v>6</v>
      </c>
      <c r="M118" s="316" t="s">
        <v>225</v>
      </c>
      <c r="N118" s="59" t="s">
        <v>6</v>
      </c>
      <c r="O118" s="41" t="s">
        <v>11</v>
      </c>
      <c r="P118" s="68">
        <f>IF(O118="SÍ",15,"0")</f>
        <v>15</v>
      </c>
      <c r="Q118" s="293">
        <f>SUM(P118:P124)</f>
        <v>70</v>
      </c>
      <c r="R118" s="294">
        <f>IF(AND(Q118&gt;=0,Q118&lt;=50),0,IF(AND(Q118&gt;50,Q118&lt;=75),1,IF(AND(Q118&gt;75,Q118&lt;=100),2,"REVISAR")))</f>
        <v>1</v>
      </c>
      <c r="S118" s="283" t="s">
        <v>8</v>
      </c>
      <c r="T118" s="294">
        <f>IF(S118="PROBABILIDAD",H118-R118,J118-R118)</f>
        <v>2</v>
      </c>
      <c r="U118" s="296">
        <f>IF($T118&lt;=0,1,$T118)</f>
        <v>2</v>
      </c>
      <c r="V118" s="268" t="str">
        <f>IF(AND($S118="PROBABILIDAD",$U118=1),$AM$2,IF(AND(S118="PROBABILIDAD",$U118=2),$AM$3,IF(AND($S118="PROBABILIDAD",$U118=3),$AM$4,IF(AND($S118="PROBABILIDAD",$U118=4),$AM$5,IF(AND($S118="PROBABILIDAD",$U118=5),$AM$6,$G118)))))</f>
        <v>(2) IMPROBABLE</v>
      </c>
      <c r="W118" s="262" t="str">
        <f>IF(AND($S118="IMPACTO",$U118=1),$AL$2,IF(AND(S118="IMPACTO",$U118=2),$AL$3,IF(AND($S118="IMPACTO",$U118=3),$AL$4,IF(AND($S118="IMPACTO",$U118=4),$AL$5,IF(AND($S118="IMPACTO",$U118=5),$AL$6,I118)))))</f>
        <v>(2) MENOR</v>
      </c>
      <c r="X118" s="257">
        <f>IF(S118="PROBABILIDAD",U118*J118,U118*H118)</f>
        <v>4</v>
      </c>
      <c r="Y118" s="266">
        <f>$X118</f>
        <v>4</v>
      </c>
      <c r="Z118" s="316" t="s">
        <v>226</v>
      </c>
      <c r="AA118" s="289" t="s">
        <v>218</v>
      </c>
      <c r="AB118" s="316" t="s">
        <v>227</v>
      </c>
      <c r="AC118" s="316" t="s">
        <v>228</v>
      </c>
      <c r="AD118" s="273"/>
      <c r="AE118" s="273"/>
      <c r="AF118" s="273"/>
      <c r="AG118" s="312"/>
    </row>
    <row r="119" spans="1:33" ht="32.25" customHeight="1" x14ac:dyDescent="0.25">
      <c r="A119" s="516"/>
      <c r="B119" s="233"/>
      <c r="C119" s="317"/>
      <c r="D119" s="317"/>
      <c r="E119" s="316"/>
      <c r="F119" s="317"/>
      <c r="G119" s="285"/>
      <c r="H119" s="287"/>
      <c r="I119" s="289"/>
      <c r="J119" s="257"/>
      <c r="K119" s="257"/>
      <c r="L119" s="254"/>
      <c r="M119" s="317"/>
      <c r="N119" s="60" t="s">
        <v>7</v>
      </c>
      <c r="O119" s="41" t="s">
        <v>11</v>
      </c>
      <c r="P119" s="42">
        <f>IF(O119="SÍ",5,"0")</f>
        <v>5</v>
      </c>
      <c r="Q119" s="257"/>
      <c r="R119" s="295"/>
      <c r="S119" s="284"/>
      <c r="T119" s="295"/>
      <c r="U119" s="297"/>
      <c r="V119" s="269"/>
      <c r="W119" s="263"/>
      <c r="X119" s="257"/>
      <c r="Y119" s="267"/>
      <c r="Z119" s="317"/>
      <c r="AA119" s="363"/>
      <c r="AB119" s="317"/>
      <c r="AC119" s="317"/>
      <c r="AD119" s="274"/>
      <c r="AE119" s="274"/>
      <c r="AF119" s="274"/>
      <c r="AG119" s="313"/>
    </row>
    <row r="120" spans="1:33" ht="32.25" customHeight="1" x14ac:dyDescent="0.25">
      <c r="A120" s="516"/>
      <c r="B120" s="233"/>
      <c r="C120" s="317"/>
      <c r="D120" s="317"/>
      <c r="E120" s="316"/>
      <c r="F120" s="317"/>
      <c r="G120" s="285"/>
      <c r="H120" s="287"/>
      <c r="I120" s="289"/>
      <c r="J120" s="257"/>
      <c r="K120" s="257"/>
      <c r="L120" s="260" t="str">
        <f>IF(AND(G118="(1) RARA VEZ",I118="(1) INSIGNIFICANTE"),"BAJA",IF(AND(G118="(1) RARA VEZ",I118="(2) MENOR"),"BAJA",IF(AND(G118="(2) IMPROBABLE",I118="(1) INSIGNIFICANTE"),"BAJA",IF(AND(G118="(3) POSIBLE",I118="(1) INSIGNIFICANTE"),"BAJA",IF(AND(G118="(4) PROBABLE",I118="(1) INSIGNIFICANTE"),"MODERADA",IF(AND(G118="(5) CASI SEGURO",I118="(1) INSIGNIFICANTE"),"ALTA",IF(AND(G118="(2) IMPROBABLE",I118="(2) MENOR"),"BAJA",IF(AND(G118="(3) POSIBLE",I118="(2) MENOR"),"MODERADA",IF(AND(G118="(4) PROBABLE",I118="(2) MENOR"),"ALTA",IF(AND(G118="(5) CASI SEGURO",I118="(2) MENOR"),"ALTA",IF(AND(G118="(1) RARA VEZ",I118="(3) MODERADO"),"MODERADA",IF(AND(G118="(2) IMPROBABLE",I118="(3) MODERADO"),"MODERADA",IF(AND(G118="(3) POSIBLE",I118="(3) MODERADO"),"ALTA",IF(AND(G118="(4) PROBABLE",I118="(3) MODERADO"),"ALTA",IF(AND(G118="(5) CASI SEGURO",I118="(3) MODERADO"),"EXTREMA",IF(AND(G118="(1) RARA VEZ",I118="(4) MAYOR"),"ALTA",IF(AND(G118="(2) IMPROBABLE",I118="(4) MAYOR"),"ALTA",IF(AND(G118="(3) POSIBLE",I118="(4) MAYOR"),"EXTREMA",IF(AND(G118="(4) PROBABLE",I118="(4) MAYOR"),"EXTREMA",IF(AND(G118="(5) CASI SEGURO",I118="(4) MAYOR"),"EXTREMA",IF(AND(G118="(1) RARA VEZ",I118="(5) CATASTRÓFICO"),"ALTA",IF(AND(G118="(2) IMPROBABLE",I118="(5) CATASTRÓFICO"),"EXTREMA",IF(AND(G118="(3) POSIBLE",I118="(5) CATASTRÓFICO"),"EXTREMA",IF(AND(G118="(4) PROBABLE",I118="(5) CATASTRÓFICO"),"EXTREMA",IF(AND(G118="(5) CASI SEGURO",I118="(5) CATASTRÓFICO"),"EXTREMA")))))))))))))))))))))))))</f>
        <v>MODERADA</v>
      </c>
      <c r="M120" s="317"/>
      <c r="N120" s="61" t="s">
        <v>3</v>
      </c>
      <c r="O120" s="41" t="s">
        <v>12</v>
      </c>
      <c r="P120" s="42" t="str">
        <f>IF(O120="SÍ",15,"0")</f>
        <v>0</v>
      </c>
      <c r="Q120" s="257"/>
      <c r="R120" s="295"/>
      <c r="S120" s="284"/>
      <c r="T120" s="295"/>
      <c r="U120" s="297"/>
      <c r="V120" s="269"/>
      <c r="W120" s="263"/>
      <c r="X120" s="257"/>
      <c r="Y120" s="260" t="str">
        <f>IF(AND(V118="(1) RARA VEZ",W118="(1) INSIGNIFICANTE"),"BAJA",IF(AND(V118="(1) RARA VEZ",W118="(2) MENOR"),"BAJA",IF(AND(V118="(2) IMPROBABLE",W118="(1) INSIGNIFICANTE"),"BAJA",IF(AND(V118="(3) POSIBLE",W118="(1) INSIGNIFICANTE"),"BAJA",IF(AND(V118="(4) PROBABLE",W118="(1) INSIGNIFICANTE"),"MODERADO",IF(AND(V118="(5) CASI SEGURO",W118="(1) INSIGNIFICANTE"),"ALTA",IF(AND(V118="(2) IMPROBABLE",W118="(2) MENOR"),"BAJA",IF(AND(V118="(3) POSIBLE",W118="(2) MENOR"),"MODERADA",IF(AND(V118="(4) PROBABLE",W118="(2) MENOR"),"ALTA",IF(AND(V118="(5) CASI SEGURO",W118="(2) MENOR"),"ALTA",IF(AND(V118="(1) RARA VEZ",W118="(3) MODERADO"),"MODERADA",IF(AND(V118="(2) IMPROBABLE",W118="(3) MODERADO"),"MODERADA",IF(AND(V118="(3) POSIBLE",W118="(3) MODERADO"),"ALTA",IF(AND(V118="(4) PROBABLE",W118="(3) MODERADO"),"ALTA",IF(AND(V118="(5) CASI SEGURO",W118="(3) MODERADO"),"EXTREMA",IF(AND(V118="(1) RARA VEZ",W118="(4) MAYOR"),"ALTA",IF(AND(V118="(2) IMPROBABLE",W118="(4) MAYOR"),"ALTA",IF(AND(V118="(3) POSIBLE",W118="(4) MAYOR"),"EXTREMA",IF(AND(V118="(4) PROBABLE",W118="(4) MAYOR"),"EXTREMA",IF(AND(V118="(5) CASI SEGURO",W118="(4) MAYOR"),"EXTREMA",IF(AND(V118="(1) RARA VEZ",W118="(5) CATASTRÓFICO"),"ALTA",IF(AND(V118="(2) IMPROBABLE",W118="(5) CATASTRÓFICO"),"EXTREMA",IF(AND(V118="(3) POSIBLE",W118="(5) CATASTRÓFICO"),"EXTREMA",IF(AND(V118="(4) PROBABLE",W118="(5) CATASTRÓFICO"),"EXTREMA",IF(AND(V118="(5) CASI SEGURO",W118="(5) CATASTRÓFICO"),"EXTREMA")))))))))))))))))))))))))</f>
        <v>BAJA</v>
      </c>
      <c r="Z120" s="317"/>
      <c r="AA120" s="363"/>
      <c r="AB120" s="317"/>
      <c r="AC120" s="317"/>
      <c r="AD120" s="274"/>
      <c r="AE120" s="274"/>
      <c r="AF120" s="274"/>
      <c r="AG120" s="313"/>
    </row>
    <row r="121" spans="1:33" ht="32.25" customHeight="1" x14ac:dyDescent="0.25">
      <c r="A121" s="516"/>
      <c r="B121" s="233"/>
      <c r="C121" s="317"/>
      <c r="D121" s="317"/>
      <c r="E121" s="316"/>
      <c r="F121" s="317"/>
      <c r="G121" s="285"/>
      <c r="H121" s="287"/>
      <c r="I121" s="289"/>
      <c r="J121" s="257"/>
      <c r="K121" s="257"/>
      <c r="L121" s="260"/>
      <c r="M121" s="317"/>
      <c r="N121" s="61" t="s">
        <v>4</v>
      </c>
      <c r="O121" s="41" t="s">
        <v>11</v>
      </c>
      <c r="P121" s="42">
        <f>IF(O121="SÍ",10,"0")</f>
        <v>10</v>
      </c>
      <c r="Q121" s="257"/>
      <c r="R121" s="295"/>
      <c r="S121" s="284"/>
      <c r="T121" s="295"/>
      <c r="U121" s="297"/>
      <c r="V121" s="269"/>
      <c r="W121" s="263"/>
      <c r="X121" s="257"/>
      <c r="Y121" s="260"/>
      <c r="Z121" s="317"/>
      <c r="AA121" s="363"/>
      <c r="AB121" s="317"/>
      <c r="AC121" s="317"/>
      <c r="AD121" s="274"/>
      <c r="AE121" s="274"/>
      <c r="AF121" s="274"/>
      <c r="AG121" s="313"/>
    </row>
    <row r="122" spans="1:33" ht="32.25" customHeight="1" x14ac:dyDescent="0.25">
      <c r="A122" s="516"/>
      <c r="B122" s="233"/>
      <c r="C122" s="317"/>
      <c r="D122" s="317"/>
      <c r="E122" s="316"/>
      <c r="F122" s="317"/>
      <c r="G122" s="285"/>
      <c r="H122" s="287"/>
      <c r="I122" s="289"/>
      <c r="J122" s="257"/>
      <c r="K122" s="257"/>
      <c r="L122" s="260"/>
      <c r="M122" s="317"/>
      <c r="N122" s="60" t="s">
        <v>37</v>
      </c>
      <c r="O122" s="41" t="s">
        <v>12</v>
      </c>
      <c r="P122" s="42" t="str">
        <f>IF(O122="SÍ",15,"0")</f>
        <v>0</v>
      </c>
      <c r="Q122" s="257"/>
      <c r="R122" s="295"/>
      <c r="S122" s="284"/>
      <c r="T122" s="295"/>
      <c r="U122" s="297"/>
      <c r="V122" s="269"/>
      <c r="W122" s="263"/>
      <c r="X122" s="257"/>
      <c r="Y122" s="260"/>
      <c r="Z122" s="317"/>
      <c r="AA122" s="363"/>
      <c r="AB122" s="317"/>
      <c r="AC122" s="317"/>
      <c r="AD122" s="274"/>
      <c r="AE122" s="274"/>
      <c r="AF122" s="274"/>
      <c r="AG122" s="313"/>
    </row>
    <row r="123" spans="1:33" ht="32.25" customHeight="1" x14ac:dyDescent="0.25">
      <c r="A123" s="516"/>
      <c r="B123" s="233"/>
      <c r="C123" s="317"/>
      <c r="D123" s="317"/>
      <c r="E123" s="316"/>
      <c r="F123" s="317"/>
      <c r="G123" s="285"/>
      <c r="H123" s="287"/>
      <c r="I123" s="289"/>
      <c r="J123" s="257"/>
      <c r="K123" s="257"/>
      <c r="L123" s="260"/>
      <c r="M123" s="317"/>
      <c r="N123" s="60" t="s">
        <v>5</v>
      </c>
      <c r="O123" s="41" t="s">
        <v>11</v>
      </c>
      <c r="P123" s="42">
        <f>IF(O123="SÍ",10,"0")</f>
        <v>10</v>
      </c>
      <c r="Q123" s="257"/>
      <c r="R123" s="295"/>
      <c r="S123" s="284"/>
      <c r="T123" s="295"/>
      <c r="U123" s="297"/>
      <c r="V123" s="269"/>
      <c r="W123" s="263"/>
      <c r="X123" s="257"/>
      <c r="Y123" s="260"/>
      <c r="Z123" s="317"/>
      <c r="AA123" s="363"/>
      <c r="AB123" s="317"/>
      <c r="AC123" s="317"/>
      <c r="AD123" s="274"/>
      <c r="AE123" s="274"/>
      <c r="AF123" s="274"/>
      <c r="AG123" s="313"/>
    </row>
    <row r="124" spans="1:33" ht="32.25" customHeight="1" x14ac:dyDescent="0.25">
      <c r="A124" s="516"/>
      <c r="B124" s="233"/>
      <c r="C124" s="334"/>
      <c r="D124" s="334"/>
      <c r="E124" s="335"/>
      <c r="F124" s="334"/>
      <c r="G124" s="286"/>
      <c r="H124" s="288"/>
      <c r="I124" s="290"/>
      <c r="J124" s="257"/>
      <c r="K124" s="257"/>
      <c r="L124" s="315"/>
      <c r="M124" s="334"/>
      <c r="N124" s="62" t="s">
        <v>36</v>
      </c>
      <c r="O124" s="41" t="s">
        <v>11</v>
      </c>
      <c r="P124" s="42">
        <f>IF(O124="SÍ",30,"0")</f>
        <v>30</v>
      </c>
      <c r="Q124" s="257"/>
      <c r="R124" s="295"/>
      <c r="S124" s="284"/>
      <c r="T124" s="295"/>
      <c r="U124" s="297"/>
      <c r="V124" s="270"/>
      <c r="W124" s="264"/>
      <c r="X124" s="257"/>
      <c r="Y124" s="260"/>
      <c r="Z124" s="334"/>
      <c r="AA124" s="370"/>
      <c r="AB124" s="334"/>
      <c r="AC124" s="334"/>
      <c r="AD124" s="274"/>
      <c r="AE124" s="274"/>
      <c r="AF124" s="274"/>
      <c r="AG124" s="313"/>
    </row>
    <row r="125" spans="1:33" ht="32.25" customHeight="1" x14ac:dyDescent="0.25">
      <c r="A125" s="516"/>
      <c r="B125" s="233"/>
      <c r="C125" s="316" t="s">
        <v>229</v>
      </c>
      <c r="D125" s="316" t="s">
        <v>65</v>
      </c>
      <c r="E125" s="316" t="s">
        <v>230</v>
      </c>
      <c r="F125" s="316" t="s">
        <v>231</v>
      </c>
      <c r="G125" s="285" t="s">
        <v>15</v>
      </c>
      <c r="H125" s="279" t="str">
        <f>IF(G125="(1) RARA VEZ","1", IF(G125="(2) IMPROBABLE","2",IF(G125="(3) POSIBLE","3",IF(G125="(4) PROBABLE","4",IF(G125="(5) CASI SEGURO","5","")))))</f>
        <v>3</v>
      </c>
      <c r="I125" s="289" t="s">
        <v>68</v>
      </c>
      <c r="J125" s="257" t="str">
        <f>IF(I125="(1) INSIGNIFICANTE","1",IF(I125="(2) MENOR","2",IF(I125="(3) MODERADO","3",IF(I125="(4) MAYOR","4",IF(I125="(5) CATASTRÓFICO","5","")))))</f>
        <v>2</v>
      </c>
      <c r="K125" s="257">
        <f>H125*J125</f>
        <v>6</v>
      </c>
      <c r="L125" s="254">
        <f>+K125</f>
        <v>6</v>
      </c>
      <c r="M125" s="316" t="s">
        <v>232</v>
      </c>
      <c r="N125" s="59" t="s">
        <v>6</v>
      </c>
      <c r="O125" s="41" t="s">
        <v>11</v>
      </c>
      <c r="P125" s="68">
        <f>IF(O125="SÍ",15,"0")</f>
        <v>15</v>
      </c>
      <c r="Q125" s="293">
        <f>SUM(P125:P131)</f>
        <v>70</v>
      </c>
      <c r="R125" s="294">
        <f>IF(AND(Q125&gt;=0,Q125&lt;=50),0,IF(AND(Q125&gt;50,Q125&lt;=75),1,IF(AND(Q125&gt;75,Q125&lt;=100),2,"REVISAR")))</f>
        <v>1</v>
      </c>
      <c r="S125" s="283" t="s">
        <v>8</v>
      </c>
      <c r="T125" s="294">
        <f>IF(S125="PROBABILIDAD",H125-R125,J125-R125)</f>
        <v>2</v>
      </c>
      <c r="U125" s="296">
        <f>IF($T125&lt;=0,1,$T125)</f>
        <v>2</v>
      </c>
      <c r="V125" s="268" t="str">
        <f>IF(AND($S125="PROBABILIDAD",$U125=1),$AM$2,IF(AND(S125="PROBABILIDAD",$U125=2),$AM$3,IF(AND($S125="PROBABILIDAD",$U125=3),$AM$4,IF(AND($S125="PROBABILIDAD",$U125=4),$AM$5,IF(AND($S125="PROBABILIDAD",$U125=5),$AM$6,$G125)))))</f>
        <v>(2) IMPROBABLE</v>
      </c>
      <c r="W125" s="262" t="str">
        <f>IF(AND($S125="IMPACTO",$U125=1),$AL$2,IF(AND(S125="IMPACTO",$U125=2),$AL$3,IF(AND($S125="IMPACTO",$U125=3),$AL$4,IF(AND($S125="IMPACTO",$U125=4),$AL$5,IF(AND($S125="IMPACTO",$U125=5),$AL$6,I125)))))</f>
        <v>(2) MENOR</v>
      </c>
      <c r="X125" s="257">
        <f>IF(S125="PROBABILIDAD",U125*J125,U125*H125)</f>
        <v>4</v>
      </c>
      <c r="Y125" s="266">
        <f>$X125</f>
        <v>4</v>
      </c>
      <c r="Z125" s="316" t="s">
        <v>233</v>
      </c>
      <c r="AA125" s="289" t="s">
        <v>218</v>
      </c>
      <c r="AB125" s="483" t="s">
        <v>234</v>
      </c>
      <c r="AC125" s="316" t="s">
        <v>235</v>
      </c>
      <c r="AD125" s="273"/>
      <c r="AE125" s="273"/>
      <c r="AF125" s="273"/>
      <c r="AG125" s="312"/>
    </row>
    <row r="126" spans="1:33" ht="32.25" customHeight="1" x14ac:dyDescent="0.25">
      <c r="A126" s="516"/>
      <c r="B126" s="233"/>
      <c r="C126" s="317"/>
      <c r="D126" s="317"/>
      <c r="E126" s="316"/>
      <c r="F126" s="317"/>
      <c r="G126" s="285"/>
      <c r="H126" s="287"/>
      <c r="I126" s="289"/>
      <c r="J126" s="257"/>
      <c r="K126" s="257"/>
      <c r="L126" s="254"/>
      <c r="M126" s="317"/>
      <c r="N126" s="60" t="s">
        <v>7</v>
      </c>
      <c r="O126" s="41" t="s">
        <v>11</v>
      </c>
      <c r="P126" s="42">
        <f>IF(O126="SÍ",5,"0")</f>
        <v>5</v>
      </c>
      <c r="Q126" s="257"/>
      <c r="R126" s="295"/>
      <c r="S126" s="284"/>
      <c r="T126" s="295"/>
      <c r="U126" s="297"/>
      <c r="V126" s="269"/>
      <c r="W126" s="263"/>
      <c r="X126" s="257"/>
      <c r="Y126" s="267"/>
      <c r="Z126" s="317"/>
      <c r="AA126" s="363"/>
      <c r="AB126" s="518"/>
      <c r="AC126" s="317"/>
      <c r="AD126" s="274"/>
      <c r="AE126" s="274"/>
      <c r="AF126" s="274"/>
      <c r="AG126" s="313"/>
    </row>
    <row r="127" spans="1:33" ht="32.25" customHeight="1" x14ac:dyDescent="0.25">
      <c r="A127" s="516"/>
      <c r="B127" s="233"/>
      <c r="C127" s="317"/>
      <c r="D127" s="317"/>
      <c r="E127" s="316"/>
      <c r="F127" s="317"/>
      <c r="G127" s="285"/>
      <c r="H127" s="287"/>
      <c r="I127" s="289"/>
      <c r="J127" s="257"/>
      <c r="K127" s="257"/>
      <c r="L127" s="260" t="str">
        <f>IF(AND(G125="(1) RARA VEZ",I125="(1) INSIGNIFICANTE"),"BAJA",IF(AND(G125="(1) RARA VEZ",I125="(2) MENOR"),"BAJA",IF(AND(G125="(2) IMPROBABLE",I125="(1) INSIGNIFICANTE"),"BAJA",IF(AND(G125="(3) POSIBLE",I125="(1) INSIGNIFICANTE"),"BAJA",IF(AND(G125="(4) PROBABLE",I125="(1) INSIGNIFICANTE"),"MODERADA",IF(AND(G125="(5) CASI SEGURO",I125="(1) INSIGNIFICANTE"),"ALTA",IF(AND(G125="(2) IMPROBABLE",I125="(2) MENOR"),"BAJA",IF(AND(G125="(3) POSIBLE",I125="(2) MENOR"),"MODERADA",IF(AND(G125="(4) PROBABLE",I125="(2) MENOR"),"ALTA",IF(AND(G125="(5) CASI SEGURO",I125="(2) MENOR"),"ALTA",IF(AND(G125="(1) RARA VEZ",I125="(3) MODERADO"),"MODERADA",IF(AND(G125="(2) IMPROBABLE",I125="(3) MODERADO"),"MODERADA",IF(AND(G125="(3) POSIBLE",I125="(3) MODERADO"),"ALTA",IF(AND(G125="(4) PROBABLE",I125="(3) MODERADO"),"ALTA",IF(AND(G125="(5) CASI SEGURO",I125="(3) MODERADO"),"EXTREMA",IF(AND(G125="(1) RARA VEZ",I125="(4) MAYOR"),"ALTA",IF(AND(G125="(2) IMPROBABLE",I125="(4) MAYOR"),"ALTA",IF(AND(G125="(3) POSIBLE",I125="(4) MAYOR"),"EXTREMA",IF(AND(G125="(4) PROBABLE",I125="(4) MAYOR"),"EXTREMA",IF(AND(G125="(5) CASI SEGURO",I125="(4) MAYOR"),"EXTREMA",IF(AND(G125="(1) RARA VEZ",I125="(5) CATASTRÓFICO"),"ALTA",IF(AND(G125="(2) IMPROBABLE",I125="(5) CATASTRÓFICO"),"EXTREMA",IF(AND(G125="(3) POSIBLE",I125="(5) CATASTRÓFICO"),"EXTREMA",IF(AND(G125="(4) PROBABLE",I125="(5) CATASTRÓFICO"),"EXTREMA",IF(AND(G125="(5) CASI SEGURO",I125="(5) CATASTRÓFICO"),"EXTREMA")))))))))))))))))))))))))</f>
        <v>MODERADA</v>
      </c>
      <c r="M127" s="317"/>
      <c r="N127" s="61" t="s">
        <v>3</v>
      </c>
      <c r="O127" s="41" t="s">
        <v>12</v>
      </c>
      <c r="P127" s="42" t="str">
        <f>IF(O127="SÍ",15,"0")</f>
        <v>0</v>
      </c>
      <c r="Q127" s="257"/>
      <c r="R127" s="295"/>
      <c r="S127" s="284"/>
      <c r="T127" s="295"/>
      <c r="U127" s="297"/>
      <c r="V127" s="269"/>
      <c r="W127" s="263"/>
      <c r="X127" s="257"/>
      <c r="Y127" s="260" t="str">
        <f>IF(AND(V125="(1) RARA VEZ",W125="(1) INSIGNIFICANTE"),"BAJA",IF(AND(V125="(1) RARA VEZ",W125="(2) MENOR"),"BAJA",IF(AND(V125="(2) IMPROBABLE",W125="(1) INSIGNIFICANTE"),"BAJA",IF(AND(V125="(3) POSIBLE",W125="(1) INSIGNIFICANTE"),"BAJA",IF(AND(V125="(4) PROBABLE",W125="(1) INSIGNIFICANTE"),"MODERADO",IF(AND(V125="(5) CASI SEGURO",W125="(1) INSIGNIFICANTE"),"ALTA",IF(AND(V125="(2) IMPROBABLE",W125="(2) MENOR"),"BAJA",IF(AND(V125="(3) POSIBLE",W125="(2) MENOR"),"MODERADA",IF(AND(V125="(4) PROBABLE",W125="(2) MENOR"),"ALTA",IF(AND(V125="(5) CASI SEGURO",W125="(2) MENOR"),"ALTA",IF(AND(V125="(1) RARA VEZ",W125="(3) MODERADO"),"MODERADA",IF(AND(V125="(2) IMPROBABLE",W125="(3) MODERADO"),"MODERADA",IF(AND(V125="(3) POSIBLE",W125="(3) MODERADO"),"ALTA",IF(AND(V125="(4) PROBABLE",W125="(3) MODERADO"),"ALTA",IF(AND(V125="(5) CASI SEGURO",W125="(3) MODERADO"),"EXTREMA",IF(AND(V125="(1) RARA VEZ",W125="(4) MAYOR"),"ALTA",IF(AND(V125="(2) IMPROBABLE",W125="(4) MAYOR"),"ALTA",IF(AND(V125="(3) POSIBLE",W125="(4) MAYOR"),"EXTREMA",IF(AND(V125="(4) PROBABLE",W125="(4) MAYOR"),"EXTREMA",IF(AND(V125="(5) CASI SEGURO",W125="(4) MAYOR"),"EXTREMA",IF(AND(V125="(1) RARA VEZ",W125="(5) CATASTRÓFICO"),"ALTA",IF(AND(V125="(2) IMPROBABLE",W125="(5) CATASTRÓFICO"),"EXTREMA",IF(AND(V125="(3) POSIBLE",W125="(5) CATASTRÓFICO"),"EXTREMA",IF(AND(V125="(4) PROBABLE",W125="(5) CATASTRÓFICO"),"EXTREMA",IF(AND(V125="(5) CASI SEGURO",W125="(5) CATASTRÓFICO"),"EXTREMA")))))))))))))))))))))))))</f>
        <v>BAJA</v>
      </c>
      <c r="Z127" s="317"/>
      <c r="AA127" s="363"/>
      <c r="AB127" s="483" t="s">
        <v>236</v>
      </c>
      <c r="AC127" s="317"/>
      <c r="AD127" s="274"/>
      <c r="AE127" s="274"/>
      <c r="AF127" s="274"/>
      <c r="AG127" s="313"/>
    </row>
    <row r="128" spans="1:33" ht="32.25" customHeight="1" x14ac:dyDescent="0.25">
      <c r="A128" s="516"/>
      <c r="B128" s="233"/>
      <c r="C128" s="317"/>
      <c r="D128" s="317"/>
      <c r="E128" s="316"/>
      <c r="F128" s="317"/>
      <c r="G128" s="285"/>
      <c r="H128" s="287"/>
      <c r="I128" s="289"/>
      <c r="J128" s="257"/>
      <c r="K128" s="257"/>
      <c r="L128" s="260"/>
      <c r="M128" s="317"/>
      <c r="N128" s="61" t="s">
        <v>4</v>
      </c>
      <c r="O128" s="41" t="s">
        <v>11</v>
      </c>
      <c r="P128" s="42">
        <f>IF(O128="SÍ",10,"0")</f>
        <v>10</v>
      </c>
      <c r="Q128" s="257"/>
      <c r="R128" s="295"/>
      <c r="S128" s="284"/>
      <c r="T128" s="295"/>
      <c r="U128" s="297"/>
      <c r="V128" s="269"/>
      <c r="W128" s="263"/>
      <c r="X128" s="257"/>
      <c r="Y128" s="260"/>
      <c r="Z128" s="317"/>
      <c r="AA128" s="363"/>
      <c r="AB128" s="484"/>
      <c r="AC128" s="317"/>
      <c r="AD128" s="274"/>
      <c r="AE128" s="274"/>
      <c r="AF128" s="274"/>
      <c r="AG128" s="313"/>
    </row>
    <row r="129" spans="1:33" ht="32.25" customHeight="1" x14ac:dyDescent="0.25">
      <c r="A129" s="516"/>
      <c r="B129" s="233"/>
      <c r="C129" s="317"/>
      <c r="D129" s="317"/>
      <c r="E129" s="316"/>
      <c r="F129" s="317"/>
      <c r="G129" s="285"/>
      <c r="H129" s="287"/>
      <c r="I129" s="289"/>
      <c r="J129" s="257"/>
      <c r="K129" s="257"/>
      <c r="L129" s="260"/>
      <c r="M129" s="317"/>
      <c r="N129" s="60" t="s">
        <v>37</v>
      </c>
      <c r="O129" s="41" t="s">
        <v>104</v>
      </c>
      <c r="P129" s="42" t="str">
        <f>IF(O129="SÍ",15,"0")</f>
        <v>0</v>
      </c>
      <c r="Q129" s="257"/>
      <c r="R129" s="295"/>
      <c r="S129" s="284"/>
      <c r="T129" s="295"/>
      <c r="U129" s="297"/>
      <c r="V129" s="269"/>
      <c r="W129" s="263"/>
      <c r="X129" s="257"/>
      <c r="Y129" s="260"/>
      <c r="Z129" s="317"/>
      <c r="AA129" s="363"/>
      <c r="AB129" s="484"/>
      <c r="AC129" s="317"/>
      <c r="AD129" s="274"/>
      <c r="AE129" s="274"/>
      <c r="AF129" s="274"/>
      <c r="AG129" s="313"/>
    </row>
    <row r="130" spans="1:33" ht="32.25" customHeight="1" x14ac:dyDescent="0.25">
      <c r="A130" s="516"/>
      <c r="B130" s="233"/>
      <c r="C130" s="317"/>
      <c r="D130" s="317"/>
      <c r="E130" s="316"/>
      <c r="F130" s="317"/>
      <c r="G130" s="285"/>
      <c r="H130" s="287"/>
      <c r="I130" s="289"/>
      <c r="J130" s="257"/>
      <c r="K130" s="257"/>
      <c r="L130" s="260"/>
      <c r="M130" s="317"/>
      <c r="N130" s="60" t="s">
        <v>5</v>
      </c>
      <c r="O130" s="41" t="s">
        <v>11</v>
      </c>
      <c r="P130" s="42">
        <f>IF(O130="SÍ",10,"0")</f>
        <v>10</v>
      </c>
      <c r="Q130" s="257"/>
      <c r="R130" s="295"/>
      <c r="S130" s="284"/>
      <c r="T130" s="295"/>
      <c r="U130" s="297"/>
      <c r="V130" s="269"/>
      <c r="W130" s="263"/>
      <c r="X130" s="257"/>
      <c r="Y130" s="260"/>
      <c r="Z130" s="317"/>
      <c r="AA130" s="363"/>
      <c r="AB130" s="484"/>
      <c r="AC130" s="317"/>
      <c r="AD130" s="274"/>
      <c r="AE130" s="274"/>
      <c r="AF130" s="274"/>
      <c r="AG130" s="313"/>
    </row>
    <row r="131" spans="1:33" ht="32.25" customHeight="1" x14ac:dyDescent="0.25">
      <c r="A131" s="516"/>
      <c r="B131" s="234"/>
      <c r="C131" s="334"/>
      <c r="D131" s="334"/>
      <c r="E131" s="335"/>
      <c r="F131" s="334"/>
      <c r="G131" s="286"/>
      <c r="H131" s="288"/>
      <c r="I131" s="290"/>
      <c r="J131" s="257"/>
      <c r="K131" s="257"/>
      <c r="L131" s="315"/>
      <c r="M131" s="334"/>
      <c r="N131" s="62" t="s">
        <v>36</v>
      </c>
      <c r="O131" s="41" t="s">
        <v>11</v>
      </c>
      <c r="P131" s="42">
        <f>IF(O131="SÍ",30,"0")</f>
        <v>30</v>
      </c>
      <c r="Q131" s="257"/>
      <c r="R131" s="295"/>
      <c r="S131" s="284"/>
      <c r="T131" s="295"/>
      <c r="U131" s="297"/>
      <c r="V131" s="270"/>
      <c r="W131" s="264"/>
      <c r="X131" s="257"/>
      <c r="Y131" s="260"/>
      <c r="Z131" s="334"/>
      <c r="AA131" s="370"/>
      <c r="AB131" s="485"/>
      <c r="AC131" s="334"/>
      <c r="AD131" s="274"/>
      <c r="AE131" s="274"/>
      <c r="AF131" s="274"/>
      <c r="AG131" s="313"/>
    </row>
    <row r="132" spans="1:33" ht="25.5" customHeight="1" x14ac:dyDescent="0.25">
      <c r="A132" s="516"/>
      <c r="B132" s="235" t="s">
        <v>238</v>
      </c>
      <c r="C132" s="316" t="s">
        <v>239</v>
      </c>
      <c r="D132" s="277" t="s">
        <v>71</v>
      </c>
      <c r="E132" s="316" t="s">
        <v>372</v>
      </c>
      <c r="F132" s="316" t="s">
        <v>240</v>
      </c>
      <c r="G132" s="285" t="s">
        <v>15</v>
      </c>
      <c r="H132" s="279" t="str">
        <f>IF(G132="(1) RARA VEZ","1", IF(G132="(2) IMPROBABLE","2",IF(G132="(3) POSIBLE","3",IF(G132="(4) PROBABLE","4",IF(G132="(5) CASI SEGURO","5","")))))</f>
        <v>3</v>
      </c>
      <c r="I132" s="289" t="s">
        <v>73</v>
      </c>
      <c r="J132" s="257" t="str">
        <f>IF(I132="(1) INSIGNIFICANTE","1",IF(I132="(2) MENOR","2",IF(I132="(3) MODERADO","3",IF(I132="(4) MAYOR","4",IF(I132="(5) CATASTRÓFICO","5","")))))</f>
        <v>5</v>
      </c>
      <c r="K132" s="257">
        <f>H132*J132</f>
        <v>15</v>
      </c>
      <c r="L132" s="254">
        <f>+K132</f>
        <v>15</v>
      </c>
      <c r="M132" s="325" t="s">
        <v>241</v>
      </c>
      <c r="N132" s="59" t="s">
        <v>6</v>
      </c>
      <c r="O132" s="41" t="s">
        <v>11</v>
      </c>
      <c r="P132" s="68">
        <f>IF(O132="SÍ",15,"0")</f>
        <v>15</v>
      </c>
      <c r="Q132" s="293">
        <f>SUM(P132:P138)</f>
        <v>100</v>
      </c>
      <c r="R132" s="294">
        <f>IF(AND(Q132&gt;=0,Q132&lt;=50),0,IF(AND(Q132&gt;50,Q132&lt;=75),1,IF(AND(Q132&gt;75,Q132&lt;=100),2,"REVISAR")))</f>
        <v>2</v>
      </c>
      <c r="S132" s="283" t="s">
        <v>8</v>
      </c>
      <c r="T132" s="294">
        <f>IF(S132="PROBABILIDAD",H132-R132,J132-R132)</f>
        <v>1</v>
      </c>
      <c r="U132" s="296">
        <f>IF($T132&lt;=0,1,$T132)</f>
        <v>1</v>
      </c>
      <c r="V132" s="268" t="str">
        <f>IF(AND($S132="PROBABILIDAD",$U132=1),$AM$2,IF(AND(S132="PROBABILIDAD",$U132=2),$AM$3,IF(AND($S132="PROBABILIDAD",$U132=3),$AM$4,IF(AND($S132="PROBABILIDAD",$U132=4),$AM$5,IF(AND($S132="PROBABILIDAD",$U132=5),$AM$6,$G132)))))</f>
        <v>(1) RARA VEZ</v>
      </c>
      <c r="W132" s="262" t="str">
        <f>IF(AND($S132="IMPACTO",$U132=1),$AL$2,IF(AND(S132="IMPACTO",$U132=2),$AL$3,IF(AND($S132="IMPACTO",$U132=3),$AL$4,IF(AND($S132="IMPACTO",$U132=4),$AL$5,IF(AND($S132="IMPACTO",$U132=5),$AL$6,I132)))))</f>
        <v>(5) CATASTRÓFICO</v>
      </c>
      <c r="X132" s="257">
        <f>IF(S132="PROBABILIDAD",U132*J132,U132*H132)</f>
        <v>5</v>
      </c>
      <c r="Y132" s="266">
        <f>$X132</f>
        <v>5</v>
      </c>
      <c r="Z132" s="325" t="s">
        <v>242</v>
      </c>
      <c r="AA132" s="291" t="s">
        <v>377</v>
      </c>
      <c r="AB132" s="371" t="s">
        <v>378</v>
      </c>
      <c r="AC132" s="335" t="s">
        <v>379</v>
      </c>
      <c r="AD132" s="519"/>
      <c r="AE132" s="305"/>
      <c r="AF132" s="291"/>
      <c r="AG132" s="521" t="s">
        <v>380</v>
      </c>
    </row>
    <row r="133" spans="1:33" ht="25.5" customHeight="1" x14ac:dyDescent="0.25">
      <c r="A133" s="516"/>
      <c r="B133" s="233"/>
      <c r="C133" s="317"/>
      <c r="D133" s="278"/>
      <c r="E133" s="316"/>
      <c r="F133" s="317"/>
      <c r="G133" s="285"/>
      <c r="H133" s="287"/>
      <c r="I133" s="289"/>
      <c r="J133" s="257"/>
      <c r="K133" s="257"/>
      <c r="L133" s="254"/>
      <c r="M133" s="326"/>
      <c r="N133" s="60" t="s">
        <v>7</v>
      </c>
      <c r="O133" s="41" t="s">
        <v>11</v>
      </c>
      <c r="P133" s="42">
        <f>IF(O133="SÍ",5,"0")</f>
        <v>5</v>
      </c>
      <c r="Q133" s="257"/>
      <c r="R133" s="295"/>
      <c r="S133" s="284"/>
      <c r="T133" s="295"/>
      <c r="U133" s="297"/>
      <c r="V133" s="269"/>
      <c r="W133" s="263"/>
      <c r="X133" s="257"/>
      <c r="Y133" s="267"/>
      <c r="Z133" s="326"/>
      <c r="AA133" s="520"/>
      <c r="AB133" s="523"/>
      <c r="AC133" s="525"/>
      <c r="AD133" s="274"/>
      <c r="AE133" s="309"/>
      <c r="AF133" s="520"/>
      <c r="AG133" s="522"/>
    </row>
    <row r="134" spans="1:33" ht="25.5" customHeight="1" x14ac:dyDescent="0.25">
      <c r="A134" s="516"/>
      <c r="B134" s="233"/>
      <c r="C134" s="317"/>
      <c r="D134" s="278"/>
      <c r="E134" s="316"/>
      <c r="F134" s="317"/>
      <c r="G134" s="285"/>
      <c r="H134" s="287"/>
      <c r="I134" s="289"/>
      <c r="J134" s="257"/>
      <c r="K134" s="257"/>
      <c r="L134" s="260" t="str">
        <f>IF(AND(G132="(1) RARA VEZ",I132="(1) INSIGNIFICANTE"),"BAJA",IF(AND(G132="(1) RARA VEZ",I132="(2) MENOR"),"BAJA",IF(AND(G132="(2) IMPROBABLE",I132="(1) INSIGNIFICANTE"),"BAJA",IF(AND(G132="(3) POSIBLE",I132="(1) INSIGNIFICANTE"),"BAJA",IF(AND(G132="(4) PROBABLE",I132="(1) INSIGNIFICANTE"),"MODERADA",IF(AND(G132="(5) CASI SEGURO",I132="(1) INSIGNIFICANTE"),"ALTA",IF(AND(G132="(2) IMPROBABLE",I132="(2) MENOR"),"BAJA",IF(AND(G132="(3) POSIBLE",I132="(2) MENOR"),"MODERADA",IF(AND(G132="(4) PROBABLE",I132="(2) MENOR"),"ALTA",IF(AND(G132="(5) CASI SEGURO",I132="(2) MENOR"),"ALTA",IF(AND(G132="(1) RARA VEZ",I132="(3) MODERADO"),"MODERADA",IF(AND(G132="(2) IMPROBABLE",I132="(3) MODERADO"),"MODERADA",IF(AND(G132="(3) POSIBLE",I132="(3) MODERADO"),"ALTA",IF(AND(G132="(4) PROBABLE",I132="(3) MODERADO"),"ALTA",IF(AND(G132="(5) CASI SEGURO",I132="(3) MODERADO"),"EXTREMA",IF(AND(G132="(1) RARA VEZ",I132="(4) MAYOR"),"ALTA",IF(AND(G132="(2) IMPROBABLE",I132="(4) MAYOR"),"ALTA",IF(AND(G132="(3) POSIBLE",I132="(4) MAYOR"),"EXTREMA",IF(AND(G132="(4) PROBABLE",I132="(4) MAYOR"),"EXTREMA",IF(AND(G132="(5) CASI SEGURO",I132="(4) MAYOR"),"EXTREMA",IF(AND(G132="(1) RARA VEZ",I132="(5) CATASTRÓFICO"),"ALTA",IF(AND(G132="(2) IMPROBABLE",I132="(5) CATASTRÓFICO"),"EXTREMA",IF(AND(G132="(3) POSIBLE",I132="(5) CATASTRÓFICO"),"EXTREMA",IF(AND(G132="(4) PROBABLE",I132="(5) CATASTRÓFICO"),"EXTREMA",IF(AND(G132="(5) CASI SEGURO",I132="(5) CATASTRÓFICO"),"EXTREMA")))))))))))))))))))))))))</f>
        <v>EXTREMA</v>
      </c>
      <c r="M134" s="326"/>
      <c r="N134" s="61" t="s">
        <v>3</v>
      </c>
      <c r="O134" s="41" t="s">
        <v>11</v>
      </c>
      <c r="P134" s="42">
        <f>IF(O134="SÍ",15,"0")</f>
        <v>15</v>
      </c>
      <c r="Q134" s="257"/>
      <c r="R134" s="295"/>
      <c r="S134" s="284"/>
      <c r="T134" s="295"/>
      <c r="U134" s="297"/>
      <c r="V134" s="269"/>
      <c r="W134" s="263"/>
      <c r="X134" s="257"/>
      <c r="Y134" s="260" t="str">
        <f>IF(AND(V132="(1) RARA VEZ",W132="(1) INSIGNIFICANTE"),"BAJA",IF(AND(V132="(1) RARA VEZ",W132="(2) MENOR"),"BAJA",IF(AND(V132="(2) IMPROBABLE",W132="(1) INSIGNIFICANTE"),"BAJA",IF(AND(V132="(3) POSIBLE",W132="(1) INSIGNIFICANTE"),"BAJA",IF(AND(V132="(4) PROBABLE",W132="(1) INSIGNIFICANTE"),"MODERADO",IF(AND(V132="(5) CASI SEGURO",W132="(1) INSIGNIFICANTE"),"ALTA",IF(AND(V132="(2) IMPROBABLE",W132="(2) MENOR"),"BAJA",IF(AND(V132="(3) POSIBLE",W132="(2) MENOR"),"MODERADA",IF(AND(V132="(4) PROBABLE",W132="(2) MENOR"),"ALTA",IF(AND(V132="(5) CASI SEGURO",W132="(2) MENOR"),"ALTA",IF(AND(V132="(1) RARA VEZ",W132="(3) MODERADO"),"MODERADA",IF(AND(V132="(2) IMPROBABLE",W132="(3) MODERADO"),"MODERADA",IF(AND(V132="(3) POSIBLE",W132="(3) MODERADO"),"ALTA",IF(AND(V132="(4) PROBABLE",W132="(3) MODERADO"),"ALTA",IF(AND(V132="(5) CASI SEGURO",W132="(3) MODERADO"),"EXTREMA",IF(AND(V132="(1) RARA VEZ",W132="(4) MAYOR"),"ALTA",IF(AND(V132="(2) IMPROBABLE",W132="(4) MAYOR"),"ALTA",IF(AND(V132="(3) POSIBLE",W132="(4) MAYOR"),"EXTREMA",IF(AND(V132="(4) PROBABLE",W132="(4) MAYOR"),"EXTREMA",IF(AND(V132="(5) CASI SEGURO",W132="(4) MAYOR"),"EXTREMA",IF(AND(V132="(1) RARA VEZ",W132="(5) CATASTRÓFICO"),"ALTA",IF(AND(V132="(2) IMPROBABLE",W132="(5) CATASTRÓFICO"),"EXTREMA",IF(AND(V132="(3) POSIBLE",W132="(5) CATASTRÓFICO"),"EXTREMA",IF(AND(V132="(4) PROBABLE",W132="(5) CATASTRÓFICO"),"EXTREMA",IF(AND(V132="(5) CASI SEGURO",W132="(5) CATASTRÓFICO"),"EXTREMA")))))))))))))))))))))))))</f>
        <v>ALTA</v>
      </c>
      <c r="Z134" s="326"/>
      <c r="AA134" s="520"/>
      <c r="AB134" s="523"/>
      <c r="AC134" s="525"/>
      <c r="AD134" s="274"/>
      <c r="AE134" s="309"/>
      <c r="AF134" s="520"/>
      <c r="AG134" s="522"/>
    </row>
    <row r="135" spans="1:33" ht="25.5" customHeight="1" x14ac:dyDescent="0.25">
      <c r="A135" s="516"/>
      <c r="B135" s="233"/>
      <c r="C135" s="317"/>
      <c r="D135" s="278"/>
      <c r="E135" s="316"/>
      <c r="F135" s="317"/>
      <c r="G135" s="285"/>
      <c r="H135" s="287"/>
      <c r="I135" s="289"/>
      <c r="J135" s="257"/>
      <c r="K135" s="257"/>
      <c r="L135" s="260"/>
      <c r="M135" s="326"/>
      <c r="N135" s="61" t="s">
        <v>4</v>
      </c>
      <c r="O135" s="41" t="s">
        <v>11</v>
      </c>
      <c r="P135" s="42">
        <f>IF(O135="SÍ",10,"0")</f>
        <v>10</v>
      </c>
      <c r="Q135" s="257"/>
      <c r="R135" s="295"/>
      <c r="S135" s="284"/>
      <c r="T135" s="295"/>
      <c r="U135" s="297"/>
      <c r="V135" s="269"/>
      <c r="W135" s="263"/>
      <c r="X135" s="257"/>
      <c r="Y135" s="260"/>
      <c r="Z135" s="326"/>
      <c r="AA135" s="520"/>
      <c r="AB135" s="523"/>
      <c r="AC135" s="525"/>
      <c r="AD135" s="274"/>
      <c r="AE135" s="309"/>
      <c r="AF135" s="520"/>
      <c r="AG135" s="522"/>
    </row>
    <row r="136" spans="1:33" ht="25.5" customHeight="1" x14ac:dyDescent="0.25">
      <c r="A136" s="516"/>
      <c r="B136" s="233"/>
      <c r="C136" s="317"/>
      <c r="D136" s="278"/>
      <c r="E136" s="316"/>
      <c r="F136" s="317"/>
      <c r="G136" s="285"/>
      <c r="H136" s="287"/>
      <c r="I136" s="289"/>
      <c r="J136" s="257"/>
      <c r="K136" s="257"/>
      <c r="L136" s="260"/>
      <c r="M136" s="326"/>
      <c r="N136" s="60" t="s">
        <v>37</v>
      </c>
      <c r="O136" s="41" t="s">
        <v>11</v>
      </c>
      <c r="P136" s="42">
        <f>IF(O136="SÍ",15,"0")</f>
        <v>15</v>
      </c>
      <c r="Q136" s="257"/>
      <c r="R136" s="295"/>
      <c r="S136" s="284"/>
      <c r="T136" s="295"/>
      <c r="U136" s="297"/>
      <c r="V136" s="269"/>
      <c r="W136" s="263"/>
      <c r="X136" s="257"/>
      <c r="Y136" s="260"/>
      <c r="Z136" s="326"/>
      <c r="AA136" s="520"/>
      <c r="AB136" s="523"/>
      <c r="AC136" s="525"/>
      <c r="AD136" s="274"/>
      <c r="AE136" s="309"/>
      <c r="AF136" s="520"/>
      <c r="AG136" s="522"/>
    </row>
    <row r="137" spans="1:33" ht="25.5" customHeight="1" x14ac:dyDescent="0.25">
      <c r="A137" s="516"/>
      <c r="B137" s="233"/>
      <c r="C137" s="317"/>
      <c r="D137" s="278"/>
      <c r="E137" s="316"/>
      <c r="F137" s="317"/>
      <c r="G137" s="285"/>
      <c r="H137" s="287"/>
      <c r="I137" s="289"/>
      <c r="J137" s="257"/>
      <c r="K137" s="257"/>
      <c r="L137" s="260"/>
      <c r="M137" s="326"/>
      <c r="N137" s="60" t="s">
        <v>208</v>
      </c>
      <c r="O137" s="41" t="s">
        <v>11</v>
      </c>
      <c r="P137" s="42">
        <f>IF(O137="SÍ",10,"0")</f>
        <v>10</v>
      </c>
      <c r="Q137" s="257"/>
      <c r="R137" s="295"/>
      <c r="S137" s="284"/>
      <c r="T137" s="295"/>
      <c r="U137" s="297"/>
      <c r="V137" s="269"/>
      <c r="W137" s="263"/>
      <c r="X137" s="257"/>
      <c r="Y137" s="260"/>
      <c r="Z137" s="326"/>
      <c r="AA137" s="520"/>
      <c r="AB137" s="523"/>
      <c r="AC137" s="525"/>
      <c r="AD137" s="274"/>
      <c r="AE137" s="309"/>
      <c r="AF137" s="520"/>
      <c r="AG137" s="522"/>
    </row>
    <row r="138" spans="1:33" ht="25.5" customHeight="1" x14ac:dyDescent="0.25">
      <c r="A138" s="516"/>
      <c r="B138" s="233"/>
      <c r="C138" s="334"/>
      <c r="D138" s="279"/>
      <c r="E138" s="335"/>
      <c r="F138" s="334"/>
      <c r="G138" s="286"/>
      <c r="H138" s="288"/>
      <c r="I138" s="290"/>
      <c r="J138" s="257"/>
      <c r="K138" s="257"/>
      <c r="L138" s="315"/>
      <c r="M138" s="326"/>
      <c r="N138" s="62" t="s">
        <v>36</v>
      </c>
      <c r="O138" s="41" t="s">
        <v>11</v>
      </c>
      <c r="P138" s="42">
        <f>IF(O138="SÍ",30,"0")</f>
        <v>30</v>
      </c>
      <c r="Q138" s="257"/>
      <c r="R138" s="295"/>
      <c r="S138" s="284"/>
      <c r="T138" s="295"/>
      <c r="U138" s="297"/>
      <c r="V138" s="270"/>
      <c r="W138" s="264"/>
      <c r="X138" s="257"/>
      <c r="Y138" s="260"/>
      <c r="Z138" s="326"/>
      <c r="AA138" s="520"/>
      <c r="AB138" s="524"/>
      <c r="AC138" s="526"/>
      <c r="AD138" s="274"/>
      <c r="AE138" s="309"/>
      <c r="AF138" s="520"/>
      <c r="AG138" s="522"/>
    </row>
    <row r="139" spans="1:33" ht="25.5" customHeight="1" x14ac:dyDescent="0.25">
      <c r="A139" s="516"/>
      <c r="B139" s="233"/>
      <c r="C139" s="316" t="s">
        <v>243</v>
      </c>
      <c r="D139" s="277" t="s">
        <v>74</v>
      </c>
      <c r="E139" s="316" t="s">
        <v>373</v>
      </c>
      <c r="F139" s="316" t="s">
        <v>244</v>
      </c>
      <c r="G139" s="285" t="s">
        <v>15</v>
      </c>
      <c r="H139" s="279" t="str">
        <f>IF(G139="(1) RARA VEZ","1", IF(G139="(2) IMPROBABLE","2",IF(G139="(3) POSIBLE","3",IF(G139="(4) PROBABLE","4",IF(G139="(5) CASI SEGURO","5","")))))</f>
        <v>3</v>
      </c>
      <c r="I139" s="289" t="s">
        <v>70</v>
      </c>
      <c r="J139" s="257" t="str">
        <f>IF(I139="(1) INSIGNIFICANTE","1",IF(I139="(2) MENOR","2",IF(I139="(3) MODERADO","3",IF(I139="(4) MAYOR","4",IF(I139="(5) CATASTRÓFICO","5","")))))</f>
        <v>3</v>
      </c>
      <c r="K139" s="257">
        <f>H139*J139</f>
        <v>9</v>
      </c>
      <c r="L139" s="254">
        <f>+K139</f>
        <v>9</v>
      </c>
      <c r="M139" s="325" t="s">
        <v>375</v>
      </c>
      <c r="N139" s="59" t="s">
        <v>6</v>
      </c>
      <c r="O139" s="41" t="s">
        <v>11</v>
      </c>
      <c r="P139" s="68">
        <f>IF(O139="SÍ",15,"0")</f>
        <v>15</v>
      </c>
      <c r="Q139" s="293">
        <f>SUM(P139:P145)</f>
        <v>55</v>
      </c>
      <c r="R139" s="294">
        <f>IF(AND(Q139&gt;=0,Q139&lt;=50),0,IF(AND(Q139&gt;50,Q139&lt;=75),1,IF(AND(Q139&gt;75,Q139&lt;=100),2,"REVISAR")))</f>
        <v>1</v>
      </c>
      <c r="S139" s="283" t="s">
        <v>9</v>
      </c>
      <c r="T139" s="294">
        <f>IF(S139="PROBABILIDAD",H139-R139,J139-R139)</f>
        <v>2</v>
      </c>
      <c r="U139" s="296">
        <f>IF($T139&lt;=0,1,$T139)</f>
        <v>2</v>
      </c>
      <c r="V139" s="268" t="str">
        <f>IF(AND($S139="PROBABILIDAD",$U139=1),$AM$2,IF(AND(S139="PROBABILIDAD",$U139=2),$AM$3,IF(AND($S139="PROBABILIDAD",$U139=3),$AM$4,IF(AND($S139="PROBABILIDAD",$U139=4),$AM$5,IF(AND($S139="PROBABILIDAD",$U139=5),$AM$6,$G139)))))</f>
        <v>(3) POSIBLE</v>
      </c>
      <c r="W139" s="262" t="str">
        <f>IF(AND($S139="IMPACTO",$U139=1),$AL$2,IF(AND(S139="IMPACTO",$U139=2),$AL$3,IF(AND($S139="IMPACTO",$U139=3),$AL$4,IF(AND($S139="IMPACTO",$U139=4),$AL$5,IF(AND($S139="IMPACTO",$U139=5),$AL$6,I139)))))</f>
        <v>(2) MENOR</v>
      </c>
      <c r="X139" s="257">
        <f>IF(S139="PROBABILIDAD",U139*J139,U139*H139)</f>
        <v>6</v>
      </c>
      <c r="Y139" s="266">
        <f>$X139</f>
        <v>6</v>
      </c>
      <c r="Z139" s="325" t="s">
        <v>376</v>
      </c>
      <c r="AA139" s="291" t="s">
        <v>377</v>
      </c>
      <c r="AB139" s="371" t="s">
        <v>381</v>
      </c>
      <c r="AC139" s="371" t="s">
        <v>245</v>
      </c>
      <c r="AD139" s="519"/>
      <c r="AE139" s="305"/>
      <c r="AF139" s="291"/>
      <c r="AG139" s="521" t="s">
        <v>382</v>
      </c>
    </row>
    <row r="140" spans="1:33" ht="25.5" customHeight="1" x14ac:dyDescent="0.25">
      <c r="A140" s="516"/>
      <c r="B140" s="233"/>
      <c r="C140" s="317"/>
      <c r="D140" s="278"/>
      <c r="E140" s="316"/>
      <c r="F140" s="317"/>
      <c r="G140" s="285"/>
      <c r="H140" s="287"/>
      <c r="I140" s="289"/>
      <c r="J140" s="257"/>
      <c r="K140" s="257"/>
      <c r="L140" s="254"/>
      <c r="M140" s="326"/>
      <c r="N140" s="60" t="s">
        <v>7</v>
      </c>
      <c r="O140" s="41" t="s">
        <v>11</v>
      </c>
      <c r="P140" s="42">
        <f>IF(O140="SÍ",5,"0")</f>
        <v>5</v>
      </c>
      <c r="Q140" s="257"/>
      <c r="R140" s="295"/>
      <c r="S140" s="284"/>
      <c r="T140" s="295"/>
      <c r="U140" s="297"/>
      <c r="V140" s="269"/>
      <c r="W140" s="263"/>
      <c r="X140" s="257"/>
      <c r="Y140" s="267"/>
      <c r="Z140" s="326"/>
      <c r="AA140" s="520"/>
      <c r="AB140" s="523"/>
      <c r="AC140" s="523"/>
      <c r="AD140" s="274"/>
      <c r="AE140" s="309"/>
      <c r="AF140" s="520"/>
      <c r="AG140" s="527"/>
    </row>
    <row r="141" spans="1:33" ht="25.5" customHeight="1" x14ac:dyDescent="0.25">
      <c r="A141" s="516"/>
      <c r="B141" s="233"/>
      <c r="C141" s="317"/>
      <c r="D141" s="278"/>
      <c r="E141" s="316"/>
      <c r="F141" s="317"/>
      <c r="G141" s="285"/>
      <c r="H141" s="287"/>
      <c r="I141" s="289"/>
      <c r="J141" s="257"/>
      <c r="K141" s="257"/>
      <c r="L141" s="260" t="str">
        <f>IF(AND(G139="(1) RARA VEZ",I139="(1) INSIGNIFICANTE"),"BAJA",IF(AND(G139="(1) RARA VEZ",I139="(2) MENOR"),"BAJA",IF(AND(G139="(2) IMPROBABLE",I139="(1) INSIGNIFICANTE"),"BAJA",IF(AND(G139="(3) POSIBLE",I139="(1) INSIGNIFICANTE"),"BAJA",IF(AND(G139="(4) PROBABLE",I139="(1) INSIGNIFICANTE"),"MODERADA",IF(AND(G139="(5) CASI SEGURO",I139="(1) INSIGNIFICANTE"),"ALTA",IF(AND(G139="(2) IMPROBABLE",I139="(2) MENOR"),"BAJA",IF(AND(G139="(3) POSIBLE",I139="(2) MENOR"),"MODERADA",IF(AND(G139="(4) PROBABLE",I139="(2) MENOR"),"ALTA",IF(AND(G139="(5) CASI SEGURO",I139="(2) MENOR"),"ALTA",IF(AND(G139="(1) RARA VEZ",I139="(3) MODERADO"),"MODERADA",IF(AND(G139="(2) IMPROBABLE",I139="(3) MODERADO"),"MODERADA",IF(AND(G139="(3) POSIBLE",I139="(3) MODERADO"),"ALTA",IF(AND(G139="(4) PROBABLE",I139="(3) MODERADO"),"ALTA",IF(AND(G139="(5) CASI SEGURO",I139="(3) MODERADO"),"EXTREMA",IF(AND(G139="(1) RARA VEZ",I139="(4) MAYOR"),"ALTA",IF(AND(G139="(2) IMPROBABLE",I139="(4) MAYOR"),"ALTA",IF(AND(G139="(3) POSIBLE",I139="(4) MAYOR"),"EXTREMA",IF(AND(G139="(4) PROBABLE",I139="(4) MAYOR"),"EXTREMA",IF(AND(G139="(5) CASI SEGURO",I139="(4) MAYOR"),"EXTREMA",IF(AND(G139="(1) RARA VEZ",I139="(5) CATASTRÓFICO"),"ALTA",IF(AND(G139="(2) IMPROBABLE",I139="(5) CATASTRÓFICO"),"EXTREMA",IF(AND(G139="(3) POSIBLE",I139="(5) CATASTRÓFICO"),"EXTREMA",IF(AND(G139="(4) PROBABLE",I139="(5) CATASTRÓFICO"),"EXTREMA",IF(AND(G139="(5) CASI SEGURO",I139="(5) CATASTRÓFICO"),"EXTREMA")))))))))))))))))))))))))</f>
        <v>ALTA</v>
      </c>
      <c r="M141" s="326"/>
      <c r="N141" s="61" t="s">
        <v>3</v>
      </c>
      <c r="O141" s="41" t="s">
        <v>12</v>
      </c>
      <c r="P141" s="42" t="str">
        <f>IF(O141="SÍ",15,"0")</f>
        <v>0</v>
      </c>
      <c r="Q141" s="257"/>
      <c r="R141" s="295"/>
      <c r="S141" s="284"/>
      <c r="T141" s="295"/>
      <c r="U141" s="297"/>
      <c r="V141" s="269"/>
      <c r="W141" s="263"/>
      <c r="X141" s="257"/>
      <c r="Y141" s="260" t="str">
        <f>IF(AND(V139="(1) RARA VEZ",W139="(1) INSIGNIFICANTE"),"BAJA",IF(AND(V139="(1) RARA VEZ",W139="(2) MENOR"),"BAJA",IF(AND(V139="(2) IMPROBABLE",W139="(1) INSIGNIFICANTE"),"BAJA",IF(AND(V139="(3) POSIBLE",W139="(1) INSIGNIFICANTE"),"BAJA",IF(AND(V139="(4) PROBABLE",W139="(1) INSIGNIFICANTE"),"MODERADO",IF(AND(V139="(5) CASI SEGURO",W139="(1) INSIGNIFICANTE"),"ALTA",IF(AND(V139="(2) IMPROBABLE",W139="(2) MENOR"),"BAJA",IF(AND(V139="(3) POSIBLE",W139="(2) MENOR"),"MODERADA",IF(AND(V139="(4) PROBABLE",W139="(2) MENOR"),"ALTA",IF(AND(V139="(5) CASI SEGURO",W139="(2) MENOR"),"ALTA",IF(AND(V139="(1) RARA VEZ",W139="(3) MODERADO"),"MODERADA",IF(AND(V139="(2) IMPROBABLE",W139="(3) MODERADO"),"MODERADA",IF(AND(V139="(3) POSIBLE",W139="(3) MODERADO"),"ALTA",IF(AND(V139="(4) PROBABLE",W139="(3) MODERADO"),"ALTA",IF(AND(V139="(5) CASI SEGURO",W139="(3) MODERADO"),"EXTREMA",IF(AND(V139="(1) RARA VEZ",W139="(4) MAYOR"),"ALTA",IF(AND(V139="(2) IMPROBABLE",W139="(4) MAYOR"),"ALTA",IF(AND(V139="(3) POSIBLE",W139="(4) MAYOR"),"EXTREMA",IF(AND(V139="(4) PROBABLE",W139="(4) MAYOR"),"EXTREMA",IF(AND(V139="(5) CASI SEGURO",W139="(4) MAYOR"),"EXTREMA",IF(AND(V139="(1) RARA VEZ",W139="(5) CATASTRÓFICO"),"ALTA",IF(AND(V139="(2) IMPROBABLE",W139="(5) CATASTRÓFICO"),"EXTREMA",IF(AND(V139="(3) POSIBLE",W139="(5) CATASTRÓFICO"),"EXTREMA",IF(AND(V139="(4) PROBABLE",W139="(5) CATASTRÓFICO"),"EXTREMA",IF(AND(V139="(5) CASI SEGURO",W139="(5) CATASTRÓFICO"),"EXTREMA")))))))))))))))))))))))))</f>
        <v>MODERADA</v>
      </c>
      <c r="Z141" s="326"/>
      <c r="AA141" s="520"/>
      <c r="AB141" s="523"/>
      <c r="AC141" s="523"/>
      <c r="AD141" s="274"/>
      <c r="AE141" s="309"/>
      <c r="AF141" s="520"/>
      <c r="AG141" s="527"/>
    </row>
    <row r="142" spans="1:33" ht="25.5" customHeight="1" x14ac:dyDescent="0.25">
      <c r="A142" s="516"/>
      <c r="B142" s="233"/>
      <c r="C142" s="317"/>
      <c r="D142" s="278"/>
      <c r="E142" s="316"/>
      <c r="F142" s="317"/>
      <c r="G142" s="285"/>
      <c r="H142" s="287"/>
      <c r="I142" s="289"/>
      <c r="J142" s="257"/>
      <c r="K142" s="257"/>
      <c r="L142" s="260"/>
      <c r="M142" s="326"/>
      <c r="N142" s="61" t="s">
        <v>4</v>
      </c>
      <c r="O142" s="41" t="s">
        <v>11</v>
      </c>
      <c r="P142" s="42">
        <f>IF(O142="SÍ",10,"0")</f>
        <v>10</v>
      </c>
      <c r="Q142" s="257"/>
      <c r="R142" s="295"/>
      <c r="S142" s="284"/>
      <c r="T142" s="295"/>
      <c r="U142" s="297"/>
      <c r="V142" s="269"/>
      <c r="W142" s="263"/>
      <c r="X142" s="257"/>
      <c r="Y142" s="260"/>
      <c r="Z142" s="326"/>
      <c r="AA142" s="520"/>
      <c r="AB142" s="523"/>
      <c r="AC142" s="523"/>
      <c r="AD142" s="274"/>
      <c r="AE142" s="309"/>
      <c r="AF142" s="520"/>
      <c r="AG142" s="527"/>
    </row>
    <row r="143" spans="1:33" ht="25.5" customHeight="1" x14ac:dyDescent="0.25">
      <c r="A143" s="516"/>
      <c r="B143" s="233"/>
      <c r="C143" s="317"/>
      <c r="D143" s="278"/>
      <c r="E143" s="316"/>
      <c r="F143" s="317"/>
      <c r="G143" s="285"/>
      <c r="H143" s="287"/>
      <c r="I143" s="289"/>
      <c r="J143" s="257"/>
      <c r="K143" s="257"/>
      <c r="L143" s="260"/>
      <c r="M143" s="326"/>
      <c r="N143" s="60" t="s">
        <v>37</v>
      </c>
      <c r="O143" s="41" t="s">
        <v>11</v>
      </c>
      <c r="P143" s="42">
        <f>IF(O143="SÍ",15,"0")</f>
        <v>15</v>
      </c>
      <c r="Q143" s="257"/>
      <c r="R143" s="295"/>
      <c r="S143" s="284"/>
      <c r="T143" s="295"/>
      <c r="U143" s="297"/>
      <c r="V143" s="269"/>
      <c r="W143" s="263"/>
      <c r="X143" s="257"/>
      <c r="Y143" s="260"/>
      <c r="Z143" s="326"/>
      <c r="AA143" s="520"/>
      <c r="AB143" s="523"/>
      <c r="AC143" s="523"/>
      <c r="AD143" s="274"/>
      <c r="AE143" s="309"/>
      <c r="AF143" s="520"/>
      <c r="AG143" s="527"/>
    </row>
    <row r="144" spans="1:33" ht="25.5" customHeight="1" x14ac:dyDescent="0.25">
      <c r="A144" s="516"/>
      <c r="B144" s="233"/>
      <c r="C144" s="317"/>
      <c r="D144" s="278"/>
      <c r="E144" s="316"/>
      <c r="F144" s="317"/>
      <c r="G144" s="285"/>
      <c r="H144" s="287"/>
      <c r="I144" s="289"/>
      <c r="J144" s="257"/>
      <c r="K144" s="257"/>
      <c r="L144" s="260"/>
      <c r="M144" s="326"/>
      <c r="N144" s="60" t="s">
        <v>5</v>
      </c>
      <c r="O144" s="41" t="s">
        <v>11</v>
      </c>
      <c r="P144" s="42">
        <f>IF(O144="SÍ",10,"0")</f>
        <v>10</v>
      </c>
      <c r="Q144" s="257"/>
      <c r="R144" s="295"/>
      <c r="S144" s="284"/>
      <c r="T144" s="295"/>
      <c r="U144" s="297"/>
      <c r="V144" s="269"/>
      <c r="W144" s="263"/>
      <c r="X144" s="257"/>
      <c r="Y144" s="260"/>
      <c r="Z144" s="326"/>
      <c r="AA144" s="520"/>
      <c r="AB144" s="523"/>
      <c r="AC144" s="523"/>
      <c r="AD144" s="274"/>
      <c r="AE144" s="309"/>
      <c r="AF144" s="520"/>
      <c r="AG144" s="527"/>
    </row>
    <row r="145" spans="1:33" ht="25.5" customHeight="1" x14ac:dyDescent="0.25">
      <c r="A145" s="516"/>
      <c r="B145" s="233"/>
      <c r="C145" s="334"/>
      <c r="D145" s="279"/>
      <c r="E145" s="335"/>
      <c r="F145" s="334"/>
      <c r="G145" s="286"/>
      <c r="H145" s="288"/>
      <c r="I145" s="290"/>
      <c r="J145" s="257"/>
      <c r="K145" s="257"/>
      <c r="L145" s="315"/>
      <c r="M145" s="326"/>
      <c r="N145" s="62" t="s">
        <v>36</v>
      </c>
      <c r="O145" s="41" t="s">
        <v>12</v>
      </c>
      <c r="P145" s="42" t="str">
        <f>IF(O145="SÍ",30,"0")</f>
        <v>0</v>
      </c>
      <c r="Q145" s="257"/>
      <c r="R145" s="295"/>
      <c r="S145" s="284"/>
      <c r="T145" s="295"/>
      <c r="U145" s="297"/>
      <c r="V145" s="270"/>
      <c r="W145" s="264"/>
      <c r="X145" s="257"/>
      <c r="Y145" s="260"/>
      <c r="Z145" s="326"/>
      <c r="AA145" s="520"/>
      <c r="AB145" s="524"/>
      <c r="AC145" s="524"/>
      <c r="AD145" s="274"/>
      <c r="AE145" s="309"/>
      <c r="AF145" s="520"/>
      <c r="AG145" s="527"/>
    </row>
    <row r="146" spans="1:33" ht="25.5" customHeight="1" x14ac:dyDescent="0.25">
      <c r="A146" s="516"/>
      <c r="B146" s="233"/>
      <c r="C146" s="316" t="s">
        <v>246</v>
      </c>
      <c r="D146" s="277" t="s">
        <v>71</v>
      </c>
      <c r="E146" s="316" t="s">
        <v>247</v>
      </c>
      <c r="F146" s="316" t="s">
        <v>248</v>
      </c>
      <c r="G146" s="285" t="s">
        <v>15</v>
      </c>
      <c r="H146" s="279" t="str">
        <f>IF(G146="(1) RARA VEZ","1", IF(G146="(2) IMPROBABLE","2",IF(G146="(3) POSIBLE","3",IF(G146="(4) PROBABLE","4",IF(G146="(5) CASI SEGURO","5","")))))</f>
        <v>3</v>
      </c>
      <c r="I146" s="289" t="s">
        <v>70</v>
      </c>
      <c r="J146" s="257" t="str">
        <f>IF(I146="(1) INSIGNIFICANTE","1",IF(I146="(2) MENOR","2",IF(I146="(3) MODERADO","3",IF(I146="(4) MAYOR","4",IF(I146="(5) CATASTRÓFICO","5","")))))</f>
        <v>3</v>
      </c>
      <c r="K146" s="257">
        <f>H146*J146</f>
        <v>9</v>
      </c>
      <c r="L146" s="254">
        <f>+K146</f>
        <v>9</v>
      </c>
      <c r="M146" s="325" t="s">
        <v>374</v>
      </c>
      <c r="N146" s="59" t="s">
        <v>6</v>
      </c>
      <c r="O146" s="41" t="s">
        <v>11</v>
      </c>
      <c r="P146" s="68">
        <f>IF(O146="SÍ",15,"0")</f>
        <v>15</v>
      </c>
      <c r="Q146" s="293">
        <f>SUM(P146:P152)</f>
        <v>100</v>
      </c>
      <c r="R146" s="294">
        <f>IF(AND(Q146&gt;=0,Q146&lt;=50),0,IF(AND(Q146&gt;50,Q146&lt;=75),1,IF(AND(Q146&gt;75,Q146&lt;=100),2,"REVISAR")))</f>
        <v>2</v>
      </c>
      <c r="S146" s="283" t="s">
        <v>8</v>
      </c>
      <c r="T146" s="294">
        <f>IF(S146="PROBABILIDAD",H146-R146,J146-R146)</f>
        <v>1</v>
      </c>
      <c r="U146" s="296">
        <f>IF($T146&lt;=0,1,$T146)</f>
        <v>1</v>
      </c>
      <c r="V146" s="268" t="str">
        <f>IF(AND($S146="PROBABILIDAD",$U146=1),$AM$2,IF(AND(S146="PROBABILIDAD",$U146=2),$AM$3,IF(AND($S146="PROBABILIDAD",$U146=3),$AM$4,IF(AND($S146="PROBABILIDAD",$U146=4),$AM$5,IF(AND($S146="PROBABILIDAD",$U146=5),$AM$6,$G146)))))</f>
        <v>(1) RARA VEZ</v>
      </c>
      <c r="W146" s="262" t="str">
        <f>IF(AND($S146="IMPACTO",$U146=1),$AL$2,IF(AND(S146="IMPACTO",$U146=2),$AL$3,IF(AND($S146="IMPACTO",$U146=3),$AL$4,IF(AND($S146="IMPACTO",$U146=4),$AL$5,IF(AND($S146="IMPACTO",$U146=5),$AL$6,I146)))))</f>
        <v>(3) MODERADO</v>
      </c>
      <c r="X146" s="257">
        <f>IF(S146="PROBABILIDAD",U146*J146,U146*H146)</f>
        <v>3</v>
      </c>
      <c r="Y146" s="266">
        <f>$X146</f>
        <v>3</v>
      </c>
      <c r="Z146" s="325" t="s">
        <v>383</v>
      </c>
      <c r="AA146" s="291" t="s">
        <v>377</v>
      </c>
      <c r="AB146" s="371" t="s">
        <v>384</v>
      </c>
      <c r="AC146" s="335" t="s">
        <v>385</v>
      </c>
      <c r="AD146" s="519"/>
      <c r="AE146" s="305"/>
      <c r="AF146" s="291"/>
      <c r="AG146" s="521" t="s">
        <v>386</v>
      </c>
    </row>
    <row r="147" spans="1:33" ht="25.5" customHeight="1" x14ac:dyDescent="0.25">
      <c r="A147" s="516"/>
      <c r="B147" s="233"/>
      <c r="C147" s="317"/>
      <c r="D147" s="278"/>
      <c r="E147" s="316"/>
      <c r="F147" s="317"/>
      <c r="G147" s="285"/>
      <c r="H147" s="287"/>
      <c r="I147" s="289"/>
      <c r="J147" s="257"/>
      <c r="K147" s="257"/>
      <c r="L147" s="254"/>
      <c r="M147" s="326"/>
      <c r="N147" s="60" t="s">
        <v>7</v>
      </c>
      <c r="O147" s="41" t="s">
        <v>11</v>
      </c>
      <c r="P147" s="42">
        <f>IF(O147="SÍ",5,"0")</f>
        <v>5</v>
      </c>
      <c r="Q147" s="257"/>
      <c r="R147" s="295"/>
      <c r="S147" s="284"/>
      <c r="T147" s="295"/>
      <c r="U147" s="297"/>
      <c r="V147" s="269"/>
      <c r="W147" s="263"/>
      <c r="X147" s="257"/>
      <c r="Y147" s="267"/>
      <c r="Z147" s="326"/>
      <c r="AA147" s="520"/>
      <c r="AB147" s="523"/>
      <c r="AC147" s="525"/>
      <c r="AD147" s="274"/>
      <c r="AE147" s="306"/>
      <c r="AF147" s="520"/>
      <c r="AG147" s="527"/>
    </row>
    <row r="148" spans="1:33" ht="25.5" customHeight="1" x14ac:dyDescent="0.25">
      <c r="A148" s="516"/>
      <c r="B148" s="233"/>
      <c r="C148" s="317"/>
      <c r="D148" s="278"/>
      <c r="E148" s="316"/>
      <c r="F148" s="317"/>
      <c r="G148" s="285"/>
      <c r="H148" s="287"/>
      <c r="I148" s="289"/>
      <c r="J148" s="257"/>
      <c r="K148" s="257"/>
      <c r="L148" s="260" t="str">
        <f>IF(AND(G146="(1) RARA VEZ",I146="(1) INSIGNIFICANTE"),"BAJA",IF(AND(G146="(1) RARA VEZ",I146="(2) MENOR"),"BAJA",IF(AND(G146="(2) IMPROBABLE",I146="(1) INSIGNIFICANTE"),"BAJA",IF(AND(G146="(3) POSIBLE",I146="(1) INSIGNIFICANTE"),"BAJA",IF(AND(G146="(4) PROBABLE",I146="(1) INSIGNIFICANTE"),"MODERADA",IF(AND(G146="(5) CASI SEGURO",I146="(1) INSIGNIFICANTE"),"ALTA",IF(AND(G146="(2) IMPROBABLE",I146="(2) MENOR"),"BAJA",IF(AND(G146="(3) POSIBLE",I146="(2) MENOR"),"MODERADA",IF(AND(G146="(4) PROBABLE",I146="(2) MENOR"),"ALTA",IF(AND(G146="(5) CASI SEGURO",I146="(2) MENOR"),"ALTA",IF(AND(G146="(1) RARA VEZ",I146="(3) MODERADO"),"MODERADA",IF(AND(G146="(2) IMPROBABLE",I146="(3) MODERADO"),"MODERADA",IF(AND(G146="(3) POSIBLE",I146="(3) MODERADO"),"ALTA",IF(AND(G146="(4) PROBABLE",I146="(3) MODERADO"),"ALTA",IF(AND(G146="(5) CASI SEGURO",I146="(3) MODERADO"),"EXTREMA",IF(AND(G146="(1) RARA VEZ",I146="(4) MAYOR"),"ALTA",IF(AND(G146="(2) IMPROBABLE",I146="(4) MAYOR"),"ALTA",IF(AND(G146="(3) POSIBLE",I146="(4) MAYOR"),"EXTREMA",IF(AND(G146="(4) PROBABLE",I146="(4) MAYOR"),"EXTREMA",IF(AND(G146="(5) CASI SEGURO",I146="(4) MAYOR"),"EXTREMA",IF(AND(G146="(1) RARA VEZ",I146="(5) CATASTRÓFICO"),"ALTA",IF(AND(G146="(2) IMPROBABLE",I146="(5) CATASTRÓFICO"),"EXTREMA",IF(AND(G146="(3) POSIBLE",I146="(5) CATASTRÓFICO"),"EXTREMA",IF(AND(G146="(4) PROBABLE",I146="(5) CATASTRÓFICO"),"EXTREMA",IF(AND(G146="(5) CASI SEGURO",I146="(5) CATASTRÓFICO"),"EXTREMA")))))))))))))))))))))))))</f>
        <v>ALTA</v>
      </c>
      <c r="M148" s="326"/>
      <c r="N148" s="61" t="s">
        <v>3</v>
      </c>
      <c r="O148" s="41" t="s">
        <v>11</v>
      </c>
      <c r="P148" s="42">
        <f>IF(O148="SÍ",15,"0")</f>
        <v>15</v>
      </c>
      <c r="Q148" s="257"/>
      <c r="R148" s="295"/>
      <c r="S148" s="284"/>
      <c r="T148" s="295"/>
      <c r="U148" s="297"/>
      <c r="V148" s="269"/>
      <c r="W148" s="263"/>
      <c r="X148" s="257"/>
      <c r="Y148" s="260" t="str">
        <f>IF(AND(V146="(1) RARA VEZ",W146="(1) INSIGNIFICANTE"),"BAJA",IF(AND(V146="(1) RARA VEZ",W146="(2) MENOR"),"BAJA",IF(AND(V146="(2) IMPROBABLE",W146="(1) INSIGNIFICANTE"),"BAJA",IF(AND(V146="(3) POSIBLE",W146="(1) INSIGNIFICANTE"),"BAJA",IF(AND(V146="(4) PROBABLE",W146="(1) INSIGNIFICANTE"),"MODERADO",IF(AND(V146="(5) CASI SEGURO",W146="(1) INSIGNIFICANTE"),"ALTA",IF(AND(V146="(2) IMPROBABLE",W146="(2) MENOR"),"BAJA",IF(AND(V146="(3) POSIBLE",W146="(2) MENOR"),"MODERADA",IF(AND(V146="(4) PROBABLE",W146="(2) MENOR"),"ALTA",IF(AND(V146="(5) CASI SEGURO",W146="(2) MENOR"),"ALTA",IF(AND(V146="(1) RARA VEZ",W146="(3) MODERADO"),"MODERADA",IF(AND(V146="(2) IMPROBABLE",W146="(3) MODERADO"),"MODERADA",IF(AND(V146="(3) POSIBLE",W146="(3) MODERADO"),"ALTA",IF(AND(V146="(4) PROBABLE",W146="(3) MODERADO"),"ALTA",IF(AND(V146="(5) CASI SEGURO",W146="(3) MODERADO"),"EXTREMA",IF(AND(V146="(1) RARA VEZ",W146="(4) MAYOR"),"ALTA",IF(AND(V146="(2) IMPROBABLE",W146="(4) MAYOR"),"ALTA",IF(AND(V146="(3) POSIBLE",W146="(4) MAYOR"),"EXTREMA",IF(AND(V146="(4) PROBABLE",W146="(4) MAYOR"),"EXTREMA",IF(AND(V146="(5) CASI SEGURO",W146="(4) MAYOR"),"EXTREMA",IF(AND(V146="(1) RARA VEZ",W146="(5) CATASTRÓFICO"),"ALTA",IF(AND(V146="(2) IMPROBABLE",W146="(5) CATASTRÓFICO"),"EXTREMA",IF(AND(V146="(3) POSIBLE",W146="(5) CATASTRÓFICO"),"EXTREMA",IF(AND(V146="(4) PROBABLE",W146="(5) CATASTRÓFICO"),"EXTREMA",IF(AND(V146="(5) CASI SEGURO",W146="(5) CATASTRÓFICO"),"EXTREMA")))))))))))))))))))))))))</f>
        <v>MODERADA</v>
      </c>
      <c r="Z148" s="326"/>
      <c r="AA148" s="520"/>
      <c r="AB148" s="523"/>
      <c r="AC148" s="525"/>
      <c r="AD148" s="274"/>
      <c r="AE148" s="306"/>
      <c r="AF148" s="520"/>
      <c r="AG148" s="527"/>
    </row>
    <row r="149" spans="1:33" ht="25.5" customHeight="1" x14ac:dyDescent="0.25">
      <c r="A149" s="516"/>
      <c r="B149" s="233"/>
      <c r="C149" s="317"/>
      <c r="D149" s="278"/>
      <c r="E149" s="316"/>
      <c r="F149" s="317"/>
      <c r="G149" s="285"/>
      <c r="H149" s="287"/>
      <c r="I149" s="289"/>
      <c r="J149" s="257"/>
      <c r="K149" s="257"/>
      <c r="L149" s="260"/>
      <c r="M149" s="326"/>
      <c r="N149" s="61" t="s">
        <v>4</v>
      </c>
      <c r="O149" s="41" t="s">
        <v>11</v>
      </c>
      <c r="P149" s="42">
        <f>IF(O149="SÍ",10,"0")</f>
        <v>10</v>
      </c>
      <c r="Q149" s="257"/>
      <c r="R149" s="295"/>
      <c r="S149" s="284"/>
      <c r="T149" s="295"/>
      <c r="U149" s="297"/>
      <c r="V149" s="269"/>
      <c r="W149" s="263"/>
      <c r="X149" s="257"/>
      <c r="Y149" s="260"/>
      <c r="Z149" s="326"/>
      <c r="AA149" s="520"/>
      <c r="AB149" s="523"/>
      <c r="AC149" s="525"/>
      <c r="AD149" s="274"/>
      <c r="AE149" s="306"/>
      <c r="AF149" s="520"/>
      <c r="AG149" s="527"/>
    </row>
    <row r="150" spans="1:33" ht="25.5" customHeight="1" x14ac:dyDescent="0.25">
      <c r="A150" s="516"/>
      <c r="B150" s="233"/>
      <c r="C150" s="317"/>
      <c r="D150" s="278"/>
      <c r="E150" s="316"/>
      <c r="F150" s="317"/>
      <c r="G150" s="285"/>
      <c r="H150" s="287"/>
      <c r="I150" s="289"/>
      <c r="J150" s="257"/>
      <c r="K150" s="257"/>
      <c r="L150" s="260"/>
      <c r="M150" s="326"/>
      <c r="N150" s="60" t="s">
        <v>37</v>
      </c>
      <c r="O150" s="41" t="s">
        <v>11</v>
      </c>
      <c r="P150" s="42">
        <f>IF(O150="SÍ",15,"0")</f>
        <v>15</v>
      </c>
      <c r="Q150" s="257"/>
      <c r="R150" s="295"/>
      <c r="S150" s="284"/>
      <c r="T150" s="295"/>
      <c r="U150" s="297"/>
      <c r="V150" s="269"/>
      <c r="W150" s="263"/>
      <c r="X150" s="257"/>
      <c r="Y150" s="260"/>
      <c r="Z150" s="326"/>
      <c r="AA150" s="520"/>
      <c r="AB150" s="523"/>
      <c r="AC150" s="525"/>
      <c r="AD150" s="274"/>
      <c r="AE150" s="306"/>
      <c r="AF150" s="520"/>
      <c r="AG150" s="527"/>
    </row>
    <row r="151" spans="1:33" ht="25.5" customHeight="1" x14ac:dyDescent="0.25">
      <c r="A151" s="516"/>
      <c r="B151" s="233"/>
      <c r="C151" s="317"/>
      <c r="D151" s="278"/>
      <c r="E151" s="316"/>
      <c r="F151" s="317"/>
      <c r="G151" s="285"/>
      <c r="H151" s="287"/>
      <c r="I151" s="289"/>
      <c r="J151" s="257"/>
      <c r="K151" s="257"/>
      <c r="L151" s="260"/>
      <c r="M151" s="326"/>
      <c r="N151" s="60" t="s">
        <v>5</v>
      </c>
      <c r="O151" s="41" t="s">
        <v>11</v>
      </c>
      <c r="P151" s="42">
        <f>IF(O151="SÍ",10,"0")</f>
        <v>10</v>
      </c>
      <c r="Q151" s="257"/>
      <c r="R151" s="295"/>
      <c r="S151" s="284"/>
      <c r="T151" s="295"/>
      <c r="U151" s="297"/>
      <c r="V151" s="269"/>
      <c r="W151" s="263"/>
      <c r="X151" s="257"/>
      <c r="Y151" s="260"/>
      <c r="Z151" s="326"/>
      <c r="AA151" s="520"/>
      <c r="AB151" s="523"/>
      <c r="AC151" s="525"/>
      <c r="AD151" s="274"/>
      <c r="AE151" s="306"/>
      <c r="AF151" s="520"/>
      <c r="AG151" s="527"/>
    </row>
    <row r="152" spans="1:33" ht="25.5" customHeight="1" x14ac:dyDescent="0.25">
      <c r="A152" s="516"/>
      <c r="B152" s="234"/>
      <c r="C152" s="334"/>
      <c r="D152" s="279"/>
      <c r="E152" s="335"/>
      <c r="F152" s="334"/>
      <c r="G152" s="286"/>
      <c r="H152" s="288"/>
      <c r="I152" s="290"/>
      <c r="J152" s="257"/>
      <c r="K152" s="257"/>
      <c r="L152" s="315"/>
      <c r="M152" s="326"/>
      <c r="N152" s="62" t="s">
        <v>36</v>
      </c>
      <c r="O152" s="41" t="s">
        <v>11</v>
      </c>
      <c r="P152" s="42">
        <f>IF(O152="SÍ",30,"0")</f>
        <v>30</v>
      </c>
      <c r="Q152" s="257"/>
      <c r="R152" s="295"/>
      <c r="S152" s="284"/>
      <c r="T152" s="295"/>
      <c r="U152" s="297"/>
      <c r="V152" s="270"/>
      <c r="W152" s="264"/>
      <c r="X152" s="257"/>
      <c r="Y152" s="260"/>
      <c r="Z152" s="326"/>
      <c r="AA152" s="520"/>
      <c r="AB152" s="524"/>
      <c r="AC152" s="526"/>
      <c r="AD152" s="274"/>
      <c r="AE152" s="306"/>
      <c r="AF152" s="520"/>
      <c r="AG152" s="527"/>
    </row>
    <row r="153" spans="1:33" ht="33.75" customHeight="1" x14ac:dyDescent="0.25">
      <c r="A153" s="516"/>
      <c r="B153" s="235" t="s">
        <v>257</v>
      </c>
      <c r="C153" s="277" t="s">
        <v>250</v>
      </c>
      <c r="D153" s="302" t="s">
        <v>65</v>
      </c>
      <c r="E153" s="277" t="s">
        <v>251</v>
      </c>
      <c r="F153" s="277" t="s">
        <v>252</v>
      </c>
      <c r="G153" s="285" t="s">
        <v>15</v>
      </c>
      <c r="H153" s="279" t="str">
        <f>IF(G153="(1) RARA VEZ","1", IF(G153="(2) IMPROBABLE","2",IF(G153="(3) POSIBLE","3",IF(G153="(4) PROBABLE","4",IF(G153="(5) CASI SEGURO","5","")))))</f>
        <v>3</v>
      </c>
      <c r="I153" s="289" t="s">
        <v>68</v>
      </c>
      <c r="J153" s="257" t="str">
        <f>IF(I153="(1) INSIGNIFICANTE","1",IF(I153="(2) MENOR","2",IF(I153="(3) MODERADO","3",IF(I153="(4) MAYOR","4",IF(I153="(5) CATASTRÓFICO","5","")))))</f>
        <v>2</v>
      </c>
      <c r="K153" s="257">
        <f>H153*J153</f>
        <v>6</v>
      </c>
      <c r="L153" s="254">
        <f>+K153</f>
        <v>6</v>
      </c>
      <c r="M153" s="291" t="s">
        <v>253</v>
      </c>
      <c r="N153" s="92" t="s">
        <v>6</v>
      </c>
      <c r="O153" s="41" t="s">
        <v>11</v>
      </c>
      <c r="P153" s="68">
        <f>IF(O153="SÍ",15,"0")</f>
        <v>15</v>
      </c>
      <c r="Q153" s="293">
        <f>SUM(P153:P159)</f>
        <v>85</v>
      </c>
      <c r="R153" s="294">
        <f>IF(AND(Q153&gt;=0,Q153&lt;=50),0,IF(AND(Q153&gt;50,Q153&lt;=75),1,IF(AND(Q153&gt;75,Q153&lt;=100),2,"REVISAR")))</f>
        <v>2</v>
      </c>
      <c r="S153" s="283" t="s">
        <v>8</v>
      </c>
      <c r="T153" s="294">
        <f>IF(S153="PROBABILIDAD",H153-R153,J153-R153)</f>
        <v>1</v>
      </c>
      <c r="U153" s="296">
        <f>IF($T153&lt;=0,1,$T153)</f>
        <v>1</v>
      </c>
      <c r="V153" s="268" t="str">
        <f>IF(AND($S153="PROBABILIDAD",$U153=1),$AM$2,IF(AND(S153="PROBABILIDAD",$U153=2),$AM$3,IF(AND($S153="PROBABILIDAD",$U153=3),$AM$4,IF(AND($S153="PROBABILIDAD",$U153=4),$AM$5,IF(AND($S153="PROBABILIDAD",$U153=5),$AM$6,$G153)))))</f>
        <v>(1) RARA VEZ</v>
      </c>
      <c r="W153" s="262" t="str">
        <f>IF(AND($S153="IMPACTO",$U153=1),$AL$2,IF(AND(S153="IMPACTO",$U153=2),$AL$3,IF(AND($S153="IMPACTO",$U153=3),$AL$4,IF(AND($S153="IMPACTO",$U153=4),$AL$5,IF(AND($S153="IMPACTO",$U153=5),$AL$6,I153)))))</f>
        <v>(2) MENOR</v>
      </c>
      <c r="X153" s="257">
        <f>IF(S153="PROBABILIDAD",U153*J153,U153*H153)</f>
        <v>2</v>
      </c>
      <c r="Y153" s="266">
        <f>$X153</f>
        <v>2</v>
      </c>
      <c r="Z153" s="291" t="s">
        <v>254</v>
      </c>
      <c r="AA153" s="291" t="s">
        <v>192</v>
      </c>
      <c r="AB153" s="325" t="s">
        <v>255</v>
      </c>
      <c r="AC153" s="325" t="s">
        <v>256</v>
      </c>
      <c r="AD153" s="533"/>
      <c r="AE153" s="533"/>
      <c r="AF153" s="291"/>
      <c r="AG153" s="534"/>
    </row>
    <row r="154" spans="1:33" ht="33.75" customHeight="1" x14ac:dyDescent="0.2">
      <c r="A154" s="516"/>
      <c r="B154" s="233"/>
      <c r="C154" s="278"/>
      <c r="D154" s="303"/>
      <c r="E154" s="277"/>
      <c r="F154" s="278"/>
      <c r="G154" s="285"/>
      <c r="H154" s="287"/>
      <c r="I154" s="289"/>
      <c r="J154" s="257"/>
      <c r="K154" s="257"/>
      <c r="L154" s="254"/>
      <c r="M154" s="292"/>
      <c r="N154" s="93" t="s">
        <v>7</v>
      </c>
      <c r="O154" s="41" t="s">
        <v>11</v>
      </c>
      <c r="P154" s="42">
        <f>IF(O154="SÍ",5,"0")</f>
        <v>5</v>
      </c>
      <c r="Q154" s="257"/>
      <c r="R154" s="295"/>
      <c r="S154" s="284"/>
      <c r="T154" s="295"/>
      <c r="U154" s="297"/>
      <c r="V154" s="269"/>
      <c r="W154" s="263"/>
      <c r="X154" s="257"/>
      <c r="Y154" s="267"/>
      <c r="Z154" s="292"/>
      <c r="AA154" s="520"/>
      <c r="AB154" s="333"/>
      <c r="AC154" s="333"/>
      <c r="AD154" s="292"/>
      <c r="AE154" s="292"/>
      <c r="AF154" s="520"/>
      <c r="AG154" s="384"/>
    </row>
    <row r="155" spans="1:33" ht="33.75" customHeight="1" x14ac:dyDescent="0.2">
      <c r="A155" s="516"/>
      <c r="B155" s="233"/>
      <c r="C155" s="278"/>
      <c r="D155" s="303"/>
      <c r="E155" s="277"/>
      <c r="F155" s="278"/>
      <c r="G155" s="285"/>
      <c r="H155" s="287"/>
      <c r="I155" s="289"/>
      <c r="J155" s="257"/>
      <c r="K155" s="257"/>
      <c r="L155" s="260" t="str">
        <f>IF(AND(G153="(1) RARA VEZ",I153="(1) INSIGNIFICANTE"),"BAJA",IF(AND(G153="(1) RARA VEZ",I153="(2) MENOR"),"BAJA",IF(AND(G153="(2) IMPROBABLE",I153="(1) INSIGNIFICANTE"),"BAJA",IF(AND(G153="(3) POSIBLE",I153="(1) INSIGNIFICANTE"),"BAJA",IF(AND(G153="(4) PROBABLE",I153="(1) INSIGNIFICANTE"),"MODERADA",IF(AND(G153="(5) CASI SEGURO",I153="(1) INSIGNIFICANTE"),"ALTA",IF(AND(G153="(2) IMPROBABLE",I153="(2) MENOR"),"BAJA",IF(AND(G153="(3) POSIBLE",I153="(2) MENOR"),"MODERADA",IF(AND(G153="(4) PROBABLE",I153="(2) MENOR"),"ALTA",IF(AND(G153="(5) CASI SEGURO",I153="(2) MENOR"),"ALTA",IF(AND(G153="(1) RARA VEZ",I153="(3) MODERADO"),"MODERADA",IF(AND(G153="(2) IMPROBABLE",I153="(3) MODERADO"),"MODERADA",IF(AND(G153="(3) POSIBLE",I153="(3) MODERADO"),"ALTA",IF(AND(G153="(4) PROBABLE",I153="(3) MODERADO"),"ALTA",IF(AND(G153="(5) CASI SEGURO",I153="(3) MODERADO"),"EXTREMA",IF(AND(G153="(1) RARA VEZ",I153="(4) MAYOR"),"ALTA",IF(AND(G153="(2) IMPROBABLE",I153="(4) MAYOR"),"ALTA",IF(AND(G153="(3) POSIBLE",I153="(4) MAYOR"),"EXTREMA",IF(AND(G153="(4) PROBABLE",I153="(4) MAYOR"),"EXTREMA",IF(AND(G153="(5) CASI SEGURO",I153="(4) MAYOR"),"EXTREMA",IF(AND(G153="(1) RARA VEZ",I153="(5) CATASTRÓFICO"),"ALTA",IF(AND(G153="(2) IMPROBABLE",I153="(5) CATASTRÓFICO"),"EXTREMA",IF(AND(G153="(3) POSIBLE",I153="(5) CATASTRÓFICO"),"EXTREMA",IF(AND(G153="(4) PROBABLE",I153="(5) CATASTRÓFICO"),"EXTREMA",IF(AND(G153="(5) CASI SEGURO",I153="(5) CATASTRÓFICO"),"EXTREMA")))))))))))))))))))))))))</f>
        <v>MODERADA</v>
      </c>
      <c r="M155" s="292"/>
      <c r="N155" s="94" t="s">
        <v>3</v>
      </c>
      <c r="O155" s="41" t="s">
        <v>12</v>
      </c>
      <c r="P155" s="42" t="str">
        <f>IF(O155="SÍ",15,"0")</f>
        <v>0</v>
      </c>
      <c r="Q155" s="257"/>
      <c r="R155" s="295"/>
      <c r="S155" s="284"/>
      <c r="T155" s="295"/>
      <c r="U155" s="297"/>
      <c r="V155" s="269"/>
      <c r="W155" s="263"/>
      <c r="X155" s="257"/>
      <c r="Y155" s="260" t="str">
        <f>IF(AND(V153="(1) RARA VEZ",W153="(1) INSIGNIFICANTE"),"BAJA",IF(AND(V153="(1) RARA VEZ",W153="(2) MENOR"),"BAJA",IF(AND(V153="(2) IMPROBABLE",W153="(1) INSIGNIFICANTE"),"BAJA",IF(AND(V153="(3) POSIBLE",W153="(1) INSIGNIFICANTE"),"BAJA",IF(AND(V153="(4) PROBABLE",W153="(1) INSIGNIFICANTE"),"MODERADO",IF(AND(V153="(5) CASI SEGURO",W153="(1) INSIGNIFICANTE"),"ALTA",IF(AND(V153="(2) IMPROBABLE",W153="(2) MENOR"),"BAJA",IF(AND(V153="(3) POSIBLE",W153="(2) MENOR"),"MODERADA",IF(AND(V153="(4) PROBABLE",W153="(2) MENOR"),"ALTA",IF(AND(V153="(5) CASI SEGURO",W153="(2) MENOR"),"ALTA",IF(AND(V153="(1) RARA VEZ",W153="(3) MODERADO"),"MODERADA",IF(AND(V153="(2) IMPROBABLE",W153="(3) MODERADO"),"MODERADA",IF(AND(V153="(3) POSIBLE",W153="(3) MODERADO"),"ALTA",IF(AND(V153="(4) PROBABLE",W153="(3) MODERADO"),"ALTA",IF(AND(V153="(5) CASI SEGURO",W153="(3) MODERADO"),"EXTREMA",IF(AND(V153="(1) RARA VEZ",W153="(4) MAYOR"),"ALTA",IF(AND(V153="(2) IMPROBABLE",W153="(4) MAYOR"),"ALTA",IF(AND(V153="(3) POSIBLE",W153="(4) MAYOR"),"EXTREMA",IF(AND(V153="(4) PROBABLE",W153="(4) MAYOR"),"EXTREMA",IF(AND(V153="(5) CASI SEGURO",W153="(4) MAYOR"),"EXTREMA",IF(AND(V153="(1) RARA VEZ",W153="(5) CATASTRÓFICO"),"ALTA",IF(AND(V153="(2) IMPROBABLE",W153="(5) CATASTRÓFICO"),"EXTREMA",IF(AND(V153="(3) POSIBLE",W153="(5) CATASTRÓFICO"),"EXTREMA",IF(AND(V153="(4) PROBABLE",W153="(5) CATASTRÓFICO"),"EXTREMA",IF(AND(V153="(5) CASI SEGURO",W153="(5) CATASTRÓFICO"),"EXTREMA")))))))))))))))))))))))))</f>
        <v>BAJA</v>
      </c>
      <c r="Z155" s="292"/>
      <c r="AA155" s="520"/>
      <c r="AB155" s="333"/>
      <c r="AC155" s="333"/>
      <c r="AD155" s="292"/>
      <c r="AE155" s="292"/>
      <c r="AF155" s="520"/>
      <c r="AG155" s="384"/>
    </row>
    <row r="156" spans="1:33" ht="33.75" customHeight="1" x14ac:dyDescent="0.2">
      <c r="A156" s="516"/>
      <c r="B156" s="233"/>
      <c r="C156" s="278"/>
      <c r="D156" s="303"/>
      <c r="E156" s="277"/>
      <c r="F156" s="278"/>
      <c r="G156" s="285"/>
      <c r="H156" s="287"/>
      <c r="I156" s="289"/>
      <c r="J156" s="257"/>
      <c r="K156" s="257"/>
      <c r="L156" s="260"/>
      <c r="M156" s="292"/>
      <c r="N156" s="94" t="s">
        <v>4</v>
      </c>
      <c r="O156" s="41" t="s">
        <v>11</v>
      </c>
      <c r="P156" s="42">
        <f>IF(O156="SÍ",10,"0")</f>
        <v>10</v>
      </c>
      <c r="Q156" s="257"/>
      <c r="R156" s="295"/>
      <c r="S156" s="284"/>
      <c r="T156" s="295"/>
      <c r="U156" s="297"/>
      <c r="V156" s="269"/>
      <c r="W156" s="263"/>
      <c r="X156" s="257"/>
      <c r="Y156" s="260"/>
      <c r="Z156" s="292"/>
      <c r="AA156" s="520"/>
      <c r="AB156" s="333"/>
      <c r="AC156" s="333"/>
      <c r="AD156" s="292"/>
      <c r="AE156" s="292"/>
      <c r="AF156" s="520"/>
      <c r="AG156" s="384"/>
    </row>
    <row r="157" spans="1:33" ht="33.75" customHeight="1" x14ac:dyDescent="0.2">
      <c r="A157" s="516"/>
      <c r="B157" s="233"/>
      <c r="C157" s="278"/>
      <c r="D157" s="303"/>
      <c r="E157" s="277"/>
      <c r="F157" s="278"/>
      <c r="G157" s="285"/>
      <c r="H157" s="287"/>
      <c r="I157" s="289"/>
      <c r="J157" s="257"/>
      <c r="K157" s="257"/>
      <c r="L157" s="260"/>
      <c r="M157" s="292"/>
      <c r="N157" s="93" t="s">
        <v>37</v>
      </c>
      <c r="O157" s="41" t="s">
        <v>11</v>
      </c>
      <c r="P157" s="42">
        <f>IF(O157="SÍ",15,"0")</f>
        <v>15</v>
      </c>
      <c r="Q157" s="257"/>
      <c r="R157" s="295"/>
      <c r="S157" s="284"/>
      <c r="T157" s="295"/>
      <c r="U157" s="297"/>
      <c r="V157" s="269"/>
      <c r="W157" s="263"/>
      <c r="X157" s="257"/>
      <c r="Y157" s="260"/>
      <c r="Z157" s="292"/>
      <c r="AA157" s="520"/>
      <c r="AB157" s="333"/>
      <c r="AC157" s="333"/>
      <c r="AD157" s="292"/>
      <c r="AE157" s="292"/>
      <c r="AF157" s="520"/>
      <c r="AG157" s="384"/>
    </row>
    <row r="158" spans="1:33" ht="33.75" customHeight="1" x14ac:dyDescent="0.2">
      <c r="A158" s="516"/>
      <c r="B158" s="233"/>
      <c r="C158" s="278"/>
      <c r="D158" s="303"/>
      <c r="E158" s="277"/>
      <c r="F158" s="278"/>
      <c r="G158" s="285"/>
      <c r="H158" s="287"/>
      <c r="I158" s="289"/>
      <c r="J158" s="257"/>
      <c r="K158" s="257"/>
      <c r="L158" s="260"/>
      <c r="M158" s="292"/>
      <c r="N158" s="93" t="s">
        <v>5</v>
      </c>
      <c r="O158" s="81" t="s">
        <v>11</v>
      </c>
      <c r="P158" s="42">
        <f>IF(O158="SÍ",10,"0")</f>
        <v>10</v>
      </c>
      <c r="Q158" s="257"/>
      <c r="R158" s="295"/>
      <c r="S158" s="284"/>
      <c r="T158" s="295"/>
      <c r="U158" s="297"/>
      <c r="V158" s="269"/>
      <c r="W158" s="263"/>
      <c r="X158" s="257"/>
      <c r="Y158" s="260"/>
      <c r="Z158" s="292"/>
      <c r="AA158" s="520"/>
      <c r="AB158" s="333"/>
      <c r="AC158" s="333"/>
      <c r="AD158" s="292"/>
      <c r="AE158" s="292"/>
      <c r="AF158" s="520"/>
      <c r="AG158" s="384"/>
    </row>
    <row r="159" spans="1:33" ht="33.75" customHeight="1" thickBot="1" x14ac:dyDescent="0.25">
      <c r="A159" s="517"/>
      <c r="B159" s="528"/>
      <c r="C159" s="319"/>
      <c r="D159" s="529"/>
      <c r="E159" s="530"/>
      <c r="F159" s="319"/>
      <c r="G159" s="321"/>
      <c r="H159" s="322"/>
      <c r="I159" s="323"/>
      <c r="J159" s="324"/>
      <c r="K159" s="324"/>
      <c r="L159" s="261"/>
      <c r="M159" s="531"/>
      <c r="N159" s="97" t="s">
        <v>36</v>
      </c>
      <c r="O159" s="90" t="s">
        <v>11</v>
      </c>
      <c r="P159" s="80">
        <f>IF(O159="SÍ",30,"0")</f>
        <v>30</v>
      </c>
      <c r="Q159" s="324"/>
      <c r="R159" s="328"/>
      <c r="S159" s="329"/>
      <c r="T159" s="328"/>
      <c r="U159" s="330"/>
      <c r="V159" s="331"/>
      <c r="W159" s="332"/>
      <c r="X159" s="324"/>
      <c r="Y159" s="261"/>
      <c r="Z159" s="531"/>
      <c r="AA159" s="532"/>
      <c r="AB159" s="359"/>
      <c r="AC159" s="359"/>
      <c r="AD159" s="531"/>
      <c r="AE159" s="531"/>
      <c r="AF159" s="532"/>
      <c r="AG159" s="535"/>
    </row>
    <row r="160" spans="1:33" ht="35.25" customHeight="1" x14ac:dyDescent="0.25">
      <c r="A160" s="515" t="s">
        <v>272</v>
      </c>
      <c r="B160" s="232" t="s">
        <v>258</v>
      </c>
      <c r="C160" s="354" t="s">
        <v>259</v>
      </c>
      <c r="D160" s="355" t="s">
        <v>71</v>
      </c>
      <c r="E160" s="354" t="s">
        <v>260</v>
      </c>
      <c r="F160" s="354" t="s">
        <v>261</v>
      </c>
      <c r="G160" s="536" t="s">
        <v>15</v>
      </c>
      <c r="H160" s="539" t="str">
        <f>IF(G160="(1) RARA VEZ","1", IF(G160="(2) IMPROBABLE","2",IF(G160="(3) POSIBLE","3",IF(G160="(4) PROBABLE","4",IF(G160="(5) CASI SEGURO","5","")))))</f>
        <v>3</v>
      </c>
      <c r="I160" s="390" t="s">
        <v>70</v>
      </c>
      <c r="J160" s="340" t="str">
        <f>IF(I160="(1) INSIGNIFICANTE","1",IF(I160="(2) MENOR","2",IF(I160="(3) MODERADO","3",IF(I160="(4) MAYOR","4",IF(I160="(5) CATASTRÓFICO","5","")))))</f>
        <v>3</v>
      </c>
      <c r="K160" s="340">
        <f>H160*J160</f>
        <v>9</v>
      </c>
      <c r="L160" s="343">
        <f>+K160</f>
        <v>9</v>
      </c>
      <c r="M160" s="344" t="s">
        <v>262</v>
      </c>
      <c r="N160" s="74" t="s">
        <v>6</v>
      </c>
      <c r="O160" s="75" t="s">
        <v>11</v>
      </c>
      <c r="P160" s="77">
        <f>IF(O160="SÍ",15,"0")</f>
        <v>15</v>
      </c>
      <c r="Q160" s="345">
        <f>SUM(P160:P166)</f>
        <v>85</v>
      </c>
      <c r="R160" s="346">
        <f>IF(AND(Q160&gt;=0,Q160&lt;=50),0,IF(AND(Q160&gt;50,Q160&lt;=75),1,IF(AND(Q160&gt;75,Q160&lt;=100),2,"REVISAR")))</f>
        <v>2</v>
      </c>
      <c r="S160" s="542" t="s">
        <v>8</v>
      </c>
      <c r="T160" s="346">
        <f>IF(S160="PROBABILIDAD",H160-R160,J160-R160)</f>
        <v>1</v>
      </c>
      <c r="U160" s="348">
        <f>IF($T160&lt;=0,1,$T160)</f>
        <v>1</v>
      </c>
      <c r="V160" s="338" t="str">
        <f>IF(AND($S160="PROBABILIDAD",$U160=1),$AM$2,IF(AND(S160="PROBABILIDAD",$U160=2),$AM$3,IF(AND($S160="PROBABILIDAD",$U160=3),$AM$4,IF(AND($S160="PROBABILIDAD",$U160=4),$AM$5,IF(AND($S160="PROBABILIDAD",$U160=5),$AM$6,$G160)))))</f>
        <v>(1) RARA VEZ</v>
      </c>
      <c r="W160" s="339" t="str">
        <f>IF(AND($S160="IMPACTO",$U160=1),$AL$2,IF(AND(S160="IMPACTO",$U160=2),$AL$3,IF(AND($S160="IMPACTO",$U160=3),$AL$4,IF(AND($S160="IMPACTO",$U160=4),$AL$5,IF(AND($S160="IMPACTO",$U160=5),$AL$6,I160)))))</f>
        <v>(3) MODERADO</v>
      </c>
      <c r="X160" s="340">
        <f>IF(S160="PROBABILIDAD",U160*J160,U160*H160)</f>
        <v>3</v>
      </c>
      <c r="Y160" s="341">
        <f>$X160</f>
        <v>3</v>
      </c>
      <c r="Z160" s="342" t="s">
        <v>263</v>
      </c>
      <c r="AA160" s="544">
        <v>43464</v>
      </c>
      <c r="AB160" s="354" t="s">
        <v>264</v>
      </c>
      <c r="AC160" s="354" t="s">
        <v>265</v>
      </c>
      <c r="AD160" s="391"/>
      <c r="AE160" s="391"/>
      <c r="AF160" s="391"/>
      <c r="AG160" s="337"/>
    </row>
    <row r="161" spans="1:33" ht="35.25" customHeight="1" x14ac:dyDescent="0.25">
      <c r="A161" s="516"/>
      <c r="B161" s="281"/>
      <c r="C161" s="317"/>
      <c r="D161" s="278"/>
      <c r="E161" s="316"/>
      <c r="F161" s="317"/>
      <c r="G161" s="537"/>
      <c r="H161" s="540"/>
      <c r="I161" s="365"/>
      <c r="J161" s="257"/>
      <c r="K161" s="257"/>
      <c r="L161" s="254"/>
      <c r="M161" s="333"/>
      <c r="N161" s="60" t="s">
        <v>7</v>
      </c>
      <c r="O161" s="41" t="s">
        <v>11</v>
      </c>
      <c r="P161" s="42">
        <f>IF(O161="SÍ",5,"0")</f>
        <v>5</v>
      </c>
      <c r="Q161" s="257"/>
      <c r="R161" s="295"/>
      <c r="S161" s="543"/>
      <c r="T161" s="295"/>
      <c r="U161" s="297"/>
      <c r="V161" s="269"/>
      <c r="W161" s="263"/>
      <c r="X161" s="257"/>
      <c r="Y161" s="267"/>
      <c r="Z161" s="306"/>
      <c r="AA161" s="545"/>
      <c r="AB161" s="317"/>
      <c r="AC161" s="317"/>
      <c r="AD161" s="274"/>
      <c r="AE161" s="274"/>
      <c r="AF161" s="274"/>
      <c r="AG161" s="313"/>
    </row>
    <row r="162" spans="1:33" ht="35.25" customHeight="1" x14ac:dyDescent="0.25">
      <c r="A162" s="516"/>
      <c r="B162" s="281"/>
      <c r="C162" s="317"/>
      <c r="D162" s="278"/>
      <c r="E162" s="316"/>
      <c r="F162" s="317"/>
      <c r="G162" s="537"/>
      <c r="H162" s="540"/>
      <c r="I162" s="365"/>
      <c r="J162" s="257"/>
      <c r="K162" s="257"/>
      <c r="L162" s="260" t="str">
        <f>IF(AND(G160="(1) RARA VEZ",I160="(1) INSIGNIFICANTE"),"BAJA",IF(AND(G160="(1) RARA VEZ",I160="(2) MENOR"),"BAJA",IF(AND(G160="(2) IMPROBABLE",I160="(1) INSIGNIFICANTE"),"BAJA",IF(AND(G160="(3) POSIBLE",I160="(1) INSIGNIFICANTE"),"BAJA",IF(AND(G160="(4) PROBABLE",I160="(1) INSIGNIFICANTE"),"MODERADA",IF(AND(G160="(5) CASI SEGURO",I160="(1) INSIGNIFICANTE"),"ALTA",IF(AND(G160="(2) IMPROBABLE",I160="(2) MENOR"),"BAJA",IF(AND(G160="(3) POSIBLE",I160="(2) MENOR"),"MODERADA",IF(AND(G160="(4) PROBABLE",I160="(2) MENOR"),"ALTA",IF(AND(G160="(5) CASI SEGURO",I160="(2) MENOR"),"ALTA",IF(AND(G160="(1) RARA VEZ",I160="(3) MODERADO"),"MODERADA",IF(AND(G160="(2) IMPROBABLE",I160="(3) MODERADO"),"MODERADA",IF(AND(G160="(3) POSIBLE",I160="(3) MODERADO"),"ALTA",IF(AND(G160="(4) PROBABLE",I160="(3) MODERADO"),"ALTA",IF(AND(G160="(5) CASI SEGURO",I160="(3) MODERADO"),"EXTREMA",IF(AND(G160="(1) RARA VEZ",I160="(4) MAYOR"),"ALTA",IF(AND(G160="(2) IMPROBABLE",I160="(4) MAYOR"),"ALTA",IF(AND(G160="(3) POSIBLE",I160="(4) MAYOR"),"EXTREMA",IF(AND(G160="(4) PROBABLE",I160="(4) MAYOR"),"EXTREMA",IF(AND(G160="(5) CASI SEGURO",I160="(4) MAYOR"),"EXTREMA",IF(AND(G160="(1) RARA VEZ",I160="(5) CATASTRÓFICO"),"ALTA",IF(AND(G160="(2) IMPROBABLE",I160="(5) CATASTRÓFICO"),"EXTREMA",IF(AND(G160="(3) POSIBLE",I160="(5) CATASTRÓFICO"),"EXTREMA",IF(AND(G160="(4) PROBABLE",I160="(5) CATASTRÓFICO"),"EXTREMA",IF(AND(G160="(5) CASI SEGURO",I160="(5) CATASTRÓFICO"),"EXTREMA")))))))))))))))))))))))))</f>
        <v>ALTA</v>
      </c>
      <c r="M162" s="333"/>
      <c r="N162" s="61" t="s">
        <v>3</v>
      </c>
      <c r="O162" s="41" t="s">
        <v>12</v>
      </c>
      <c r="P162" s="42" t="str">
        <f>IF(O162="SÍ",15,"0")</f>
        <v>0</v>
      </c>
      <c r="Q162" s="257"/>
      <c r="R162" s="295"/>
      <c r="S162" s="543"/>
      <c r="T162" s="295"/>
      <c r="U162" s="297"/>
      <c r="V162" s="269"/>
      <c r="W162" s="263"/>
      <c r="X162" s="257"/>
      <c r="Y162" s="260" t="str">
        <f>IF(AND(V160="(1) RARA VEZ",W160="(1) INSIGNIFICANTE"),"BAJA",IF(AND(V160="(1) RARA VEZ",W160="(2) MENOR"),"BAJA",IF(AND(V160="(2) IMPROBABLE",W160="(1) INSIGNIFICANTE"),"BAJA",IF(AND(V160="(3) POSIBLE",W160="(1) INSIGNIFICANTE"),"BAJA",IF(AND(V160="(4) PROBABLE",W160="(1) INSIGNIFICANTE"),"MODERADO",IF(AND(V160="(5) CASI SEGURO",W160="(1) INSIGNIFICANTE"),"ALTA",IF(AND(V160="(2) IMPROBABLE",W160="(2) MENOR"),"BAJA",IF(AND(V160="(3) POSIBLE",W160="(2) MENOR"),"MODERADA",IF(AND(V160="(4) PROBABLE",W160="(2) MENOR"),"ALTA",IF(AND(V160="(5) CASI SEGURO",W160="(2) MENOR"),"ALTA",IF(AND(V160="(1) RARA VEZ",W160="(3) MODERADO"),"MODERADA",IF(AND(V160="(2) IMPROBABLE",W160="(3) MODERADO"),"MODERADA",IF(AND(V160="(3) POSIBLE",W160="(3) MODERADO"),"ALTA",IF(AND(V160="(4) PROBABLE",W160="(3) MODERADO"),"ALTA",IF(AND(V160="(5) CASI SEGURO",W160="(3) MODERADO"),"EXTREMA",IF(AND(V160="(1) RARA VEZ",W160="(4) MAYOR"),"ALTA",IF(AND(V160="(2) IMPROBABLE",W160="(4) MAYOR"),"ALTA",IF(AND(V160="(3) POSIBLE",W160="(4) MAYOR"),"EXTREMA",IF(AND(V160="(4) PROBABLE",W160="(4) MAYOR"),"EXTREMA",IF(AND(V160="(5) CASI SEGURO",W160="(4) MAYOR"),"EXTREMA",IF(AND(V160="(1) RARA VEZ",W160="(5) CATASTRÓFICO"),"ALTA",IF(AND(V160="(2) IMPROBABLE",W160="(5) CATASTRÓFICO"),"EXTREMA",IF(AND(V160="(3) POSIBLE",W160="(5) CATASTRÓFICO"),"EXTREMA",IF(AND(V160="(4) PROBABLE",W160="(5) CATASTRÓFICO"),"EXTREMA",IF(AND(V160="(5) CASI SEGURO",W160="(5) CATASTRÓFICO"),"EXTREMA")))))))))))))))))))))))))</f>
        <v>MODERADA</v>
      </c>
      <c r="Z162" s="306"/>
      <c r="AA162" s="545"/>
      <c r="AB162" s="317"/>
      <c r="AC162" s="317"/>
      <c r="AD162" s="274"/>
      <c r="AE162" s="274"/>
      <c r="AF162" s="274"/>
      <c r="AG162" s="313"/>
    </row>
    <row r="163" spans="1:33" ht="35.25" customHeight="1" x14ac:dyDescent="0.25">
      <c r="A163" s="516"/>
      <c r="B163" s="281"/>
      <c r="C163" s="317"/>
      <c r="D163" s="278"/>
      <c r="E163" s="316"/>
      <c r="F163" s="317"/>
      <c r="G163" s="537"/>
      <c r="H163" s="540"/>
      <c r="I163" s="365"/>
      <c r="J163" s="257"/>
      <c r="K163" s="257"/>
      <c r="L163" s="260"/>
      <c r="M163" s="333"/>
      <c r="N163" s="61" t="s">
        <v>4</v>
      </c>
      <c r="O163" s="41" t="s">
        <v>11</v>
      </c>
      <c r="P163" s="42">
        <f>IF(O163="SÍ",10,"0")</f>
        <v>10</v>
      </c>
      <c r="Q163" s="257"/>
      <c r="R163" s="295"/>
      <c r="S163" s="543"/>
      <c r="T163" s="295"/>
      <c r="U163" s="297"/>
      <c r="V163" s="269"/>
      <c r="W163" s="263"/>
      <c r="X163" s="257"/>
      <c r="Y163" s="260"/>
      <c r="Z163" s="306"/>
      <c r="AA163" s="545"/>
      <c r="AB163" s="317"/>
      <c r="AC163" s="317"/>
      <c r="AD163" s="274"/>
      <c r="AE163" s="274"/>
      <c r="AF163" s="274"/>
      <c r="AG163" s="313"/>
    </row>
    <row r="164" spans="1:33" ht="35.25" customHeight="1" x14ac:dyDescent="0.25">
      <c r="A164" s="516"/>
      <c r="B164" s="281"/>
      <c r="C164" s="317"/>
      <c r="D164" s="278"/>
      <c r="E164" s="316"/>
      <c r="F164" s="317"/>
      <c r="G164" s="537"/>
      <c r="H164" s="540"/>
      <c r="I164" s="365"/>
      <c r="J164" s="257"/>
      <c r="K164" s="257"/>
      <c r="L164" s="260"/>
      <c r="M164" s="333"/>
      <c r="N164" s="60" t="s">
        <v>37</v>
      </c>
      <c r="O164" s="41" t="s">
        <v>11</v>
      </c>
      <c r="P164" s="42">
        <f>IF(O164="SÍ",15,"0")</f>
        <v>15</v>
      </c>
      <c r="Q164" s="257"/>
      <c r="R164" s="295"/>
      <c r="S164" s="543"/>
      <c r="T164" s="295"/>
      <c r="U164" s="297"/>
      <c r="V164" s="269"/>
      <c r="W164" s="263"/>
      <c r="X164" s="257"/>
      <c r="Y164" s="260"/>
      <c r="Z164" s="306"/>
      <c r="AA164" s="545"/>
      <c r="AB164" s="317"/>
      <c r="AC164" s="317"/>
      <c r="AD164" s="274"/>
      <c r="AE164" s="274"/>
      <c r="AF164" s="274"/>
      <c r="AG164" s="313"/>
    </row>
    <row r="165" spans="1:33" ht="35.25" customHeight="1" x14ac:dyDescent="0.25">
      <c r="A165" s="516"/>
      <c r="B165" s="281"/>
      <c r="C165" s="317"/>
      <c r="D165" s="278"/>
      <c r="E165" s="316"/>
      <c r="F165" s="317"/>
      <c r="G165" s="537"/>
      <c r="H165" s="540"/>
      <c r="I165" s="365"/>
      <c r="J165" s="257"/>
      <c r="K165" s="257"/>
      <c r="L165" s="260"/>
      <c r="M165" s="333"/>
      <c r="N165" s="60" t="s">
        <v>208</v>
      </c>
      <c r="O165" s="41" t="s">
        <v>11</v>
      </c>
      <c r="P165" s="42">
        <f>IF(O165="SÍ",10,"0")</f>
        <v>10</v>
      </c>
      <c r="Q165" s="257"/>
      <c r="R165" s="295"/>
      <c r="S165" s="543"/>
      <c r="T165" s="295"/>
      <c r="U165" s="297"/>
      <c r="V165" s="269"/>
      <c r="W165" s="263"/>
      <c r="X165" s="257"/>
      <c r="Y165" s="260"/>
      <c r="Z165" s="306"/>
      <c r="AA165" s="545"/>
      <c r="AB165" s="317"/>
      <c r="AC165" s="317"/>
      <c r="AD165" s="274"/>
      <c r="AE165" s="274"/>
      <c r="AF165" s="274"/>
      <c r="AG165" s="313"/>
    </row>
    <row r="166" spans="1:33" ht="35.25" customHeight="1" x14ac:dyDescent="0.25">
      <c r="A166" s="516"/>
      <c r="B166" s="282"/>
      <c r="C166" s="334"/>
      <c r="D166" s="279"/>
      <c r="E166" s="335"/>
      <c r="F166" s="334"/>
      <c r="G166" s="538"/>
      <c r="H166" s="541"/>
      <c r="I166" s="371"/>
      <c r="J166" s="257"/>
      <c r="K166" s="257"/>
      <c r="L166" s="315"/>
      <c r="M166" s="333"/>
      <c r="N166" s="62" t="s">
        <v>36</v>
      </c>
      <c r="O166" s="41" t="s">
        <v>11</v>
      </c>
      <c r="P166" s="42">
        <f>IF(O166="SÍ",30,"0")</f>
        <v>30</v>
      </c>
      <c r="Q166" s="257"/>
      <c r="R166" s="295"/>
      <c r="S166" s="543"/>
      <c r="T166" s="295"/>
      <c r="U166" s="297"/>
      <c r="V166" s="270"/>
      <c r="W166" s="264"/>
      <c r="X166" s="257"/>
      <c r="Y166" s="260"/>
      <c r="Z166" s="306"/>
      <c r="AA166" s="545"/>
      <c r="AB166" s="334"/>
      <c r="AC166" s="334"/>
      <c r="AD166" s="274"/>
      <c r="AE166" s="274"/>
      <c r="AF166" s="274"/>
      <c r="AG166" s="313"/>
    </row>
    <row r="167" spans="1:33" ht="35.25" customHeight="1" x14ac:dyDescent="0.25">
      <c r="A167" s="516"/>
      <c r="B167" s="235" t="s">
        <v>258</v>
      </c>
      <c r="C167" s="316" t="s">
        <v>266</v>
      </c>
      <c r="D167" s="277" t="s">
        <v>75</v>
      </c>
      <c r="E167" s="316" t="s">
        <v>267</v>
      </c>
      <c r="F167" s="316" t="s">
        <v>268</v>
      </c>
      <c r="G167" s="537" t="s">
        <v>16</v>
      </c>
      <c r="H167" s="334" t="str">
        <f>IF(G167="(1) RARA VEZ","1", IF(G167="(2) IMPROBABLE","2",IF(G167="(3) POSIBLE","3",IF(G167="(4) PROBABLE","4",IF(G167="(5) CASI SEGURO","5","")))))</f>
        <v>4</v>
      </c>
      <c r="I167" s="365" t="s">
        <v>70</v>
      </c>
      <c r="J167" s="257" t="str">
        <f>IF(I167="(1) INSIGNIFICANTE","1",IF(I167="(2) MENOR","2",IF(I167="(3) MODERADO","3",IF(I167="(4) MAYOR","4",IF(I167="(5) CATASTRÓFICO","5","")))))</f>
        <v>3</v>
      </c>
      <c r="K167" s="257">
        <f>H167*J167</f>
        <v>12</v>
      </c>
      <c r="L167" s="254">
        <f>+K167</f>
        <v>12</v>
      </c>
      <c r="M167" s="325" t="s">
        <v>269</v>
      </c>
      <c r="N167" s="59" t="s">
        <v>6</v>
      </c>
      <c r="O167" s="41" t="s">
        <v>11</v>
      </c>
      <c r="P167" s="68">
        <f>IF(O167="SÍ",15,"0")</f>
        <v>15</v>
      </c>
      <c r="Q167" s="293">
        <f>SUM(P167:P173)</f>
        <v>85</v>
      </c>
      <c r="R167" s="294">
        <f>IF(AND(Q167&gt;=0,Q167&lt;=50),0,IF(AND(Q167&gt;50,Q167&lt;=75),1,IF(AND(Q167&gt;75,Q167&lt;=100),2,"REVISAR")))</f>
        <v>2</v>
      </c>
      <c r="S167" s="548" t="s">
        <v>9</v>
      </c>
      <c r="T167" s="294">
        <f>IF(S167="PROBABILIDAD",H167-R167,J167-R167)</f>
        <v>1</v>
      </c>
      <c r="U167" s="296">
        <f>IF($T167&lt;=0,1,$T167)</f>
        <v>1</v>
      </c>
      <c r="V167" s="268" t="str">
        <f>IF(AND($S167="PROBABILIDAD",$U167=1),$AM$2,IF(AND(S167="PROBABILIDAD",$U167=2),$AM$3,IF(AND($S167="PROBABILIDAD",$U167=3),$AM$4,IF(AND($S167="PROBABILIDAD",$U167=4),$AM$5,IF(AND($S167="PROBABILIDAD",$U167=5),$AM$6,$G167)))))</f>
        <v>(4) PROBABLE</v>
      </c>
      <c r="W167" s="262" t="str">
        <f>IF(AND($S167="IMPACTO",$U167=1),$AL$2,IF(AND(S167="IMPACTO",$U167=2),$AL$3,IF(AND($S167="IMPACTO",$U167=3),$AL$4,IF(AND($S167="IMPACTO",$U167=4),$AL$5,IF(AND($S167="IMPACTO",$U167=5),$AL$6,I167)))))</f>
        <v>(1) INSIGNIFICANTE</v>
      </c>
      <c r="X167" s="257">
        <f>IF(S167="PROBABILIDAD",U167*J167,U167*H167)</f>
        <v>4</v>
      </c>
      <c r="Y167" s="266">
        <f>$X167</f>
        <v>4</v>
      </c>
      <c r="Z167" s="305" t="s">
        <v>273</v>
      </c>
      <c r="AA167" s="550">
        <v>43464</v>
      </c>
      <c r="AB167" s="316" t="s">
        <v>270</v>
      </c>
      <c r="AC167" s="316" t="s">
        <v>271</v>
      </c>
      <c r="AD167" s="273"/>
      <c r="AE167" s="273"/>
      <c r="AF167" s="273"/>
      <c r="AG167" s="312"/>
    </row>
    <row r="168" spans="1:33" ht="35.25" customHeight="1" x14ac:dyDescent="0.25">
      <c r="A168" s="516"/>
      <c r="B168" s="281"/>
      <c r="C168" s="317"/>
      <c r="D168" s="278"/>
      <c r="E168" s="316"/>
      <c r="F168" s="317"/>
      <c r="G168" s="537"/>
      <c r="H168" s="540"/>
      <c r="I168" s="365"/>
      <c r="J168" s="257"/>
      <c r="K168" s="257"/>
      <c r="L168" s="254"/>
      <c r="M168" s="333"/>
      <c r="N168" s="60" t="s">
        <v>7</v>
      </c>
      <c r="O168" s="41" t="s">
        <v>11</v>
      </c>
      <c r="P168" s="42">
        <f>IF(O168="SÍ",5,"0")</f>
        <v>5</v>
      </c>
      <c r="Q168" s="257"/>
      <c r="R168" s="295"/>
      <c r="S168" s="543"/>
      <c r="T168" s="295"/>
      <c r="U168" s="297"/>
      <c r="V168" s="269"/>
      <c r="W168" s="263"/>
      <c r="X168" s="257"/>
      <c r="Y168" s="267"/>
      <c r="Z168" s="306"/>
      <c r="AA168" s="545"/>
      <c r="AB168" s="317"/>
      <c r="AC168" s="317"/>
      <c r="AD168" s="274"/>
      <c r="AE168" s="274"/>
      <c r="AF168" s="274"/>
      <c r="AG168" s="313"/>
    </row>
    <row r="169" spans="1:33" ht="35.25" customHeight="1" x14ac:dyDescent="0.25">
      <c r="A169" s="516"/>
      <c r="B169" s="281"/>
      <c r="C169" s="317"/>
      <c r="D169" s="278"/>
      <c r="E169" s="316"/>
      <c r="F169" s="317"/>
      <c r="G169" s="537"/>
      <c r="H169" s="540"/>
      <c r="I169" s="365"/>
      <c r="J169" s="257"/>
      <c r="K169" s="257"/>
      <c r="L169" s="260" t="str">
        <f>IF(AND(G167="(1) RARA VEZ",I167="(1) INSIGNIFICANTE"),"BAJA",IF(AND(G167="(1) RARA VEZ",I167="(2) MENOR"),"BAJA",IF(AND(G167="(2) IMPROBABLE",I167="(1) INSIGNIFICANTE"),"BAJA",IF(AND(G167="(3) POSIBLE",I167="(1) INSIGNIFICANTE"),"BAJA",IF(AND(G167="(4) PROBABLE",I167="(1) INSIGNIFICANTE"),"MODERADA",IF(AND(G167="(5) CASI SEGURO",I167="(1) INSIGNIFICANTE"),"ALTA",IF(AND(G167="(2) IMPROBABLE",I167="(2) MENOR"),"BAJA",IF(AND(G167="(3) POSIBLE",I167="(2) MENOR"),"MODERADA",IF(AND(G167="(4) PROBABLE",I167="(2) MENOR"),"ALTA",IF(AND(G167="(5) CASI SEGURO",I167="(2) MENOR"),"ALTA",IF(AND(G167="(1) RARA VEZ",I167="(3) MODERADO"),"MODERADA",IF(AND(G167="(2) IMPROBABLE",I167="(3) MODERADO"),"MODERADA",IF(AND(G167="(3) POSIBLE",I167="(3) MODERADO"),"ALTA",IF(AND(G167="(4) PROBABLE",I167="(3) MODERADO"),"ALTA",IF(AND(G167="(5) CASI SEGURO",I167="(3) MODERADO"),"EXTREMA",IF(AND(G167="(1) RARA VEZ",I167="(4) MAYOR"),"ALTA",IF(AND(G167="(2) IMPROBABLE",I167="(4) MAYOR"),"ALTA",IF(AND(G167="(3) POSIBLE",I167="(4) MAYOR"),"EXTREMA",IF(AND(G167="(4) PROBABLE",I167="(4) MAYOR"),"EXTREMA",IF(AND(G167="(5) CASI SEGURO",I167="(4) MAYOR"),"EXTREMA",IF(AND(G167="(1) RARA VEZ",I167="(5) CATASTRÓFICO"),"ALTA",IF(AND(G167="(2) IMPROBABLE",I167="(5) CATASTRÓFICO"),"EXTREMA",IF(AND(G167="(3) POSIBLE",I167="(5) CATASTRÓFICO"),"EXTREMA",IF(AND(G167="(4) PROBABLE",I167="(5) CATASTRÓFICO"),"EXTREMA",IF(AND(G167="(5) CASI SEGURO",I167="(5) CATASTRÓFICO"),"EXTREMA")))))))))))))))))))))))))</f>
        <v>ALTA</v>
      </c>
      <c r="M169" s="333"/>
      <c r="N169" s="61" t="s">
        <v>3</v>
      </c>
      <c r="O169" s="41" t="s">
        <v>12</v>
      </c>
      <c r="P169" s="42" t="str">
        <f>IF(O169="SÍ",15,"0")</f>
        <v>0</v>
      </c>
      <c r="Q169" s="257"/>
      <c r="R169" s="295"/>
      <c r="S169" s="543"/>
      <c r="T169" s="295"/>
      <c r="U169" s="297"/>
      <c r="V169" s="269"/>
      <c r="W169" s="263"/>
      <c r="X169" s="257"/>
      <c r="Y169" s="260" t="str">
        <f>IF(AND(V167="(1) RARA VEZ",W167="(1) INSIGNIFICANTE"),"BAJA",IF(AND(V167="(1) RARA VEZ",W167="(2) MENOR"),"BAJA",IF(AND(V167="(2) IMPROBABLE",W167="(1) INSIGNIFICANTE"),"BAJA",IF(AND(V167="(3) POSIBLE",W167="(1) INSIGNIFICANTE"),"BAJA",IF(AND(V167="(4) PROBABLE",W167="(1) INSIGNIFICANTE"),"MODERADO",IF(AND(V167="(5) CASI SEGURO",W167="(1) INSIGNIFICANTE"),"ALTA",IF(AND(V167="(2) IMPROBABLE",W167="(2) MENOR"),"BAJA",IF(AND(V167="(3) POSIBLE",W167="(2) MENOR"),"MODERADA",IF(AND(V167="(4) PROBABLE",W167="(2) MENOR"),"ALTA",IF(AND(V167="(5) CASI SEGURO",W167="(2) MENOR"),"ALTA",IF(AND(V167="(1) RARA VEZ",W167="(3) MODERADO"),"MODERADA",IF(AND(V167="(2) IMPROBABLE",W167="(3) MODERADO"),"MODERADA",IF(AND(V167="(3) POSIBLE",W167="(3) MODERADO"),"ALTA",IF(AND(V167="(4) PROBABLE",W167="(3) MODERADO"),"ALTA",IF(AND(V167="(5) CASI SEGURO",W167="(3) MODERADO"),"EXTREMA",IF(AND(V167="(1) RARA VEZ",W167="(4) MAYOR"),"ALTA",IF(AND(V167="(2) IMPROBABLE",W167="(4) MAYOR"),"ALTA",IF(AND(V167="(3) POSIBLE",W167="(4) MAYOR"),"EXTREMA",IF(AND(V167="(4) PROBABLE",W167="(4) MAYOR"),"EXTREMA",IF(AND(V167="(5) CASI SEGURO",W167="(4) MAYOR"),"EXTREMA",IF(AND(V167="(1) RARA VEZ",W167="(5) CATASTRÓFICO"),"ALTA",IF(AND(V167="(2) IMPROBABLE",W167="(5) CATASTRÓFICO"),"EXTREMA",IF(AND(V167="(3) POSIBLE",W167="(5) CATASTRÓFICO"),"EXTREMA",IF(AND(V167="(4) PROBABLE",W167="(5) CATASTRÓFICO"),"EXTREMA",IF(AND(V167="(5) CASI SEGURO",W167="(5) CATASTRÓFICO"),"EXTREMA")))))))))))))))))))))))))</f>
        <v>MODERADO</v>
      </c>
      <c r="Z169" s="306"/>
      <c r="AA169" s="545"/>
      <c r="AB169" s="317"/>
      <c r="AC169" s="317"/>
      <c r="AD169" s="274"/>
      <c r="AE169" s="274"/>
      <c r="AF169" s="274"/>
      <c r="AG169" s="313"/>
    </row>
    <row r="170" spans="1:33" ht="35.25" customHeight="1" x14ac:dyDescent="0.25">
      <c r="A170" s="516"/>
      <c r="B170" s="281"/>
      <c r="C170" s="317"/>
      <c r="D170" s="278"/>
      <c r="E170" s="316"/>
      <c r="F170" s="317"/>
      <c r="G170" s="537"/>
      <c r="H170" s="540"/>
      <c r="I170" s="365"/>
      <c r="J170" s="257"/>
      <c r="K170" s="257"/>
      <c r="L170" s="260"/>
      <c r="M170" s="333"/>
      <c r="N170" s="61" t="s">
        <v>4</v>
      </c>
      <c r="O170" s="41" t="s">
        <v>11</v>
      </c>
      <c r="P170" s="42">
        <f>IF(O170="SÍ",10,"0")</f>
        <v>10</v>
      </c>
      <c r="Q170" s="257"/>
      <c r="R170" s="295"/>
      <c r="S170" s="543"/>
      <c r="T170" s="295"/>
      <c r="U170" s="297"/>
      <c r="V170" s="269"/>
      <c r="W170" s="263"/>
      <c r="X170" s="257"/>
      <c r="Y170" s="260"/>
      <c r="Z170" s="306"/>
      <c r="AA170" s="545"/>
      <c r="AB170" s="317"/>
      <c r="AC170" s="317"/>
      <c r="AD170" s="274"/>
      <c r="AE170" s="274"/>
      <c r="AF170" s="274"/>
      <c r="AG170" s="313"/>
    </row>
    <row r="171" spans="1:33" ht="35.25" customHeight="1" x14ac:dyDescent="0.25">
      <c r="A171" s="516"/>
      <c r="B171" s="281"/>
      <c r="C171" s="317"/>
      <c r="D171" s="278"/>
      <c r="E171" s="316"/>
      <c r="F171" s="317"/>
      <c r="G171" s="537"/>
      <c r="H171" s="540"/>
      <c r="I171" s="365"/>
      <c r="J171" s="257"/>
      <c r="K171" s="257"/>
      <c r="L171" s="260"/>
      <c r="M171" s="333"/>
      <c r="N171" s="60" t="s">
        <v>37</v>
      </c>
      <c r="O171" s="41" t="s">
        <v>11</v>
      </c>
      <c r="P171" s="42">
        <f>IF(O171="SÍ",15,"0")</f>
        <v>15</v>
      </c>
      <c r="Q171" s="257"/>
      <c r="R171" s="295"/>
      <c r="S171" s="543"/>
      <c r="T171" s="295"/>
      <c r="U171" s="297"/>
      <c r="V171" s="269"/>
      <c r="W171" s="263"/>
      <c r="X171" s="257"/>
      <c r="Y171" s="260"/>
      <c r="Z171" s="306"/>
      <c r="AA171" s="545"/>
      <c r="AB171" s="317"/>
      <c r="AC171" s="317"/>
      <c r="AD171" s="274"/>
      <c r="AE171" s="274"/>
      <c r="AF171" s="274"/>
      <c r="AG171" s="313"/>
    </row>
    <row r="172" spans="1:33" ht="35.25" customHeight="1" x14ac:dyDescent="0.25">
      <c r="A172" s="516"/>
      <c r="B172" s="281"/>
      <c r="C172" s="317"/>
      <c r="D172" s="278"/>
      <c r="E172" s="316"/>
      <c r="F172" s="317"/>
      <c r="G172" s="537"/>
      <c r="H172" s="540"/>
      <c r="I172" s="365"/>
      <c r="J172" s="257"/>
      <c r="K172" s="257"/>
      <c r="L172" s="260"/>
      <c r="M172" s="333"/>
      <c r="N172" s="60" t="s">
        <v>208</v>
      </c>
      <c r="O172" s="41" t="s">
        <v>11</v>
      </c>
      <c r="P172" s="42">
        <f>IF(O172="SÍ",10,"0")</f>
        <v>10</v>
      </c>
      <c r="Q172" s="257"/>
      <c r="R172" s="295"/>
      <c r="S172" s="543"/>
      <c r="T172" s="295"/>
      <c r="U172" s="297"/>
      <c r="V172" s="269"/>
      <c r="W172" s="263"/>
      <c r="X172" s="257"/>
      <c r="Y172" s="260"/>
      <c r="Z172" s="306"/>
      <c r="AA172" s="545"/>
      <c r="AB172" s="317"/>
      <c r="AC172" s="317"/>
      <c r="AD172" s="274"/>
      <c r="AE172" s="274"/>
      <c r="AF172" s="274"/>
      <c r="AG172" s="313"/>
    </row>
    <row r="173" spans="1:33" ht="35.25" customHeight="1" thickBot="1" x14ac:dyDescent="0.3">
      <c r="A173" s="517"/>
      <c r="B173" s="353"/>
      <c r="C173" s="318"/>
      <c r="D173" s="319"/>
      <c r="E173" s="320"/>
      <c r="F173" s="318"/>
      <c r="G173" s="546"/>
      <c r="H173" s="547"/>
      <c r="I173" s="366"/>
      <c r="J173" s="324"/>
      <c r="K173" s="324"/>
      <c r="L173" s="261"/>
      <c r="M173" s="359"/>
      <c r="N173" s="78" t="s">
        <v>36</v>
      </c>
      <c r="O173" s="79" t="s">
        <v>11</v>
      </c>
      <c r="P173" s="80">
        <f>IF(O173="SÍ",30,"0")</f>
        <v>30</v>
      </c>
      <c r="Q173" s="324"/>
      <c r="R173" s="328"/>
      <c r="S173" s="549"/>
      <c r="T173" s="328"/>
      <c r="U173" s="330"/>
      <c r="V173" s="331"/>
      <c r="W173" s="332"/>
      <c r="X173" s="324"/>
      <c r="Y173" s="261"/>
      <c r="Z173" s="307"/>
      <c r="AA173" s="551"/>
      <c r="AB173" s="318"/>
      <c r="AC173" s="318"/>
      <c r="AD173" s="311"/>
      <c r="AE173" s="311"/>
      <c r="AF173" s="311"/>
      <c r="AG173" s="314"/>
    </row>
    <row r="174" spans="1:33" ht="28.5" customHeight="1" x14ac:dyDescent="0.25">
      <c r="A174" s="281" t="s">
        <v>274</v>
      </c>
      <c r="B174" s="552" t="s">
        <v>275</v>
      </c>
      <c r="C174" s="526" t="s">
        <v>276</v>
      </c>
      <c r="D174" s="282" t="s">
        <v>71</v>
      </c>
      <c r="E174" s="526" t="s">
        <v>277</v>
      </c>
      <c r="F174" s="526" t="s">
        <v>278</v>
      </c>
      <c r="G174" s="553" t="s">
        <v>16</v>
      </c>
      <c r="H174" s="540" t="str">
        <f>IF(G174="(1) RARA VEZ","1", IF(G174="(2) IMPROBABLE","2",IF(G174="(3) POSIBLE","3",IF(G174="(4) PROBABLE","4",IF(G174="(5) CASI SEGURO","5","")))))</f>
        <v>4</v>
      </c>
      <c r="I174" s="524" t="s">
        <v>73</v>
      </c>
      <c r="J174" s="265" t="str">
        <f>IF(I174="(1) INSIGNIFICANTE","1",IF(I174="(2) MENOR","2",IF(I174="(3) MODERADO","3",IF(I174="(4) MAYOR","4",IF(I174="(5) CATASTRÓFICO","5","")))))</f>
        <v>5</v>
      </c>
      <c r="K174" s="257">
        <f>H174*J174</f>
        <v>20</v>
      </c>
      <c r="L174" s="433">
        <f>+K174</f>
        <v>20</v>
      </c>
      <c r="M174" s="526" t="s">
        <v>279</v>
      </c>
      <c r="N174" s="95" t="s">
        <v>6</v>
      </c>
      <c r="O174" s="96" t="s">
        <v>11</v>
      </c>
      <c r="P174" s="42">
        <f>IF(O174="SÍ",15,"0")</f>
        <v>15</v>
      </c>
      <c r="Q174" s="554">
        <f>SUM(P174:P180)</f>
        <v>30</v>
      </c>
      <c r="R174" s="295">
        <f>IF(AND(Q174&gt;=0,Q174&lt;=50),0,IF(AND(Q174&gt;50,Q174&lt;=75),1,IF(AND(Q174&gt;75,Q174&lt;=100),2,"REVISAR")))</f>
        <v>0</v>
      </c>
      <c r="S174" s="543" t="s">
        <v>8</v>
      </c>
      <c r="T174" s="295">
        <f>IF(S174="PROBABILIDAD",H174-R174,J174-R174)</f>
        <v>4</v>
      </c>
      <c r="U174" s="297">
        <f>IF($T174&lt;=0,1,$T174)</f>
        <v>4</v>
      </c>
      <c r="V174" s="269" t="str">
        <f>IF(AND($S174="PROBABILIDAD",$U174=1),$AM$2,IF(AND(S174="PROBABILIDAD",$U174=2),$AM$3,IF(AND($S174="PROBABILIDAD",$U174=3),$AM$4,IF(AND($S174="PROBABILIDAD",$U174=4),$AM$5,IF(AND($S174="PROBABILIDAD",$U174=5),$AM$6,$G174)))))</f>
        <v>(4) PROBABLE</v>
      </c>
      <c r="W174" s="263" t="str">
        <f>IF(AND($S174="IMPACTO",$U174=1),$AL$2,IF(AND(S174="IMPACTO",$U174=2),$AL$3,IF(AND($S174="IMPACTO",$U174=3),$AL$4,IF(AND($S174="IMPACTO",$U174=4),$AL$5,IF(AND($S174="IMPACTO",$U174=5),$AL$6,I174)))))</f>
        <v>(5) CATASTRÓFICO</v>
      </c>
      <c r="X174" s="265">
        <f>IF(S174="PROBABILIDAD",U174*J174,U174*H174)</f>
        <v>20</v>
      </c>
      <c r="Y174" s="555">
        <f>$X174</f>
        <v>20</v>
      </c>
      <c r="Z174" s="309" t="s">
        <v>280</v>
      </c>
      <c r="AA174" s="274" t="s">
        <v>281</v>
      </c>
      <c r="AB174" s="309" t="s">
        <v>282</v>
      </c>
      <c r="AC174" s="309" t="s">
        <v>283</v>
      </c>
      <c r="AD174" s="287"/>
      <c r="AE174" s="287"/>
      <c r="AF174" s="274"/>
      <c r="AG174" s="287"/>
    </row>
    <row r="175" spans="1:33" ht="28.5" customHeight="1" x14ac:dyDescent="0.25">
      <c r="A175" s="281"/>
      <c r="B175" s="552"/>
      <c r="C175" s="317"/>
      <c r="D175" s="278"/>
      <c r="E175" s="317"/>
      <c r="F175" s="317"/>
      <c r="G175" s="537"/>
      <c r="H175" s="540"/>
      <c r="I175" s="365"/>
      <c r="J175" s="265"/>
      <c r="K175" s="257"/>
      <c r="L175" s="254"/>
      <c r="M175" s="317"/>
      <c r="N175" s="60" t="s">
        <v>7</v>
      </c>
      <c r="O175" s="41" t="s">
        <v>11</v>
      </c>
      <c r="P175" s="42">
        <f>IF(O175="SÍ",5,"0")</f>
        <v>5</v>
      </c>
      <c r="Q175" s="257"/>
      <c r="R175" s="295"/>
      <c r="S175" s="543"/>
      <c r="T175" s="295"/>
      <c r="U175" s="297"/>
      <c r="V175" s="269"/>
      <c r="W175" s="263"/>
      <c r="X175" s="265"/>
      <c r="Y175" s="266"/>
      <c r="Z175" s="306"/>
      <c r="AA175" s="274"/>
      <c r="AB175" s="306"/>
      <c r="AC175" s="306"/>
      <c r="AD175" s="287"/>
      <c r="AE175" s="287"/>
      <c r="AF175" s="274"/>
      <c r="AG175" s="287"/>
    </row>
    <row r="176" spans="1:33" ht="28.5" customHeight="1" x14ac:dyDescent="0.25">
      <c r="A176" s="281"/>
      <c r="B176" s="552"/>
      <c r="C176" s="317"/>
      <c r="D176" s="278"/>
      <c r="E176" s="317"/>
      <c r="F176" s="317"/>
      <c r="G176" s="537"/>
      <c r="H176" s="540"/>
      <c r="I176" s="365"/>
      <c r="J176" s="265"/>
      <c r="K176" s="257"/>
      <c r="L176" s="260" t="str">
        <f>IF(AND(G174="(1) RARA VEZ",I174="(1) INSIGNIFICANTE"),"BAJA",IF(AND(G174="(1) RARA VEZ",I174="(2) MENOR"),"BAJA",IF(AND(G174="(2) IMPROBABLE",I174="(1) INSIGNIFICANTE"),"BAJA",IF(AND(G174="(3) POSIBLE",I174="(1) INSIGNIFICANTE"),"BAJA",IF(AND(G174="(4) PROBABLE",I174="(1) INSIGNIFICANTE"),"MODERADA",IF(AND(G174="(5) CASI SEGURO",I174="(1) INSIGNIFICANTE"),"ALTA",IF(AND(G174="(2) IMPROBABLE",I174="(2) MENOR"),"BAJA",IF(AND(G174="(3) POSIBLE",I174="(2) MENOR"),"MODERADA",IF(AND(G174="(4) PROBABLE",I174="(2) MENOR"),"ALTA",IF(AND(G174="(5) CASI SEGURO",I174="(2) MENOR"),"ALTA",IF(AND(G174="(1) RARA VEZ",I174="(3) MODERADO"),"MODERADA",IF(AND(G174="(2) IMPROBABLE",I174="(3) MODERADO"),"MODERADA",IF(AND(G174="(3) POSIBLE",I174="(3) MODERADO"),"ALTA",IF(AND(G174="(4) PROBABLE",I174="(3) MODERADO"),"ALTA",IF(AND(G174="(5) CASI SEGURO",I174="(3) MODERADO"),"EXTREMA",IF(AND(G174="(1) RARA VEZ",I174="(4) MAYOR"),"ALTA",IF(AND(G174="(2) IMPROBABLE",I174="(4) MAYOR"),"ALTA",IF(AND(G174="(3) POSIBLE",I174="(4) MAYOR"),"EXTREMA",IF(AND(G174="(4) PROBABLE",I174="(4) MAYOR"),"EXTREMA",IF(AND(G174="(5) CASI SEGURO",I174="(4) MAYOR"),"EXTREMA",IF(AND(G174="(1) RARA VEZ",I174="(5) CATASTRÓFICO"),"ALTA",IF(AND(G174="(2) IMPROBABLE",I174="(5) CATASTRÓFICO"),"EXTREMA",IF(AND(G174="(3) POSIBLE",I174="(5) CATASTRÓFICO"),"EXTREMA",IF(AND(G174="(4) PROBABLE",I174="(5) CATASTRÓFICO"),"EXTREMA",IF(AND(G174="(5) CASI SEGURO",I174="(5) CATASTRÓFICO"),"EXTREMA")))))))))))))))))))))))))</f>
        <v>EXTREMA</v>
      </c>
      <c r="M176" s="317"/>
      <c r="N176" s="61" t="s">
        <v>3</v>
      </c>
      <c r="O176" s="41" t="s">
        <v>12</v>
      </c>
      <c r="P176" s="42" t="str">
        <f>IF(O176="SÍ",15,"0")</f>
        <v>0</v>
      </c>
      <c r="Q176" s="257"/>
      <c r="R176" s="295"/>
      <c r="S176" s="543"/>
      <c r="T176" s="295"/>
      <c r="U176" s="297"/>
      <c r="V176" s="269"/>
      <c r="W176" s="263"/>
      <c r="X176" s="265"/>
      <c r="Y176" s="260" t="str">
        <f>IF(AND(V174="(1) RARA VEZ",W174="(1) INSIGNIFICANTE"),"BAJA",IF(AND(V174="(1) RARA VEZ",W174="(2) MENOR"),"BAJA",IF(AND(V174="(2) IMPROBABLE",W174="(1) INSIGNIFICANTE"),"BAJA",IF(AND(V174="(3) POSIBLE",W174="(1) INSIGNIFICANTE"),"BAJA",IF(AND(V174="(4) PROBABLE",W174="(1) INSIGNIFICANTE"),"MODERADO",IF(AND(V174="(5) CASI SEGURO",W174="(1) INSIGNIFICANTE"),"ALTA",IF(AND(V174="(2) IMPROBABLE",W174="(2) MENOR"),"BAJA",IF(AND(V174="(3) POSIBLE",W174="(2) MENOR"),"MODERADA",IF(AND(V174="(4) PROBABLE",W174="(2) MENOR"),"ALTA",IF(AND(V174="(5) CASI SEGURO",W174="(2) MENOR"),"ALTA",IF(AND(V174="(1) RARA VEZ",W174="(3) MODERADO"),"MODERADA",IF(AND(V174="(2) IMPROBABLE",W174="(3) MODERADO"),"MODERADA",IF(AND(V174="(3) POSIBLE",W174="(3) MODERADO"),"ALTA",IF(AND(V174="(4) PROBABLE",W174="(3) MODERADO"),"ALTA",IF(AND(V174="(5) CASI SEGURO",W174="(3) MODERADO"),"EXTREMA",IF(AND(V174="(1) RARA VEZ",W174="(4) MAYOR"),"ALTA",IF(AND(V174="(2) IMPROBABLE",W174="(4) MAYOR"),"ALTA",IF(AND(V174="(3) POSIBLE",W174="(4) MAYOR"),"EXTREMA",IF(AND(V174="(4) PROBABLE",W174="(4) MAYOR"),"EXTREMA",IF(AND(V174="(5) CASI SEGURO",W174="(4) MAYOR"),"EXTREMA",IF(AND(V174="(1) RARA VEZ",W174="(5) CATASTRÓFICO"),"ALTA",IF(AND(V174="(2) IMPROBABLE",W174="(5) CATASTRÓFICO"),"EXTREMA",IF(AND(V174="(3) POSIBLE",W174="(5) CATASTRÓFICO"),"EXTREMA",IF(AND(V174="(4) PROBABLE",W174="(5) CATASTRÓFICO"),"EXTREMA",IF(AND(V174="(5) CASI SEGURO",W174="(5) CATASTRÓFICO"),"EXTREMA")))))))))))))))))))))))))</f>
        <v>EXTREMA</v>
      </c>
      <c r="Z176" s="306"/>
      <c r="AA176" s="274"/>
      <c r="AB176" s="306"/>
      <c r="AC176" s="306"/>
      <c r="AD176" s="287"/>
      <c r="AE176" s="287"/>
      <c r="AF176" s="274"/>
      <c r="AG176" s="287"/>
    </row>
    <row r="177" spans="1:33" ht="28.5" customHeight="1" x14ac:dyDescent="0.25">
      <c r="A177" s="281"/>
      <c r="B177" s="552"/>
      <c r="C177" s="317"/>
      <c r="D177" s="278"/>
      <c r="E177" s="317"/>
      <c r="F177" s="317"/>
      <c r="G177" s="537"/>
      <c r="H177" s="540"/>
      <c r="I177" s="365"/>
      <c r="J177" s="265"/>
      <c r="K177" s="257"/>
      <c r="L177" s="260"/>
      <c r="M177" s="317"/>
      <c r="N177" s="61" t="s">
        <v>4</v>
      </c>
      <c r="O177" s="41" t="s">
        <v>11</v>
      </c>
      <c r="P177" s="42">
        <f>IF(O177="SÍ",10,"0")</f>
        <v>10</v>
      </c>
      <c r="Q177" s="257"/>
      <c r="R177" s="295"/>
      <c r="S177" s="543"/>
      <c r="T177" s="295"/>
      <c r="U177" s="297"/>
      <c r="V177" s="269"/>
      <c r="W177" s="263"/>
      <c r="X177" s="265"/>
      <c r="Y177" s="260"/>
      <c r="Z177" s="306"/>
      <c r="AA177" s="274"/>
      <c r="AB177" s="306"/>
      <c r="AC177" s="306"/>
      <c r="AD177" s="287"/>
      <c r="AE177" s="287"/>
      <c r="AF177" s="274"/>
      <c r="AG177" s="287"/>
    </row>
    <row r="178" spans="1:33" ht="28.5" customHeight="1" x14ac:dyDescent="0.25">
      <c r="A178" s="281"/>
      <c r="B178" s="552"/>
      <c r="C178" s="317"/>
      <c r="D178" s="278"/>
      <c r="E178" s="317"/>
      <c r="F178" s="317"/>
      <c r="G178" s="537"/>
      <c r="H178" s="540"/>
      <c r="I178" s="365"/>
      <c r="J178" s="265"/>
      <c r="K178" s="257"/>
      <c r="L178" s="260"/>
      <c r="M178" s="317"/>
      <c r="N178" s="60" t="s">
        <v>37</v>
      </c>
      <c r="O178" s="41" t="s">
        <v>12</v>
      </c>
      <c r="P178" s="42" t="str">
        <f>IF(O178="SÍ",15,"0")</f>
        <v>0</v>
      </c>
      <c r="Q178" s="257"/>
      <c r="R178" s="295"/>
      <c r="S178" s="543"/>
      <c r="T178" s="295"/>
      <c r="U178" s="297"/>
      <c r="V178" s="269"/>
      <c r="W178" s="263"/>
      <c r="X178" s="265"/>
      <c r="Y178" s="260"/>
      <c r="Z178" s="306"/>
      <c r="AA178" s="274"/>
      <c r="AB178" s="306"/>
      <c r="AC178" s="306"/>
      <c r="AD178" s="287"/>
      <c r="AE178" s="287"/>
      <c r="AF178" s="274"/>
      <c r="AG178" s="287"/>
    </row>
    <row r="179" spans="1:33" ht="28.5" customHeight="1" x14ac:dyDescent="0.25">
      <c r="A179" s="281"/>
      <c r="B179" s="552"/>
      <c r="C179" s="317"/>
      <c r="D179" s="278"/>
      <c r="E179" s="317"/>
      <c r="F179" s="317"/>
      <c r="G179" s="537"/>
      <c r="H179" s="540"/>
      <c r="I179" s="365"/>
      <c r="J179" s="265"/>
      <c r="K179" s="257"/>
      <c r="L179" s="260"/>
      <c r="M179" s="317"/>
      <c r="N179" s="60" t="s">
        <v>208</v>
      </c>
      <c r="O179" s="41" t="s">
        <v>12</v>
      </c>
      <c r="P179" s="42" t="str">
        <f>IF(O179="SÍ",10,"0")</f>
        <v>0</v>
      </c>
      <c r="Q179" s="257"/>
      <c r="R179" s="295"/>
      <c r="S179" s="543"/>
      <c r="T179" s="295"/>
      <c r="U179" s="297"/>
      <c r="V179" s="269"/>
      <c r="W179" s="263"/>
      <c r="X179" s="265"/>
      <c r="Y179" s="260"/>
      <c r="Z179" s="306"/>
      <c r="AA179" s="274"/>
      <c r="AB179" s="306"/>
      <c r="AC179" s="306"/>
      <c r="AD179" s="287"/>
      <c r="AE179" s="287"/>
      <c r="AF179" s="274"/>
      <c r="AG179" s="287"/>
    </row>
    <row r="180" spans="1:33" ht="28.5" customHeight="1" x14ac:dyDescent="0.25">
      <c r="A180" s="281"/>
      <c r="B180" s="552"/>
      <c r="C180" s="334"/>
      <c r="D180" s="279"/>
      <c r="E180" s="334"/>
      <c r="F180" s="334"/>
      <c r="G180" s="538"/>
      <c r="H180" s="541"/>
      <c r="I180" s="371"/>
      <c r="J180" s="265"/>
      <c r="K180" s="257"/>
      <c r="L180" s="315"/>
      <c r="M180" s="334"/>
      <c r="N180" s="62" t="s">
        <v>36</v>
      </c>
      <c r="O180" s="41" t="s">
        <v>12</v>
      </c>
      <c r="P180" s="42" t="str">
        <f>IF(O180="SÍ",30,"0")</f>
        <v>0</v>
      </c>
      <c r="Q180" s="257"/>
      <c r="R180" s="295"/>
      <c r="S180" s="543"/>
      <c r="T180" s="295"/>
      <c r="U180" s="297"/>
      <c r="V180" s="270"/>
      <c r="W180" s="264"/>
      <c r="X180" s="265"/>
      <c r="Y180" s="260"/>
      <c r="Z180" s="306"/>
      <c r="AA180" s="274"/>
      <c r="AB180" s="306"/>
      <c r="AC180" s="306"/>
      <c r="AD180" s="288"/>
      <c r="AE180" s="288"/>
      <c r="AF180" s="274"/>
      <c r="AG180" s="287"/>
    </row>
    <row r="181" spans="1:33" ht="28.5" customHeight="1" x14ac:dyDescent="0.25">
      <c r="A181" s="281"/>
      <c r="B181" s="552"/>
      <c r="C181" s="335" t="s">
        <v>284</v>
      </c>
      <c r="D181" s="277" t="s">
        <v>69</v>
      </c>
      <c r="E181" s="316" t="s">
        <v>285</v>
      </c>
      <c r="F181" s="316" t="s">
        <v>286</v>
      </c>
      <c r="G181" s="537" t="s">
        <v>13</v>
      </c>
      <c r="H181" s="334" t="str">
        <f>IF(G181="(1) RARA VEZ","1", IF(G181="(2) IMPROBABLE","2",IF(G181="(3) POSIBLE","3",IF(G181="(4) PROBABLE","4",IF(G181="(5) CASI SEGURO","5","")))))</f>
        <v>1</v>
      </c>
      <c r="I181" s="365" t="s">
        <v>73</v>
      </c>
      <c r="J181" s="265" t="str">
        <f>IF(I181="(1) INSIGNIFICANTE","1",IF(I181="(2) MENOR","2",IF(I181="(3) MODERADO","3",IF(I181="(4) MAYOR","4",IF(I181="(5) CATASTRÓFICO","5","")))))</f>
        <v>5</v>
      </c>
      <c r="K181" s="257">
        <f>H181*J181</f>
        <v>5</v>
      </c>
      <c r="L181" s="254">
        <f>+K181</f>
        <v>5</v>
      </c>
      <c r="M181" s="316" t="s">
        <v>287</v>
      </c>
      <c r="N181" s="59" t="s">
        <v>6</v>
      </c>
      <c r="O181" s="41" t="s">
        <v>11</v>
      </c>
      <c r="P181" s="67">
        <f>IF(O181="SÍ",15,"0")</f>
        <v>15</v>
      </c>
      <c r="Q181" s="293">
        <f>SUM(P181:P187)</f>
        <v>75</v>
      </c>
      <c r="R181" s="294">
        <f>IF(AND(Q181&gt;=0,Q181&lt;=50),0,IF(AND(Q181&gt;50,Q181&lt;=75),1,IF(AND(Q181&gt;75,Q181&lt;=100),2,"REVISAR")))</f>
        <v>1</v>
      </c>
      <c r="S181" s="548" t="s">
        <v>8</v>
      </c>
      <c r="T181" s="294">
        <f>IF(S181="PROBABILIDAD",H181-R181,J181-R181)</f>
        <v>0</v>
      </c>
      <c r="U181" s="296">
        <f>IF($T181&lt;=0,1,$T181)</f>
        <v>1</v>
      </c>
      <c r="V181" s="268" t="str">
        <f>IF(AND($S181="PROBABILIDAD",$U181=1),$AM$2,IF(AND(S181="PROBABILIDAD",$U181=2),$AM$3,IF(AND($S181="PROBABILIDAD",$U181=3),$AM$4,IF(AND($S181="PROBABILIDAD",$U181=4),$AM$5,IF(AND($S181="PROBABILIDAD",$U181=5),$AM$6,$G181)))))</f>
        <v>(1) RARA VEZ</v>
      </c>
      <c r="W181" s="262" t="str">
        <f>IF(AND($S181="IMPACTO",$U181=1),$AL$2,IF(AND(S181="IMPACTO",$U181=2),$AL$3,IF(AND($S181="IMPACTO",$U181=3),$AL$4,IF(AND($S181="IMPACTO",$U181=4),$AL$5,IF(AND($S181="IMPACTO",$U181=5),$AL$6,I181)))))</f>
        <v>(5) CATASTRÓFICO</v>
      </c>
      <c r="X181" s="265">
        <f>IF(S181="PROBABILIDAD",U181*J181,U181*H181)</f>
        <v>5</v>
      </c>
      <c r="Y181" s="558">
        <f>$X181</f>
        <v>5</v>
      </c>
      <c r="Z181" s="305" t="s">
        <v>288</v>
      </c>
      <c r="AA181" s="273" t="s">
        <v>281</v>
      </c>
      <c r="AB181" s="305" t="s">
        <v>289</v>
      </c>
      <c r="AC181" s="305" t="s">
        <v>290</v>
      </c>
      <c r="AD181" s="273"/>
      <c r="AE181" s="279"/>
      <c r="AF181" s="273"/>
      <c r="AG181" s="279"/>
    </row>
    <row r="182" spans="1:33" ht="28.5" customHeight="1" x14ac:dyDescent="0.25">
      <c r="A182" s="281"/>
      <c r="B182" s="552"/>
      <c r="C182" s="525"/>
      <c r="D182" s="278"/>
      <c r="E182" s="317"/>
      <c r="F182" s="317"/>
      <c r="G182" s="537"/>
      <c r="H182" s="540"/>
      <c r="I182" s="365"/>
      <c r="J182" s="265"/>
      <c r="K182" s="257"/>
      <c r="L182" s="254"/>
      <c r="M182" s="317"/>
      <c r="N182" s="60" t="s">
        <v>7</v>
      </c>
      <c r="O182" s="41" t="s">
        <v>11</v>
      </c>
      <c r="P182" s="42">
        <f>IF(O182="SÍ",5,"0")</f>
        <v>5</v>
      </c>
      <c r="Q182" s="257"/>
      <c r="R182" s="295"/>
      <c r="S182" s="543"/>
      <c r="T182" s="295"/>
      <c r="U182" s="297"/>
      <c r="V182" s="269"/>
      <c r="W182" s="263"/>
      <c r="X182" s="265"/>
      <c r="Y182" s="266"/>
      <c r="Z182" s="309"/>
      <c r="AA182" s="274"/>
      <c r="AB182" s="309"/>
      <c r="AC182" s="306"/>
      <c r="AD182" s="274"/>
      <c r="AE182" s="287"/>
      <c r="AF182" s="274"/>
      <c r="AG182" s="287"/>
    </row>
    <row r="183" spans="1:33" ht="28.5" customHeight="1" x14ac:dyDescent="0.25">
      <c r="A183" s="281"/>
      <c r="B183" s="552"/>
      <c r="C183" s="525"/>
      <c r="D183" s="278"/>
      <c r="E183" s="317"/>
      <c r="F183" s="317"/>
      <c r="G183" s="537"/>
      <c r="H183" s="540"/>
      <c r="I183" s="365"/>
      <c r="J183" s="265"/>
      <c r="K183" s="257"/>
      <c r="L183" s="260" t="str">
        <f>IF(AND(G181="(1) RARA VEZ",I181="(1) INSIGNIFICANTE"),"BAJA",IF(AND(G181="(1) RARA VEZ",I181="(2) MENOR"),"BAJA",IF(AND(G181="(2) IMPROBABLE",I181="(1) INSIGNIFICANTE"),"BAJA",IF(AND(G181="(3) POSIBLE",I181="(1) INSIGNIFICANTE"),"BAJA",IF(AND(G181="(4) PROBABLE",I181="(1) INSIGNIFICANTE"),"MODERADA",IF(AND(G181="(5) CASI SEGURO",I181="(1) INSIGNIFICANTE"),"ALTA",IF(AND(G181="(2) IMPROBABLE",I181="(2) MENOR"),"BAJA",IF(AND(G181="(3) POSIBLE",I181="(2) MENOR"),"MODERADA",IF(AND(G181="(4) PROBABLE",I181="(2) MENOR"),"ALTA",IF(AND(G181="(5) CASI SEGURO",I181="(2) MENOR"),"ALTA",IF(AND(G181="(1) RARA VEZ",I181="(3) MODERADO"),"MODERADA",IF(AND(G181="(2) IMPROBABLE",I181="(3) MODERADO"),"MODERADA",IF(AND(G181="(3) POSIBLE",I181="(3) MODERADO"),"ALTA",IF(AND(G181="(4) PROBABLE",I181="(3) MODERADO"),"ALTA",IF(AND(G181="(5) CASI SEGURO",I181="(3) MODERADO"),"EXTREMA",IF(AND(G181="(1) RARA VEZ",I181="(4) MAYOR"),"ALTA",IF(AND(G181="(2) IMPROBABLE",I181="(4) MAYOR"),"ALTA",IF(AND(G181="(3) POSIBLE",I181="(4) MAYOR"),"EXTREMA",IF(AND(G181="(4) PROBABLE",I181="(4) MAYOR"),"EXTREMA",IF(AND(G181="(5) CASI SEGURO",I181="(4) MAYOR"),"EXTREMA",IF(AND(G181="(1) RARA VEZ",I181="(5) CATASTRÓFICO"),"ALTA",IF(AND(G181="(2) IMPROBABLE",I181="(5) CATASTRÓFICO"),"EXTREMA",IF(AND(G181="(3) POSIBLE",I181="(5) CATASTRÓFICO"),"EXTREMA",IF(AND(G181="(4) PROBABLE",I181="(5) CATASTRÓFICO"),"EXTREMA",IF(AND(G181="(5) CASI SEGURO",I181="(5) CATASTRÓFICO"),"EXTREMA")))))))))))))))))))))))))</f>
        <v>ALTA</v>
      </c>
      <c r="M183" s="317"/>
      <c r="N183" s="61" t="s">
        <v>3</v>
      </c>
      <c r="O183" s="41" t="s">
        <v>12</v>
      </c>
      <c r="P183" s="42" t="str">
        <f>IF(O183="SÍ",15,"0")</f>
        <v>0</v>
      </c>
      <c r="Q183" s="257"/>
      <c r="R183" s="295"/>
      <c r="S183" s="543"/>
      <c r="T183" s="295"/>
      <c r="U183" s="297"/>
      <c r="V183" s="269"/>
      <c r="W183" s="263"/>
      <c r="X183" s="265"/>
      <c r="Y183" s="260" t="str">
        <f>IF(AND(V181="(1) RARA VEZ",W181="(1) INSIGNIFICANTE"),"BAJA",IF(AND(V181="(1) RARA VEZ",W181="(2) MENOR"),"BAJA",IF(AND(V181="(2) IMPROBABLE",W181="(1) INSIGNIFICANTE"),"BAJA",IF(AND(V181="(3) POSIBLE",W181="(1) INSIGNIFICANTE"),"BAJA",IF(AND(V181="(4) PROBABLE",W181="(1) INSIGNIFICANTE"),"MODERADO",IF(AND(V181="(5) CASI SEGURO",W181="(1) INSIGNIFICANTE"),"ALTA",IF(AND(V181="(2) IMPROBABLE",W181="(2) MENOR"),"BAJA",IF(AND(V181="(3) POSIBLE",W181="(2) MENOR"),"MODERADA",IF(AND(V181="(4) PROBABLE",W181="(2) MENOR"),"ALTA",IF(AND(V181="(5) CASI SEGURO",W181="(2) MENOR"),"ALTA",IF(AND(V181="(1) RARA VEZ",W181="(3) MODERADO"),"MODERADA",IF(AND(V181="(2) IMPROBABLE",W181="(3) MODERADO"),"MODERADA",IF(AND(V181="(3) POSIBLE",W181="(3) MODERADO"),"ALTA",IF(AND(V181="(4) PROBABLE",W181="(3) MODERADO"),"ALTA",IF(AND(V181="(5) CASI SEGURO",W181="(3) MODERADO"),"EXTREMA",IF(AND(V181="(1) RARA VEZ",W181="(4) MAYOR"),"ALTA",IF(AND(V181="(2) IMPROBABLE",W181="(4) MAYOR"),"ALTA",IF(AND(V181="(3) POSIBLE",W181="(4) MAYOR"),"EXTREMA",IF(AND(V181="(4) PROBABLE",W181="(4) MAYOR"),"EXTREMA",IF(AND(V181="(5) CASI SEGURO",W181="(4) MAYOR"),"EXTREMA",IF(AND(V181="(1) RARA VEZ",W181="(5) CATASTRÓFICO"),"ALTA",IF(AND(V181="(2) IMPROBABLE",W181="(5) CATASTRÓFICO"),"EXTREMA",IF(AND(V181="(3) POSIBLE",W181="(5) CATASTRÓFICO"),"EXTREMA",IF(AND(V181="(4) PROBABLE",W181="(5) CATASTRÓFICO"),"EXTREMA",IF(AND(V181="(5) CASI SEGURO",W181="(5) CATASTRÓFICO"),"EXTREMA")))))))))))))))))))))))))</f>
        <v>ALTA</v>
      </c>
      <c r="Z183" s="309"/>
      <c r="AA183" s="274"/>
      <c r="AB183" s="309"/>
      <c r="AC183" s="306"/>
      <c r="AD183" s="274"/>
      <c r="AE183" s="287"/>
      <c r="AF183" s="274"/>
      <c r="AG183" s="287"/>
    </row>
    <row r="184" spans="1:33" ht="28.5" customHeight="1" x14ac:dyDescent="0.25">
      <c r="A184" s="281"/>
      <c r="B184" s="552"/>
      <c r="C184" s="525"/>
      <c r="D184" s="278"/>
      <c r="E184" s="317"/>
      <c r="F184" s="317"/>
      <c r="G184" s="537"/>
      <c r="H184" s="540"/>
      <c r="I184" s="365"/>
      <c r="J184" s="265"/>
      <c r="K184" s="257"/>
      <c r="L184" s="260"/>
      <c r="M184" s="317"/>
      <c r="N184" s="61" t="s">
        <v>4</v>
      </c>
      <c r="O184" s="41" t="s">
        <v>11</v>
      </c>
      <c r="P184" s="42">
        <f>IF(O184="SÍ",10,"0")</f>
        <v>10</v>
      </c>
      <c r="Q184" s="257"/>
      <c r="R184" s="295"/>
      <c r="S184" s="543"/>
      <c r="T184" s="295"/>
      <c r="U184" s="297"/>
      <c r="V184" s="269"/>
      <c r="W184" s="263"/>
      <c r="X184" s="265"/>
      <c r="Y184" s="260"/>
      <c r="Z184" s="309"/>
      <c r="AA184" s="274"/>
      <c r="AB184" s="309"/>
      <c r="AC184" s="306"/>
      <c r="AD184" s="274"/>
      <c r="AE184" s="287"/>
      <c r="AF184" s="274"/>
      <c r="AG184" s="287"/>
    </row>
    <row r="185" spans="1:33" ht="28.5" customHeight="1" x14ac:dyDescent="0.25">
      <c r="A185" s="281"/>
      <c r="B185" s="552"/>
      <c r="C185" s="525"/>
      <c r="D185" s="278"/>
      <c r="E185" s="317"/>
      <c r="F185" s="317"/>
      <c r="G185" s="537"/>
      <c r="H185" s="540"/>
      <c r="I185" s="365"/>
      <c r="J185" s="265"/>
      <c r="K185" s="257"/>
      <c r="L185" s="260"/>
      <c r="M185" s="317"/>
      <c r="N185" s="60" t="s">
        <v>37</v>
      </c>
      <c r="O185" s="41" t="s">
        <v>11</v>
      </c>
      <c r="P185" s="42">
        <f>IF(O185="SÍ",15,"0")</f>
        <v>15</v>
      </c>
      <c r="Q185" s="257"/>
      <c r="R185" s="295"/>
      <c r="S185" s="543"/>
      <c r="T185" s="295"/>
      <c r="U185" s="297"/>
      <c r="V185" s="269"/>
      <c r="W185" s="263"/>
      <c r="X185" s="265"/>
      <c r="Y185" s="260"/>
      <c r="Z185" s="309"/>
      <c r="AA185" s="274"/>
      <c r="AB185" s="309"/>
      <c r="AC185" s="306"/>
      <c r="AD185" s="274"/>
      <c r="AE185" s="287"/>
      <c r="AF185" s="274"/>
      <c r="AG185" s="287"/>
    </row>
    <row r="186" spans="1:33" ht="28.5" customHeight="1" x14ac:dyDescent="0.25">
      <c r="A186" s="281"/>
      <c r="B186" s="552"/>
      <c r="C186" s="525"/>
      <c r="D186" s="278"/>
      <c r="E186" s="317"/>
      <c r="F186" s="317"/>
      <c r="G186" s="537"/>
      <c r="H186" s="540"/>
      <c r="I186" s="365"/>
      <c r="J186" s="265"/>
      <c r="K186" s="257"/>
      <c r="L186" s="260"/>
      <c r="M186" s="317"/>
      <c r="N186" s="60" t="s">
        <v>208</v>
      </c>
      <c r="O186" s="41" t="s">
        <v>12</v>
      </c>
      <c r="P186" s="42" t="str">
        <f>IF(O186="SÍ",10,"0")</f>
        <v>0</v>
      </c>
      <c r="Q186" s="257"/>
      <c r="R186" s="295"/>
      <c r="S186" s="543"/>
      <c r="T186" s="295"/>
      <c r="U186" s="297"/>
      <c r="V186" s="269"/>
      <c r="W186" s="263"/>
      <c r="X186" s="265"/>
      <c r="Y186" s="260"/>
      <c r="Z186" s="309"/>
      <c r="AA186" s="274"/>
      <c r="AB186" s="309"/>
      <c r="AC186" s="306"/>
      <c r="AD186" s="274"/>
      <c r="AE186" s="287"/>
      <c r="AF186" s="274"/>
      <c r="AG186" s="287"/>
    </row>
    <row r="187" spans="1:33" ht="28.5" customHeight="1" x14ac:dyDescent="0.25">
      <c r="A187" s="281"/>
      <c r="B187" s="552"/>
      <c r="C187" s="526"/>
      <c r="D187" s="279"/>
      <c r="E187" s="334"/>
      <c r="F187" s="334"/>
      <c r="G187" s="538"/>
      <c r="H187" s="541"/>
      <c r="I187" s="371"/>
      <c r="J187" s="265"/>
      <c r="K187" s="257"/>
      <c r="L187" s="315"/>
      <c r="M187" s="334"/>
      <c r="N187" s="62" t="s">
        <v>36</v>
      </c>
      <c r="O187" s="41" t="s">
        <v>11</v>
      </c>
      <c r="P187" s="42">
        <f>IF(O187="SÍ",30,"0")</f>
        <v>30</v>
      </c>
      <c r="Q187" s="257"/>
      <c r="R187" s="295"/>
      <c r="S187" s="543"/>
      <c r="T187" s="295"/>
      <c r="U187" s="297"/>
      <c r="V187" s="270"/>
      <c r="W187" s="264"/>
      <c r="X187" s="265"/>
      <c r="Y187" s="260"/>
      <c r="Z187" s="309"/>
      <c r="AA187" s="274"/>
      <c r="AB187" s="309"/>
      <c r="AC187" s="306"/>
      <c r="AD187" s="274"/>
      <c r="AE187" s="288"/>
      <c r="AF187" s="274"/>
      <c r="AG187" s="287"/>
    </row>
    <row r="188" spans="1:33" ht="28.5" customHeight="1" x14ac:dyDescent="0.25">
      <c r="A188" s="281"/>
      <c r="B188" s="552"/>
      <c r="C188" s="316" t="s">
        <v>291</v>
      </c>
      <c r="D188" s="277" t="s">
        <v>71</v>
      </c>
      <c r="E188" s="316" t="s">
        <v>292</v>
      </c>
      <c r="F188" s="316" t="s">
        <v>293</v>
      </c>
      <c r="G188" s="537" t="s">
        <v>16</v>
      </c>
      <c r="H188" s="334" t="str">
        <f>IF(G188="(1) RARA VEZ","1", IF(G188="(2) IMPROBABLE","2",IF(G188="(3) POSIBLE","3",IF(G188="(4) PROBABLE","4",IF(G188="(5) CASI SEGURO","5","")))))</f>
        <v>4</v>
      </c>
      <c r="I188" s="365" t="s">
        <v>72</v>
      </c>
      <c r="J188" s="265" t="str">
        <f>IF(I188="(1) INSIGNIFICANTE","1",IF(I188="(2) MENOR","2",IF(I188="(3) MODERADO","3",IF(I188="(4) MAYOR","4",IF(I188="(5) CATASTRÓFICO","5","")))))</f>
        <v>4</v>
      </c>
      <c r="K188" s="257">
        <f>H188*J188</f>
        <v>16</v>
      </c>
      <c r="L188" s="254">
        <f>+K188</f>
        <v>16</v>
      </c>
      <c r="M188" s="316" t="s">
        <v>294</v>
      </c>
      <c r="N188" s="59" t="s">
        <v>6</v>
      </c>
      <c r="O188" s="41" t="s">
        <v>11</v>
      </c>
      <c r="P188" s="67">
        <f>IF(O188="SÍ",15,"0")</f>
        <v>15</v>
      </c>
      <c r="Q188" s="293">
        <f>SUM(P188:P194)</f>
        <v>30</v>
      </c>
      <c r="R188" s="294">
        <f>IF(AND(Q188&gt;=0,Q188&lt;=50),0,IF(AND(Q188&gt;50,Q188&lt;=75),1,IF(AND(Q188&gt;75,Q188&lt;=100),2,"REVISAR")))</f>
        <v>0</v>
      </c>
      <c r="S188" s="548" t="s">
        <v>9</v>
      </c>
      <c r="T188" s="294">
        <f>IF(S188="PROBABILIDAD",H188-R188,J188-R188)</f>
        <v>4</v>
      </c>
      <c r="U188" s="296">
        <f>IF($T188&lt;=0,1,$T188)</f>
        <v>4</v>
      </c>
      <c r="V188" s="268" t="str">
        <f>IF(AND($S188="PROBABILIDAD",$U188=1),$AM$2,IF(AND(S188="PROBABILIDAD",$U188=2),$AM$3,IF(AND($S188="PROBABILIDAD",$U188=3),$AM$4,IF(AND($S188="PROBABILIDAD",$U188=4),$AM$5,IF(AND($S188="PROBABILIDAD",$U188=5),$AM$6,$G188)))))</f>
        <v>(4) PROBABLE</v>
      </c>
      <c r="W188" s="262" t="str">
        <f>IF(AND($S188="IMPACTO",$U188=1),$AL$2,IF(AND(S188="IMPACTO",$U188=2),$AL$3,IF(AND($S188="IMPACTO",$U188=3),$AL$4,IF(AND($S188="IMPACTO",$U188=4),$AL$5,IF(AND($S188="IMPACTO",$U188=5),$AL$6,I188)))))</f>
        <v>(4) MAYOR</v>
      </c>
      <c r="X188" s="265">
        <f>IF(S188="PROBABILIDAD",U188*J188,U188*H188)</f>
        <v>16</v>
      </c>
      <c r="Y188" s="558">
        <f>$X188</f>
        <v>16</v>
      </c>
      <c r="Z188" s="305" t="s">
        <v>280</v>
      </c>
      <c r="AA188" s="273" t="s">
        <v>281</v>
      </c>
      <c r="AB188" s="305" t="s">
        <v>295</v>
      </c>
      <c r="AC188" s="305" t="s">
        <v>296</v>
      </c>
      <c r="AD188" s="273"/>
      <c r="AE188" s="273"/>
      <c r="AF188" s="559"/>
      <c r="AG188" s="556"/>
    </row>
    <row r="189" spans="1:33" ht="28.5" customHeight="1" x14ac:dyDescent="0.25">
      <c r="A189" s="281"/>
      <c r="B189" s="552"/>
      <c r="C189" s="317"/>
      <c r="D189" s="278"/>
      <c r="E189" s="317"/>
      <c r="F189" s="317"/>
      <c r="G189" s="537"/>
      <c r="H189" s="540"/>
      <c r="I189" s="365"/>
      <c r="J189" s="265"/>
      <c r="K189" s="257"/>
      <c r="L189" s="254"/>
      <c r="M189" s="317"/>
      <c r="N189" s="60" t="s">
        <v>7</v>
      </c>
      <c r="O189" s="41" t="s">
        <v>11</v>
      </c>
      <c r="P189" s="42">
        <f>IF(O189="SÍ",5,"0")</f>
        <v>5</v>
      </c>
      <c r="Q189" s="257"/>
      <c r="R189" s="295"/>
      <c r="S189" s="543"/>
      <c r="T189" s="295"/>
      <c r="U189" s="297"/>
      <c r="V189" s="269"/>
      <c r="W189" s="263"/>
      <c r="X189" s="265"/>
      <c r="Y189" s="266"/>
      <c r="Z189" s="306"/>
      <c r="AA189" s="274"/>
      <c r="AB189" s="309"/>
      <c r="AC189" s="306"/>
      <c r="AD189" s="274"/>
      <c r="AE189" s="274"/>
      <c r="AF189" s="560"/>
      <c r="AG189" s="557"/>
    </row>
    <row r="190" spans="1:33" ht="28.5" customHeight="1" x14ac:dyDescent="0.25">
      <c r="A190" s="281"/>
      <c r="B190" s="552"/>
      <c r="C190" s="317"/>
      <c r="D190" s="278"/>
      <c r="E190" s="317"/>
      <c r="F190" s="317"/>
      <c r="G190" s="537"/>
      <c r="H190" s="540"/>
      <c r="I190" s="365"/>
      <c r="J190" s="265"/>
      <c r="K190" s="257"/>
      <c r="L190" s="260" t="str">
        <f>IF(AND(G188="(1) RARA VEZ",I188="(1) INSIGNIFICANTE"),"BAJA",IF(AND(G188="(1) RARA VEZ",I188="(2) MENOR"),"BAJA",IF(AND(G188="(2) IMPROBABLE",I188="(1) INSIGNIFICANTE"),"BAJA",IF(AND(G188="(3) POSIBLE",I188="(1) INSIGNIFICANTE"),"BAJA",IF(AND(G188="(4) PROBABLE",I188="(1) INSIGNIFICANTE"),"MODERADA",IF(AND(G188="(5) CASI SEGURO",I188="(1) INSIGNIFICANTE"),"ALTA",IF(AND(G188="(2) IMPROBABLE",I188="(2) MENOR"),"BAJA",IF(AND(G188="(3) POSIBLE",I188="(2) MENOR"),"MODERADA",IF(AND(G188="(4) PROBABLE",I188="(2) MENOR"),"ALTA",IF(AND(G188="(5) CASI SEGURO",I188="(2) MENOR"),"ALTA",IF(AND(G188="(1) RARA VEZ",I188="(3) MODERADO"),"MODERADA",IF(AND(G188="(2) IMPROBABLE",I188="(3) MODERADO"),"MODERADA",IF(AND(G188="(3) POSIBLE",I188="(3) MODERADO"),"ALTA",IF(AND(G188="(4) PROBABLE",I188="(3) MODERADO"),"ALTA",IF(AND(G188="(5) CASI SEGURO",I188="(3) MODERADO"),"EXTREMA",IF(AND(G188="(1) RARA VEZ",I188="(4) MAYOR"),"ALTA",IF(AND(G188="(2) IMPROBABLE",I188="(4) MAYOR"),"ALTA",IF(AND(G188="(3) POSIBLE",I188="(4) MAYOR"),"EXTREMA",IF(AND(G188="(4) PROBABLE",I188="(4) MAYOR"),"EXTREMA",IF(AND(G188="(5) CASI SEGURO",I188="(4) MAYOR"),"EXTREMA",IF(AND(G188="(1) RARA VEZ",I188="(5) CATASTRÓFICO"),"ALTA",IF(AND(G188="(2) IMPROBABLE",I188="(5) CATASTRÓFICO"),"EXTREMA",IF(AND(G188="(3) POSIBLE",I188="(5) CATASTRÓFICO"),"EXTREMA",IF(AND(G188="(4) PROBABLE",I188="(5) CATASTRÓFICO"),"EXTREMA",IF(AND(G188="(5) CASI SEGURO",I188="(5) CATASTRÓFICO"),"EXTREMA")))))))))))))))))))))))))</f>
        <v>EXTREMA</v>
      </c>
      <c r="M190" s="317"/>
      <c r="N190" s="61" t="s">
        <v>3</v>
      </c>
      <c r="O190" s="41" t="s">
        <v>12</v>
      </c>
      <c r="P190" s="42" t="str">
        <f>IF(O190="SÍ",15,"0")</f>
        <v>0</v>
      </c>
      <c r="Q190" s="257"/>
      <c r="R190" s="295"/>
      <c r="S190" s="543"/>
      <c r="T190" s="295"/>
      <c r="U190" s="297"/>
      <c r="V190" s="269"/>
      <c r="W190" s="263"/>
      <c r="X190" s="265"/>
      <c r="Y190" s="260" t="str">
        <f>IF(AND(V188="(1) RARA VEZ",W188="(1) INSIGNIFICANTE"),"BAJA",IF(AND(V188="(1) RARA VEZ",W188="(2) MENOR"),"BAJA",IF(AND(V188="(2) IMPROBABLE",W188="(1) INSIGNIFICANTE"),"BAJA",IF(AND(V188="(3) POSIBLE",W188="(1) INSIGNIFICANTE"),"BAJA",IF(AND(V188="(4) PROBABLE",W188="(1) INSIGNIFICANTE"),"MODERADO",IF(AND(V188="(5) CASI SEGURO",W188="(1) INSIGNIFICANTE"),"ALTA",IF(AND(V188="(2) IMPROBABLE",W188="(2) MENOR"),"BAJA",IF(AND(V188="(3) POSIBLE",W188="(2) MENOR"),"MODERADA",IF(AND(V188="(4) PROBABLE",W188="(2) MENOR"),"ALTA",IF(AND(V188="(5) CASI SEGURO",W188="(2) MENOR"),"ALTA",IF(AND(V188="(1) RARA VEZ",W188="(3) MODERADO"),"MODERADA",IF(AND(V188="(2) IMPROBABLE",W188="(3) MODERADO"),"MODERADA",IF(AND(V188="(3) POSIBLE",W188="(3) MODERADO"),"ALTA",IF(AND(V188="(4) PROBABLE",W188="(3) MODERADO"),"ALTA",IF(AND(V188="(5) CASI SEGURO",W188="(3) MODERADO"),"EXTREMA",IF(AND(V188="(1) RARA VEZ",W188="(4) MAYOR"),"ALTA",IF(AND(V188="(2) IMPROBABLE",W188="(4) MAYOR"),"ALTA",IF(AND(V188="(3) POSIBLE",W188="(4) MAYOR"),"EXTREMA",IF(AND(V188="(4) PROBABLE",W188="(4) MAYOR"),"EXTREMA",IF(AND(V188="(5) CASI SEGURO",W188="(4) MAYOR"),"EXTREMA",IF(AND(V188="(1) RARA VEZ",W188="(5) CATASTRÓFICO"),"ALTA",IF(AND(V188="(2) IMPROBABLE",W188="(5) CATASTRÓFICO"),"EXTREMA",IF(AND(V188="(3) POSIBLE",W188="(5) CATASTRÓFICO"),"EXTREMA",IF(AND(V188="(4) PROBABLE",W188="(5) CATASTRÓFICO"),"EXTREMA",IF(AND(V188="(5) CASI SEGURO",W188="(5) CATASTRÓFICO"),"EXTREMA")))))))))))))))))))))))))</f>
        <v>EXTREMA</v>
      </c>
      <c r="Z190" s="306"/>
      <c r="AA190" s="274"/>
      <c r="AB190" s="309"/>
      <c r="AC190" s="306"/>
      <c r="AD190" s="274"/>
      <c r="AE190" s="274"/>
      <c r="AF190" s="560"/>
      <c r="AG190" s="557"/>
    </row>
    <row r="191" spans="1:33" ht="28.5" customHeight="1" x14ac:dyDescent="0.25">
      <c r="A191" s="281"/>
      <c r="B191" s="552"/>
      <c r="C191" s="317"/>
      <c r="D191" s="278"/>
      <c r="E191" s="317"/>
      <c r="F191" s="317"/>
      <c r="G191" s="537"/>
      <c r="H191" s="540"/>
      <c r="I191" s="365"/>
      <c r="J191" s="265"/>
      <c r="K191" s="257"/>
      <c r="L191" s="260"/>
      <c r="M191" s="317"/>
      <c r="N191" s="61" t="s">
        <v>4</v>
      </c>
      <c r="O191" s="41" t="s">
        <v>11</v>
      </c>
      <c r="P191" s="42">
        <f>IF(O191="SÍ",10,"0")</f>
        <v>10</v>
      </c>
      <c r="Q191" s="257"/>
      <c r="R191" s="295"/>
      <c r="S191" s="543"/>
      <c r="T191" s="295"/>
      <c r="U191" s="297"/>
      <c r="V191" s="269"/>
      <c r="W191" s="263"/>
      <c r="X191" s="265"/>
      <c r="Y191" s="260"/>
      <c r="Z191" s="306"/>
      <c r="AA191" s="274"/>
      <c r="AB191" s="309"/>
      <c r="AC191" s="306"/>
      <c r="AD191" s="274"/>
      <c r="AE191" s="274"/>
      <c r="AF191" s="560"/>
      <c r="AG191" s="557"/>
    </row>
    <row r="192" spans="1:33" ht="28.5" customHeight="1" x14ac:dyDescent="0.25">
      <c r="A192" s="281"/>
      <c r="B192" s="552"/>
      <c r="C192" s="317"/>
      <c r="D192" s="278"/>
      <c r="E192" s="317"/>
      <c r="F192" s="317"/>
      <c r="G192" s="537"/>
      <c r="H192" s="540"/>
      <c r="I192" s="365"/>
      <c r="J192" s="265"/>
      <c r="K192" s="257"/>
      <c r="L192" s="260"/>
      <c r="M192" s="317"/>
      <c r="N192" s="60" t="s">
        <v>37</v>
      </c>
      <c r="O192" s="41" t="s">
        <v>12</v>
      </c>
      <c r="P192" s="42" t="str">
        <f>IF(O192="SÍ",15,"0")</f>
        <v>0</v>
      </c>
      <c r="Q192" s="257"/>
      <c r="R192" s="295"/>
      <c r="S192" s="543"/>
      <c r="T192" s="295"/>
      <c r="U192" s="297"/>
      <c r="V192" s="269"/>
      <c r="W192" s="263"/>
      <c r="X192" s="265"/>
      <c r="Y192" s="260"/>
      <c r="Z192" s="306"/>
      <c r="AA192" s="274"/>
      <c r="AB192" s="309"/>
      <c r="AC192" s="306"/>
      <c r="AD192" s="274"/>
      <c r="AE192" s="274"/>
      <c r="AF192" s="560"/>
      <c r="AG192" s="557"/>
    </row>
    <row r="193" spans="1:33" ht="28.5" customHeight="1" x14ac:dyDescent="0.25">
      <c r="A193" s="281"/>
      <c r="B193" s="552"/>
      <c r="C193" s="317"/>
      <c r="D193" s="278"/>
      <c r="E193" s="317"/>
      <c r="F193" s="317"/>
      <c r="G193" s="537"/>
      <c r="H193" s="540"/>
      <c r="I193" s="365"/>
      <c r="J193" s="265"/>
      <c r="K193" s="257"/>
      <c r="L193" s="260"/>
      <c r="M193" s="317"/>
      <c r="N193" s="60" t="s">
        <v>208</v>
      </c>
      <c r="O193" s="41" t="s">
        <v>12</v>
      </c>
      <c r="P193" s="42" t="str">
        <f>IF(O193="SÍ",10,"0")</f>
        <v>0</v>
      </c>
      <c r="Q193" s="257"/>
      <c r="R193" s="295"/>
      <c r="S193" s="543"/>
      <c r="T193" s="295"/>
      <c r="U193" s="297"/>
      <c r="V193" s="269"/>
      <c r="W193" s="263"/>
      <c r="X193" s="265"/>
      <c r="Y193" s="260"/>
      <c r="Z193" s="306"/>
      <c r="AA193" s="274"/>
      <c r="AB193" s="309"/>
      <c r="AC193" s="306"/>
      <c r="AD193" s="274"/>
      <c r="AE193" s="274"/>
      <c r="AF193" s="560"/>
      <c r="AG193" s="557"/>
    </row>
    <row r="194" spans="1:33" ht="28.5" customHeight="1" thickBot="1" x14ac:dyDescent="0.3">
      <c r="A194" s="281"/>
      <c r="B194" s="552"/>
      <c r="C194" s="334"/>
      <c r="D194" s="279"/>
      <c r="E194" s="334"/>
      <c r="F194" s="334"/>
      <c r="G194" s="538"/>
      <c r="H194" s="540"/>
      <c r="I194" s="371"/>
      <c r="J194" s="265"/>
      <c r="K194" s="257"/>
      <c r="L194" s="315"/>
      <c r="M194" s="334"/>
      <c r="N194" s="62" t="s">
        <v>36</v>
      </c>
      <c r="O194" s="85" t="s">
        <v>12</v>
      </c>
      <c r="P194" s="42" t="str">
        <f>IF(O194="SÍ",30,"0")</f>
        <v>0</v>
      </c>
      <c r="Q194" s="257"/>
      <c r="R194" s="295"/>
      <c r="S194" s="543"/>
      <c r="T194" s="295"/>
      <c r="U194" s="297"/>
      <c r="V194" s="269"/>
      <c r="W194" s="263"/>
      <c r="X194" s="265"/>
      <c r="Y194" s="315"/>
      <c r="Z194" s="306"/>
      <c r="AA194" s="274"/>
      <c r="AB194" s="309"/>
      <c r="AC194" s="306"/>
      <c r="AD194" s="274"/>
      <c r="AE194" s="274"/>
      <c r="AF194" s="560"/>
      <c r="AG194" s="557"/>
    </row>
    <row r="195" spans="1:33" ht="27" customHeight="1" x14ac:dyDescent="0.25">
      <c r="A195" s="349" t="s">
        <v>326</v>
      </c>
      <c r="B195" s="352" t="s">
        <v>371</v>
      </c>
      <c r="C195" s="354" t="s">
        <v>297</v>
      </c>
      <c r="D195" s="355" t="s">
        <v>74</v>
      </c>
      <c r="E195" s="354" t="s">
        <v>298</v>
      </c>
      <c r="F195" s="354" t="s">
        <v>299</v>
      </c>
      <c r="G195" s="356" t="s">
        <v>16</v>
      </c>
      <c r="H195" s="357" t="str">
        <f>IF(G195="(1) RARA VEZ","1", IF(G195="(2) IMPROBABLE","2",IF(G195="(3) POSIBLE","3",IF(G195="(4) PROBABLE","4",IF(G195="(5) CASI SEGURO","5","")))))</f>
        <v>4</v>
      </c>
      <c r="I195" s="358" t="s">
        <v>70</v>
      </c>
      <c r="J195" s="340" t="str">
        <f>IF(I195="(1) INSIGNIFICANTE","1",IF(I195="(2) MENOR","2",IF(I195="(3) MODERADO","3",IF(I195="(4) MAYOR","4",IF(I195="(5) CATASTRÓFICO","5","")))))</f>
        <v>3</v>
      </c>
      <c r="K195" s="340">
        <f>H195*J195</f>
        <v>12</v>
      </c>
      <c r="L195" s="343">
        <f>+K195</f>
        <v>12</v>
      </c>
      <c r="M195" s="344" t="s">
        <v>300</v>
      </c>
      <c r="N195" s="74" t="s">
        <v>6</v>
      </c>
      <c r="O195" s="75" t="s">
        <v>11</v>
      </c>
      <c r="P195" s="77">
        <f>IF(O195="SÍ",15,"0")</f>
        <v>15</v>
      </c>
      <c r="Q195" s="345">
        <f>SUM(P195:P201)</f>
        <v>85</v>
      </c>
      <c r="R195" s="346">
        <f>IF(AND(Q195&gt;=0,Q195&lt;=50),0,IF(AND(Q195&gt;50,Q195&lt;=75),1,IF(AND(Q195&gt;75,Q195&lt;=100),2,"REVISAR")))</f>
        <v>2</v>
      </c>
      <c r="S195" s="347" t="s">
        <v>8</v>
      </c>
      <c r="T195" s="346">
        <f>IF(S195="PROBABILIDAD",H195-R195,J195-R195)</f>
        <v>2</v>
      </c>
      <c r="U195" s="348">
        <f>IF($T195&lt;=0,1,$T195)</f>
        <v>2</v>
      </c>
      <c r="V195" s="338" t="str">
        <f>IF(AND($S195="PROBABILIDAD",$U195=1),$AM$2,IF(AND(S195="PROBABILIDAD",$U195=2),$AM$3,IF(AND($S195=I195,$U195=3),$AM$4,IF(AND($S195="PROBABILIDAD",$U195=4),$AM$5,IF(AND($S195="PROBABILIDAD",$U195=5),$AM$6,$G195)))))</f>
        <v>(2) IMPROBABLE</v>
      </c>
      <c r="W195" s="339" t="str">
        <f>IF(AND($S195="IMPACTO",$U195=1),$AL$2,IF(AND(S195="IMPACTO",$U195=2),$AL$3,IF(AND($S195="IMPACTO",$U195=3),$AL$4,IF(AND($S195="IMPACTO",$U195=4),$AL$5,IF(AND($S195="IMPACTO",$U195=5),$AL$6,I195)))))</f>
        <v>(3) MODERADO</v>
      </c>
      <c r="X195" s="340">
        <f>IF(S195="PROBABILIDAD",U195*J195,U195*H195)</f>
        <v>6</v>
      </c>
      <c r="Y195" s="341">
        <f>$X195</f>
        <v>6</v>
      </c>
      <c r="Z195" s="342" t="s">
        <v>301</v>
      </c>
      <c r="AA195" s="336" t="s">
        <v>192</v>
      </c>
      <c r="AB195" s="342" t="s">
        <v>302</v>
      </c>
      <c r="AC195" s="342" t="s">
        <v>303</v>
      </c>
      <c r="AD195" s="336"/>
      <c r="AE195" s="336"/>
      <c r="AF195" s="336"/>
      <c r="AG195" s="337"/>
    </row>
    <row r="196" spans="1:33" ht="27" customHeight="1" x14ac:dyDescent="0.25">
      <c r="A196" s="350"/>
      <c r="B196" s="281"/>
      <c r="C196" s="317"/>
      <c r="D196" s="278"/>
      <c r="E196" s="316"/>
      <c r="F196" s="317"/>
      <c r="G196" s="285"/>
      <c r="H196" s="287"/>
      <c r="I196" s="289"/>
      <c r="J196" s="257"/>
      <c r="K196" s="257"/>
      <c r="L196" s="254"/>
      <c r="M196" s="326"/>
      <c r="N196" s="60" t="s">
        <v>7</v>
      </c>
      <c r="O196" s="41" t="s">
        <v>11</v>
      </c>
      <c r="P196" s="42">
        <f>IF(O196="SÍ",5,"0")</f>
        <v>5</v>
      </c>
      <c r="Q196" s="257"/>
      <c r="R196" s="295"/>
      <c r="S196" s="284"/>
      <c r="T196" s="295"/>
      <c r="U196" s="297"/>
      <c r="V196" s="269"/>
      <c r="W196" s="263"/>
      <c r="X196" s="257"/>
      <c r="Y196" s="267"/>
      <c r="Z196" s="309"/>
      <c r="AA196" s="299"/>
      <c r="AB196" s="309"/>
      <c r="AC196" s="309"/>
      <c r="AD196" s="299"/>
      <c r="AE196" s="299"/>
      <c r="AF196" s="299"/>
      <c r="AG196" s="313"/>
    </row>
    <row r="197" spans="1:33" ht="27" customHeight="1" x14ac:dyDescent="0.25">
      <c r="A197" s="350"/>
      <c r="B197" s="281"/>
      <c r="C197" s="317"/>
      <c r="D197" s="278"/>
      <c r="E197" s="316"/>
      <c r="F197" s="317"/>
      <c r="G197" s="285"/>
      <c r="H197" s="287"/>
      <c r="I197" s="289"/>
      <c r="J197" s="257"/>
      <c r="K197" s="257"/>
      <c r="L197" s="260" t="str">
        <f>IF(AND(G195="(1) RARA VEZ",I195="(1) INSIGNIFICANTE"),"BAJA",IF(AND(G195="(1) RARA VEZ",I195="(2) MENOR"),"BAJA",IF(AND(G195="(2) IMPROBABLE",I195="(1) INSIGNIFICANTE"),"BAJA",IF(AND(G195="(3) POSIBLE",I195="(1) INSIGNIFICANTE"),"BAJA",IF(AND(G195="(4) PROBABLE",I195="(1) INSIGNIFICANTE"),"MODERADA",IF(AND(G195="(5) CASI SEGURO",I195="(1) INSIGNIFICANTE"),"ALTA",IF(AND(G195="(2) IMPROBABLE",I195="(2) MENOR"),"BAJA",IF(AND(G195="(3) POSIBLE",I195="(2) MENOR"),"MODERADA",IF(AND(G195="(4) PROBABLE",I195="(2) MENOR"),"ALTA",IF(AND(G195="(5) CASI SEGURO",I195="(2) MENOR"),"ALTA",IF(AND(G195="(1) RARA VEZ",I195="(3) MODERADO"),"MODERADA",IF(AND(G195="(2) IMPROBABLE",I195="(3) MODERADO"),"MODERADA",IF(AND(G195="(3) POSIBLE",I195="(3) MODERADO"),"ALTA",IF(AND(G195="(4) PROBABLE",I195="(3) MODERADO"),"ALTA",IF(AND(G195="(5) CASI SEGURO",I195="(3) MODERADO"),"EXTREMA",IF(AND(G195="(1) RARA VEZ",I195="(4) MAYOR"),"ALTA",IF(AND(G195="(2) IMPROBABLE",I195="(4) MAYOR"),"ALTA",IF(AND(G195="(3) POSIBLE",I195="(4) MAYOR"),"EXTREMA",IF(AND(G195="(4) PROBABLE",I195="(4) MAYOR"),"EXTREMA",IF(AND(G195="(5) CASI SEGURO",I195="(4) MAYOR"),"EXTREMA",IF(AND(G195="(1) RARA VEZ",I195="(5) CATASTRÓFICO"),"ALTA",IF(AND(G195="(2) IMPROBABLE",I195="(5) CATASTRÓFICO"),"EXTREMA",IF(AND(G195="(3) POSIBLE",I195="(5) CATASTRÓFICO"),"EXTREMA",IF(AND(G195="(4) PROBABLE",I195="(5) CATASTRÓFICO"),"EXTREMA",IF(AND(G195="(5) CASI SEGURO",I195="(5) CATASTRÓFICO"),"EXTREMA")))))))))))))))))))))))))</f>
        <v>ALTA</v>
      </c>
      <c r="M197" s="326"/>
      <c r="N197" s="61" t="s">
        <v>3</v>
      </c>
      <c r="O197" s="41" t="s">
        <v>12</v>
      </c>
      <c r="P197" s="42" t="str">
        <f>IF(O197="SÍ",15,"0")</f>
        <v>0</v>
      </c>
      <c r="Q197" s="257"/>
      <c r="R197" s="295"/>
      <c r="S197" s="284"/>
      <c r="T197" s="295"/>
      <c r="U197" s="297"/>
      <c r="V197" s="269"/>
      <c r="W197" s="263"/>
      <c r="X197" s="257"/>
      <c r="Y197" s="260" t="str">
        <f>IF(AND(V195="(1) RARA VEZ",W195="(1) INSIGNIFICANTE"),"BAJA",IF(AND(V195="(1) RARA VEZ",W195="(2) MENOR"),"BAJA",IF(AND(V195="(2) IMPROBABLE",W195="(1) INSIGNIFICANTE"),"BAJA",IF(AND(V195="(3) POSIBLE",W195="(1) INSIGNIFICANTE"),"BAJA",IF(AND(V195="(4) PROBABLE",W195="(1) INSIGNIFICANTE"),"MODERADO",IF(AND(V195="(5) CASI SEGURO",W195="(1) INSIGNIFICANTE"),"ALTA",IF(AND(V195="(2) IMPROBABLE",W195="(2) MENOR"),"BAJA",IF(AND(V195="(3) POSIBLE",W195="(2) MENOR"),"MODERADA",IF(AND(V195="(4) PROBABLE",W195="(2) MENOR"),"ALTA",IF(AND(V195="(5) CASI SEGURO",W195="(2) MENOR"),"ALTA",IF(AND(V195="(1) RARA VEZ",W195="(3) MODERADO"),"MODERADA",IF(AND(V195="(2) IMPROBABLE",W195="(3) MODERADO"),"MODERADA",IF(AND(V195="(3) POSIBLE",W195="(3) MODERADO"),"ALTA",IF(AND(V195="(4) PROBABLE",W195="(3) MODERADO"),"ALTA",IF(AND(V195="(5) CASI SEGURO",W195="(3) MODERADO"),"EXTREMA",IF(AND(V195="(1) RARA VEZ",W195="(4) MAYOR"),"ALTA",IF(AND(V195="(2) IMPROBABLE",W195="(4) MAYOR"),"ALTA",IF(AND(V195="(3) POSIBLE",W195="(4) MAYOR"),"EXTREMA",IF(AND(V195="(4) PROBABLE",W195="(4) MAYOR"),"EXTREMA",IF(AND(V195="(5) CASI SEGURO",W195="(4) MAYOR"),"EXTREMA",IF(AND(V195="(1) RARA VEZ",W195="(5) CATASTRÓFICO"),"ALTA",IF(AND(V195="(2) IMPROBABLE",W195="(5) CATASTRÓFICO"),"EXTREMA",IF(AND(V195="(3) POSIBLE",W195="(5) CATASTRÓFICO"),"EXTREMA",IF(AND(V195="(4) PROBABLE",W195="(5) CATASTRÓFICO"),"EXTREMA",IF(AND(V195="(5) CASI SEGURO",W195="(5) CATASTRÓFICO"),"EXTREMA")))))))))))))))))))))))))</f>
        <v>MODERADA</v>
      </c>
      <c r="Z197" s="309"/>
      <c r="AA197" s="299"/>
      <c r="AB197" s="309"/>
      <c r="AC197" s="309"/>
      <c r="AD197" s="299"/>
      <c r="AE197" s="299"/>
      <c r="AF197" s="299"/>
      <c r="AG197" s="313"/>
    </row>
    <row r="198" spans="1:33" ht="27" customHeight="1" x14ac:dyDescent="0.25">
      <c r="A198" s="350"/>
      <c r="B198" s="281"/>
      <c r="C198" s="317"/>
      <c r="D198" s="278"/>
      <c r="E198" s="316"/>
      <c r="F198" s="317"/>
      <c r="G198" s="285"/>
      <c r="H198" s="287"/>
      <c r="I198" s="289"/>
      <c r="J198" s="257"/>
      <c r="K198" s="257"/>
      <c r="L198" s="260"/>
      <c r="M198" s="326"/>
      <c r="N198" s="61" t="s">
        <v>4</v>
      </c>
      <c r="O198" s="41" t="s">
        <v>11</v>
      </c>
      <c r="P198" s="42">
        <f>IF(O198="SÍ",10,"0")</f>
        <v>10</v>
      </c>
      <c r="Q198" s="257"/>
      <c r="R198" s="295"/>
      <c r="S198" s="284"/>
      <c r="T198" s="295"/>
      <c r="U198" s="297"/>
      <c r="V198" s="269"/>
      <c r="W198" s="263"/>
      <c r="X198" s="257"/>
      <c r="Y198" s="260"/>
      <c r="Z198" s="309"/>
      <c r="AA198" s="299"/>
      <c r="AB198" s="309"/>
      <c r="AC198" s="309"/>
      <c r="AD198" s="299"/>
      <c r="AE198" s="299"/>
      <c r="AF198" s="299"/>
      <c r="AG198" s="313"/>
    </row>
    <row r="199" spans="1:33" ht="27" customHeight="1" x14ac:dyDescent="0.25">
      <c r="A199" s="350"/>
      <c r="B199" s="281"/>
      <c r="C199" s="317"/>
      <c r="D199" s="278"/>
      <c r="E199" s="316"/>
      <c r="F199" s="317"/>
      <c r="G199" s="285"/>
      <c r="H199" s="287"/>
      <c r="I199" s="289"/>
      <c r="J199" s="257"/>
      <c r="K199" s="257"/>
      <c r="L199" s="260"/>
      <c r="M199" s="326"/>
      <c r="N199" s="60" t="s">
        <v>37</v>
      </c>
      <c r="O199" s="41" t="s">
        <v>11</v>
      </c>
      <c r="P199" s="42">
        <f>IF(O199="SÍ",15,"0")</f>
        <v>15</v>
      </c>
      <c r="Q199" s="257"/>
      <c r="R199" s="295"/>
      <c r="S199" s="284"/>
      <c r="T199" s="295"/>
      <c r="U199" s="297"/>
      <c r="V199" s="269"/>
      <c r="W199" s="263"/>
      <c r="X199" s="257"/>
      <c r="Y199" s="260"/>
      <c r="Z199" s="309"/>
      <c r="AA199" s="299"/>
      <c r="AB199" s="309"/>
      <c r="AC199" s="309"/>
      <c r="AD199" s="299"/>
      <c r="AE199" s="299"/>
      <c r="AF199" s="299"/>
      <c r="AG199" s="313"/>
    </row>
    <row r="200" spans="1:33" ht="27" customHeight="1" x14ac:dyDescent="0.25">
      <c r="A200" s="350"/>
      <c r="B200" s="281"/>
      <c r="C200" s="317"/>
      <c r="D200" s="278"/>
      <c r="E200" s="316"/>
      <c r="F200" s="317"/>
      <c r="G200" s="285"/>
      <c r="H200" s="287"/>
      <c r="I200" s="289"/>
      <c r="J200" s="257"/>
      <c r="K200" s="257"/>
      <c r="L200" s="260"/>
      <c r="M200" s="326"/>
      <c r="N200" s="60" t="s">
        <v>208</v>
      </c>
      <c r="O200" s="41" t="s">
        <v>11</v>
      </c>
      <c r="P200" s="42">
        <f>IF(O200="SÍ",10,"0")</f>
        <v>10</v>
      </c>
      <c r="Q200" s="257"/>
      <c r="R200" s="295"/>
      <c r="S200" s="284"/>
      <c r="T200" s="295"/>
      <c r="U200" s="297"/>
      <c r="V200" s="269"/>
      <c r="W200" s="263"/>
      <c r="X200" s="257"/>
      <c r="Y200" s="260"/>
      <c r="Z200" s="309"/>
      <c r="AA200" s="299"/>
      <c r="AB200" s="309"/>
      <c r="AC200" s="309"/>
      <c r="AD200" s="299"/>
      <c r="AE200" s="299"/>
      <c r="AF200" s="299"/>
      <c r="AG200" s="313"/>
    </row>
    <row r="201" spans="1:33" ht="27" customHeight="1" x14ac:dyDescent="0.25">
      <c r="A201" s="350"/>
      <c r="B201" s="281"/>
      <c r="C201" s="334"/>
      <c r="D201" s="279"/>
      <c r="E201" s="335"/>
      <c r="F201" s="334"/>
      <c r="G201" s="286"/>
      <c r="H201" s="288"/>
      <c r="I201" s="290"/>
      <c r="J201" s="257"/>
      <c r="K201" s="257"/>
      <c r="L201" s="315"/>
      <c r="M201" s="326"/>
      <c r="N201" s="62" t="s">
        <v>36</v>
      </c>
      <c r="O201" s="41" t="s">
        <v>11</v>
      </c>
      <c r="P201" s="42">
        <f>IF(O201="SÍ",30,"0")</f>
        <v>30</v>
      </c>
      <c r="Q201" s="257"/>
      <c r="R201" s="295"/>
      <c r="S201" s="284"/>
      <c r="T201" s="295"/>
      <c r="U201" s="297"/>
      <c r="V201" s="270"/>
      <c r="W201" s="264"/>
      <c r="X201" s="257"/>
      <c r="Y201" s="260"/>
      <c r="Z201" s="309"/>
      <c r="AA201" s="299"/>
      <c r="AB201" s="309"/>
      <c r="AC201" s="309"/>
      <c r="AD201" s="299"/>
      <c r="AE201" s="299"/>
      <c r="AF201" s="299"/>
      <c r="AG201" s="313"/>
    </row>
    <row r="202" spans="1:33" ht="27" customHeight="1" x14ac:dyDescent="0.25">
      <c r="A202" s="350"/>
      <c r="B202" s="281"/>
      <c r="C202" s="316" t="s">
        <v>304</v>
      </c>
      <c r="D202" s="277" t="s">
        <v>74</v>
      </c>
      <c r="E202" s="316" t="s">
        <v>305</v>
      </c>
      <c r="F202" s="316" t="s">
        <v>306</v>
      </c>
      <c r="G202" s="285" t="s">
        <v>14</v>
      </c>
      <c r="H202" s="279" t="str">
        <f>IF(G202="(1) RARA VEZ","1", IF(G202="(2) IMPROBABLE","2",IF(G202="(3) POSIBLE","3",IF(G202="(4) PROBABLE","4",IF(G202="(5) CASI SEGURO","5","")))))</f>
        <v>2</v>
      </c>
      <c r="I202" s="289" t="s">
        <v>72</v>
      </c>
      <c r="J202" s="257" t="str">
        <f>IF(I202="(1) INSIGNIFICANTE","1",IF(I202="(2) MENOR","2",IF(I202="(3) MODERADO","3",IF(I202="(4) MAYOR","4",IF(I202="(5) CATASTRÓFICO","5","")))))</f>
        <v>4</v>
      </c>
      <c r="K202" s="257">
        <f>H202*J202</f>
        <v>8</v>
      </c>
      <c r="L202" s="254">
        <f>+K202</f>
        <v>8</v>
      </c>
      <c r="M202" s="325" t="s">
        <v>307</v>
      </c>
      <c r="N202" s="59" t="s">
        <v>6</v>
      </c>
      <c r="O202" s="41" t="s">
        <v>11</v>
      </c>
      <c r="P202" s="68">
        <f>IF(O202="SÍ",15,"0")</f>
        <v>15</v>
      </c>
      <c r="Q202" s="293">
        <f>SUM(P202:P208)</f>
        <v>85</v>
      </c>
      <c r="R202" s="294">
        <f>IF(AND(Q202&gt;=0,Q202&lt;=50),0,IF(AND(Q202&gt;50,Q202&lt;=75),1,IF(AND(Q202&gt;75,Q202&lt;=100),2,"REVISAR")))</f>
        <v>2</v>
      </c>
      <c r="S202" s="283" t="s">
        <v>9</v>
      </c>
      <c r="T202" s="294">
        <f>IF(S202="PROBABILIDAD",H202-R202,J202-R202)</f>
        <v>2</v>
      </c>
      <c r="U202" s="296">
        <f>IF($T202&lt;=0,1,$T202)</f>
        <v>2</v>
      </c>
      <c r="V202" s="268" t="str">
        <f>IF(AND($S202="PROBABILIDAD",$U202=1),$AM$2,IF(AND(S202="PROBABILIDAD",$U202=2),$AM$3,IF(AND($S202="PROBABILIDAD",$U202=3),$AM$4,IF(AND($S202="PROBABILIDAD",$U202=4),$AM$5,IF(AND($S202="PROBABILIDAD",$U202=5),$AM$6,$G202)))))</f>
        <v>(2) IMPROBABLE</v>
      </c>
      <c r="W202" s="262" t="str">
        <f>IF(AND($S202="IMPACTO",$U202=1),$AL$2,IF(AND(S202="IMPACTO",$U202=2),$AL$3,IF(AND($S202="IMPACTO",$U202=3),$AL$4,IF(AND($S202="IMPACTO",$U202=4),$AL$5,IF(AND($S202="IMPACTO",$U202=5),$AL$6,I202)))))</f>
        <v>(2) MENOR</v>
      </c>
      <c r="X202" s="257">
        <f>IF(S202="PROBABILIDAD",U202*J202,U202*H202)</f>
        <v>4</v>
      </c>
      <c r="Y202" s="266">
        <f>$X202</f>
        <v>4</v>
      </c>
      <c r="Z202" s="305" t="s">
        <v>308</v>
      </c>
      <c r="AA202" s="298" t="s">
        <v>192</v>
      </c>
      <c r="AB202" s="305" t="s">
        <v>307</v>
      </c>
      <c r="AC202" s="305" t="s">
        <v>303</v>
      </c>
      <c r="AD202" s="298"/>
      <c r="AE202" s="298"/>
      <c r="AF202" s="298"/>
      <c r="AG202" s="312"/>
    </row>
    <row r="203" spans="1:33" ht="27" customHeight="1" x14ac:dyDescent="0.25">
      <c r="A203" s="350"/>
      <c r="B203" s="281"/>
      <c r="C203" s="317"/>
      <c r="D203" s="278"/>
      <c r="E203" s="316"/>
      <c r="F203" s="317"/>
      <c r="G203" s="285"/>
      <c r="H203" s="287"/>
      <c r="I203" s="289"/>
      <c r="J203" s="257"/>
      <c r="K203" s="257"/>
      <c r="L203" s="254"/>
      <c r="M203" s="333"/>
      <c r="N203" s="60" t="s">
        <v>7</v>
      </c>
      <c r="O203" s="41" t="s">
        <v>11</v>
      </c>
      <c r="P203" s="42">
        <f>IF(O203="SÍ",5,"0")</f>
        <v>5</v>
      </c>
      <c r="Q203" s="257"/>
      <c r="R203" s="295"/>
      <c r="S203" s="284"/>
      <c r="T203" s="295"/>
      <c r="U203" s="297"/>
      <c r="V203" s="269"/>
      <c r="W203" s="263"/>
      <c r="X203" s="257"/>
      <c r="Y203" s="267"/>
      <c r="Z203" s="309"/>
      <c r="AA203" s="299"/>
      <c r="AB203" s="306"/>
      <c r="AC203" s="309"/>
      <c r="AD203" s="299"/>
      <c r="AE203" s="299"/>
      <c r="AF203" s="299"/>
      <c r="AG203" s="313"/>
    </row>
    <row r="204" spans="1:33" ht="27" customHeight="1" x14ac:dyDescent="0.25">
      <c r="A204" s="350"/>
      <c r="B204" s="281"/>
      <c r="C204" s="317"/>
      <c r="D204" s="278"/>
      <c r="E204" s="316"/>
      <c r="F204" s="317"/>
      <c r="G204" s="285"/>
      <c r="H204" s="287"/>
      <c r="I204" s="289"/>
      <c r="J204" s="257"/>
      <c r="K204" s="257"/>
      <c r="L204" s="260" t="str">
        <f>IF(AND(G202="(1) RARA VEZ",I202="(1) INSIGNIFICANTE"),"BAJA",IF(AND(G202="(1) RARA VEZ",I202="(2) MENOR"),"BAJA",IF(AND(G202="(2) IMPROBABLE",I202="(1) INSIGNIFICANTE"),"BAJA",IF(AND(G202="(3) POSIBLE",I202="(1) INSIGNIFICANTE"),"BAJA",IF(AND(G202="(4) PROBABLE",I202="(1) INSIGNIFICANTE"),"MODERADA",IF(AND(G202="(5) CASI SEGURO",I202="(1) INSIGNIFICANTE"),"ALTA",IF(AND(G202="(2) IMPROBABLE",I202="(2) MENOR"),"BAJA",IF(AND(G202="(3) POSIBLE",I202="(2) MENOR"),"MODERADA",IF(AND(G202="(4) PROBABLE",I202="(2) MENOR"),"ALTA",IF(AND(G202="(5) CASI SEGURO",I202="(2) MENOR"),"ALTA",IF(AND(G202="(1) RARA VEZ",I202="(3) MODERADO"),"MODERADA",IF(AND(G202="(2) IMPROBABLE",I202="(3) MODERADO"),"MODERADA",IF(AND(G202="(3) POSIBLE",I202="(3) MODERADO"),"ALTA",IF(AND(G202="(4) PROBABLE",I202="(3) MODERADO"),"ALTA",IF(AND(G202="(5) CASI SEGURO",I202="(3) MODERADO"),"EXTREMA",IF(AND(G202="(1) RARA VEZ",I202="(4) MAYOR"),"ALTA",IF(AND(G202="(2) IMPROBABLE",I202="(4) MAYOR"),"ALTA",IF(AND(G202="(3) POSIBLE",I202="(4) MAYOR"),"EXTREMA",IF(AND(G202="(4) PROBABLE",I202="(4) MAYOR"),"EXTREMA",IF(AND(G202="(5) CASI SEGURO",I202="(4) MAYOR"),"EXTREMA",IF(AND(G202="(1) RARA VEZ",I202="(5) CATASTRÓFICO"),"ALTA",IF(AND(G202="(2) IMPROBABLE",I202="(5) CATASTRÓFICO"),"EXTREMA",IF(AND(G202="(3) POSIBLE",I202="(5) CATASTRÓFICO"),"EXTREMA",IF(AND(G202="(4) PROBABLE",I202="(5) CATASTRÓFICO"),"EXTREMA",IF(AND(G202="(5) CASI SEGURO",I202="(5) CATASTRÓFICO"),"EXTREMA")))))))))))))))))))))))))</f>
        <v>ALTA</v>
      </c>
      <c r="M204" s="333"/>
      <c r="N204" s="61" t="s">
        <v>3</v>
      </c>
      <c r="O204" s="41" t="s">
        <v>12</v>
      </c>
      <c r="P204" s="42" t="str">
        <f>IF(O204="SÍ",15,"0")</f>
        <v>0</v>
      </c>
      <c r="Q204" s="257"/>
      <c r="R204" s="295"/>
      <c r="S204" s="284"/>
      <c r="T204" s="295"/>
      <c r="U204" s="297"/>
      <c r="V204" s="269"/>
      <c r="W204" s="263"/>
      <c r="X204" s="257"/>
      <c r="Y204" s="260" t="str">
        <f>IF(AND(V202="(1) RARA VEZ",W202="(1) INSIGNIFICANTE"),"BAJA",IF(AND(V202="(1) RARA VEZ",W202="(2) MENOR"),"BAJA",IF(AND(V202="(2) IMPROBABLE",W202="(1) INSIGNIFICANTE"),"BAJA",IF(AND(V202="(3) POSIBLE",W202="(1) INSIGNIFICANTE"),"BAJA",IF(AND(V202="(4) PROBABLE",W202="(1) INSIGNIFICANTE"),"MODERADO",IF(AND(V202="(5) CASI SEGURO",W202="(1) INSIGNIFICANTE"),"ALTA",IF(AND(V202="(2) IMPROBABLE",W202="(2) MENOR"),"BAJA",IF(AND(V202="(3) POSIBLE",W202="(2) MENOR"),"MODERADA",IF(AND(V202="(4) PROBABLE",W202="(2) MENOR"),"ALTA",IF(AND(V202="(5) CASI SEGURO",W202="(2) MENOR"),"ALTA",IF(AND(V202="(1) RARA VEZ",W202="(3) MODERADO"),"MODERADA",IF(AND(V202="(2) IMPROBABLE",W202="(3) MODERADO"),"MODERADA",IF(AND(V202="(3) POSIBLE",W202="(3) MODERADO"),"ALTA",IF(AND(V202="(4) PROBABLE",W202="(3) MODERADO"),"ALTA",IF(AND(V202="(5) CASI SEGURO",W202="(3) MODERADO"),"EXTREMA",IF(AND(V202="(1) RARA VEZ",W202="(4) MAYOR"),"ALTA",IF(AND(V202="(2) IMPROBABLE",W202="(4) MAYOR"),"ALTA",IF(AND(V202="(3) POSIBLE",W202="(4) MAYOR"),"EXTREMA",IF(AND(V202="(4) PROBABLE",W202="(4) MAYOR"),"EXTREMA",IF(AND(V202="(5) CASI SEGURO",W202="(4) MAYOR"),"EXTREMA",IF(AND(V202="(1) RARA VEZ",W202="(5) CATASTRÓFICO"),"ALTA",IF(AND(V202="(2) IMPROBABLE",W202="(5) CATASTRÓFICO"),"EXTREMA",IF(AND(V202="(3) POSIBLE",W202="(5) CATASTRÓFICO"),"EXTREMA",IF(AND(V202="(4) PROBABLE",W202="(5) CATASTRÓFICO"),"EXTREMA",IF(AND(V202="(5) CASI SEGURO",W202="(5) CATASTRÓFICO"),"EXTREMA")))))))))))))))))))))))))</f>
        <v>BAJA</v>
      </c>
      <c r="Z204" s="309"/>
      <c r="AA204" s="299"/>
      <c r="AB204" s="306"/>
      <c r="AC204" s="309"/>
      <c r="AD204" s="299"/>
      <c r="AE204" s="299"/>
      <c r="AF204" s="299"/>
      <c r="AG204" s="313"/>
    </row>
    <row r="205" spans="1:33" ht="27" customHeight="1" x14ac:dyDescent="0.25">
      <c r="A205" s="350"/>
      <c r="B205" s="281"/>
      <c r="C205" s="317"/>
      <c r="D205" s="278"/>
      <c r="E205" s="316"/>
      <c r="F205" s="317"/>
      <c r="G205" s="285"/>
      <c r="H205" s="287"/>
      <c r="I205" s="289"/>
      <c r="J205" s="257"/>
      <c r="K205" s="257"/>
      <c r="L205" s="260"/>
      <c r="M205" s="333"/>
      <c r="N205" s="61" t="s">
        <v>4</v>
      </c>
      <c r="O205" s="41" t="s">
        <v>11</v>
      </c>
      <c r="P205" s="42">
        <f>IF(O205="SÍ",10,"0")</f>
        <v>10</v>
      </c>
      <c r="Q205" s="257"/>
      <c r="R205" s="295"/>
      <c r="S205" s="284"/>
      <c r="T205" s="295"/>
      <c r="U205" s="297"/>
      <c r="V205" s="269"/>
      <c r="W205" s="263"/>
      <c r="X205" s="257"/>
      <c r="Y205" s="260"/>
      <c r="Z205" s="309"/>
      <c r="AA205" s="299"/>
      <c r="AB205" s="306"/>
      <c r="AC205" s="309"/>
      <c r="AD205" s="299"/>
      <c r="AE205" s="299"/>
      <c r="AF205" s="299"/>
      <c r="AG205" s="313"/>
    </row>
    <row r="206" spans="1:33" ht="27" customHeight="1" x14ac:dyDescent="0.25">
      <c r="A206" s="350"/>
      <c r="B206" s="281"/>
      <c r="C206" s="317"/>
      <c r="D206" s="278"/>
      <c r="E206" s="316"/>
      <c r="F206" s="317"/>
      <c r="G206" s="285"/>
      <c r="H206" s="287"/>
      <c r="I206" s="289"/>
      <c r="J206" s="257"/>
      <c r="K206" s="257"/>
      <c r="L206" s="260"/>
      <c r="M206" s="333"/>
      <c r="N206" s="60" t="s">
        <v>37</v>
      </c>
      <c r="O206" s="41" t="s">
        <v>11</v>
      </c>
      <c r="P206" s="42">
        <f>IF(O206="SÍ",15,"0")</f>
        <v>15</v>
      </c>
      <c r="Q206" s="257"/>
      <c r="R206" s="295"/>
      <c r="S206" s="284"/>
      <c r="T206" s="295"/>
      <c r="U206" s="297"/>
      <c r="V206" s="269"/>
      <c r="W206" s="263"/>
      <c r="X206" s="257"/>
      <c r="Y206" s="260"/>
      <c r="Z206" s="309"/>
      <c r="AA206" s="299"/>
      <c r="AB206" s="306"/>
      <c r="AC206" s="309"/>
      <c r="AD206" s="299"/>
      <c r="AE206" s="299"/>
      <c r="AF206" s="299"/>
      <c r="AG206" s="313"/>
    </row>
    <row r="207" spans="1:33" ht="27" customHeight="1" x14ac:dyDescent="0.25">
      <c r="A207" s="350"/>
      <c r="B207" s="281"/>
      <c r="C207" s="317"/>
      <c r="D207" s="278"/>
      <c r="E207" s="316"/>
      <c r="F207" s="317"/>
      <c r="G207" s="285"/>
      <c r="H207" s="287"/>
      <c r="I207" s="289"/>
      <c r="J207" s="257"/>
      <c r="K207" s="257"/>
      <c r="L207" s="260"/>
      <c r="M207" s="333"/>
      <c r="N207" s="60" t="s">
        <v>208</v>
      </c>
      <c r="O207" s="41" t="s">
        <v>11</v>
      </c>
      <c r="P207" s="42">
        <f>IF(O207="SÍ",10,"0")</f>
        <v>10</v>
      </c>
      <c r="Q207" s="257"/>
      <c r="R207" s="295"/>
      <c r="S207" s="284"/>
      <c r="T207" s="295"/>
      <c r="U207" s="297"/>
      <c r="V207" s="269"/>
      <c r="W207" s="263"/>
      <c r="X207" s="257"/>
      <c r="Y207" s="260"/>
      <c r="Z207" s="309"/>
      <c r="AA207" s="299"/>
      <c r="AB207" s="306"/>
      <c r="AC207" s="309"/>
      <c r="AD207" s="299"/>
      <c r="AE207" s="299"/>
      <c r="AF207" s="299"/>
      <c r="AG207" s="313"/>
    </row>
    <row r="208" spans="1:33" ht="27" customHeight="1" x14ac:dyDescent="0.25">
      <c r="A208" s="350"/>
      <c r="B208" s="281"/>
      <c r="C208" s="334"/>
      <c r="D208" s="279"/>
      <c r="E208" s="335"/>
      <c r="F208" s="334"/>
      <c r="G208" s="286"/>
      <c r="H208" s="288"/>
      <c r="I208" s="290"/>
      <c r="J208" s="257"/>
      <c r="K208" s="257"/>
      <c r="L208" s="315"/>
      <c r="M208" s="333"/>
      <c r="N208" s="62" t="s">
        <v>36</v>
      </c>
      <c r="O208" s="41" t="s">
        <v>11</v>
      </c>
      <c r="P208" s="42">
        <f>IF(O208="SÍ",30,"0")</f>
        <v>30</v>
      </c>
      <c r="Q208" s="257"/>
      <c r="R208" s="295"/>
      <c r="S208" s="284"/>
      <c r="T208" s="295"/>
      <c r="U208" s="297"/>
      <c r="V208" s="270"/>
      <c r="W208" s="264"/>
      <c r="X208" s="257"/>
      <c r="Y208" s="260"/>
      <c r="Z208" s="309"/>
      <c r="AA208" s="299"/>
      <c r="AB208" s="306"/>
      <c r="AC208" s="309"/>
      <c r="AD208" s="299"/>
      <c r="AE208" s="299"/>
      <c r="AF208" s="299"/>
      <c r="AG208" s="313"/>
    </row>
    <row r="209" spans="1:33" ht="27" customHeight="1" x14ac:dyDescent="0.25">
      <c r="A209" s="350"/>
      <c r="B209" s="281"/>
      <c r="C209" s="316" t="s">
        <v>309</v>
      </c>
      <c r="D209" s="277" t="s">
        <v>74</v>
      </c>
      <c r="E209" s="316" t="s">
        <v>310</v>
      </c>
      <c r="F209" s="316" t="s">
        <v>311</v>
      </c>
      <c r="G209" s="285" t="s">
        <v>14</v>
      </c>
      <c r="H209" s="279" t="str">
        <f>IF(G209="(1) RARA VEZ","1", IF(G209="(2) IMPROBABLE","2",IF(G209="(3) POSIBLE","3",IF(G209="(4) PROBABLE","4",IF(G209="(5) CASI SEGURO","5","")))))</f>
        <v>2</v>
      </c>
      <c r="I209" s="289" t="s">
        <v>72</v>
      </c>
      <c r="J209" s="257" t="str">
        <f>IF(I209="(1) INSIGNIFICANTE","1",IF(I209="(2) MENOR","2",IF(I209="(3) MODERADO","3",IF(I209="(4) MAYOR","4",IF(I209="(5) CATASTRÓFICO","5","")))))</f>
        <v>4</v>
      </c>
      <c r="K209" s="257">
        <f>H209*J209</f>
        <v>8</v>
      </c>
      <c r="L209" s="254">
        <f>+K209</f>
        <v>8</v>
      </c>
      <c r="M209" s="325" t="s">
        <v>312</v>
      </c>
      <c r="N209" s="59" t="s">
        <v>6</v>
      </c>
      <c r="O209" s="41" t="s">
        <v>11</v>
      </c>
      <c r="P209" s="68">
        <f>IF(O209="SÍ",15,"0")</f>
        <v>15</v>
      </c>
      <c r="Q209" s="293">
        <f>SUM(P209:P215)</f>
        <v>85</v>
      </c>
      <c r="R209" s="294">
        <f>IF(AND(Q209&gt;=0,Q209&lt;=50),0,IF(AND(Q209&gt;50,Q209&lt;=75),1,IF(AND(Q209&gt;75,Q209&lt;=100),2,"REVISAR")))</f>
        <v>2</v>
      </c>
      <c r="S209" s="283" t="s">
        <v>9</v>
      </c>
      <c r="T209" s="294">
        <f>IF(S209="PROBABILIDAD",H209-R209,J209-R209)</f>
        <v>2</v>
      </c>
      <c r="U209" s="296">
        <f>IF($T209&lt;=0,1,$T209)</f>
        <v>2</v>
      </c>
      <c r="V209" s="268" t="str">
        <f>IF(AND($S209="PROBABILIDAD",$U209=1),$AM$2,IF(AND(S209="PROBABILIDAD",$U209=2),$AM$3,IF(AND($S209="PROBABILIDAD",$U209=3),$AM$4,IF(AND($S209="PROBABILIDAD",$U209=4),$AM$5,IF(AND($S209="PROBABILIDAD",$U209=5),$AM$6,$G209)))))</f>
        <v>(2) IMPROBABLE</v>
      </c>
      <c r="W209" s="262" t="str">
        <f>IF(AND($S209="IMPACTO",$U209=1),$AL$2,IF(AND(S209="IMPACTO",$U209=2),$AL$3,IF(AND($S209="IMPACTO",$U209=3),$AL$4,IF(AND($S209="IMPACTO",$U209=4),$AL$5,IF(AND($S209="IMPACTO",$U209=5),$AL$6,I209)))))</f>
        <v>(2) MENOR</v>
      </c>
      <c r="X209" s="257">
        <f>IF(S209="PROBABILIDAD",U209*J209,U209*H209)</f>
        <v>4</v>
      </c>
      <c r="Y209" s="266">
        <f>$X209</f>
        <v>4</v>
      </c>
      <c r="Z209" s="305" t="s">
        <v>313</v>
      </c>
      <c r="AA209" s="298" t="s">
        <v>192</v>
      </c>
      <c r="AB209" s="325" t="s">
        <v>312</v>
      </c>
      <c r="AC209" s="305" t="s">
        <v>303</v>
      </c>
      <c r="AD209" s="298"/>
      <c r="AE209" s="298"/>
      <c r="AF209" s="298"/>
      <c r="AG209" s="312"/>
    </row>
    <row r="210" spans="1:33" ht="27" customHeight="1" x14ac:dyDescent="0.25">
      <c r="A210" s="350"/>
      <c r="B210" s="281"/>
      <c r="C210" s="317"/>
      <c r="D210" s="278"/>
      <c r="E210" s="316"/>
      <c r="F210" s="317"/>
      <c r="G210" s="285"/>
      <c r="H210" s="287"/>
      <c r="I210" s="289"/>
      <c r="J210" s="257"/>
      <c r="K210" s="257"/>
      <c r="L210" s="254"/>
      <c r="M210" s="333"/>
      <c r="N210" s="60" t="s">
        <v>7</v>
      </c>
      <c r="O210" s="41" t="s">
        <v>11</v>
      </c>
      <c r="P210" s="42">
        <f>IF(O210="SÍ",5,"0")</f>
        <v>5</v>
      </c>
      <c r="Q210" s="257"/>
      <c r="R210" s="295"/>
      <c r="S210" s="284"/>
      <c r="T210" s="295"/>
      <c r="U210" s="297"/>
      <c r="V210" s="269"/>
      <c r="W210" s="263"/>
      <c r="X210" s="257"/>
      <c r="Y210" s="267"/>
      <c r="Z210" s="309"/>
      <c r="AA210" s="299"/>
      <c r="AB210" s="333"/>
      <c r="AC210" s="309"/>
      <c r="AD210" s="299"/>
      <c r="AE210" s="299"/>
      <c r="AF210" s="299"/>
      <c r="AG210" s="313"/>
    </row>
    <row r="211" spans="1:33" ht="27" customHeight="1" x14ac:dyDescent="0.25">
      <c r="A211" s="350"/>
      <c r="B211" s="281"/>
      <c r="C211" s="317"/>
      <c r="D211" s="278"/>
      <c r="E211" s="316"/>
      <c r="F211" s="317"/>
      <c r="G211" s="285"/>
      <c r="H211" s="287"/>
      <c r="I211" s="289"/>
      <c r="J211" s="257"/>
      <c r="K211" s="257"/>
      <c r="L211" s="260" t="str">
        <f>IF(AND(G209="(1) RARA VEZ",I209="(1) INSIGNIFICANTE"),"BAJA",IF(AND(G209="(1) RARA VEZ",I209="(2) MENOR"),"BAJA",IF(AND(G209="(2) IMPROBABLE",I209="(1) INSIGNIFICANTE"),"BAJA",IF(AND(G209="(3) POSIBLE",I209="(1) INSIGNIFICANTE"),"BAJA",IF(AND(G209="(4) PROBABLE",I209="(1) INSIGNIFICANTE"),"MODERADA",IF(AND(G209="(5) CASI SEGURO",I209="(1) INSIGNIFICANTE"),"ALTA",IF(AND(G209="(2) IMPROBABLE",I209="(2) MENOR"),"BAJA",IF(AND(G209="(3) POSIBLE",I209="(2) MENOR"),"MODERADA",IF(AND(G209="(4) PROBABLE",I209="(2) MENOR"),"ALTA",IF(AND(G209="(5) CASI SEGURO",I209="(2) MENOR"),"ALTA",IF(AND(G209="(1) RARA VEZ",I209="(3) MODERADO"),"MODERADA",IF(AND(G209="(2) IMPROBABLE",I209="(3) MODERADO"),"MODERADA",IF(AND(G209="(3) POSIBLE",I209="(3) MODERADO"),"ALTA",IF(AND(G209="(4) PROBABLE",I209="(3) MODERADO"),"ALTA",IF(AND(G209="(5) CASI SEGURO",I209="(3) MODERADO"),"EXTREMA",IF(AND(G209="(1) RARA VEZ",I209="(4) MAYOR"),"ALTA",IF(AND(G209="(2) IMPROBABLE",I209="(4) MAYOR"),"ALTA",IF(AND(G209="(3) POSIBLE",I209="(4) MAYOR"),"EXTREMA",IF(AND(G209="(4) PROBABLE",I209="(4) MAYOR"),"EXTREMA",IF(AND(G209="(5) CASI SEGURO",I209="(4) MAYOR"),"EXTREMA",IF(AND(G209="(1) RARA VEZ",I209="(5) CATASTRÓFICO"),"ALTA",IF(AND(G209="(2) IMPROBABLE",I209="(5) CATASTRÓFICO"),"EXTREMA",IF(AND(G209="(3) POSIBLE",I209="(5) CATASTRÓFICO"),"EXTREMA",IF(AND(G209="(4) PROBABLE",I209="(5) CATASTRÓFICO"),"EXTREMA",IF(AND(G209="(5) CASI SEGURO",I209="(5) CATASTRÓFICO"),"EXTREMA")))))))))))))))))))))))))</f>
        <v>ALTA</v>
      </c>
      <c r="M211" s="333"/>
      <c r="N211" s="61" t="s">
        <v>3</v>
      </c>
      <c r="O211" s="41" t="s">
        <v>12</v>
      </c>
      <c r="P211" s="42" t="str">
        <f>IF(O211="SÍ",15,"0")</f>
        <v>0</v>
      </c>
      <c r="Q211" s="257"/>
      <c r="R211" s="295"/>
      <c r="S211" s="284"/>
      <c r="T211" s="295"/>
      <c r="U211" s="297"/>
      <c r="V211" s="269"/>
      <c r="W211" s="263"/>
      <c r="X211" s="257"/>
      <c r="Y211" s="260" t="str">
        <f>IF(AND(V209="(1) RARA VEZ",W209="(1) INSIGNIFICANTE"),"BAJA",IF(AND(V209="(1) RARA VEZ",W209="(2) MENOR"),"BAJA",IF(AND(V209="(2) IMPROBABLE",W209="(1) INSIGNIFICANTE"),"BAJA",IF(AND(V209="(3) POSIBLE",W209="(1) INSIGNIFICANTE"),"BAJA",IF(AND(V209="(4) PROBABLE",W209="(1) INSIGNIFICANTE"),"MODERADO",IF(AND(V209="(5) CASI SEGURO",W209="(1) INSIGNIFICANTE"),"ALTA",IF(AND(V209="(2) IMPROBABLE",W209="(2) MENOR"),"BAJA",IF(AND(V209="(3) POSIBLE",W209="(2) MENOR"),"MODERADA",IF(AND(V209="(4) PROBABLE",W209="(2) MENOR"),"ALTA",IF(AND(V209="(5) CASI SEGURO",W209="(2) MENOR"),"ALTA",IF(AND(V209="(1) RARA VEZ",W209="(3) MODERADO"),"MODERADA",IF(AND(V209="(2) IMPROBABLE",W209="(3) MODERADO"),"MODERADA",IF(AND(V209="(3) POSIBLE",W209="(3) MODERADO"),"ALTA",IF(AND(V209="(4) PROBABLE",W209="(3) MODERADO"),"ALTA",IF(AND(V209="(5) CASI SEGURO",W209="(3) MODERADO"),"EXTREMA",IF(AND(V209="(1) RARA VEZ",W209="(4) MAYOR"),"ALTA",IF(AND(V209="(2) IMPROBABLE",W209="(4) MAYOR"),"ALTA",IF(AND(V209="(3) POSIBLE",W209="(4) MAYOR"),"EXTREMA",IF(AND(V209="(4) PROBABLE",W209="(4) MAYOR"),"EXTREMA",IF(AND(V209="(5) CASI SEGURO",W209="(4) MAYOR"),"EXTREMA",IF(AND(V209="(1) RARA VEZ",W209="(5) CATASTRÓFICO"),"ALTA",IF(AND(V209="(2) IMPROBABLE",W209="(5) CATASTRÓFICO"),"EXTREMA",IF(AND(V209="(3) POSIBLE",W209="(5) CATASTRÓFICO"),"EXTREMA",IF(AND(V209="(4) PROBABLE",W209="(5) CATASTRÓFICO"),"EXTREMA",IF(AND(V209="(5) CASI SEGURO",W209="(5) CATASTRÓFICO"),"EXTREMA")))))))))))))))))))))))))</f>
        <v>BAJA</v>
      </c>
      <c r="Z211" s="309"/>
      <c r="AA211" s="299"/>
      <c r="AB211" s="333"/>
      <c r="AC211" s="309"/>
      <c r="AD211" s="299"/>
      <c r="AE211" s="299"/>
      <c r="AF211" s="299"/>
      <c r="AG211" s="313"/>
    </row>
    <row r="212" spans="1:33" ht="27" customHeight="1" x14ac:dyDescent="0.25">
      <c r="A212" s="350"/>
      <c r="B212" s="281"/>
      <c r="C212" s="317"/>
      <c r="D212" s="278"/>
      <c r="E212" s="316"/>
      <c r="F212" s="317"/>
      <c r="G212" s="285"/>
      <c r="H212" s="287"/>
      <c r="I212" s="289"/>
      <c r="J212" s="257"/>
      <c r="K212" s="257"/>
      <c r="L212" s="260"/>
      <c r="M212" s="333"/>
      <c r="N212" s="61" t="s">
        <v>4</v>
      </c>
      <c r="O212" s="41" t="s">
        <v>11</v>
      </c>
      <c r="P212" s="42">
        <f>IF(O212="SÍ",10,"0")</f>
        <v>10</v>
      </c>
      <c r="Q212" s="257"/>
      <c r="R212" s="295"/>
      <c r="S212" s="284"/>
      <c r="T212" s="295"/>
      <c r="U212" s="297"/>
      <c r="V212" s="269"/>
      <c r="W212" s="263"/>
      <c r="X212" s="257"/>
      <c r="Y212" s="260"/>
      <c r="Z212" s="309"/>
      <c r="AA212" s="299"/>
      <c r="AB212" s="333"/>
      <c r="AC212" s="309"/>
      <c r="AD212" s="299"/>
      <c r="AE212" s="299"/>
      <c r="AF212" s="299"/>
      <c r="AG212" s="313"/>
    </row>
    <row r="213" spans="1:33" ht="27" customHeight="1" x14ac:dyDescent="0.25">
      <c r="A213" s="350"/>
      <c r="B213" s="281"/>
      <c r="C213" s="317"/>
      <c r="D213" s="278"/>
      <c r="E213" s="316"/>
      <c r="F213" s="317"/>
      <c r="G213" s="285"/>
      <c r="H213" s="287"/>
      <c r="I213" s="289"/>
      <c r="J213" s="257"/>
      <c r="K213" s="257"/>
      <c r="L213" s="260"/>
      <c r="M213" s="333"/>
      <c r="N213" s="60" t="s">
        <v>37</v>
      </c>
      <c r="O213" s="41" t="s">
        <v>11</v>
      </c>
      <c r="P213" s="42">
        <f>IF(O213="SÍ",15,"0")</f>
        <v>15</v>
      </c>
      <c r="Q213" s="257"/>
      <c r="R213" s="295"/>
      <c r="S213" s="284"/>
      <c r="T213" s="295"/>
      <c r="U213" s="297"/>
      <c r="V213" s="269"/>
      <c r="W213" s="263"/>
      <c r="X213" s="257"/>
      <c r="Y213" s="260"/>
      <c r="Z213" s="309"/>
      <c r="AA213" s="299"/>
      <c r="AB213" s="333"/>
      <c r="AC213" s="309"/>
      <c r="AD213" s="299"/>
      <c r="AE213" s="299"/>
      <c r="AF213" s="299"/>
      <c r="AG213" s="313"/>
    </row>
    <row r="214" spans="1:33" ht="27" customHeight="1" x14ac:dyDescent="0.25">
      <c r="A214" s="350"/>
      <c r="B214" s="281"/>
      <c r="C214" s="317"/>
      <c r="D214" s="278"/>
      <c r="E214" s="316"/>
      <c r="F214" s="317"/>
      <c r="G214" s="285"/>
      <c r="H214" s="287"/>
      <c r="I214" s="289"/>
      <c r="J214" s="257"/>
      <c r="K214" s="257"/>
      <c r="L214" s="260"/>
      <c r="M214" s="333"/>
      <c r="N214" s="60" t="s">
        <v>208</v>
      </c>
      <c r="O214" s="41" t="s">
        <v>11</v>
      </c>
      <c r="P214" s="42">
        <f>IF(O214="SÍ",10,"0")</f>
        <v>10</v>
      </c>
      <c r="Q214" s="257"/>
      <c r="R214" s="295"/>
      <c r="S214" s="284"/>
      <c r="T214" s="295"/>
      <c r="U214" s="297"/>
      <c r="V214" s="269"/>
      <c r="W214" s="263"/>
      <c r="X214" s="257"/>
      <c r="Y214" s="260"/>
      <c r="Z214" s="309"/>
      <c r="AA214" s="299"/>
      <c r="AB214" s="333"/>
      <c r="AC214" s="309"/>
      <c r="AD214" s="299"/>
      <c r="AE214" s="299"/>
      <c r="AF214" s="299"/>
      <c r="AG214" s="313"/>
    </row>
    <row r="215" spans="1:33" ht="27" customHeight="1" x14ac:dyDescent="0.25">
      <c r="A215" s="350"/>
      <c r="B215" s="281"/>
      <c r="C215" s="334"/>
      <c r="D215" s="279"/>
      <c r="E215" s="335"/>
      <c r="F215" s="334"/>
      <c r="G215" s="286"/>
      <c r="H215" s="288"/>
      <c r="I215" s="290"/>
      <c r="J215" s="257"/>
      <c r="K215" s="257"/>
      <c r="L215" s="315"/>
      <c r="M215" s="333"/>
      <c r="N215" s="62" t="s">
        <v>36</v>
      </c>
      <c r="O215" s="41" t="s">
        <v>11</v>
      </c>
      <c r="P215" s="42">
        <f>IF(O215="SÍ",30,"0")</f>
        <v>30</v>
      </c>
      <c r="Q215" s="257"/>
      <c r="R215" s="295"/>
      <c r="S215" s="284"/>
      <c r="T215" s="295"/>
      <c r="U215" s="297"/>
      <c r="V215" s="270"/>
      <c r="W215" s="264"/>
      <c r="X215" s="257"/>
      <c r="Y215" s="260"/>
      <c r="Z215" s="309"/>
      <c r="AA215" s="299"/>
      <c r="AB215" s="333"/>
      <c r="AC215" s="309"/>
      <c r="AD215" s="299"/>
      <c r="AE215" s="299"/>
      <c r="AF215" s="299"/>
      <c r="AG215" s="313"/>
    </row>
    <row r="216" spans="1:33" ht="27" customHeight="1" x14ac:dyDescent="0.25">
      <c r="A216" s="350"/>
      <c r="B216" s="281"/>
      <c r="C216" s="316" t="s">
        <v>314</v>
      </c>
      <c r="D216" s="277" t="s">
        <v>74</v>
      </c>
      <c r="E216" s="316" t="s">
        <v>315</v>
      </c>
      <c r="F216" s="316" t="s">
        <v>316</v>
      </c>
      <c r="G216" s="285" t="s">
        <v>14</v>
      </c>
      <c r="H216" s="279" t="str">
        <f>IF(G216="(1) RARA VEZ","1", IF(G216="(2) IMPROBABLE","2",IF(G216="(3) POSIBLE","3",IF(G216="(4) PROBABLE","4",IF(G216="(5) CASI SEGURO","5","")))))</f>
        <v>2</v>
      </c>
      <c r="I216" s="289" t="s">
        <v>68</v>
      </c>
      <c r="J216" s="257" t="str">
        <f>IF(I216="(1) INSIGNIFICANTE","1",IF(I216="(2) MENOR","2",IF(I216="(3) MODERADO","3",IF(I216="(4) MAYOR","4",IF(I216="(5) CATASTRÓFICO","5","")))))</f>
        <v>2</v>
      </c>
      <c r="K216" s="257">
        <f>H216*J216</f>
        <v>4</v>
      </c>
      <c r="L216" s="254">
        <f>+K216</f>
        <v>4</v>
      </c>
      <c r="M216" s="325" t="s">
        <v>317</v>
      </c>
      <c r="N216" s="59" t="s">
        <v>6</v>
      </c>
      <c r="O216" s="41" t="s">
        <v>11</v>
      </c>
      <c r="P216" s="68">
        <f>IF(O216="SÍ",15,"0")</f>
        <v>15</v>
      </c>
      <c r="Q216" s="293">
        <f>SUM(P216:P222)</f>
        <v>85</v>
      </c>
      <c r="R216" s="294">
        <f>IF(AND(Q216&gt;=0,Q216&lt;=50),0,IF(AND(Q216&gt;50,Q216&lt;=75),1,IF(AND(Q216&gt;75,Q216&lt;=100),2,"REVISAR")))</f>
        <v>2</v>
      </c>
      <c r="S216" s="283" t="s">
        <v>9</v>
      </c>
      <c r="T216" s="294">
        <f>IF(S216="PROBABILIDAD",H216-R216,J216-R216)</f>
        <v>0</v>
      </c>
      <c r="U216" s="296">
        <f>IF($T216&lt;=0,1,$T216)</f>
        <v>1</v>
      </c>
      <c r="V216" s="268" t="str">
        <f>IF(AND($S216="PROBABILIDAD",$U216=1),$AM$2,IF(AND(S216="PROBABILIDAD",$U216=2),$AM$3,IF(AND($S216="PROBABILIDAD",$U216=3),$AM$4,IF(AND($S216="PROBABILIDAD",$U216=4),$AM$5,IF(AND($S216="PROBABILIDAD",$U216=5),$AM$6,$G216)))))</f>
        <v>(2) IMPROBABLE</v>
      </c>
      <c r="W216" s="262" t="str">
        <f>IF(AND($S216="IMPACTO",$U216=1),$AL$2,IF(AND(S216="IMPACTO",$U216=2),$AL$3,IF(AND($S216="IMPACTO",$U216=3),$AL$4,IF(AND($S216="IMPACTO",$U216=4),$AL$5,IF(AND($S216="IMPACTO",$U216=5),$AL$6,I216)))))</f>
        <v>(1) INSIGNIFICANTE</v>
      </c>
      <c r="X216" s="257">
        <f>IF(S216="PROBABILIDAD",U216*J216,U216*H216)</f>
        <v>2</v>
      </c>
      <c r="Y216" s="266">
        <f>$X216</f>
        <v>2</v>
      </c>
      <c r="Z216" s="305" t="s">
        <v>318</v>
      </c>
      <c r="AA216" s="298" t="s">
        <v>192</v>
      </c>
      <c r="AB216" s="325" t="s">
        <v>317</v>
      </c>
      <c r="AC216" s="305" t="s">
        <v>303</v>
      </c>
      <c r="AD216" s="298"/>
      <c r="AE216" s="298"/>
      <c r="AF216" s="298"/>
      <c r="AG216" s="312"/>
    </row>
    <row r="217" spans="1:33" ht="27" customHeight="1" x14ac:dyDescent="0.25">
      <c r="A217" s="350"/>
      <c r="B217" s="281"/>
      <c r="C217" s="317"/>
      <c r="D217" s="278"/>
      <c r="E217" s="316"/>
      <c r="F217" s="317"/>
      <c r="G217" s="285"/>
      <c r="H217" s="287"/>
      <c r="I217" s="289"/>
      <c r="J217" s="257"/>
      <c r="K217" s="257"/>
      <c r="L217" s="254"/>
      <c r="M217" s="326"/>
      <c r="N217" s="60" t="s">
        <v>7</v>
      </c>
      <c r="O217" s="41" t="s">
        <v>11</v>
      </c>
      <c r="P217" s="42">
        <f>IF(O217="SÍ",5,"0")</f>
        <v>5</v>
      </c>
      <c r="Q217" s="257"/>
      <c r="R217" s="295"/>
      <c r="S217" s="284"/>
      <c r="T217" s="295"/>
      <c r="U217" s="297"/>
      <c r="V217" s="269"/>
      <c r="W217" s="263"/>
      <c r="X217" s="257"/>
      <c r="Y217" s="267"/>
      <c r="Z217" s="309"/>
      <c r="AA217" s="299"/>
      <c r="AB217" s="326"/>
      <c r="AC217" s="309"/>
      <c r="AD217" s="299"/>
      <c r="AE217" s="299"/>
      <c r="AF217" s="299"/>
      <c r="AG217" s="313"/>
    </row>
    <row r="218" spans="1:33" ht="27" customHeight="1" x14ac:dyDescent="0.25">
      <c r="A218" s="350"/>
      <c r="B218" s="281"/>
      <c r="C218" s="317"/>
      <c r="D218" s="278"/>
      <c r="E218" s="316"/>
      <c r="F218" s="317"/>
      <c r="G218" s="285"/>
      <c r="H218" s="287"/>
      <c r="I218" s="289"/>
      <c r="J218" s="257"/>
      <c r="K218" s="257"/>
      <c r="L218" s="260" t="str">
        <f>IF(AND(G216="(1) RARA VEZ",I216="(1) INSIGNIFICANTE"),"BAJA",IF(AND(G216="(1) RARA VEZ",I216="(2) MENOR"),"BAJA",IF(AND(G216="(2) IMPROBABLE",I216="(1) INSIGNIFICANTE"),"BAJA",IF(AND(G216="(3) POSIBLE",I216="(1) INSIGNIFICANTE"),"BAJA",IF(AND(G216="(4) PROBABLE",I216="(1) INSIGNIFICANTE"),"MODERADA",IF(AND(G216="(5) CASI SEGURO",I216="(1) INSIGNIFICANTE"),"ALTA",IF(AND(G216="(2) IMPROBABLE",I216="(2) MENOR"),"BAJA",IF(AND(G216="(3) POSIBLE",I216="(2) MENOR"),"MODERADA",IF(AND(G216="(4) PROBABLE",I216="(2) MENOR"),"ALTA",IF(AND(G216="(5) CASI SEGURO",I216="(2) MENOR"),"ALTA",IF(AND(G216="(1) RARA VEZ",I216="(3) MODERADO"),"MODERADA",IF(AND(G216="(2) IMPROBABLE",I216="(3) MODERADO"),"MODERADA",IF(AND(G216="(3) POSIBLE",I216="(3) MODERADO"),"ALTA",IF(AND(G216="(4) PROBABLE",I216="(3) MODERADO"),"ALTA",IF(AND(G216="(5) CASI SEGURO",I216="(3) MODERADO"),"EXTREMA",IF(AND(G216="(1) RARA VEZ",I216="(4) MAYOR"),"ALTA",IF(AND(G216="(2) IMPROBABLE",I216="(4) MAYOR"),"ALTA",IF(AND(G216="(3) POSIBLE",I216="(4) MAYOR"),"EXTREMA",IF(AND(G216="(4) PROBABLE",I216="(4) MAYOR"),"EXTREMA",IF(AND(G216="(5) CASI SEGURO",I216="(4) MAYOR"),"EXTREMA",IF(AND(G216="(1) RARA VEZ",I216="(5) CATASTRÓFICO"),"ALTA",IF(AND(G216="(2) IMPROBABLE",I216="(5) CATASTRÓFICO"),"EXTREMA",IF(AND(G216="(3) POSIBLE",I216="(5) CATASTRÓFICO"),"EXTREMA",IF(AND(G216="(4) PROBABLE",I216="(5) CATASTRÓFICO"),"EXTREMA",IF(AND(G216="(5) CASI SEGURO",I216="(5) CATASTRÓFICO"),"EXTREMA")))))))))))))))))))))))))</f>
        <v>BAJA</v>
      </c>
      <c r="M218" s="326"/>
      <c r="N218" s="61" t="s">
        <v>3</v>
      </c>
      <c r="O218" s="41" t="s">
        <v>12</v>
      </c>
      <c r="P218" s="42" t="str">
        <f>IF(O218="SÍ",15,"0")</f>
        <v>0</v>
      </c>
      <c r="Q218" s="257"/>
      <c r="R218" s="295"/>
      <c r="S218" s="284"/>
      <c r="T218" s="295"/>
      <c r="U218" s="297"/>
      <c r="V218" s="269"/>
      <c r="W218" s="263"/>
      <c r="X218" s="257"/>
      <c r="Y218" s="260" t="str">
        <f>IF(AND(V216="(1) RARA VEZ",W216="(1) INSIGNIFICANTE"),"BAJA",IF(AND(V216="(1) RARA VEZ",W216="(2) MENOR"),"BAJA",IF(AND(V216="(2) IMPROBABLE",W216="(1) INSIGNIFICANTE"),"BAJA",IF(AND(V216="(3) POSIBLE",W216="(1) INSIGNIFICANTE"),"BAJA",IF(AND(V216="(4) PROBABLE",W216="(1) INSIGNIFICANTE"),"MODERADO",IF(AND(V216="(5) CASI SEGURO",W216="(1) INSIGNIFICANTE"),"ALTA",IF(AND(V216="(2) IMPROBABLE",W216="(2) MENOR"),"BAJA",IF(AND(V216="(3) POSIBLE",W216="(2) MENOR"),"MODERADA",IF(AND(V216="(4) PROBABLE",W216="(2) MENOR"),"ALTA",IF(AND(V216="(5) CASI SEGURO",W216="(2) MENOR"),"ALTA",IF(AND(V216="(1) RARA VEZ",W216="(3) MODERADO"),"MODERADA",IF(AND(V216="(2) IMPROBABLE",W216="(3) MODERADO"),"MODERADA",IF(AND(V216="(3) POSIBLE",W216="(3) MODERADO"),"ALTA",IF(AND(V216="(4) PROBABLE",W216="(3) MODERADO"),"ALTA",IF(AND(V216="(5) CASI SEGURO",W216="(3) MODERADO"),"EXTREMA",IF(AND(V216="(1) RARA VEZ",W216="(4) MAYOR"),"ALTA",IF(AND(V216="(2) IMPROBABLE",W216="(4) MAYOR"),"ALTA",IF(AND(V216="(3) POSIBLE",W216="(4) MAYOR"),"EXTREMA",IF(AND(V216="(4) PROBABLE",W216="(4) MAYOR"),"EXTREMA",IF(AND(V216="(5) CASI SEGURO",W216="(4) MAYOR"),"EXTREMA",IF(AND(V216="(1) RARA VEZ",W216="(5) CATASTRÓFICO"),"ALTA",IF(AND(V216="(2) IMPROBABLE",W216="(5) CATASTRÓFICO"),"EXTREMA",IF(AND(V216="(3) POSIBLE",W216="(5) CATASTRÓFICO"),"EXTREMA",IF(AND(V216="(4) PROBABLE",W216="(5) CATASTRÓFICO"),"EXTREMA",IF(AND(V216="(5) CASI SEGURO",W216="(5) CATASTRÓFICO"),"EXTREMA")))))))))))))))))))))))))</f>
        <v>BAJA</v>
      </c>
      <c r="Z218" s="309"/>
      <c r="AA218" s="299"/>
      <c r="AB218" s="326"/>
      <c r="AC218" s="309"/>
      <c r="AD218" s="299"/>
      <c r="AE218" s="299"/>
      <c r="AF218" s="299"/>
      <c r="AG218" s="313"/>
    </row>
    <row r="219" spans="1:33" ht="27" customHeight="1" x14ac:dyDescent="0.25">
      <c r="A219" s="350"/>
      <c r="B219" s="281"/>
      <c r="C219" s="317"/>
      <c r="D219" s="278"/>
      <c r="E219" s="316"/>
      <c r="F219" s="317"/>
      <c r="G219" s="285"/>
      <c r="H219" s="287"/>
      <c r="I219" s="289"/>
      <c r="J219" s="257"/>
      <c r="K219" s="257"/>
      <c r="L219" s="260"/>
      <c r="M219" s="326"/>
      <c r="N219" s="61" t="s">
        <v>4</v>
      </c>
      <c r="O219" s="41" t="s">
        <v>11</v>
      </c>
      <c r="P219" s="42">
        <f>IF(O219="SÍ",10,"0")</f>
        <v>10</v>
      </c>
      <c r="Q219" s="257"/>
      <c r="R219" s="295"/>
      <c r="S219" s="284"/>
      <c r="T219" s="295"/>
      <c r="U219" s="297"/>
      <c r="V219" s="269"/>
      <c r="W219" s="263"/>
      <c r="X219" s="257"/>
      <c r="Y219" s="260"/>
      <c r="Z219" s="309"/>
      <c r="AA219" s="299"/>
      <c r="AB219" s="326"/>
      <c r="AC219" s="309"/>
      <c r="AD219" s="299"/>
      <c r="AE219" s="299"/>
      <c r="AF219" s="299"/>
      <c r="AG219" s="313"/>
    </row>
    <row r="220" spans="1:33" ht="27" customHeight="1" x14ac:dyDescent="0.25">
      <c r="A220" s="350"/>
      <c r="B220" s="281"/>
      <c r="C220" s="317"/>
      <c r="D220" s="278"/>
      <c r="E220" s="316"/>
      <c r="F220" s="317"/>
      <c r="G220" s="285"/>
      <c r="H220" s="287"/>
      <c r="I220" s="289"/>
      <c r="J220" s="257"/>
      <c r="K220" s="257"/>
      <c r="L220" s="260"/>
      <c r="M220" s="326"/>
      <c r="N220" s="60" t="s">
        <v>37</v>
      </c>
      <c r="O220" s="41" t="s">
        <v>11</v>
      </c>
      <c r="P220" s="42">
        <f>IF(O220="SÍ",15,"0")</f>
        <v>15</v>
      </c>
      <c r="Q220" s="257"/>
      <c r="R220" s="295"/>
      <c r="S220" s="284"/>
      <c r="T220" s="295"/>
      <c r="U220" s="297"/>
      <c r="V220" s="269"/>
      <c r="W220" s="263"/>
      <c r="X220" s="257"/>
      <c r="Y220" s="260"/>
      <c r="Z220" s="309"/>
      <c r="AA220" s="299"/>
      <c r="AB220" s="326"/>
      <c r="AC220" s="309"/>
      <c r="AD220" s="299"/>
      <c r="AE220" s="299"/>
      <c r="AF220" s="299"/>
      <c r="AG220" s="313"/>
    </row>
    <row r="221" spans="1:33" ht="27" customHeight="1" x14ac:dyDescent="0.25">
      <c r="A221" s="350"/>
      <c r="B221" s="281"/>
      <c r="C221" s="317"/>
      <c r="D221" s="278"/>
      <c r="E221" s="316"/>
      <c r="F221" s="317"/>
      <c r="G221" s="285"/>
      <c r="H221" s="287"/>
      <c r="I221" s="289"/>
      <c r="J221" s="257"/>
      <c r="K221" s="257"/>
      <c r="L221" s="260"/>
      <c r="M221" s="326"/>
      <c r="N221" s="60" t="s">
        <v>208</v>
      </c>
      <c r="O221" s="41" t="s">
        <v>11</v>
      </c>
      <c r="P221" s="42">
        <f>IF(O221="SÍ",10,"0")</f>
        <v>10</v>
      </c>
      <c r="Q221" s="257"/>
      <c r="R221" s="295"/>
      <c r="S221" s="284"/>
      <c r="T221" s="295"/>
      <c r="U221" s="297"/>
      <c r="V221" s="269"/>
      <c r="W221" s="263"/>
      <c r="X221" s="257"/>
      <c r="Y221" s="260"/>
      <c r="Z221" s="309"/>
      <c r="AA221" s="299"/>
      <c r="AB221" s="326"/>
      <c r="AC221" s="309"/>
      <c r="AD221" s="299"/>
      <c r="AE221" s="299"/>
      <c r="AF221" s="299"/>
      <c r="AG221" s="313"/>
    </row>
    <row r="222" spans="1:33" ht="27" customHeight="1" x14ac:dyDescent="0.25">
      <c r="A222" s="350"/>
      <c r="B222" s="281"/>
      <c r="C222" s="334"/>
      <c r="D222" s="279"/>
      <c r="E222" s="335"/>
      <c r="F222" s="334"/>
      <c r="G222" s="286"/>
      <c r="H222" s="288"/>
      <c r="I222" s="290"/>
      <c r="J222" s="257"/>
      <c r="K222" s="257"/>
      <c r="L222" s="315"/>
      <c r="M222" s="326"/>
      <c r="N222" s="62" t="s">
        <v>36</v>
      </c>
      <c r="O222" s="41" t="s">
        <v>11</v>
      </c>
      <c r="P222" s="42">
        <f>IF(O222="SÍ",30,"0")</f>
        <v>30</v>
      </c>
      <c r="Q222" s="257"/>
      <c r="R222" s="295"/>
      <c r="S222" s="284"/>
      <c r="T222" s="295"/>
      <c r="U222" s="297"/>
      <c r="V222" s="270"/>
      <c r="W222" s="264"/>
      <c r="X222" s="257"/>
      <c r="Y222" s="260"/>
      <c r="Z222" s="309"/>
      <c r="AA222" s="299"/>
      <c r="AB222" s="326"/>
      <c r="AC222" s="309"/>
      <c r="AD222" s="299"/>
      <c r="AE222" s="299"/>
      <c r="AF222" s="299"/>
      <c r="AG222" s="313"/>
    </row>
    <row r="223" spans="1:33" ht="27" customHeight="1" x14ac:dyDescent="0.25">
      <c r="A223" s="350"/>
      <c r="B223" s="281"/>
      <c r="C223" s="316" t="s">
        <v>319</v>
      </c>
      <c r="D223" s="277" t="s">
        <v>71</v>
      </c>
      <c r="E223" s="316" t="s">
        <v>320</v>
      </c>
      <c r="F223" s="316" t="s">
        <v>321</v>
      </c>
      <c r="G223" s="285" t="s">
        <v>13</v>
      </c>
      <c r="H223" s="279" t="str">
        <f>IF(G223="(1) RARA VEZ","1", IF(G223="(2) IMPROBABLE","2",IF(G223="(3) POSIBLE","3",IF(G223="(4) PROBABLE","4",IF(G223="(5) CASI SEGURO","5","")))))</f>
        <v>1</v>
      </c>
      <c r="I223" s="289" t="s">
        <v>70</v>
      </c>
      <c r="J223" s="257" t="str">
        <f>IF(I223="(1) INSIGNIFICANTE","1",IF(I223="(2) MENOR","2",IF(I223="(3) MODERADO","3",IF(I223="(4) MAYOR","4",IF(I223="(5) CATASTRÓFICO","5","")))))</f>
        <v>3</v>
      </c>
      <c r="K223" s="257">
        <f>H223*J223</f>
        <v>3</v>
      </c>
      <c r="L223" s="254">
        <f>+K223</f>
        <v>3</v>
      </c>
      <c r="M223" s="325" t="s">
        <v>322</v>
      </c>
      <c r="N223" s="59" t="s">
        <v>6</v>
      </c>
      <c r="O223" s="41" t="s">
        <v>11</v>
      </c>
      <c r="P223" s="68">
        <f>IF(O223="SÍ",15,"0")</f>
        <v>15</v>
      </c>
      <c r="Q223" s="293">
        <f>SUM(P223:P229)</f>
        <v>85</v>
      </c>
      <c r="R223" s="294">
        <f>IF(AND(Q223&gt;=0,Q223&lt;=50),0,IF(AND(Q223&gt;50,Q223&lt;=75),1,IF(AND(Q223&gt;75,Q223&lt;=100),2,"REVISAR")))</f>
        <v>2</v>
      </c>
      <c r="S223" s="283" t="s">
        <v>9</v>
      </c>
      <c r="T223" s="294">
        <f>IF(S223="PROBABILIDAD",H223-R223,J223-R223)</f>
        <v>1</v>
      </c>
      <c r="U223" s="296">
        <f>IF($T223&lt;=0,1,$T223)</f>
        <v>1</v>
      </c>
      <c r="V223" s="268" t="str">
        <f>IF(AND($S223="PROBABILIDAD",$U223=1),$AM$2,IF(AND(S223="PROBABILIDAD",$U223=2),$AM$3,IF(AND($S223="PROBABILIDAD",$U223=3),$AM$4,IF(AND($S223="PROBABILIDAD",$U223=4),$AM$5,IF(AND($S223="PROBABILIDAD",$U223=5),$AM$6,$G223)))))</f>
        <v>(1) RARA VEZ</v>
      </c>
      <c r="W223" s="262" t="str">
        <f>IF(AND($S223="IMPACTO",$U223=1),$AL$2,IF(AND(S223="IMPACTO",$U223=2),$AL$3,IF(AND($S223="IMPACTO",$U223=3),$AL$4,IF(AND($S223="IMPACTO",$U223=4),$AL$5,IF(AND($S223="IMPACTO",$U223=5),$AL$6,I223)))))</f>
        <v>(1) INSIGNIFICANTE</v>
      </c>
      <c r="X223" s="257">
        <f>IF(S223="PROBABILIDAD",U223*J223,U223*H223)</f>
        <v>1</v>
      </c>
      <c r="Y223" s="266">
        <f>$X223</f>
        <v>1</v>
      </c>
      <c r="Z223" s="305" t="s">
        <v>323</v>
      </c>
      <c r="AA223" s="298" t="s">
        <v>192</v>
      </c>
      <c r="AB223" s="305" t="s">
        <v>324</v>
      </c>
      <c r="AC223" s="305" t="s">
        <v>325</v>
      </c>
      <c r="AD223" s="298"/>
      <c r="AE223" s="298"/>
      <c r="AF223" s="298"/>
      <c r="AG223" s="312"/>
    </row>
    <row r="224" spans="1:33" ht="27" customHeight="1" x14ac:dyDescent="0.25">
      <c r="A224" s="350"/>
      <c r="B224" s="281"/>
      <c r="C224" s="317"/>
      <c r="D224" s="278"/>
      <c r="E224" s="316"/>
      <c r="F224" s="317"/>
      <c r="G224" s="285"/>
      <c r="H224" s="287"/>
      <c r="I224" s="289"/>
      <c r="J224" s="257"/>
      <c r="K224" s="257"/>
      <c r="L224" s="254"/>
      <c r="M224" s="326"/>
      <c r="N224" s="60" t="s">
        <v>7</v>
      </c>
      <c r="O224" s="41" t="s">
        <v>11</v>
      </c>
      <c r="P224" s="42">
        <f>IF(O224="SÍ",5,"0")</f>
        <v>5</v>
      </c>
      <c r="Q224" s="257"/>
      <c r="R224" s="295"/>
      <c r="S224" s="284"/>
      <c r="T224" s="295"/>
      <c r="U224" s="297"/>
      <c r="V224" s="269"/>
      <c r="W224" s="263"/>
      <c r="X224" s="257"/>
      <c r="Y224" s="267"/>
      <c r="Z224" s="306"/>
      <c r="AA224" s="299"/>
      <c r="AB224" s="309"/>
      <c r="AC224" s="309"/>
      <c r="AD224" s="299"/>
      <c r="AE224" s="274"/>
      <c r="AF224" s="299"/>
      <c r="AG224" s="313"/>
    </row>
    <row r="225" spans="1:33" ht="27" customHeight="1" x14ac:dyDescent="0.25">
      <c r="A225" s="350"/>
      <c r="B225" s="281"/>
      <c r="C225" s="317"/>
      <c r="D225" s="278"/>
      <c r="E225" s="316"/>
      <c r="F225" s="317"/>
      <c r="G225" s="285"/>
      <c r="H225" s="287"/>
      <c r="I225" s="289"/>
      <c r="J225" s="257"/>
      <c r="K225" s="257"/>
      <c r="L225" s="260" t="str">
        <f>IF(AND(G223="(1) RARA VEZ",I223="(1) INSIGNIFICANTE"),"BAJA",IF(AND(G223="(1) RARA VEZ",I223="(2) MENOR"),"BAJA",IF(AND(G223="(2) IMPROBABLE",I223="(1) INSIGNIFICANTE"),"BAJA",IF(AND(G223="(3) POSIBLE",I223="(1) INSIGNIFICANTE"),"BAJA",IF(AND(G223="(4) PROBABLE",I223="(1) INSIGNIFICANTE"),"MODERADA",IF(AND(G223="(5) CASI SEGURO",I223="(1) INSIGNIFICANTE"),"ALTA",IF(AND(G223="(2) IMPROBABLE",I223="(2) MENOR"),"BAJA",IF(AND(G223="(3) POSIBLE",I223="(2) MENOR"),"MODERADA",IF(AND(G223="(4) PROBABLE",I223="(2) MENOR"),"ALTA",IF(AND(G223="(5) CASI SEGURO",I223="(2) MENOR"),"ALTA",IF(AND(G223="(1) RARA VEZ",I223="(3) MODERADO"),"MODERADA",IF(AND(G223="(2) IMPROBABLE",I223="(3) MODERADO"),"MODERADA",IF(AND(G223="(3) POSIBLE",I223="(3) MODERADO"),"ALTA",IF(AND(G223="(4) PROBABLE",I223="(3) MODERADO"),"ALTA",IF(AND(G223="(5) CASI SEGURO",I223="(3) MODERADO"),"EXTREMA",IF(AND(G223="(1) RARA VEZ",I223="(4) MAYOR"),"ALTA",IF(AND(G223="(2) IMPROBABLE",I223="(4) MAYOR"),"ALTA",IF(AND(G223="(3) POSIBLE",I223="(4) MAYOR"),"EXTREMA",IF(AND(G223="(4) PROBABLE",I223="(4) MAYOR"),"EXTREMA",IF(AND(G223="(5) CASI SEGURO",I223="(4) MAYOR"),"EXTREMA",IF(AND(G223="(1) RARA VEZ",I223="(5) CATASTRÓFICO"),"ALTA",IF(AND(G223="(2) IMPROBABLE",I223="(5) CATASTRÓFICO"),"EXTREMA",IF(AND(G223="(3) POSIBLE",I223="(5) CATASTRÓFICO"),"EXTREMA",IF(AND(G223="(4) PROBABLE",I223="(5) CATASTRÓFICO"),"EXTREMA",IF(AND(G223="(5) CASI SEGURO",I223="(5) CATASTRÓFICO"),"EXTREMA")))))))))))))))))))))))))</f>
        <v>MODERADA</v>
      </c>
      <c r="M225" s="326"/>
      <c r="N225" s="61" t="s">
        <v>3</v>
      </c>
      <c r="O225" s="41" t="s">
        <v>12</v>
      </c>
      <c r="P225" s="42" t="str">
        <f>IF(O225="SÍ",15,"0")</f>
        <v>0</v>
      </c>
      <c r="Q225" s="257"/>
      <c r="R225" s="295"/>
      <c r="S225" s="284"/>
      <c r="T225" s="295"/>
      <c r="U225" s="297"/>
      <c r="V225" s="269"/>
      <c r="W225" s="263"/>
      <c r="X225" s="257"/>
      <c r="Y225" s="260" t="str">
        <f>IF(AND(V223="(1) RARA VEZ",W223="(1) INSIGNIFICANTE"),"BAJA",IF(AND(V223="(1) RARA VEZ",W223="(2) MENOR"),"BAJA",IF(AND(V223="(2) IMPROBABLE",W223="(1) INSIGNIFICANTE"),"BAJA",IF(AND(V223="(3) POSIBLE",W223="(1) INSIGNIFICANTE"),"BAJA",IF(AND(V223="(4) PROBABLE",W223="(1) INSIGNIFICANTE"),"MODERADO",IF(AND(V223="(5) CASI SEGURO",W223="(1) INSIGNIFICANTE"),"ALTA",IF(AND(V223="(2) IMPROBABLE",W223="(2) MENOR"),"BAJA",IF(AND(V223="(3) POSIBLE",W223="(2) MENOR"),"MODERADA",IF(AND(V223="(4) PROBABLE",W223="(2) MENOR"),"ALTA",IF(AND(V223="(5) CASI SEGURO",W223="(2) MENOR"),"ALTA",IF(AND(V223="(1) RARA VEZ",W223="(3) MODERADO"),"MODERADA",IF(AND(V223="(2) IMPROBABLE",W223="(3) MODERADO"),"MODERADA",IF(AND(V223="(3) POSIBLE",W223="(3) MODERADO"),"ALTA",IF(AND(V223="(4) PROBABLE",W223="(3) MODERADO"),"ALTA",IF(AND(V223="(5) CASI SEGURO",W223="(3) MODERADO"),"EXTREMA",IF(AND(V223="(1) RARA VEZ",W223="(4) MAYOR"),"ALTA",IF(AND(V223="(2) IMPROBABLE",W223="(4) MAYOR"),"ALTA",IF(AND(V223="(3) POSIBLE",W223="(4) MAYOR"),"EXTREMA",IF(AND(V223="(4) PROBABLE",W223="(4) MAYOR"),"EXTREMA",IF(AND(V223="(5) CASI SEGURO",W223="(4) MAYOR"),"EXTREMA",IF(AND(V223="(1) RARA VEZ",W223="(5) CATASTRÓFICO"),"ALTA",IF(AND(V223="(2) IMPROBABLE",W223="(5) CATASTRÓFICO"),"EXTREMA",IF(AND(V223="(3) POSIBLE",W223="(5) CATASTRÓFICO"),"EXTREMA",IF(AND(V223="(4) PROBABLE",W223="(5) CATASTRÓFICO"),"EXTREMA",IF(AND(V223="(5) CASI SEGURO",W223="(5) CATASTRÓFICO"),"EXTREMA")))))))))))))))))))))))))</f>
        <v>BAJA</v>
      </c>
      <c r="Z225" s="306"/>
      <c r="AA225" s="299"/>
      <c r="AB225" s="309"/>
      <c r="AC225" s="309"/>
      <c r="AD225" s="299"/>
      <c r="AE225" s="274"/>
      <c r="AF225" s="299"/>
      <c r="AG225" s="313"/>
    </row>
    <row r="226" spans="1:33" ht="27" customHeight="1" x14ac:dyDescent="0.25">
      <c r="A226" s="350"/>
      <c r="B226" s="281"/>
      <c r="C226" s="317"/>
      <c r="D226" s="278"/>
      <c r="E226" s="316"/>
      <c r="F226" s="317"/>
      <c r="G226" s="285"/>
      <c r="H226" s="287"/>
      <c r="I226" s="289"/>
      <c r="J226" s="257"/>
      <c r="K226" s="257"/>
      <c r="L226" s="260"/>
      <c r="M226" s="326"/>
      <c r="N226" s="61" t="s">
        <v>4</v>
      </c>
      <c r="O226" s="41" t="s">
        <v>11</v>
      </c>
      <c r="P226" s="42">
        <f>IF(O226="SÍ",10,"0")</f>
        <v>10</v>
      </c>
      <c r="Q226" s="257"/>
      <c r="R226" s="295"/>
      <c r="S226" s="284"/>
      <c r="T226" s="295"/>
      <c r="U226" s="297"/>
      <c r="V226" s="269"/>
      <c r="W226" s="263"/>
      <c r="X226" s="257"/>
      <c r="Y226" s="260"/>
      <c r="Z226" s="306"/>
      <c r="AA226" s="299"/>
      <c r="AB226" s="309"/>
      <c r="AC226" s="309"/>
      <c r="AD226" s="299"/>
      <c r="AE226" s="274"/>
      <c r="AF226" s="299"/>
      <c r="AG226" s="313"/>
    </row>
    <row r="227" spans="1:33" ht="27" customHeight="1" x14ac:dyDescent="0.25">
      <c r="A227" s="350"/>
      <c r="B227" s="281"/>
      <c r="C227" s="317"/>
      <c r="D227" s="278"/>
      <c r="E227" s="316"/>
      <c r="F227" s="317"/>
      <c r="G227" s="285"/>
      <c r="H227" s="287"/>
      <c r="I227" s="289"/>
      <c r="J227" s="257"/>
      <c r="K227" s="257"/>
      <c r="L227" s="260"/>
      <c r="M227" s="326"/>
      <c r="N227" s="60" t="s">
        <v>37</v>
      </c>
      <c r="O227" s="41" t="s">
        <v>11</v>
      </c>
      <c r="P227" s="42">
        <f>IF(O227="SÍ",15,"0")</f>
        <v>15</v>
      </c>
      <c r="Q227" s="257"/>
      <c r="R227" s="295"/>
      <c r="S227" s="284"/>
      <c r="T227" s="295"/>
      <c r="U227" s="297"/>
      <c r="V227" s="269"/>
      <c r="W227" s="263"/>
      <c r="X227" s="257"/>
      <c r="Y227" s="260"/>
      <c r="Z227" s="306"/>
      <c r="AA227" s="299"/>
      <c r="AB227" s="309"/>
      <c r="AC227" s="309"/>
      <c r="AD227" s="299"/>
      <c r="AE227" s="274"/>
      <c r="AF227" s="299"/>
      <c r="AG227" s="313"/>
    </row>
    <row r="228" spans="1:33" ht="27" customHeight="1" x14ac:dyDescent="0.25">
      <c r="A228" s="350"/>
      <c r="B228" s="281"/>
      <c r="C228" s="317"/>
      <c r="D228" s="278"/>
      <c r="E228" s="316"/>
      <c r="F228" s="317"/>
      <c r="G228" s="285"/>
      <c r="H228" s="287"/>
      <c r="I228" s="289"/>
      <c r="J228" s="257"/>
      <c r="K228" s="257"/>
      <c r="L228" s="260"/>
      <c r="M228" s="326"/>
      <c r="N228" s="60" t="s">
        <v>208</v>
      </c>
      <c r="O228" s="41" t="s">
        <v>11</v>
      </c>
      <c r="P228" s="42">
        <f>IF(O228="SÍ",10,"0")</f>
        <v>10</v>
      </c>
      <c r="Q228" s="257"/>
      <c r="R228" s="295"/>
      <c r="S228" s="284"/>
      <c r="T228" s="295"/>
      <c r="U228" s="297"/>
      <c r="V228" s="269"/>
      <c r="W228" s="263"/>
      <c r="X228" s="257"/>
      <c r="Y228" s="260"/>
      <c r="Z228" s="306"/>
      <c r="AA228" s="299"/>
      <c r="AB228" s="309"/>
      <c r="AC228" s="309"/>
      <c r="AD228" s="299"/>
      <c r="AE228" s="274"/>
      <c r="AF228" s="299"/>
      <c r="AG228" s="313"/>
    </row>
    <row r="229" spans="1:33" ht="27" customHeight="1" thickBot="1" x14ac:dyDescent="0.3">
      <c r="A229" s="351"/>
      <c r="B229" s="353"/>
      <c r="C229" s="318"/>
      <c r="D229" s="319"/>
      <c r="E229" s="320"/>
      <c r="F229" s="318"/>
      <c r="G229" s="321"/>
      <c r="H229" s="322"/>
      <c r="I229" s="323"/>
      <c r="J229" s="324"/>
      <c r="K229" s="324"/>
      <c r="L229" s="261"/>
      <c r="M229" s="327"/>
      <c r="N229" s="78" t="s">
        <v>36</v>
      </c>
      <c r="O229" s="79" t="s">
        <v>11</v>
      </c>
      <c r="P229" s="80">
        <f>IF(O229="SÍ",30,"0")</f>
        <v>30</v>
      </c>
      <c r="Q229" s="324"/>
      <c r="R229" s="328"/>
      <c r="S229" s="329"/>
      <c r="T229" s="328"/>
      <c r="U229" s="330"/>
      <c r="V229" s="331"/>
      <c r="W229" s="332"/>
      <c r="X229" s="324"/>
      <c r="Y229" s="261"/>
      <c r="Z229" s="307"/>
      <c r="AA229" s="308"/>
      <c r="AB229" s="310"/>
      <c r="AC229" s="310"/>
      <c r="AD229" s="308"/>
      <c r="AE229" s="311"/>
      <c r="AF229" s="308"/>
      <c r="AG229" s="314"/>
    </row>
    <row r="230" spans="1:33" ht="25.5" x14ac:dyDescent="0.25">
      <c r="A230" s="235" t="s">
        <v>327</v>
      </c>
      <c r="B230" s="232" t="s">
        <v>328</v>
      </c>
      <c r="C230" s="302" t="s">
        <v>329</v>
      </c>
      <c r="D230" s="302" t="s">
        <v>71</v>
      </c>
      <c r="E230" s="277" t="s">
        <v>330</v>
      </c>
      <c r="F230" s="277" t="s">
        <v>331</v>
      </c>
      <c r="G230" s="285" t="s">
        <v>15</v>
      </c>
      <c r="H230" s="279" t="s">
        <v>332</v>
      </c>
      <c r="I230" s="289" t="s">
        <v>70</v>
      </c>
      <c r="J230" s="265" t="s">
        <v>332</v>
      </c>
      <c r="K230" s="257">
        <v>9</v>
      </c>
      <c r="L230" s="254">
        <v>9</v>
      </c>
      <c r="M230" s="291" t="s">
        <v>333</v>
      </c>
      <c r="N230" s="98" t="s">
        <v>6</v>
      </c>
      <c r="O230" s="99" t="s">
        <v>11</v>
      </c>
      <c r="P230" s="100">
        <v>15</v>
      </c>
      <c r="Q230" s="293">
        <v>85</v>
      </c>
      <c r="R230" s="294">
        <v>2</v>
      </c>
      <c r="S230" s="283" t="s">
        <v>8</v>
      </c>
      <c r="T230" s="294">
        <v>1</v>
      </c>
      <c r="U230" s="296">
        <v>1</v>
      </c>
      <c r="V230" s="268" t="s">
        <v>13</v>
      </c>
      <c r="W230" s="262" t="s">
        <v>70</v>
      </c>
      <c r="X230" s="265">
        <v>3</v>
      </c>
      <c r="Y230" s="266">
        <v>3</v>
      </c>
      <c r="Z230" s="298" t="s">
        <v>334</v>
      </c>
      <c r="AA230" s="273">
        <v>2018</v>
      </c>
      <c r="AB230" s="298" t="s">
        <v>335</v>
      </c>
      <c r="AC230" s="273" t="s">
        <v>336</v>
      </c>
      <c r="AD230" s="271"/>
      <c r="AE230" s="271"/>
      <c r="AF230" s="271"/>
      <c r="AG230" s="258"/>
    </row>
    <row r="231" spans="1:33" ht="25.5" x14ac:dyDescent="0.2">
      <c r="A231" s="233"/>
      <c r="B231" s="233"/>
      <c r="C231" s="303"/>
      <c r="D231" s="303"/>
      <c r="E231" s="277"/>
      <c r="F231" s="278"/>
      <c r="G231" s="285"/>
      <c r="H231" s="287"/>
      <c r="I231" s="289"/>
      <c r="J231" s="265"/>
      <c r="K231" s="257"/>
      <c r="L231" s="254"/>
      <c r="M231" s="292"/>
      <c r="N231" s="101" t="s">
        <v>7</v>
      </c>
      <c r="O231" s="99" t="s">
        <v>11</v>
      </c>
      <c r="P231" s="102">
        <v>5</v>
      </c>
      <c r="Q231" s="257"/>
      <c r="R231" s="295"/>
      <c r="S231" s="284"/>
      <c r="T231" s="295"/>
      <c r="U231" s="297"/>
      <c r="V231" s="269"/>
      <c r="W231" s="263"/>
      <c r="X231" s="265"/>
      <c r="Y231" s="267"/>
      <c r="Z231" s="299"/>
      <c r="AA231" s="274"/>
      <c r="AB231" s="299"/>
      <c r="AC231" s="274"/>
      <c r="AD231" s="272"/>
      <c r="AE231" s="272"/>
      <c r="AF231" s="272"/>
      <c r="AG231" s="259"/>
    </row>
    <row r="232" spans="1:33" x14ac:dyDescent="0.2">
      <c r="A232" s="233"/>
      <c r="B232" s="233"/>
      <c r="C232" s="303"/>
      <c r="D232" s="303"/>
      <c r="E232" s="277"/>
      <c r="F232" s="278"/>
      <c r="G232" s="285"/>
      <c r="H232" s="287"/>
      <c r="I232" s="289"/>
      <c r="J232" s="265"/>
      <c r="K232" s="257"/>
      <c r="L232" s="260" t="s">
        <v>337</v>
      </c>
      <c r="M232" s="292"/>
      <c r="N232" s="103" t="s">
        <v>3</v>
      </c>
      <c r="O232" s="99" t="s">
        <v>12</v>
      </c>
      <c r="P232" s="102" t="s">
        <v>338</v>
      </c>
      <c r="Q232" s="257"/>
      <c r="R232" s="295"/>
      <c r="S232" s="284"/>
      <c r="T232" s="295"/>
      <c r="U232" s="297"/>
      <c r="V232" s="269"/>
      <c r="W232" s="263"/>
      <c r="X232" s="265"/>
      <c r="Y232" s="260" t="s">
        <v>339</v>
      </c>
      <c r="Z232" s="299"/>
      <c r="AA232" s="274"/>
      <c r="AB232" s="299"/>
      <c r="AC232" s="274"/>
      <c r="AD232" s="272"/>
      <c r="AE232" s="272"/>
      <c r="AF232" s="272"/>
      <c r="AG232" s="259"/>
    </row>
    <row r="233" spans="1:33" x14ac:dyDescent="0.2">
      <c r="A233" s="233"/>
      <c r="B233" s="233"/>
      <c r="C233" s="303"/>
      <c r="D233" s="303"/>
      <c r="E233" s="277"/>
      <c r="F233" s="278"/>
      <c r="G233" s="285"/>
      <c r="H233" s="287"/>
      <c r="I233" s="289"/>
      <c r="J233" s="265"/>
      <c r="K233" s="257"/>
      <c r="L233" s="260"/>
      <c r="M233" s="292"/>
      <c r="N233" s="103" t="s">
        <v>4</v>
      </c>
      <c r="O233" s="99" t="s">
        <v>11</v>
      </c>
      <c r="P233" s="102">
        <v>10</v>
      </c>
      <c r="Q233" s="257"/>
      <c r="R233" s="295"/>
      <c r="S233" s="284"/>
      <c r="T233" s="295"/>
      <c r="U233" s="297"/>
      <c r="V233" s="269"/>
      <c r="W233" s="263"/>
      <c r="X233" s="265"/>
      <c r="Y233" s="260"/>
      <c r="Z233" s="299"/>
      <c r="AA233" s="274"/>
      <c r="AB233" s="299"/>
      <c r="AC233" s="274"/>
      <c r="AD233" s="272"/>
      <c r="AE233" s="272"/>
      <c r="AF233" s="272"/>
      <c r="AG233" s="259"/>
    </row>
    <row r="234" spans="1:33" ht="25.5" x14ac:dyDescent="0.2">
      <c r="A234" s="233"/>
      <c r="B234" s="233"/>
      <c r="C234" s="303"/>
      <c r="D234" s="303"/>
      <c r="E234" s="277"/>
      <c r="F234" s="278"/>
      <c r="G234" s="285"/>
      <c r="H234" s="287"/>
      <c r="I234" s="289"/>
      <c r="J234" s="265"/>
      <c r="K234" s="257"/>
      <c r="L234" s="260"/>
      <c r="M234" s="292"/>
      <c r="N234" s="101" t="s">
        <v>37</v>
      </c>
      <c r="O234" s="99" t="s">
        <v>11</v>
      </c>
      <c r="P234" s="102">
        <v>15</v>
      </c>
      <c r="Q234" s="257"/>
      <c r="R234" s="295"/>
      <c r="S234" s="284"/>
      <c r="T234" s="295"/>
      <c r="U234" s="297"/>
      <c r="V234" s="269"/>
      <c r="W234" s="263"/>
      <c r="X234" s="265"/>
      <c r="Y234" s="260"/>
      <c r="Z234" s="299"/>
      <c r="AA234" s="274"/>
      <c r="AB234" s="299"/>
      <c r="AC234" s="274"/>
      <c r="AD234" s="272"/>
      <c r="AE234" s="272"/>
      <c r="AF234" s="272"/>
      <c r="AG234" s="259"/>
    </row>
    <row r="235" spans="1:33" ht="25.5" x14ac:dyDescent="0.2">
      <c r="A235" s="233"/>
      <c r="B235" s="233"/>
      <c r="C235" s="303"/>
      <c r="D235" s="303"/>
      <c r="E235" s="277"/>
      <c r="F235" s="278"/>
      <c r="G235" s="285"/>
      <c r="H235" s="287"/>
      <c r="I235" s="289"/>
      <c r="J235" s="265"/>
      <c r="K235" s="257"/>
      <c r="L235" s="260"/>
      <c r="M235" s="292"/>
      <c r="N235" s="101" t="s">
        <v>5</v>
      </c>
      <c r="O235" s="99" t="s">
        <v>11</v>
      </c>
      <c r="P235" s="102">
        <v>10</v>
      </c>
      <c r="Q235" s="257"/>
      <c r="R235" s="295"/>
      <c r="S235" s="284"/>
      <c r="T235" s="295"/>
      <c r="U235" s="297"/>
      <c r="V235" s="269"/>
      <c r="W235" s="263"/>
      <c r="X235" s="265"/>
      <c r="Y235" s="260"/>
      <c r="Z235" s="299"/>
      <c r="AA235" s="274"/>
      <c r="AB235" s="299"/>
      <c r="AC235" s="274"/>
      <c r="AD235" s="272"/>
      <c r="AE235" s="272"/>
      <c r="AF235" s="272"/>
      <c r="AG235" s="259"/>
    </row>
    <row r="236" spans="1:33" ht="26.25" thickBot="1" x14ac:dyDescent="0.25">
      <c r="A236" s="233"/>
      <c r="B236" s="233"/>
      <c r="C236" s="304"/>
      <c r="D236" s="304"/>
      <c r="E236" s="280"/>
      <c r="F236" s="279"/>
      <c r="G236" s="286"/>
      <c r="H236" s="288"/>
      <c r="I236" s="290"/>
      <c r="J236" s="265"/>
      <c r="K236" s="257"/>
      <c r="L236" s="261"/>
      <c r="M236" s="292"/>
      <c r="N236" s="104" t="s">
        <v>36</v>
      </c>
      <c r="O236" s="99" t="s">
        <v>11</v>
      </c>
      <c r="P236" s="102">
        <v>30</v>
      </c>
      <c r="Q236" s="257"/>
      <c r="R236" s="295"/>
      <c r="S236" s="284"/>
      <c r="T236" s="295"/>
      <c r="U236" s="297"/>
      <c r="V236" s="270"/>
      <c r="W236" s="264"/>
      <c r="X236" s="265"/>
      <c r="Y236" s="261"/>
      <c r="Z236" s="299"/>
      <c r="AA236" s="274"/>
      <c r="AB236" s="299"/>
      <c r="AC236" s="274"/>
      <c r="AD236" s="272"/>
      <c r="AE236" s="272"/>
      <c r="AF236" s="272"/>
      <c r="AG236" s="259"/>
    </row>
    <row r="237" spans="1:33" ht="25.5" x14ac:dyDescent="0.25">
      <c r="A237" s="233"/>
      <c r="B237" s="233"/>
      <c r="C237" s="277" t="s">
        <v>340</v>
      </c>
      <c r="D237" s="277" t="s">
        <v>74</v>
      </c>
      <c r="E237" s="277" t="s">
        <v>341</v>
      </c>
      <c r="F237" s="277" t="s">
        <v>342</v>
      </c>
      <c r="G237" s="285" t="s">
        <v>16</v>
      </c>
      <c r="H237" s="279" t="s">
        <v>343</v>
      </c>
      <c r="I237" s="289" t="s">
        <v>68</v>
      </c>
      <c r="J237" s="265" t="s">
        <v>344</v>
      </c>
      <c r="K237" s="257">
        <v>8</v>
      </c>
      <c r="L237" s="254">
        <v>8</v>
      </c>
      <c r="M237" s="291" t="s">
        <v>345</v>
      </c>
      <c r="N237" s="98" t="s">
        <v>6</v>
      </c>
      <c r="O237" s="99" t="s">
        <v>11</v>
      </c>
      <c r="P237" s="100">
        <v>15</v>
      </c>
      <c r="Q237" s="293">
        <v>85</v>
      </c>
      <c r="R237" s="294">
        <v>2</v>
      </c>
      <c r="S237" s="283" t="s">
        <v>8</v>
      </c>
      <c r="T237" s="294">
        <v>2</v>
      </c>
      <c r="U237" s="296">
        <v>2</v>
      </c>
      <c r="V237" s="268" t="s">
        <v>14</v>
      </c>
      <c r="W237" s="262" t="s">
        <v>68</v>
      </c>
      <c r="X237" s="265">
        <v>4</v>
      </c>
      <c r="Y237" s="266">
        <v>4</v>
      </c>
      <c r="Z237" s="298" t="s">
        <v>334</v>
      </c>
      <c r="AA237" s="273">
        <v>2018</v>
      </c>
      <c r="AB237" s="298" t="s">
        <v>346</v>
      </c>
      <c r="AC237" s="273" t="s">
        <v>336</v>
      </c>
      <c r="AD237" s="271"/>
      <c r="AE237" s="271"/>
      <c r="AF237" s="271"/>
      <c r="AG237" s="258"/>
    </row>
    <row r="238" spans="1:33" ht="25.5" x14ac:dyDescent="0.2">
      <c r="A238" s="233"/>
      <c r="B238" s="233"/>
      <c r="C238" s="278"/>
      <c r="D238" s="278"/>
      <c r="E238" s="277"/>
      <c r="F238" s="278"/>
      <c r="G238" s="285"/>
      <c r="H238" s="287"/>
      <c r="I238" s="289"/>
      <c r="J238" s="265"/>
      <c r="K238" s="257"/>
      <c r="L238" s="254"/>
      <c r="M238" s="292"/>
      <c r="N238" s="101" t="s">
        <v>7</v>
      </c>
      <c r="O238" s="99" t="s">
        <v>11</v>
      </c>
      <c r="P238" s="102">
        <v>5</v>
      </c>
      <c r="Q238" s="257"/>
      <c r="R238" s="295"/>
      <c r="S238" s="284"/>
      <c r="T238" s="295"/>
      <c r="U238" s="297"/>
      <c r="V238" s="269"/>
      <c r="W238" s="263"/>
      <c r="X238" s="265"/>
      <c r="Y238" s="267"/>
      <c r="Z238" s="299"/>
      <c r="AA238" s="274"/>
      <c r="AB238" s="274"/>
      <c r="AC238" s="274"/>
      <c r="AD238" s="272"/>
      <c r="AE238" s="272"/>
      <c r="AF238" s="272"/>
      <c r="AG238" s="259"/>
    </row>
    <row r="239" spans="1:33" x14ac:dyDescent="0.2">
      <c r="A239" s="233"/>
      <c r="B239" s="233"/>
      <c r="C239" s="278"/>
      <c r="D239" s="278"/>
      <c r="E239" s="277"/>
      <c r="F239" s="278"/>
      <c r="G239" s="285"/>
      <c r="H239" s="287"/>
      <c r="I239" s="289"/>
      <c r="J239" s="265"/>
      <c r="K239" s="257"/>
      <c r="L239" s="260" t="s">
        <v>337</v>
      </c>
      <c r="M239" s="292"/>
      <c r="N239" s="103" t="s">
        <v>3</v>
      </c>
      <c r="O239" s="99" t="s">
        <v>12</v>
      </c>
      <c r="P239" s="102" t="s">
        <v>338</v>
      </c>
      <c r="Q239" s="257"/>
      <c r="R239" s="295"/>
      <c r="S239" s="284"/>
      <c r="T239" s="295"/>
      <c r="U239" s="297"/>
      <c r="V239" s="269"/>
      <c r="W239" s="263"/>
      <c r="X239" s="265"/>
      <c r="Y239" s="260" t="s">
        <v>347</v>
      </c>
      <c r="Z239" s="299"/>
      <c r="AA239" s="274"/>
      <c r="AB239" s="274"/>
      <c r="AC239" s="274"/>
      <c r="AD239" s="272"/>
      <c r="AE239" s="272"/>
      <c r="AF239" s="272"/>
      <c r="AG239" s="259"/>
    </row>
    <row r="240" spans="1:33" x14ac:dyDescent="0.2">
      <c r="A240" s="233"/>
      <c r="B240" s="233"/>
      <c r="C240" s="278"/>
      <c r="D240" s="278"/>
      <c r="E240" s="277"/>
      <c r="F240" s="278"/>
      <c r="G240" s="285"/>
      <c r="H240" s="287"/>
      <c r="I240" s="289"/>
      <c r="J240" s="265"/>
      <c r="K240" s="257"/>
      <c r="L240" s="260"/>
      <c r="M240" s="292"/>
      <c r="N240" s="103" t="s">
        <v>4</v>
      </c>
      <c r="O240" s="99" t="s">
        <v>11</v>
      </c>
      <c r="P240" s="102">
        <v>10</v>
      </c>
      <c r="Q240" s="257"/>
      <c r="R240" s="295"/>
      <c r="S240" s="284"/>
      <c r="T240" s="295"/>
      <c r="U240" s="297"/>
      <c r="V240" s="269"/>
      <c r="W240" s="263"/>
      <c r="X240" s="265"/>
      <c r="Y240" s="260"/>
      <c r="Z240" s="299"/>
      <c r="AA240" s="274"/>
      <c r="AB240" s="274"/>
      <c r="AC240" s="274"/>
      <c r="AD240" s="272"/>
      <c r="AE240" s="272"/>
      <c r="AF240" s="272"/>
      <c r="AG240" s="259"/>
    </row>
    <row r="241" spans="1:33" ht="25.5" x14ac:dyDescent="0.2">
      <c r="A241" s="233"/>
      <c r="B241" s="233"/>
      <c r="C241" s="278"/>
      <c r="D241" s="278"/>
      <c r="E241" s="277"/>
      <c r="F241" s="278"/>
      <c r="G241" s="285"/>
      <c r="H241" s="287"/>
      <c r="I241" s="289"/>
      <c r="J241" s="265"/>
      <c r="K241" s="257"/>
      <c r="L241" s="260"/>
      <c r="M241" s="292"/>
      <c r="N241" s="101" t="s">
        <v>37</v>
      </c>
      <c r="O241" s="99" t="s">
        <v>11</v>
      </c>
      <c r="P241" s="102">
        <v>15</v>
      </c>
      <c r="Q241" s="257"/>
      <c r="R241" s="295"/>
      <c r="S241" s="284"/>
      <c r="T241" s="295"/>
      <c r="U241" s="297"/>
      <c r="V241" s="269"/>
      <c r="W241" s="263"/>
      <c r="X241" s="265"/>
      <c r="Y241" s="260"/>
      <c r="Z241" s="299"/>
      <c r="AA241" s="274"/>
      <c r="AB241" s="274"/>
      <c r="AC241" s="274"/>
      <c r="AD241" s="272"/>
      <c r="AE241" s="272"/>
      <c r="AF241" s="272"/>
      <c r="AG241" s="259"/>
    </row>
    <row r="242" spans="1:33" ht="25.5" x14ac:dyDescent="0.2">
      <c r="A242" s="233"/>
      <c r="B242" s="233"/>
      <c r="C242" s="278"/>
      <c r="D242" s="278"/>
      <c r="E242" s="277"/>
      <c r="F242" s="278"/>
      <c r="G242" s="285"/>
      <c r="H242" s="287"/>
      <c r="I242" s="289"/>
      <c r="J242" s="265"/>
      <c r="K242" s="257"/>
      <c r="L242" s="260"/>
      <c r="M242" s="292"/>
      <c r="N242" s="101" t="s">
        <v>5</v>
      </c>
      <c r="O242" s="99" t="s">
        <v>11</v>
      </c>
      <c r="P242" s="102">
        <v>10</v>
      </c>
      <c r="Q242" s="257"/>
      <c r="R242" s="295"/>
      <c r="S242" s="284"/>
      <c r="T242" s="295"/>
      <c r="U242" s="297"/>
      <c r="V242" s="269"/>
      <c r="W242" s="263"/>
      <c r="X242" s="265"/>
      <c r="Y242" s="260"/>
      <c r="Z242" s="299"/>
      <c r="AA242" s="274"/>
      <c r="AB242" s="274"/>
      <c r="AC242" s="274"/>
      <c r="AD242" s="272"/>
      <c r="AE242" s="272"/>
      <c r="AF242" s="272"/>
      <c r="AG242" s="259"/>
    </row>
    <row r="243" spans="1:33" ht="26.25" thickBot="1" x14ac:dyDescent="0.25">
      <c r="A243" s="233"/>
      <c r="B243" s="233"/>
      <c r="C243" s="279"/>
      <c r="D243" s="279"/>
      <c r="E243" s="280"/>
      <c r="F243" s="279"/>
      <c r="G243" s="286"/>
      <c r="H243" s="288"/>
      <c r="I243" s="290"/>
      <c r="J243" s="265"/>
      <c r="K243" s="257"/>
      <c r="L243" s="261"/>
      <c r="M243" s="292"/>
      <c r="N243" s="104" t="s">
        <v>36</v>
      </c>
      <c r="O243" s="99" t="s">
        <v>11</v>
      </c>
      <c r="P243" s="102">
        <v>30</v>
      </c>
      <c r="Q243" s="257"/>
      <c r="R243" s="295"/>
      <c r="S243" s="284"/>
      <c r="T243" s="295"/>
      <c r="U243" s="297"/>
      <c r="V243" s="270"/>
      <c r="W243" s="264"/>
      <c r="X243" s="265"/>
      <c r="Y243" s="261"/>
      <c r="Z243" s="299"/>
      <c r="AA243" s="274"/>
      <c r="AB243" s="274"/>
      <c r="AC243" s="274"/>
      <c r="AD243" s="272"/>
      <c r="AE243" s="272"/>
      <c r="AF243" s="272"/>
      <c r="AG243" s="259"/>
    </row>
    <row r="244" spans="1:33" ht="25.5" x14ac:dyDescent="0.25">
      <c r="A244" s="233"/>
      <c r="B244" s="233"/>
      <c r="C244" s="277" t="s">
        <v>348</v>
      </c>
      <c r="D244" s="277" t="s">
        <v>74</v>
      </c>
      <c r="E244" s="277" t="s">
        <v>349</v>
      </c>
      <c r="F244" s="277" t="s">
        <v>350</v>
      </c>
      <c r="G244" s="285" t="s">
        <v>16</v>
      </c>
      <c r="H244" s="279" t="s">
        <v>343</v>
      </c>
      <c r="I244" s="289" t="s">
        <v>72</v>
      </c>
      <c r="J244" s="265" t="s">
        <v>343</v>
      </c>
      <c r="K244" s="257">
        <v>16</v>
      </c>
      <c r="L244" s="254">
        <v>16</v>
      </c>
      <c r="M244" s="291" t="s">
        <v>351</v>
      </c>
      <c r="N244" s="98" t="s">
        <v>6</v>
      </c>
      <c r="O244" s="99" t="s">
        <v>11</v>
      </c>
      <c r="P244" s="100">
        <v>15</v>
      </c>
      <c r="Q244" s="293">
        <v>100</v>
      </c>
      <c r="R244" s="294">
        <v>2</v>
      </c>
      <c r="S244" s="283" t="s">
        <v>8</v>
      </c>
      <c r="T244" s="294">
        <v>2</v>
      </c>
      <c r="U244" s="296">
        <v>2</v>
      </c>
      <c r="V244" s="268" t="s">
        <v>14</v>
      </c>
      <c r="W244" s="262" t="s">
        <v>72</v>
      </c>
      <c r="X244" s="265">
        <v>8</v>
      </c>
      <c r="Y244" s="266">
        <v>8</v>
      </c>
      <c r="Z244" s="298" t="s">
        <v>352</v>
      </c>
      <c r="AA244" s="273">
        <v>2018</v>
      </c>
      <c r="AB244" s="298" t="s">
        <v>353</v>
      </c>
      <c r="AC244" s="271"/>
      <c r="AD244" s="271"/>
      <c r="AE244" s="271"/>
      <c r="AF244" s="271"/>
      <c r="AG244" s="258"/>
    </row>
    <row r="245" spans="1:33" ht="25.5" x14ac:dyDescent="0.2">
      <c r="A245" s="233"/>
      <c r="B245" s="233"/>
      <c r="C245" s="278"/>
      <c r="D245" s="278"/>
      <c r="E245" s="277"/>
      <c r="F245" s="278"/>
      <c r="G245" s="285"/>
      <c r="H245" s="287"/>
      <c r="I245" s="289"/>
      <c r="J245" s="265"/>
      <c r="K245" s="257"/>
      <c r="L245" s="254"/>
      <c r="M245" s="292"/>
      <c r="N245" s="101" t="s">
        <v>7</v>
      </c>
      <c r="O245" s="99" t="s">
        <v>11</v>
      </c>
      <c r="P245" s="102">
        <v>5</v>
      </c>
      <c r="Q245" s="257"/>
      <c r="R245" s="295"/>
      <c r="S245" s="284"/>
      <c r="T245" s="295"/>
      <c r="U245" s="297"/>
      <c r="V245" s="269"/>
      <c r="W245" s="263"/>
      <c r="X245" s="265"/>
      <c r="Y245" s="267"/>
      <c r="Z245" s="299"/>
      <c r="AA245" s="274"/>
      <c r="AB245" s="274"/>
      <c r="AC245" s="272"/>
      <c r="AD245" s="272"/>
      <c r="AE245" s="272"/>
      <c r="AF245" s="272"/>
      <c r="AG245" s="259"/>
    </row>
    <row r="246" spans="1:33" x14ac:dyDescent="0.2">
      <c r="A246" s="233"/>
      <c r="B246" s="233"/>
      <c r="C246" s="278"/>
      <c r="D246" s="278"/>
      <c r="E246" s="277"/>
      <c r="F246" s="278"/>
      <c r="G246" s="285"/>
      <c r="H246" s="287"/>
      <c r="I246" s="289"/>
      <c r="J246" s="265"/>
      <c r="K246" s="257"/>
      <c r="L246" s="260" t="s">
        <v>354</v>
      </c>
      <c r="M246" s="292"/>
      <c r="N246" s="103" t="s">
        <v>3</v>
      </c>
      <c r="O246" s="99" t="s">
        <v>11</v>
      </c>
      <c r="P246" s="102">
        <v>15</v>
      </c>
      <c r="Q246" s="257"/>
      <c r="R246" s="295"/>
      <c r="S246" s="284"/>
      <c r="T246" s="295"/>
      <c r="U246" s="297"/>
      <c r="V246" s="269"/>
      <c r="W246" s="263"/>
      <c r="X246" s="265"/>
      <c r="Y246" s="260" t="s">
        <v>337</v>
      </c>
      <c r="Z246" s="299"/>
      <c r="AA246" s="274"/>
      <c r="AB246" s="274"/>
      <c r="AC246" s="272"/>
      <c r="AD246" s="272"/>
      <c r="AE246" s="272"/>
      <c r="AF246" s="272"/>
      <c r="AG246" s="259"/>
    </row>
    <row r="247" spans="1:33" x14ac:dyDescent="0.2">
      <c r="A247" s="233"/>
      <c r="B247" s="233"/>
      <c r="C247" s="278"/>
      <c r="D247" s="278"/>
      <c r="E247" s="277"/>
      <c r="F247" s="278"/>
      <c r="G247" s="285"/>
      <c r="H247" s="287"/>
      <c r="I247" s="289"/>
      <c r="J247" s="265"/>
      <c r="K247" s="257"/>
      <c r="L247" s="260"/>
      <c r="M247" s="292"/>
      <c r="N247" s="103" t="s">
        <v>4</v>
      </c>
      <c r="O247" s="99" t="s">
        <v>11</v>
      </c>
      <c r="P247" s="102">
        <v>10</v>
      </c>
      <c r="Q247" s="257"/>
      <c r="R247" s="295"/>
      <c r="S247" s="284"/>
      <c r="T247" s="295"/>
      <c r="U247" s="297"/>
      <c r="V247" s="269"/>
      <c r="W247" s="263"/>
      <c r="X247" s="265"/>
      <c r="Y247" s="260"/>
      <c r="Z247" s="299"/>
      <c r="AA247" s="274"/>
      <c r="AB247" s="274"/>
      <c r="AC247" s="272"/>
      <c r="AD247" s="272"/>
      <c r="AE247" s="272"/>
      <c r="AF247" s="272"/>
      <c r="AG247" s="259"/>
    </row>
    <row r="248" spans="1:33" ht="25.5" x14ac:dyDescent="0.2">
      <c r="A248" s="233"/>
      <c r="B248" s="233"/>
      <c r="C248" s="278"/>
      <c r="D248" s="278"/>
      <c r="E248" s="277"/>
      <c r="F248" s="278"/>
      <c r="G248" s="285"/>
      <c r="H248" s="287"/>
      <c r="I248" s="289"/>
      <c r="J248" s="265"/>
      <c r="K248" s="257"/>
      <c r="L248" s="260"/>
      <c r="M248" s="292"/>
      <c r="N248" s="101" t="s">
        <v>37</v>
      </c>
      <c r="O248" s="99" t="s">
        <v>11</v>
      </c>
      <c r="P248" s="102">
        <v>15</v>
      </c>
      <c r="Q248" s="257"/>
      <c r="R248" s="295"/>
      <c r="S248" s="284"/>
      <c r="T248" s="295"/>
      <c r="U248" s="297"/>
      <c r="V248" s="269"/>
      <c r="W248" s="263"/>
      <c r="X248" s="265"/>
      <c r="Y248" s="260"/>
      <c r="Z248" s="299"/>
      <c r="AA248" s="274"/>
      <c r="AB248" s="274"/>
      <c r="AC248" s="272"/>
      <c r="AD248" s="272"/>
      <c r="AE248" s="272"/>
      <c r="AF248" s="272"/>
      <c r="AG248" s="259"/>
    </row>
    <row r="249" spans="1:33" ht="25.5" x14ac:dyDescent="0.2">
      <c r="A249" s="233"/>
      <c r="B249" s="233"/>
      <c r="C249" s="278"/>
      <c r="D249" s="278"/>
      <c r="E249" s="277"/>
      <c r="F249" s="278"/>
      <c r="G249" s="285"/>
      <c r="H249" s="287"/>
      <c r="I249" s="289"/>
      <c r="J249" s="265"/>
      <c r="K249" s="257"/>
      <c r="L249" s="260"/>
      <c r="M249" s="292"/>
      <c r="N249" s="101" t="s">
        <v>5</v>
      </c>
      <c r="O249" s="99" t="s">
        <v>11</v>
      </c>
      <c r="P249" s="102">
        <v>10</v>
      </c>
      <c r="Q249" s="257"/>
      <c r="R249" s="295"/>
      <c r="S249" s="284"/>
      <c r="T249" s="295"/>
      <c r="U249" s="297"/>
      <c r="V249" s="269"/>
      <c r="W249" s="263"/>
      <c r="X249" s="265"/>
      <c r="Y249" s="260"/>
      <c r="Z249" s="299"/>
      <c r="AA249" s="274"/>
      <c r="AB249" s="274"/>
      <c r="AC249" s="272"/>
      <c r="AD249" s="272"/>
      <c r="AE249" s="272"/>
      <c r="AF249" s="272"/>
      <c r="AG249" s="259"/>
    </row>
    <row r="250" spans="1:33" ht="26.25" thickBot="1" x14ac:dyDescent="0.25">
      <c r="A250" s="233"/>
      <c r="B250" s="234"/>
      <c r="C250" s="279"/>
      <c r="D250" s="279"/>
      <c r="E250" s="280"/>
      <c r="F250" s="279"/>
      <c r="G250" s="286"/>
      <c r="H250" s="288"/>
      <c r="I250" s="290"/>
      <c r="J250" s="265"/>
      <c r="K250" s="257"/>
      <c r="L250" s="261"/>
      <c r="M250" s="292"/>
      <c r="N250" s="104" t="s">
        <v>36</v>
      </c>
      <c r="O250" s="99" t="s">
        <v>11</v>
      </c>
      <c r="P250" s="102">
        <v>30</v>
      </c>
      <c r="Q250" s="257"/>
      <c r="R250" s="295"/>
      <c r="S250" s="284"/>
      <c r="T250" s="295"/>
      <c r="U250" s="297"/>
      <c r="V250" s="270"/>
      <c r="W250" s="264"/>
      <c r="X250" s="265"/>
      <c r="Y250" s="261"/>
      <c r="Z250" s="299"/>
      <c r="AA250" s="274"/>
      <c r="AB250" s="274"/>
      <c r="AC250" s="272"/>
      <c r="AD250" s="272"/>
      <c r="AE250" s="272"/>
      <c r="AF250" s="272"/>
      <c r="AG250" s="259"/>
    </row>
    <row r="251" spans="1:33" ht="25.5" x14ac:dyDescent="0.25">
      <c r="A251" s="233"/>
      <c r="B251" s="235" t="s">
        <v>355</v>
      </c>
      <c r="C251" s="280" t="s">
        <v>356</v>
      </c>
      <c r="D251" s="280" t="s">
        <v>67</v>
      </c>
      <c r="E251" s="280" t="s">
        <v>357</v>
      </c>
      <c r="F251" s="280" t="s">
        <v>358</v>
      </c>
      <c r="G251" s="285" t="s">
        <v>14</v>
      </c>
      <c r="H251" s="279" t="s">
        <v>344</v>
      </c>
      <c r="I251" s="289" t="s">
        <v>70</v>
      </c>
      <c r="J251" s="265" t="s">
        <v>332</v>
      </c>
      <c r="K251" s="257">
        <v>6</v>
      </c>
      <c r="L251" s="254">
        <v>6</v>
      </c>
      <c r="M251" s="291" t="s">
        <v>359</v>
      </c>
      <c r="N251" s="98" t="s">
        <v>6</v>
      </c>
      <c r="O251" s="99" t="s">
        <v>11</v>
      </c>
      <c r="P251" s="100">
        <v>15</v>
      </c>
      <c r="Q251" s="293">
        <v>100</v>
      </c>
      <c r="R251" s="294">
        <v>2</v>
      </c>
      <c r="S251" s="283" t="s">
        <v>8</v>
      </c>
      <c r="T251" s="294">
        <v>0</v>
      </c>
      <c r="U251" s="296">
        <v>1</v>
      </c>
      <c r="V251" s="268" t="s">
        <v>13</v>
      </c>
      <c r="W251" s="262" t="s">
        <v>70</v>
      </c>
      <c r="X251" s="265">
        <v>3</v>
      </c>
      <c r="Y251" s="266">
        <v>3</v>
      </c>
      <c r="Z251" s="300" t="s">
        <v>360</v>
      </c>
      <c r="AA251" s="273">
        <v>2018</v>
      </c>
      <c r="AB251" s="298" t="s">
        <v>361</v>
      </c>
      <c r="AC251" s="298" t="s">
        <v>362</v>
      </c>
      <c r="AD251" s="271"/>
      <c r="AE251" s="271"/>
      <c r="AF251" s="271"/>
      <c r="AG251" s="258"/>
    </row>
    <row r="252" spans="1:33" ht="25.5" x14ac:dyDescent="0.2">
      <c r="A252" s="233"/>
      <c r="B252" s="233"/>
      <c r="C252" s="281"/>
      <c r="D252" s="281"/>
      <c r="E252" s="281"/>
      <c r="F252" s="281"/>
      <c r="G252" s="285"/>
      <c r="H252" s="287"/>
      <c r="I252" s="289"/>
      <c r="J252" s="265"/>
      <c r="K252" s="257"/>
      <c r="L252" s="254"/>
      <c r="M252" s="292"/>
      <c r="N252" s="101" t="s">
        <v>7</v>
      </c>
      <c r="O252" s="99" t="s">
        <v>11</v>
      </c>
      <c r="P252" s="102">
        <v>5</v>
      </c>
      <c r="Q252" s="257"/>
      <c r="R252" s="295"/>
      <c r="S252" s="284"/>
      <c r="T252" s="295"/>
      <c r="U252" s="297"/>
      <c r="V252" s="269"/>
      <c r="W252" s="263"/>
      <c r="X252" s="265"/>
      <c r="Y252" s="267"/>
      <c r="Z252" s="301"/>
      <c r="AA252" s="274"/>
      <c r="AB252" s="299"/>
      <c r="AC252" s="299"/>
      <c r="AD252" s="272"/>
      <c r="AE252" s="272"/>
      <c r="AF252" s="272"/>
      <c r="AG252" s="259"/>
    </row>
    <row r="253" spans="1:33" x14ac:dyDescent="0.2">
      <c r="A253" s="233"/>
      <c r="B253" s="233"/>
      <c r="C253" s="281"/>
      <c r="D253" s="281"/>
      <c r="E253" s="281"/>
      <c r="F253" s="281"/>
      <c r="G253" s="285"/>
      <c r="H253" s="287"/>
      <c r="I253" s="289"/>
      <c r="J253" s="265"/>
      <c r="K253" s="257"/>
      <c r="L253" s="260" t="s">
        <v>339</v>
      </c>
      <c r="M253" s="292"/>
      <c r="N253" s="103" t="s">
        <v>3</v>
      </c>
      <c r="O253" s="99" t="s">
        <v>11</v>
      </c>
      <c r="P253" s="102">
        <v>15</v>
      </c>
      <c r="Q253" s="257"/>
      <c r="R253" s="295"/>
      <c r="S253" s="284"/>
      <c r="T253" s="295"/>
      <c r="U253" s="297"/>
      <c r="V253" s="269"/>
      <c r="W253" s="263"/>
      <c r="X253" s="265"/>
      <c r="Y253" s="260" t="s">
        <v>339</v>
      </c>
      <c r="Z253" s="301"/>
      <c r="AA253" s="274"/>
      <c r="AB253" s="299"/>
      <c r="AC253" s="299"/>
      <c r="AD253" s="272"/>
      <c r="AE253" s="272"/>
      <c r="AF253" s="272"/>
      <c r="AG253" s="259"/>
    </row>
    <row r="254" spans="1:33" x14ac:dyDescent="0.2">
      <c r="A254" s="233"/>
      <c r="B254" s="233"/>
      <c r="C254" s="281"/>
      <c r="D254" s="281"/>
      <c r="E254" s="281"/>
      <c r="F254" s="281"/>
      <c r="G254" s="285"/>
      <c r="H254" s="287"/>
      <c r="I254" s="289"/>
      <c r="J254" s="265"/>
      <c r="K254" s="257"/>
      <c r="L254" s="260"/>
      <c r="M254" s="292"/>
      <c r="N254" s="103" t="s">
        <v>4</v>
      </c>
      <c r="O254" s="99" t="s">
        <v>11</v>
      </c>
      <c r="P254" s="102">
        <v>10</v>
      </c>
      <c r="Q254" s="257"/>
      <c r="R254" s="295"/>
      <c r="S254" s="284"/>
      <c r="T254" s="295"/>
      <c r="U254" s="297"/>
      <c r="V254" s="269"/>
      <c r="W254" s="263"/>
      <c r="X254" s="265"/>
      <c r="Y254" s="260"/>
      <c r="Z254" s="301"/>
      <c r="AA254" s="274"/>
      <c r="AB254" s="299"/>
      <c r="AC254" s="299"/>
      <c r="AD254" s="272"/>
      <c r="AE254" s="272"/>
      <c r="AF254" s="272"/>
      <c r="AG254" s="259"/>
    </row>
    <row r="255" spans="1:33" ht="25.5" x14ac:dyDescent="0.2">
      <c r="A255" s="233"/>
      <c r="B255" s="233"/>
      <c r="C255" s="281"/>
      <c r="D255" s="281"/>
      <c r="E255" s="281"/>
      <c r="F255" s="281"/>
      <c r="G255" s="285"/>
      <c r="H255" s="287"/>
      <c r="I255" s="289"/>
      <c r="J255" s="265"/>
      <c r="K255" s="257"/>
      <c r="L255" s="260"/>
      <c r="M255" s="292"/>
      <c r="N255" s="101" t="s">
        <v>37</v>
      </c>
      <c r="O255" s="99" t="s">
        <v>11</v>
      </c>
      <c r="P255" s="102">
        <v>15</v>
      </c>
      <c r="Q255" s="257"/>
      <c r="R255" s="295"/>
      <c r="S255" s="284"/>
      <c r="T255" s="295"/>
      <c r="U255" s="297"/>
      <c r="V255" s="269"/>
      <c r="W255" s="263"/>
      <c r="X255" s="265"/>
      <c r="Y255" s="260"/>
      <c r="Z255" s="301"/>
      <c r="AA255" s="274"/>
      <c r="AB255" s="299"/>
      <c r="AC255" s="299"/>
      <c r="AD255" s="272"/>
      <c r="AE255" s="272"/>
      <c r="AF255" s="272"/>
      <c r="AG255" s="259"/>
    </row>
    <row r="256" spans="1:33" ht="25.5" x14ac:dyDescent="0.2">
      <c r="A256" s="233"/>
      <c r="B256" s="233"/>
      <c r="C256" s="281"/>
      <c r="D256" s="281"/>
      <c r="E256" s="281"/>
      <c r="F256" s="281"/>
      <c r="G256" s="285"/>
      <c r="H256" s="287"/>
      <c r="I256" s="289"/>
      <c r="J256" s="265"/>
      <c r="K256" s="257"/>
      <c r="L256" s="260"/>
      <c r="M256" s="292"/>
      <c r="N256" s="101" t="s">
        <v>5</v>
      </c>
      <c r="O256" s="99" t="s">
        <v>11</v>
      </c>
      <c r="P256" s="102">
        <v>10</v>
      </c>
      <c r="Q256" s="257"/>
      <c r="R256" s="295"/>
      <c r="S256" s="284"/>
      <c r="T256" s="295"/>
      <c r="U256" s="297"/>
      <c r="V256" s="269"/>
      <c r="W256" s="263"/>
      <c r="X256" s="265"/>
      <c r="Y256" s="260"/>
      <c r="Z256" s="301"/>
      <c r="AA256" s="274"/>
      <c r="AB256" s="299"/>
      <c r="AC256" s="299"/>
      <c r="AD256" s="272"/>
      <c r="AE256" s="272"/>
      <c r="AF256" s="272"/>
      <c r="AG256" s="259"/>
    </row>
    <row r="257" spans="1:33" ht="26.25" thickBot="1" x14ac:dyDescent="0.25">
      <c r="A257" s="233"/>
      <c r="B257" s="233"/>
      <c r="C257" s="282"/>
      <c r="D257" s="282"/>
      <c r="E257" s="282"/>
      <c r="F257" s="282"/>
      <c r="G257" s="286"/>
      <c r="H257" s="288"/>
      <c r="I257" s="290"/>
      <c r="J257" s="265"/>
      <c r="K257" s="257"/>
      <c r="L257" s="261"/>
      <c r="M257" s="292"/>
      <c r="N257" s="104" t="s">
        <v>36</v>
      </c>
      <c r="O257" s="99" t="s">
        <v>11</v>
      </c>
      <c r="P257" s="102">
        <v>30</v>
      </c>
      <c r="Q257" s="257"/>
      <c r="R257" s="295"/>
      <c r="S257" s="284"/>
      <c r="T257" s="295"/>
      <c r="U257" s="297"/>
      <c r="V257" s="270"/>
      <c r="W257" s="264"/>
      <c r="X257" s="265"/>
      <c r="Y257" s="261"/>
      <c r="Z257" s="301"/>
      <c r="AA257" s="274"/>
      <c r="AB257" s="299"/>
      <c r="AC257" s="299"/>
      <c r="AD257" s="272"/>
      <c r="AE257" s="272"/>
      <c r="AF257" s="272"/>
      <c r="AG257" s="259"/>
    </row>
    <row r="258" spans="1:33" ht="25.5" x14ac:dyDescent="0.25">
      <c r="A258" s="233"/>
      <c r="B258" s="233"/>
      <c r="C258" s="277" t="s">
        <v>363</v>
      </c>
      <c r="D258" s="277" t="s">
        <v>71</v>
      </c>
      <c r="E258" s="277" t="s">
        <v>364</v>
      </c>
      <c r="F258" s="277" t="s">
        <v>365</v>
      </c>
      <c r="G258" s="285" t="s">
        <v>15</v>
      </c>
      <c r="H258" s="279" t="s">
        <v>332</v>
      </c>
      <c r="I258" s="289" t="s">
        <v>70</v>
      </c>
      <c r="J258" s="265" t="s">
        <v>332</v>
      </c>
      <c r="K258" s="257">
        <v>9</v>
      </c>
      <c r="L258" s="254">
        <v>9</v>
      </c>
      <c r="M258" s="291" t="s">
        <v>366</v>
      </c>
      <c r="N258" s="98" t="s">
        <v>6</v>
      </c>
      <c r="O258" s="99" t="s">
        <v>11</v>
      </c>
      <c r="P258" s="100">
        <v>15</v>
      </c>
      <c r="Q258" s="293">
        <v>85</v>
      </c>
      <c r="R258" s="294">
        <v>2</v>
      </c>
      <c r="S258" s="283" t="s">
        <v>8</v>
      </c>
      <c r="T258" s="294">
        <v>1</v>
      </c>
      <c r="U258" s="296">
        <v>1</v>
      </c>
      <c r="V258" s="268" t="s">
        <v>13</v>
      </c>
      <c r="W258" s="262" t="s">
        <v>70</v>
      </c>
      <c r="X258" s="265">
        <v>3</v>
      </c>
      <c r="Y258" s="266">
        <v>3</v>
      </c>
      <c r="Z258" s="275"/>
      <c r="AA258" s="273">
        <v>2018</v>
      </c>
      <c r="AB258" s="298" t="s">
        <v>367</v>
      </c>
      <c r="AC258" s="271"/>
      <c r="AD258" s="271"/>
      <c r="AE258" s="271"/>
      <c r="AF258" s="271"/>
      <c r="AG258" s="258"/>
    </row>
    <row r="259" spans="1:33" ht="25.5" x14ac:dyDescent="0.2">
      <c r="A259" s="233"/>
      <c r="B259" s="233"/>
      <c r="C259" s="278"/>
      <c r="D259" s="278"/>
      <c r="E259" s="277"/>
      <c r="F259" s="278"/>
      <c r="G259" s="285"/>
      <c r="H259" s="287"/>
      <c r="I259" s="289"/>
      <c r="J259" s="265"/>
      <c r="K259" s="257"/>
      <c r="L259" s="254"/>
      <c r="M259" s="292"/>
      <c r="N259" s="101" t="s">
        <v>7</v>
      </c>
      <c r="O259" s="99" t="s">
        <v>11</v>
      </c>
      <c r="P259" s="102">
        <v>5</v>
      </c>
      <c r="Q259" s="257"/>
      <c r="R259" s="295"/>
      <c r="S259" s="284"/>
      <c r="T259" s="295"/>
      <c r="U259" s="297"/>
      <c r="V259" s="269"/>
      <c r="W259" s="263"/>
      <c r="X259" s="265"/>
      <c r="Y259" s="267"/>
      <c r="Z259" s="275"/>
      <c r="AA259" s="274"/>
      <c r="AB259" s="274"/>
      <c r="AC259" s="272"/>
      <c r="AD259" s="272"/>
      <c r="AE259" s="272"/>
      <c r="AF259" s="272"/>
      <c r="AG259" s="259"/>
    </row>
    <row r="260" spans="1:33" x14ac:dyDescent="0.2">
      <c r="A260" s="233"/>
      <c r="B260" s="233"/>
      <c r="C260" s="278"/>
      <c r="D260" s="278"/>
      <c r="E260" s="277"/>
      <c r="F260" s="278"/>
      <c r="G260" s="285"/>
      <c r="H260" s="287"/>
      <c r="I260" s="289"/>
      <c r="J260" s="265"/>
      <c r="K260" s="257"/>
      <c r="L260" s="260" t="s">
        <v>337</v>
      </c>
      <c r="M260" s="292"/>
      <c r="N260" s="103" t="s">
        <v>3</v>
      </c>
      <c r="O260" s="99" t="s">
        <v>12</v>
      </c>
      <c r="P260" s="102" t="s">
        <v>338</v>
      </c>
      <c r="Q260" s="257"/>
      <c r="R260" s="295"/>
      <c r="S260" s="284"/>
      <c r="T260" s="295"/>
      <c r="U260" s="297"/>
      <c r="V260" s="269"/>
      <c r="W260" s="263"/>
      <c r="X260" s="265"/>
      <c r="Y260" s="260" t="s">
        <v>339</v>
      </c>
      <c r="Z260" s="275"/>
      <c r="AA260" s="274"/>
      <c r="AB260" s="274"/>
      <c r="AC260" s="272"/>
      <c r="AD260" s="272"/>
      <c r="AE260" s="272"/>
      <c r="AF260" s="272"/>
      <c r="AG260" s="259"/>
    </row>
    <row r="261" spans="1:33" x14ac:dyDescent="0.2">
      <c r="A261" s="233"/>
      <c r="B261" s="233"/>
      <c r="C261" s="278"/>
      <c r="D261" s="278"/>
      <c r="E261" s="277"/>
      <c r="F261" s="278"/>
      <c r="G261" s="285"/>
      <c r="H261" s="287"/>
      <c r="I261" s="289"/>
      <c r="J261" s="265"/>
      <c r="K261" s="257"/>
      <c r="L261" s="260"/>
      <c r="M261" s="292"/>
      <c r="N261" s="103" t="s">
        <v>4</v>
      </c>
      <c r="O261" s="99" t="s">
        <v>11</v>
      </c>
      <c r="P261" s="102">
        <v>10</v>
      </c>
      <c r="Q261" s="257"/>
      <c r="R261" s="295"/>
      <c r="S261" s="284"/>
      <c r="T261" s="295"/>
      <c r="U261" s="297"/>
      <c r="V261" s="269"/>
      <c r="W261" s="263"/>
      <c r="X261" s="265"/>
      <c r="Y261" s="260"/>
      <c r="Z261" s="275"/>
      <c r="AA261" s="274"/>
      <c r="AB261" s="274"/>
      <c r="AC261" s="272"/>
      <c r="AD261" s="272"/>
      <c r="AE261" s="272"/>
      <c r="AF261" s="272"/>
      <c r="AG261" s="259"/>
    </row>
    <row r="262" spans="1:33" ht="25.5" x14ac:dyDescent="0.2">
      <c r="A262" s="233"/>
      <c r="B262" s="233"/>
      <c r="C262" s="278"/>
      <c r="D262" s="278"/>
      <c r="E262" s="277"/>
      <c r="F262" s="278"/>
      <c r="G262" s="285"/>
      <c r="H262" s="287"/>
      <c r="I262" s="289"/>
      <c r="J262" s="265"/>
      <c r="K262" s="257"/>
      <c r="L262" s="260"/>
      <c r="M262" s="292"/>
      <c r="N262" s="101" t="s">
        <v>37</v>
      </c>
      <c r="O262" s="99" t="s">
        <v>11</v>
      </c>
      <c r="P262" s="102">
        <v>15</v>
      </c>
      <c r="Q262" s="257"/>
      <c r="R262" s="295"/>
      <c r="S262" s="284"/>
      <c r="T262" s="295"/>
      <c r="U262" s="297"/>
      <c r="V262" s="269"/>
      <c r="W262" s="263"/>
      <c r="X262" s="265"/>
      <c r="Y262" s="260"/>
      <c r="Z262" s="275"/>
      <c r="AA262" s="274"/>
      <c r="AB262" s="274"/>
      <c r="AC262" s="272"/>
      <c r="AD262" s="272"/>
      <c r="AE262" s="272"/>
      <c r="AF262" s="272"/>
      <c r="AG262" s="259"/>
    </row>
    <row r="263" spans="1:33" ht="25.5" x14ac:dyDescent="0.2">
      <c r="A263" s="233"/>
      <c r="B263" s="233"/>
      <c r="C263" s="278"/>
      <c r="D263" s="278"/>
      <c r="E263" s="277"/>
      <c r="F263" s="278"/>
      <c r="G263" s="285"/>
      <c r="H263" s="287"/>
      <c r="I263" s="289"/>
      <c r="J263" s="265"/>
      <c r="K263" s="257"/>
      <c r="L263" s="260"/>
      <c r="M263" s="292"/>
      <c r="N263" s="101" t="s">
        <v>5</v>
      </c>
      <c r="O263" s="99" t="s">
        <v>11</v>
      </c>
      <c r="P263" s="102">
        <v>10</v>
      </c>
      <c r="Q263" s="257"/>
      <c r="R263" s="295"/>
      <c r="S263" s="284"/>
      <c r="T263" s="295"/>
      <c r="U263" s="297"/>
      <c r="V263" s="269"/>
      <c r="W263" s="263"/>
      <c r="X263" s="265"/>
      <c r="Y263" s="260"/>
      <c r="Z263" s="275"/>
      <c r="AA263" s="274"/>
      <c r="AB263" s="274"/>
      <c r="AC263" s="272"/>
      <c r="AD263" s="272"/>
      <c r="AE263" s="272"/>
      <c r="AF263" s="272"/>
      <c r="AG263" s="259"/>
    </row>
    <row r="264" spans="1:33" ht="26.25" thickBot="1" x14ac:dyDescent="0.25">
      <c r="A264" s="234"/>
      <c r="B264" s="234"/>
      <c r="C264" s="279"/>
      <c r="D264" s="279"/>
      <c r="E264" s="280"/>
      <c r="F264" s="279"/>
      <c r="G264" s="286"/>
      <c r="H264" s="288"/>
      <c r="I264" s="290"/>
      <c r="J264" s="265"/>
      <c r="K264" s="257"/>
      <c r="L264" s="261"/>
      <c r="M264" s="292"/>
      <c r="N264" s="104" t="s">
        <v>36</v>
      </c>
      <c r="O264" s="99" t="s">
        <v>11</v>
      </c>
      <c r="P264" s="102">
        <v>30</v>
      </c>
      <c r="Q264" s="257"/>
      <c r="R264" s="295"/>
      <c r="S264" s="284"/>
      <c r="T264" s="295"/>
      <c r="U264" s="297"/>
      <c r="V264" s="270"/>
      <c r="W264" s="264"/>
      <c r="X264" s="265"/>
      <c r="Y264" s="261"/>
      <c r="Z264" s="276"/>
      <c r="AA264" s="274"/>
      <c r="AB264" s="274"/>
      <c r="AC264" s="272"/>
      <c r="AD264" s="272"/>
      <c r="AE264" s="272"/>
      <c r="AF264" s="272"/>
      <c r="AG264" s="259"/>
    </row>
    <row r="265" spans="1:33" ht="19.5" customHeight="1" x14ac:dyDescent="0.25">
      <c r="A265" s="238" t="s">
        <v>35</v>
      </c>
      <c r="B265" s="238"/>
      <c r="C265" s="239"/>
      <c r="D265" s="239"/>
      <c r="E265" s="239"/>
      <c r="F265" s="239"/>
      <c r="G265" s="239"/>
      <c r="H265" s="239"/>
      <c r="I265" s="239"/>
      <c r="J265" s="239"/>
      <c r="K265" s="239"/>
      <c r="L265" s="239"/>
      <c r="M265" s="239"/>
      <c r="N265" s="239"/>
      <c r="O265" s="239"/>
      <c r="P265" s="239"/>
      <c r="Q265" s="239"/>
      <c r="R265" s="239"/>
      <c r="S265" s="239"/>
      <c r="T265" s="239"/>
      <c r="U265" s="239"/>
      <c r="V265" s="239"/>
      <c r="W265" s="239"/>
      <c r="X265" s="239"/>
      <c r="Y265" s="239"/>
      <c r="Z265" s="239"/>
      <c r="AA265" s="239"/>
      <c r="AB265" s="239"/>
      <c r="AC265" s="239"/>
      <c r="AD265" s="239"/>
      <c r="AE265" s="239"/>
      <c r="AF265" s="239"/>
      <c r="AG265" s="239"/>
    </row>
    <row r="266" spans="1:33" ht="19.5" customHeight="1" x14ac:dyDescent="0.25">
      <c r="A266" s="247" t="s">
        <v>56</v>
      </c>
      <c r="B266" s="247"/>
      <c r="C266" s="247" t="s">
        <v>368</v>
      </c>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0" t="s">
        <v>58</v>
      </c>
      <c r="AC266" s="240"/>
      <c r="AD266" s="240"/>
      <c r="AE266" s="241" t="s">
        <v>27</v>
      </c>
      <c r="AF266" s="242"/>
      <c r="AG266" s="243"/>
    </row>
    <row r="267" spans="1:33" ht="19.5" customHeight="1" x14ac:dyDescent="0.2">
      <c r="A267" s="589">
        <v>1</v>
      </c>
      <c r="B267" s="590"/>
      <c r="C267" s="250" t="s">
        <v>387</v>
      </c>
      <c r="D267" s="250"/>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250"/>
      <c r="AA267" s="250"/>
      <c r="AB267" s="588">
        <v>43124</v>
      </c>
      <c r="AC267" s="245"/>
      <c r="AD267" s="246"/>
      <c r="AE267" s="237"/>
      <c r="AF267" s="237"/>
      <c r="AG267" s="237"/>
    </row>
    <row r="268" spans="1:33" ht="19.5" hidden="1" customHeight="1" x14ac:dyDescent="0.2">
      <c r="A268" s="248"/>
      <c r="B268" s="249"/>
      <c r="C268" s="250"/>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c r="AA268" s="250"/>
      <c r="AB268" s="244"/>
      <c r="AC268" s="245"/>
      <c r="AD268" s="246"/>
      <c r="AE268" s="237"/>
      <c r="AF268" s="237"/>
      <c r="AG268" s="237"/>
    </row>
    <row r="269" spans="1:33" ht="19.5" hidden="1" customHeight="1" x14ac:dyDescent="0.2">
      <c r="A269" s="248"/>
      <c r="B269" s="249"/>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44"/>
      <c r="AC269" s="245"/>
      <c r="AD269" s="246"/>
      <c r="AE269" s="237"/>
      <c r="AF269" s="237"/>
      <c r="AG269" s="237"/>
    </row>
    <row r="270" spans="1:33" ht="24.75" hidden="1" customHeight="1" x14ac:dyDescent="0.2">
      <c r="A270" s="251" t="s">
        <v>38</v>
      </c>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c r="AA270" s="252"/>
      <c r="AB270" s="252"/>
      <c r="AC270" s="252"/>
      <c r="AD270" s="252"/>
      <c r="AE270" s="252"/>
      <c r="AF270" s="252"/>
      <c r="AG270" s="253"/>
    </row>
    <row r="271" spans="1:33" ht="27.75" hidden="1" customHeight="1" x14ac:dyDescent="0.2">
      <c r="A271" s="254" t="s">
        <v>27</v>
      </c>
      <c r="B271" s="254"/>
      <c r="C271" s="254"/>
      <c r="D271" s="254"/>
      <c r="E271" s="254"/>
      <c r="F271" s="254"/>
      <c r="G271" s="254"/>
      <c r="H271" s="254"/>
      <c r="I271" s="254"/>
      <c r="J271" s="105"/>
      <c r="K271" s="105"/>
      <c r="L271" s="256" t="s">
        <v>369</v>
      </c>
      <c r="M271" s="254"/>
      <c r="N271" s="254"/>
      <c r="O271" s="254"/>
      <c r="P271" s="254"/>
      <c r="Q271" s="254"/>
      <c r="R271" s="254"/>
      <c r="S271" s="254"/>
      <c r="T271" s="254"/>
      <c r="U271" s="254"/>
      <c r="V271" s="254"/>
      <c r="W271" s="254"/>
      <c r="X271" s="107"/>
      <c r="Y271" s="254" t="s">
        <v>370</v>
      </c>
      <c r="Z271" s="254"/>
      <c r="AA271" s="255"/>
      <c r="AB271" s="255"/>
      <c r="AC271" s="255"/>
      <c r="AD271" s="255"/>
      <c r="AE271" s="255"/>
      <c r="AF271" s="255"/>
      <c r="AG271" s="255"/>
    </row>
    <row r="272" spans="1:33" ht="19.5" hidden="1" customHeight="1" x14ac:dyDescent="0.2">
      <c r="A272" s="106" t="s">
        <v>32</v>
      </c>
      <c r="B272" s="236"/>
      <c r="C272" s="236"/>
      <c r="D272" s="236"/>
      <c r="E272" s="236"/>
      <c r="F272" s="236"/>
      <c r="G272" s="236"/>
      <c r="H272" s="236"/>
      <c r="I272" s="236"/>
      <c r="J272" s="108"/>
      <c r="K272" s="109"/>
      <c r="L272" s="106" t="s">
        <v>32</v>
      </c>
      <c r="M272" s="237"/>
      <c r="N272" s="237"/>
      <c r="O272" s="237"/>
      <c r="P272" s="237"/>
      <c r="Q272" s="237"/>
      <c r="R272" s="237"/>
      <c r="S272" s="237"/>
      <c r="T272" s="237"/>
      <c r="U272" s="237"/>
      <c r="V272" s="237"/>
      <c r="W272" s="237"/>
      <c r="X272" s="110"/>
      <c r="Y272" s="106" t="s">
        <v>32</v>
      </c>
      <c r="Z272" s="236"/>
      <c r="AA272" s="236"/>
      <c r="AB272" s="236"/>
      <c r="AC272" s="236"/>
      <c r="AD272" s="236"/>
      <c r="AE272" s="236"/>
      <c r="AF272" s="236"/>
      <c r="AG272" s="236"/>
    </row>
    <row r="273" spans="1:33" ht="19.5" hidden="1" customHeight="1" x14ac:dyDescent="0.2">
      <c r="A273" s="106" t="s">
        <v>33</v>
      </c>
      <c r="B273" s="236"/>
      <c r="C273" s="236"/>
      <c r="D273" s="236"/>
      <c r="E273" s="236"/>
      <c r="F273" s="236"/>
      <c r="G273" s="236"/>
      <c r="H273" s="236"/>
      <c r="I273" s="236"/>
      <c r="J273" s="108"/>
      <c r="K273" s="109"/>
      <c r="L273" s="106" t="s">
        <v>33</v>
      </c>
      <c r="M273" s="237"/>
      <c r="N273" s="237"/>
      <c r="O273" s="237"/>
      <c r="P273" s="237"/>
      <c r="Q273" s="237"/>
      <c r="R273" s="237"/>
      <c r="S273" s="237"/>
      <c r="T273" s="237"/>
      <c r="U273" s="237"/>
      <c r="V273" s="237"/>
      <c r="W273" s="237"/>
      <c r="X273" s="110"/>
      <c r="Y273" s="106" t="s">
        <v>33</v>
      </c>
      <c r="Z273" s="236"/>
      <c r="AA273" s="236"/>
      <c r="AB273" s="236"/>
      <c r="AC273" s="236"/>
      <c r="AD273" s="236"/>
      <c r="AE273" s="236"/>
      <c r="AF273" s="236"/>
      <c r="AG273" s="236"/>
    </row>
    <row r="274" spans="1:33" ht="24" hidden="1" customHeight="1" x14ac:dyDescent="0.2">
      <c r="A274" s="106" t="s">
        <v>34</v>
      </c>
      <c r="B274" s="236"/>
      <c r="C274" s="236"/>
      <c r="D274" s="236"/>
      <c r="E274" s="236"/>
      <c r="F274" s="236"/>
      <c r="G274" s="236"/>
      <c r="H274" s="236"/>
      <c r="I274" s="236"/>
      <c r="J274" s="111"/>
      <c r="K274" s="112"/>
      <c r="L274" s="106" t="s">
        <v>34</v>
      </c>
      <c r="M274" s="237"/>
      <c r="N274" s="237"/>
      <c r="O274" s="237"/>
      <c r="P274" s="237"/>
      <c r="Q274" s="237"/>
      <c r="R274" s="237"/>
      <c r="S274" s="237"/>
      <c r="T274" s="237"/>
      <c r="U274" s="237"/>
      <c r="V274" s="237"/>
      <c r="W274" s="237"/>
      <c r="X274" s="110"/>
      <c r="Y274" s="106" t="s">
        <v>34</v>
      </c>
      <c r="Z274" s="236"/>
      <c r="AA274" s="236"/>
      <c r="AB274" s="236"/>
      <c r="AC274" s="236"/>
      <c r="AD274" s="236"/>
      <c r="AE274" s="236"/>
      <c r="AF274" s="236"/>
      <c r="AG274" s="236"/>
    </row>
    <row r="275" spans="1:33" ht="24" customHeight="1" x14ac:dyDescent="0.25"/>
  </sheetData>
  <sheetProtection selectLockedCells="1"/>
  <dataConsolidate/>
  <mergeCells count="1162">
    <mergeCell ref="W188:W194"/>
    <mergeCell ref="X181:X187"/>
    <mergeCell ref="Y181:Y182"/>
    <mergeCell ref="Z181:Z187"/>
    <mergeCell ref="AA181:AA187"/>
    <mergeCell ref="AB181:AB187"/>
    <mergeCell ref="AC181:AC187"/>
    <mergeCell ref="AD181:AD187"/>
    <mergeCell ref="AE181:AE187"/>
    <mergeCell ref="AF181:AF187"/>
    <mergeCell ref="AG181:AG187"/>
    <mergeCell ref="L183:L187"/>
    <mergeCell ref="Y183:Y187"/>
    <mergeCell ref="C188:C194"/>
    <mergeCell ref="D188:D194"/>
    <mergeCell ref="E188:E194"/>
    <mergeCell ref="F188:F194"/>
    <mergeCell ref="G188:G194"/>
    <mergeCell ref="H188:H194"/>
    <mergeCell ref="I188:I194"/>
    <mergeCell ref="J188:J194"/>
    <mergeCell ref="K188:K194"/>
    <mergeCell ref="AG188:AG194"/>
    <mergeCell ref="L190:L194"/>
    <mergeCell ref="Y190:Y194"/>
    <mergeCell ref="X188:X194"/>
    <mergeCell ref="Y188:Y189"/>
    <mergeCell ref="Z188:Z194"/>
    <mergeCell ref="AA188:AA194"/>
    <mergeCell ref="AB188:AB194"/>
    <mergeCell ref="AC188:AC194"/>
    <mergeCell ref="AD188:AD194"/>
    <mergeCell ref="AE188:AE194"/>
    <mergeCell ref="AF188:AF194"/>
    <mergeCell ref="L188:L189"/>
    <mergeCell ref="M188:M194"/>
    <mergeCell ref="Q188:Q194"/>
    <mergeCell ref="R188:R194"/>
    <mergeCell ref="S188:S194"/>
    <mergeCell ref="T188:T194"/>
    <mergeCell ref="U188:U194"/>
    <mergeCell ref="V188:V194"/>
    <mergeCell ref="V174:V180"/>
    <mergeCell ref="W174:W180"/>
    <mergeCell ref="X174:X180"/>
    <mergeCell ref="Y174:Y175"/>
    <mergeCell ref="Z174:Z180"/>
    <mergeCell ref="AA174:AA180"/>
    <mergeCell ref="AB174:AB180"/>
    <mergeCell ref="AC174:AC180"/>
    <mergeCell ref="AD174:AD180"/>
    <mergeCell ref="AE174:AE180"/>
    <mergeCell ref="AF174:AF180"/>
    <mergeCell ref="AG174:AG180"/>
    <mergeCell ref="L176:L180"/>
    <mergeCell ref="Y176:Y180"/>
    <mergeCell ref="C181:C187"/>
    <mergeCell ref="D181:D187"/>
    <mergeCell ref="E181:E187"/>
    <mergeCell ref="F181:F187"/>
    <mergeCell ref="G181:G187"/>
    <mergeCell ref="H181:H187"/>
    <mergeCell ref="I181:I187"/>
    <mergeCell ref="J181:J187"/>
    <mergeCell ref="K181:K187"/>
    <mergeCell ref="L181:L182"/>
    <mergeCell ref="M181:M187"/>
    <mergeCell ref="Q181:Q187"/>
    <mergeCell ref="R181:R187"/>
    <mergeCell ref="S181:S187"/>
    <mergeCell ref="T181:T187"/>
    <mergeCell ref="U181:U187"/>
    <mergeCell ref="V181:V187"/>
    <mergeCell ref="W181:W187"/>
    <mergeCell ref="V167:V173"/>
    <mergeCell ref="W167:W173"/>
    <mergeCell ref="X167:X173"/>
    <mergeCell ref="Y167:Y168"/>
    <mergeCell ref="Z167:Z173"/>
    <mergeCell ref="AA167:AA173"/>
    <mergeCell ref="AB167:AB173"/>
    <mergeCell ref="AC167:AC173"/>
    <mergeCell ref="AD167:AD173"/>
    <mergeCell ref="AE167:AE173"/>
    <mergeCell ref="AF167:AF173"/>
    <mergeCell ref="AG167:AG173"/>
    <mergeCell ref="L169:L173"/>
    <mergeCell ref="Y169:Y173"/>
    <mergeCell ref="A174:A194"/>
    <mergeCell ref="B174:B194"/>
    <mergeCell ref="C174:C180"/>
    <mergeCell ref="D174:D180"/>
    <mergeCell ref="E174:E180"/>
    <mergeCell ref="F174:F180"/>
    <mergeCell ref="G174:G180"/>
    <mergeCell ref="H174:H180"/>
    <mergeCell ref="I174:I180"/>
    <mergeCell ref="J174:J180"/>
    <mergeCell ref="K174:K180"/>
    <mergeCell ref="L174:L175"/>
    <mergeCell ref="M174:M180"/>
    <mergeCell ref="Q174:Q180"/>
    <mergeCell ref="R174:R180"/>
    <mergeCell ref="S174:S180"/>
    <mergeCell ref="T174:T180"/>
    <mergeCell ref="U174:U180"/>
    <mergeCell ref="U160:U166"/>
    <mergeCell ref="V160:V166"/>
    <mergeCell ref="W160:W166"/>
    <mergeCell ref="X160:X166"/>
    <mergeCell ref="Y160:Y161"/>
    <mergeCell ref="Z160:Z166"/>
    <mergeCell ref="AA160:AA166"/>
    <mergeCell ref="AB160:AB166"/>
    <mergeCell ref="AC160:AC166"/>
    <mergeCell ref="AD160:AD166"/>
    <mergeCell ref="AE160:AE166"/>
    <mergeCell ref="AF160:AF166"/>
    <mergeCell ref="AG160:AG166"/>
    <mergeCell ref="L162:L166"/>
    <mergeCell ref="Y162:Y166"/>
    <mergeCell ref="B167:B173"/>
    <mergeCell ref="C167:C173"/>
    <mergeCell ref="D167:D173"/>
    <mergeCell ref="E167:E173"/>
    <mergeCell ref="F167:F173"/>
    <mergeCell ref="G167:G173"/>
    <mergeCell ref="H167:H173"/>
    <mergeCell ref="I167:I173"/>
    <mergeCell ref="J167:J173"/>
    <mergeCell ref="K167:K173"/>
    <mergeCell ref="L167:L168"/>
    <mergeCell ref="M167:M173"/>
    <mergeCell ref="Q167:Q173"/>
    <mergeCell ref="R167:R173"/>
    <mergeCell ref="S167:S173"/>
    <mergeCell ref="T167:T173"/>
    <mergeCell ref="U167:U173"/>
    <mergeCell ref="A160:A173"/>
    <mergeCell ref="B160:B166"/>
    <mergeCell ref="C160:C166"/>
    <mergeCell ref="D160:D166"/>
    <mergeCell ref="E160:E166"/>
    <mergeCell ref="F160:F166"/>
    <mergeCell ref="G160:G166"/>
    <mergeCell ref="H160:H166"/>
    <mergeCell ref="I160:I166"/>
    <mergeCell ref="J160:J166"/>
    <mergeCell ref="K160:K166"/>
    <mergeCell ref="L160:L161"/>
    <mergeCell ref="M160:M166"/>
    <mergeCell ref="Q160:Q166"/>
    <mergeCell ref="R160:R166"/>
    <mergeCell ref="S160:S166"/>
    <mergeCell ref="T160:T166"/>
    <mergeCell ref="S153:S159"/>
    <mergeCell ref="T153:T159"/>
    <mergeCell ref="U153:U159"/>
    <mergeCell ref="V153:V159"/>
    <mergeCell ref="W153:W159"/>
    <mergeCell ref="X153:X159"/>
    <mergeCell ref="Y153:Y154"/>
    <mergeCell ref="Z153:Z159"/>
    <mergeCell ref="AA153:AA159"/>
    <mergeCell ref="AB153:AB159"/>
    <mergeCell ref="AC153:AC159"/>
    <mergeCell ref="AD153:AD159"/>
    <mergeCell ref="AE153:AE159"/>
    <mergeCell ref="AF153:AF159"/>
    <mergeCell ref="AG153:AG159"/>
    <mergeCell ref="L155:L159"/>
    <mergeCell ref="Y155:Y159"/>
    <mergeCell ref="B132:B152"/>
    <mergeCell ref="B153:B159"/>
    <mergeCell ref="C153:C159"/>
    <mergeCell ref="D153:D159"/>
    <mergeCell ref="E153:E159"/>
    <mergeCell ref="F153:F159"/>
    <mergeCell ref="G153:G159"/>
    <mergeCell ref="Z146:Z152"/>
    <mergeCell ref="AA146:AA152"/>
    <mergeCell ref="C146:C152"/>
    <mergeCell ref="D146:D152"/>
    <mergeCell ref="E146:E152"/>
    <mergeCell ref="F146:F152"/>
    <mergeCell ref="G146:G152"/>
    <mergeCell ref="H146:H152"/>
    <mergeCell ref="I146:I152"/>
    <mergeCell ref="J146:J152"/>
    <mergeCell ref="K146:K152"/>
    <mergeCell ref="Y139:Y140"/>
    <mergeCell ref="V139:V145"/>
    <mergeCell ref="W139:W145"/>
    <mergeCell ref="X139:X145"/>
    <mergeCell ref="X132:X138"/>
    <mergeCell ref="Y132:Y133"/>
    <mergeCell ref="H153:H159"/>
    <mergeCell ref="I153:I159"/>
    <mergeCell ref="J153:J159"/>
    <mergeCell ref="K153:K159"/>
    <mergeCell ref="L153:L154"/>
    <mergeCell ref="M153:M159"/>
    <mergeCell ref="Q153:Q159"/>
    <mergeCell ref="R153:R159"/>
    <mergeCell ref="AB146:AB152"/>
    <mergeCell ref="AC146:AC152"/>
    <mergeCell ref="AD146:AD152"/>
    <mergeCell ref="AE146:AE152"/>
    <mergeCell ref="AF146:AF152"/>
    <mergeCell ref="AG146:AG152"/>
    <mergeCell ref="L148:L152"/>
    <mergeCell ref="Y148:Y152"/>
    <mergeCell ref="L141:L145"/>
    <mergeCell ref="Y141:Y145"/>
    <mergeCell ref="L146:L147"/>
    <mergeCell ref="M146:M152"/>
    <mergeCell ref="Q146:Q152"/>
    <mergeCell ref="R146:R152"/>
    <mergeCell ref="S146:S152"/>
    <mergeCell ref="T146:T152"/>
    <mergeCell ref="U146:U152"/>
    <mergeCell ref="V146:V152"/>
    <mergeCell ref="W146:W152"/>
    <mergeCell ref="X146:X152"/>
    <mergeCell ref="Y146:Y147"/>
    <mergeCell ref="Z139:Z145"/>
    <mergeCell ref="AA139:AA145"/>
    <mergeCell ref="AB139:AB145"/>
    <mergeCell ref="AC139:AC145"/>
    <mergeCell ref="AD139:AD145"/>
    <mergeCell ref="AE139:AE145"/>
    <mergeCell ref="AF139:AF145"/>
    <mergeCell ref="AG139:AG145"/>
    <mergeCell ref="C139:C145"/>
    <mergeCell ref="D139:D145"/>
    <mergeCell ref="E139:E145"/>
    <mergeCell ref="F139:F145"/>
    <mergeCell ref="G139:G145"/>
    <mergeCell ref="H139:H145"/>
    <mergeCell ref="I139:I145"/>
    <mergeCell ref="J139:J145"/>
    <mergeCell ref="K139:K145"/>
    <mergeCell ref="L139:L140"/>
    <mergeCell ref="M139:M145"/>
    <mergeCell ref="Q139:Q145"/>
    <mergeCell ref="R139:R145"/>
    <mergeCell ref="S139:S145"/>
    <mergeCell ref="T139:T145"/>
    <mergeCell ref="U139:U145"/>
    <mergeCell ref="C132:C138"/>
    <mergeCell ref="D132:D138"/>
    <mergeCell ref="E132:E138"/>
    <mergeCell ref="F132:F138"/>
    <mergeCell ref="G132:G138"/>
    <mergeCell ref="H132:H138"/>
    <mergeCell ref="I132:I138"/>
    <mergeCell ref="J132:J138"/>
    <mergeCell ref="K132:K138"/>
    <mergeCell ref="AD132:AD138"/>
    <mergeCell ref="AE132:AE138"/>
    <mergeCell ref="AF132:AF138"/>
    <mergeCell ref="AG125:AG131"/>
    <mergeCell ref="L127:L131"/>
    <mergeCell ref="Y127:Y131"/>
    <mergeCell ref="AB127:AB131"/>
    <mergeCell ref="L132:L133"/>
    <mergeCell ref="M132:M138"/>
    <mergeCell ref="Q132:Q138"/>
    <mergeCell ref="R132:R138"/>
    <mergeCell ref="S132:S138"/>
    <mergeCell ref="T132:T138"/>
    <mergeCell ref="U132:U138"/>
    <mergeCell ref="V132:V138"/>
    <mergeCell ref="W132:W138"/>
    <mergeCell ref="X125:X131"/>
    <mergeCell ref="Y125:Y126"/>
    <mergeCell ref="Z125:Z131"/>
    <mergeCell ref="AG132:AG138"/>
    <mergeCell ref="L134:L138"/>
    <mergeCell ref="Y134:Y138"/>
    <mergeCell ref="Z132:Z138"/>
    <mergeCell ref="AA132:AA138"/>
    <mergeCell ref="AB132:AB138"/>
    <mergeCell ref="AC132:AC138"/>
    <mergeCell ref="C125:C131"/>
    <mergeCell ref="D125:D131"/>
    <mergeCell ref="E125:E131"/>
    <mergeCell ref="F125:F131"/>
    <mergeCell ref="G125:G131"/>
    <mergeCell ref="H125:H131"/>
    <mergeCell ref="I125:I131"/>
    <mergeCell ref="J125:J131"/>
    <mergeCell ref="K125:K131"/>
    <mergeCell ref="AB125:AB126"/>
    <mergeCell ref="AC125:AC131"/>
    <mergeCell ref="AD125:AD131"/>
    <mergeCell ref="AE125:AE131"/>
    <mergeCell ref="AF125:AF131"/>
    <mergeCell ref="L125:L126"/>
    <mergeCell ref="M125:M131"/>
    <mergeCell ref="Q125:Q131"/>
    <mergeCell ref="R125:R131"/>
    <mergeCell ref="S125:S131"/>
    <mergeCell ref="T125:T131"/>
    <mergeCell ref="U125:U131"/>
    <mergeCell ref="V125:V131"/>
    <mergeCell ref="W125:W131"/>
    <mergeCell ref="AA125:AA131"/>
    <mergeCell ref="A76:A82"/>
    <mergeCell ref="B83:B89"/>
    <mergeCell ref="B90:B96"/>
    <mergeCell ref="B97:B103"/>
    <mergeCell ref="A83:A103"/>
    <mergeCell ref="A104:A110"/>
    <mergeCell ref="B104:B110"/>
    <mergeCell ref="B76:B82"/>
    <mergeCell ref="X118:X124"/>
    <mergeCell ref="Y118:Y119"/>
    <mergeCell ref="Z118:Z124"/>
    <mergeCell ref="AA118:AA124"/>
    <mergeCell ref="AB118:AB124"/>
    <mergeCell ref="AC118:AC124"/>
    <mergeCell ref="AD118:AD124"/>
    <mergeCell ref="AE118:AE124"/>
    <mergeCell ref="AF118:AF124"/>
    <mergeCell ref="L118:L119"/>
    <mergeCell ref="M118:M124"/>
    <mergeCell ref="Q118:Q124"/>
    <mergeCell ref="R118:R124"/>
    <mergeCell ref="J111:J117"/>
    <mergeCell ref="K111:K117"/>
    <mergeCell ref="L111:L112"/>
    <mergeCell ref="M111:M117"/>
    <mergeCell ref="Q111:Q117"/>
    <mergeCell ref="R111:R117"/>
    <mergeCell ref="S111:S117"/>
    <mergeCell ref="T111:T117"/>
    <mergeCell ref="U111:U117"/>
    <mergeCell ref="A111:A159"/>
    <mergeCell ref="C118:C124"/>
    <mergeCell ref="D118:D124"/>
    <mergeCell ref="E118:E124"/>
    <mergeCell ref="F118:F124"/>
    <mergeCell ref="G118:G124"/>
    <mergeCell ref="H118:H124"/>
    <mergeCell ref="I118:I124"/>
    <mergeCell ref="J118:J124"/>
    <mergeCell ref="K118:K124"/>
    <mergeCell ref="A41:A75"/>
    <mergeCell ref="B111:B131"/>
    <mergeCell ref="C111:C117"/>
    <mergeCell ref="D111:D117"/>
    <mergeCell ref="E111:E117"/>
    <mergeCell ref="F111:F117"/>
    <mergeCell ref="G111:G117"/>
    <mergeCell ref="H111:H117"/>
    <mergeCell ref="I111:I117"/>
    <mergeCell ref="C104:C110"/>
    <mergeCell ref="D104:D110"/>
    <mergeCell ref="E104:E110"/>
    <mergeCell ref="F104:F110"/>
    <mergeCell ref="G104:G110"/>
    <mergeCell ref="H104:H110"/>
    <mergeCell ref="I104:I110"/>
    <mergeCell ref="C90:C96"/>
    <mergeCell ref="D90:D96"/>
    <mergeCell ref="E90:E96"/>
    <mergeCell ref="F90:F96"/>
    <mergeCell ref="G90:G96"/>
    <mergeCell ref="H90:H96"/>
    <mergeCell ref="I90:I96"/>
    <mergeCell ref="J104:J110"/>
    <mergeCell ref="AA111:AA117"/>
    <mergeCell ref="AC111:AC117"/>
    <mergeCell ref="AD111:AD117"/>
    <mergeCell ref="AE111:AE117"/>
    <mergeCell ref="AF111:AF117"/>
    <mergeCell ref="AG111:AG117"/>
    <mergeCell ref="L113:L117"/>
    <mergeCell ref="Y113:Y117"/>
    <mergeCell ref="V111:V117"/>
    <mergeCell ref="W111:W117"/>
    <mergeCell ref="X111:X117"/>
    <mergeCell ref="Y111:Y112"/>
    <mergeCell ref="Z111:Z117"/>
    <mergeCell ref="AB111:AB112"/>
    <mergeCell ref="AB113:AB117"/>
    <mergeCell ref="S118:S124"/>
    <mergeCell ref="T118:T124"/>
    <mergeCell ref="U118:U124"/>
    <mergeCell ref="V118:V124"/>
    <mergeCell ref="W118:W124"/>
    <mergeCell ref="AG118:AG124"/>
    <mergeCell ref="L120:L124"/>
    <mergeCell ref="Y120:Y124"/>
    <mergeCell ref="K104:K110"/>
    <mergeCell ref="Z97:Z103"/>
    <mergeCell ref="AA97:AA103"/>
    <mergeCell ref="AB97:AB103"/>
    <mergeCell ref="AC97:AC103"/>
    <mergeCell ref="AD97:AD103"/>
    <mergeCell ref="AE97:AE103"/>
    <mergeCell ref="AF97:AF103"/>
    <mergeCell ref="W97:W103"/>
    <mergeCell ref="X97:X103"/>
    <mergeCell ref="Y97:Y98"/>
    <mergeCell ref="AG104:AG110"/>
    <mergeCell ref="L106:L110"/>
    <mergeCell ref="Y106:Y110"/>
    <mergeCell ref="X104:X110"/>
    <mergeCell ref="Y104:Y105"/>
    <mergeCell ref="Z104:Z110"/>
    <mergeCell ref="AA104:AA110"/>
    <mergeCell ref="AB104:AB110"/>
    <mergeCell ref="AC104:AC110"/>
    <mergeCell ref="AD104:AD110"/>
    <mergeCell ref="AE104:AE110"/>
    <mergeCell ref="AF104:AF110"/>
    <mergeCell ref="L104:L105"/>
    <mergeCell ref="M104:M110"/>
    <mergeCell ref="Q104:Q110"/>
    <mergeCell ref="R104:R110"/>
    <mergeCell ref="S104:S110"/>
    <mergeCell ref="T104:T110"/>
    <mergeCell ref="U104:U110"/>
    <mergeCell ref="V104:V110"/>
    <mergeCell ref="W104:W110"/>
    <mergeCell ref="AG97:AG103"/>
    <mergeCell ref="L99:L103"/>
    <mergeCell ref="Y99:Y103"/>
    <mergeCell ref="AG90:AG96"/>
    <mergeCell ref="L92:L96"/>
    <mergeCell ref="Y92:Y96"/>
    <mergeCell ref="B41:B75"/>
    <mergeCell ref="C97:C103"/>
    <mergeCell ref="D97:D103"/>
    <mergeCell ref="E97:E103"/>
    <mergeCell ref="F97:F103"/>
    <mergeCell ref="G97:G103"/>
    <mergeCell ref="H97:H103"/>
    <mergeCell ref="I97:I103"/>
    <mergeCell ref="J97:J103"/>
    <mergeCell ref="K97:K103"/>
    <mergeCell ref="L97:L98"/>
    <mergeCell ref="M97:M103"/>
    <mergeCell ref="Q97:Q103"/>
    <mergeCell ref="R97:R103"/>
    <mergeCell ref="S97:S103"/>
    <mergeCell ref="T97:T103"/>
    <mergeCell ref="U97:U103"/>
    <mergeCell ref="V97:V103"/>
    <mergeCell ref="C76:C82"/>
    <mergeCell ref="V83:V89"/>
    <mergeCell ref="W83:W89"/>
    <mergeCell ref="X83:X89"/>
    <mergeCell ref="Y83:Y84"/>
    <mergeCell ref="Z83:Z89"/>
    <mergeCell ref="J90:J96"/>
    <mergeCell ref="K90:K96"/>
    <mergeCell ref="AA83:AA89"/>
    <mergeCell ref="AB83:AB89"/>
    <mergeCell ref="AC83:AC89"/>
    <mergeCell ref="AD83:AD89"/>
    <mergeCell ref="AE83:AE89"/>
    <mergeCell ref="AF83:AF89"/>
    <mergeCell ref="AG83:AG89"/>
    <mergeCell ref="L85:L89"/>
    <mergeCell ref="Y85:Y89"/>
    <mergeCell ref="L90:L91"/>
    <mergeCell ref="M90:M96"/>
    <mergeCell ref="Q90:Q96"/>
    <mergeCell ref="R90:R96"/>
    <mergeCell ref="S90:S96"/>
    <mergeCell ref="T90:T96"/>
    <mergeCell ref="U90:U96"/>
    <mergeCell ref="V90:V96"/>
    <mergeCell ref="W90:W96"/>
    <mergeCell ref="X90:X96"/>
    <mergeCell ref="Y90:Y91"/>
    <mergeCell ref="Z90:Z96"/>
    <mergeCell ref="AA90:AA96"/>
    <mergeCell ref="AB90:AB96"/>
    <mergeCell ref="AC90:AC96"/>
    <mergeCell ref="AD90:AD96"/>
    <mergeCell ref="AE90:AE96"/>
    <mergeCell ref="AF90:AF96"/>
    <mergeCell ref="AG76:AG82"/>
    <mergeCell ref="L78:L82"/>
    <mergeCell ref="Y78:Y82"/>
    <mergeCell ref="C83:C89"/>
    <mergeCell ref="D83:D89"/>
    <mergeCell ref="E83:E89"/>
    <mergeCell ref="F83:F89"/>
    <mergeCell ref="G83:G89"/>
    <mergeCell ref="H83:H89"/>
    <mergeCell ref="I83:I89"/>
    <mergeCell ref="J83:J89"/>
    <mergeCell ref="K83:K89"/>
    <mergeCell ref="L83:L84"/>
    <mergeCell ref="M83:M89"/>
    <mergeCell ref="Q83:Q89"/>
    <mergeCell ref="R83:R89"/>
    <mergeCell ref="S83:S89"/>
    <mergeCell ref="T83:T89"/>
    <mergeCell ref="U83:U89"/>
    <mergeCell ref="M76:M82"/>
    <mergeCell ref="Q76:Q82"/>
    <mergeCell ref="R76:R82"/>
    <mergeCell ref="S76:S82"/>
    <mergeCell ref="T76:T82"/>
    <mergeCell ref="U76:U82"/>
    <mergeCell ref="V76:V82"/>
    <mergeCell ref="W76:W82"/>
    <mergeCell ref="X76:X82"/>
    <mergeCell ref="Y76:Y77"/>
    <mergeCell ref="Z76:Z82"/>
    <mergeCell ref="AA76:AA82"/>
    <mergeCell ref="AB76:AB82"/>
    <mergeCell ref="AC76:AC82"/>
    <mergeCell ref="AD76:AD82"/>
    <mergeCell ref="AE76:AE82"/>
    <mergeCell ref="AF76:AF82"/>
    <mergeCell ref="B13:B40"/>
    <mergeCell ref="C20:C26"/>
    <mergeCell ref="E20:E26"/>
    <mergeCell ref="F20:F26"/>
    <mergeCell ref="G20:G26"/>
    <mergeCell ref="H20:H26"/>
    <mergeCell ref="I20:I26"/>
    <mergeCell ref="D76:D82"/>
    <mergeCell ref="E76:E82"/>
    <mergeCell ref="F76:F82"/>
    <mergeCell ref="G76:G82"/>
    <mergeCell ref="H76:H82"/>
    <mergeCell ref="I76:I82"/>
    <mergeCell ref="J76:J82"/>
    <mergeCell ref="K76:K82"/>
    <mergeCell ref="A8:B8"/>
    <mergeCell ref="C8:F8"/>
    <mergeCell ref="G8:AG8"/>
    <mergeCell ref="Z13:Z19"/>
    <mergeCell ref="Z20:Z26"/>
    <mergeCell ref="Z27:Z33"/>
    <mergeCell ref="Z34:Z40"/>
    <mergeCell ref="N10:AC10"/>
    <mergeCell ref="G11:L11"/>
    <mergeCell ref="N11:N12"/>
    <mergeCell ref="O11:O12"/>
    <mergeCell ref="V11:Y11"/>
    <mergeCell ref="AA11:AC11"/>
    <mergeCell ref="C13:C19"/>
    <mergeCell ref="E13:E19"/>
    <mergeCell ref="F13:F19"/>
    <mergeCell ref="L76:L77"/>
    <mergeCell ref="T20:T26"/>
    <mergeCell ref="U20:U26"/>
    <mergeCell ref="V20:V26"/>
    <mergeCell ref="W20:W26"/>
    <mergeCell ref="X20:X26"/>
    <mergeCell ref="AD9:AD12"/>
    <mergeCell ref="AE9:AG11"/>
    <mergeCell ref="A10:A12"/>
    <mergeCell ref="C10:C12"/>
    <mergeCell ref="E10:E12"/>
    <mergeCell ref="B10:B12"/>
    <mergeCell ref="Z11:Z12"/>
    <mergeCell ref="F10:F12"/>
    <mergeCell ref="G10:L10"/>
    <mergeCell ref="M10:M12"/>
    <mergeCell ref="D10:D12"/>
    <mergeCell ref="G13:G19"/>
    <mergeCell ref="H13:H19"/>
    <mergeCell ref="A9:F9"/>
    <mergeCell ref="A13:A40"/>
    <mergeCell ref="K13:K19"/>
    <mergeCell ref="L13:L14"/>
    <mergeCell ref="M13:M19"/>
    <mergeCell ref="Q13:Q19"/>
    <mergeCell ref="D13:D19"/>
    <mergeCell ref="G9:AC9"/>
    <mergeCell ref="C34:C40"/>
    <mergeCell ref="E34:E40"/>
    <mergeCell ref="F34:F40"/>
    <mergeCell ref="G34:G40"/>
    <mergeCell ref="H34:H40"/>
    <mergeCell ref="I34:I40"/>
    <mergeCell ref="AE20:AE26"/>
    <mergeCell ref="AF20:AF26"/>
    <mergeCell ref="AG20:AG26"/>
    <mergeCell ref="Y20:Y21"/>
    <mergeCell ref="AA20:AA26"/>
    <mergeCell ref="Y22:Y26"/>
    <mergeCell ref="AG27:AG33"/>
    <mergeCell ref="L29:L33"/>
    <mergeCell ref="Y29:Y33"/>
    <mergeCell ref="AC27:AC33"/>
    <mergeCell ref="AD27:AD33"/>
    <mergeCell ref="AE27:AE33"/>
    <mergeCell ref="AF27:AF33"/>
    <mergeCell ref="AG13:AG19"/>
    <mergeCell ref="L15:L19"/>
    <mergeCell ref="Y15:Y19"/>
    <mergeCell ref="AE13:AE19"/>
    <mergeCell ref="AF13:AF19"/>
    <mergeCell ref="AA13:AA19"/>
    <mergeCell ref="AB13:AB19"/>
    <mergeCell ref="AC13:AC19"/>
    <mergeCell ref="AD13:AD19"/>
    <mergeCell ref="V13:V19"/>
    <mergeCell ref="W13:W19"/>
    <mergeCell ref="X13:X19"/>
    <mergeCell ref="Y13:Y14"/>
    <mergeCell ref="R13:R19"/>
    <mergeCell ref="T13:T19"/>
    <mergeCell ref="U13:U19"/>
    <mergeCell ref="AB20:AB26"/>
    <mergeCell ref="AC20:AC26"/>
    <mergeCell ref="AD20:AD26"/>
    <mergeCell ref="C27:C33"/>
    <mergeCell ref="E27:E33"/>
    <mergeCell ref="F27:F33"/>
    <mergeCell ref="G27:G33"/>
    <mergeCell ref="H27:H33"/>
    <mergeCell ref="U27:U33"/>
    <mergeCell ref="AB27:AB33"/>
    <mergeCell ref="V27:V33"/>
    <mergeCell ref="W27:W33"/>
    <mergeCell ref="X27:X33"/>
    <mergeCell ref="Y27:Y28"/>
    <mergeCell ref="R27:R33"/>
    <mergeCell ref="T27:T33"/>
    <mergeCell ref="AA27:AA33"/>
    <mergeCell ref="AA41:AA47"/>
    <mergeCell ref="AB41:AB47"/>
    <mergeCell ref="AC41:AC47"/>
    <mergeCell ref="M34:M40"/>
    <mergeCell ref="Q34:Q40"/>
    <mergeCell ref="R34:R40"/>
    <mergeCell ref="L36:L40"/>
    <mergeCell ref="I27:I33"/>
    <mergeCell ref="J27:J33"/>
    <mergeCell ref="K27:K33"/>
    <mergeCell ref="L27:L28"/>
    <mergeCell ref="M27:M33"/>
    <mergeCell ref="Q27:Q33"/>
    <mergeCell ref="T34:T40"/>
    <mergeCell ref="U34:U40"/>
    <mergeCell ref="V34:V40"/>
    <mergeCell ref="L43:L47"/>
    <mergeCell ref="Y43:Y47"/>
    <mergeCell ref="AF34:AF40"/>
    <mergeCell ref="AG34:AG40"/>
    <mergeCell ref="W34:W40"/>
    <mergeCell ref="X34:X40"/>
    <mergeCell ref="Y34:Y35"/>
    <mergeCell ref="AA34:AA40"/>
    <mergeCell ref="AB34:AB40"/>
    <mergeCell ref="AC34:AC40"/>
    <mergeCell ref="AD34:AD40"/>
    <mergeCell ref="C41:C47"/>
    <mergeCell ref="D41:D47"/>
    <mergeCell ref="E41:E47"/>
    <mergeCell ref="F41:F47"/>
    <mergeCell ref="G41:G47"/>
    <mergeCell ref="H41:H47"/>
    <mergeCell ref="I41:I47"/>
    <mergeCell ref="J41:J47"/>
    <mergeCell ref="K41:K47"/>
    <mergeCell ref="L41:L42"/>
    <mergeCell ref="Y36:Y40"/>
    <mergeCell ref="K34:K40"/>
    <mergeCell ref="L34:L35"/>
    <mergeCell ref="J34:J40"/>
    <mergeCell ref="A7:AG7"/>
    <mergeCell ref="E48:E54"/>
    <mergeCell ref="F48:F54"/>
    <mergeCell ref="G48:G54"/>
    <mergeCell ref="H48:H54"/>
    <mergeCell ref="I48:I54"/>
    <mergeCell ref="J48:J54"/>
    <mergeCell ref="K48:K54"/>
    <mergeCell ref="L48:L49"/>
    <mergeCell ref="M48:M54"/>
    <mergeCell ref="Z48:Z54"/>
    <mergeCell ref="AA48:AA54"/>
    <mergeCell ref="AB48:AB54"/>
    <mergeCell ref="AC48:AC54"/>
    <mergeCell ref="AD48:AD54"/>
    <mergeCell ref="AE48:AE54"/>
    <mergeCell ref="AF48:AF54"/>
    <mergeCell ref="AG48:AG54"/>
    <mergeCell ref="L50:L54"/>
    <mergeCell ref="Y50:Y54"/>
    <mergeCell ref="Q48:Q54"/>
    <mergeCell ref="R48:R54"/>
    <mergeCell ref="AD41:AD47"/>
    <mergeCell ref="AE41:AE47"/>
    <mergeCell ref="AF41:AF47"/>
    <mergeCell ref="AG41:AG47"/>
    <mergeCell ref="Z41:Z47"/>
    <mergeCell ref="I13:I19"/>
    <mergeCell ref="J13:J19"/>
    <mergeCell ref="C48:C54"/>
    <mergeCell ref="D48:D54"/>
    <mergeCell ref="AE34:AE40"/>
    <mergeCell ref="D20:D26"/>
    <mergeCell ref="D27:D33"/>
    <mergeCell ref="D34:D40"/>
    <mergeCell ref="S11:S12"/>
    <mergeCell ref="S13:S19"/>
    <mergeCell ref="S20:S26"/>
    <mergeCell ref="S27:S33"/>
    <mergeCell ref="S34:S40"/>
    <mergeCell ref="Y55:Y56"/>
    <mergeCell ref="Z55:Z61"/>
    <mergeCell ref="AA55:AA61"/>
    <mergeCell ref="AB55:AB61"/>
    <mergeCell ref="AC55:AC61"/>
    <mergeCell ref="AD55:AD61"/>
    <mergeCell ref="AE55:AE61"/>
    <mergeCell ref="R41:R47"/>
    <mergeCell ref="S41:S47"/>
    <mergeCell ref="T41:T47"/>
    <mergeCell ref="U41:U47"/>
    <mergeCell ref="V41:V47"/>
    <mergeCell ref="W41:W47"/>
    <mergeCell ref="X41:X47"/>
    <mergeCell ref="Y41:Y42"/>
    <mergeCell ref="M41:M47"/>
    <mergeCell ref="Q41:Q47"/>
    <mergeCell ref="J20:J26"/>
    <mergeCell ref="K20:K26"/>
    <mergeCell ref="L20:L21"/>
    <mergeCell ref="M20:M26"/>
    <mergeCell ref="Q20:Q26"/>
    <mergeCell ref="R20:R26"/>
    <mergeCell ref="L22:L26"/>
    <mergeCell ref="AF55:AF61"/>
    <mergeCell ref="AG55:AG61"/>
    <mergeCell ref="U48:U54"/>
    <mergeCell ref="V48:V54"/>
    <mergeCell ref="W48:W54"/>
    <mergeCell ref="X48:X54"/>
    <mergeCell ref="Y48:Y49"/>
    <mergeCell ref="C55:C61"/>
    <mergeCell ref="D55:D61"/>
    <mergeCell ref="E55:E61"/>
    <mergeCell ref="F55:F61"/>
    <mergeCell ref="G55:G61"/>
    <mergeCell ref="H55:H61"/>
    <mergeCell ref="I55:I61"/>
    <mergeCell ref="J55:J61"/>
    <mergeCell ref="K55:K61"/>
    <mergeCell ref="L55:L56"/>
    <mergeCell ref="M55:M61"/>
    <mergeCell ref="Q55:Q61"/>
    <mergeCell ref="R55:R61"/>
    <mergeCell ref="S55:S61"/>
    <mergeCell ref="T55:T61"/>
    <mergeCell ref="U55:U61"/>
    <mergeCell ref="V55:V61"/>
    <mergeCell ref="W55:W61"/>
    <mergeCell ref="S48:S54"/>
    <mergeCell ref="T48:T54"/>
    <mergeCell ref="L57:L61"/>
    <mergeCell ref="Y57:Y61"/>
    <mergeCell ref="C62:C68"/>
    <mergeCell ref="D62:D68"/>
    <mergeCell ref="E62:E68"/>
    <mergeCell ref="F62:F68"/>
    <mergeCell ref="G62:G68"/>
    <mergeCell ref="H62:H68"/>
    <mergeCell ref="I62:I68"/>
    <mergeCell ref="J62:J68"/>
    <mergeCell ref="K62:K68"/>
    <mergeCell ref="L62:L63"/>
    <mergeCell ref="M62:M68"/>
    <mergeCell ref="Q62:Q68"/>
    <mergeCell ref="R62:R68"/>
    <mergeCell ref="S62:S68"/>
    <mergeCell ref="T62:T68"/>
    <mergeCell ref="U62:U68"/>
    <mergeCell ref="V62:V68"/>
    <mergeCell ref="W62:W68"/>
    <mergeCell ref="X62:X68"/>
    <mergeCell ref="Y62:Y63"/>
    <mergeCell ref="X55:X61"/>
    <mergeCell ref="C69:C75"/>
    <mergeCell ref="D69:D75"/>
    <mergeCell ref="E69:E75"/>
    <mergeCell ref="F69:F75"/>
    <mergeCell ref="G69:G75"/>
    <mergeCell ref="H69:H75"/>
    <mergeCell ref="I69:I75"/>
    <mergeCell ref="J69:J75"/>
    <mergeCell ref="K69:K75"/>
    <mergeCell ref="Z62:Z68"/>
    <mergeCell ref="AA62:AA68"/>
    <mergeCell ref="AB62:AB68"/>
    <mergeCell ref="AC62:AC68"/>
    <mergeCell ref="AD62:AD68"/>
    <mergeCell ref="AE62:AE68"/>
    <mergeCell ref="AF62:AF68"/>
    <mergeCell ref="AG62:AG68"/>
    <mergeCell ref="L64:L68"/>
    <mergeCell ref="Y64:Y68"/>
    <mergeCell ref="AG69:AG75"/>
    <mergeCell ref="L71:L75"/>
    <mergeCell ref="Y71:Y75"/>
    <mergeCell ref="X69:X75"/>
    <mergeCell ref="Y69:Y70"/>
    <mergeCell ref="Z69:Z75"/>
    <mergeCell ref="AA69:AA75"/>
    <mergeCell ref="AB69:AB75"/>
    <mergeCell ref="AC69:AC75"/>
    <mergeCell ref="AD69:AD75"/>
    <mergeCell ref="AE69:AE75"/>
    <mergeCell ref="AF69:AF75"/>
    <mergeCell ref="L69:L70"/>
    <mergeCell ref="M69:M75"/>
    <mergeCell ref="Q69:Q75"/>
    <mergeCell ref="R69:R75"/>
    <mergeCell ref="S69:S75"/>
    <mergeCell ref="T69:T75"/>
    <mergeCell ref="U69:U75"/>
    <mergeCell ref="V69:V75"/>
    <mergeCell ref="W69:W75"/>
    <mergeCell ref="AB195:AB201"/>
    <mergeCell ref="AC195:AC201"/>
    <mergeCell ref="AD195:AD201"/>
    <mergeCell ref="J195:J201"/>
    <mergeCell ref="K195:K201"/>
    <mergeCell ref="L195:L196"/>
    <mergeCell ref="M195:M201"/>
    <mergeCell ref="Q195:Q201"/>
    <mergeCell ref="R195:R201"/>
    <mergeCell ref="S195:S201"/>
    <mergeCell ref="T195:T201"/>
    <mergeCell ref="U195:U201"/>
    <mergeCell ref="A195:A229"/>
    <mergeCell ref="B195:B229"/>
    <mergeCell ref="C195:C201"/>
    <mergeCell ref="D195:D201"/>
    <mergeCell ref="E195:E201"/>
    <mergeCell ref="F195:F201"/>
    <mergeCell ref="G195:G201"/>
    <mergeCell ref="H195:H201"/>
    <mergeCell ref="I195:I201"/>
    <mergeCell ref="C216:C222"/>
    <mergeCell ref="D216:D222"/>
    <mergeCell ref="E216:E222"/>
    <mergeCell ref="F216:F222"/>
    <mergeCell ref="G216:G222"/>
    <mergeCell ref="H216:H222"/>
    <mergeCell ref="I216:I222"/>
    <mergeCell ref="AE202:AE208"/>
    <mergeCell ref="AF202:AF208"/>
    <mergeCell ref="AG202:AG208"/>
    <mergeCell ref="AE195:AE201"/>
    <mergeCell ref="AF195:AF201"/>
    <mergeCell ref="AG195:AG201"/>
    <mergeCell ref="L197:L201"/>
    <mergeCell ref="Y197:Y201"/>
    <mergeCell ref="C202:C208"/>
    <mergeCell ref="D202:D208"/>
    <mergeCell ref="E202:E208"/>
    <mergeCell ref="F202:F208"/>
    <mergeCell ref="G202:G208"/>
    <mergeCell ref="H202:H208"/>
    <mergeCell ref="I202:I208"/>
    <mergeCell ref="J202:J208"/>
    <mergeCell ref="K202:K208"/>
    <mergeCell ref="L202:L203"/>
    <mergeCell ref="M202:M208"/>
    <mergeCell ref="Q202:Q208"/>
    <mergeCell ref="R202:R208"/>
    <mergeCell ref="S202:S208"/>
    <mergeCell ref="T202:T208"/>
    <mergeCell ref="U202:U208"/>
    <mergeCell ref="V202:V208"/>
    <mergeCell ref="W202:W208"/>
    <mergeCell ref="V195:V201"/>
    <mergeCell ref="W195:W201"/>
    <mergeCell ref="X195:X201"/>
    <mergeCell ref="Y195:Y196"/>
    <mergeCell ref="Z195:Z201"/>
    <mergeCell ref="AA195:AA201"/>
    <mergeCell ref="AG209:AG215"/>
    <mergeCell ref="L211:L215"/>
    <mergeCell ref="Y211:Y215"/>
    <mergeCell ref="L204:L208"/>
    <mergeCell ref="Y204:Y208"/>
    <mergeCell ref="C209:C215"/>
    <mergeCell ref="D209:D215"/>
    <mergeCell ref="E209:E215"/>
    <mergeCell ref="F209:F215"/>
    <mergeCell ref="G209:G215"/>
    <mergeCell ref="H209:H215"/>
    <mergeCell ref="I209:I215"/>
    <mergeCell ref="J209:J215"/>
    <mergeCell ref="K209:K215"/>
    <mergeCell ref="L209:L210"/>
    <mergeCell ref="M209:M215"/>
    <mergeCell ref="Q209:Q215"/>
    <mergeCell ref="R209:R215"/>
    <mergeCell ref="S209:S215"/>
    <mergeCell ref="T209:T215"/>
    <mergeCell ref="U209:U215"/>
    <mergeCell ref="V209:V215"/>
    <mergeCell ref="W209:W215"/>
    <mergeCell ref="X209:X215"/>
    <mergeCell ref="Y209:Y210"/>
    <mergeCell ref="X202:X208"/>
    <mergeCell ref="Y202:Y203"/>
    <mergeCell ref="Z202:Z208"/>
    <mergeCell ref="AA202:AA208"/>
    <mergeCell ref="AB202:AB208"/>
    <mergeCell ref="AC202:AC208"/>
    <mergeCell ref="AD202:AD208"/>
    <mergeCell ref="K216:K222"/>
    <mergeCell ref="L216:L217"/>
    <mergeCell ref="M216:M222"/>
    <mergeCell ref="Q216:Q222"/>
    <mergeCell ref="R216:R222"/>
    <mergeCell ref="S216:S222"/>
    <mergeCell ref="T216:T222"/>
    <mergeCell ref="U216:U222"/>
    <mergeCell ref="Z209:Z215"/>
    <mergeCell ref="AA209:AA215"/>
    <mergeCell ref="AB209:AB215"/>
    <mergeCell ref="AC209:AC215"/>
    <mergeCell ref="AD209:AD215"/>
    <mergeCell ref="AE209:AE215"/>
    <mergeCell ref="AF209:AF215"/>
    <mergeCell ref="AE216:AE222"/>
    <mergeCell ref="AF216:AF222"/>
    <mergeCell ref="AG216:AG222"/>
    <mergeCell ref="L218:L222"/>
    <mergeCell ref="Y218:Y222"/>
    <mergeCell ref="C223:C229"/>
    <mergeCell ref="D223:D229"/>
    <mergeCell ref="E223:E229"/>
    <mergeCell ref="F223:F229"/>
    <mergeCell ref="G223:G229"/>
    <mergeCell ref="H223:H229"/>
    <mergeCell ref="I223:I229"/>
    <mergeCell ref="J223:J229"/>
    <mergeCell ref="K223:K229"/>
    <mergeCell ref="L223:L224"/>
    <mergeCell ref="M223:M229"/>
    <mergeCell ref="Q223:Q229"/>
    <mergeCell ref="R223:R229"/>
    <mergeCell ref="S223:S229"/>
    <mergeCell ref="T223:T229"/>
    <mergeCell ref="U223:U229"/>
    <mergeCell ref="V223:V229"/>
    <mergeCell ref="W223:W229"/>
    <mergeCell ref="X223:X229"/>
    <mergeCell ref="V216:V222"/>
    <mergeCell ref="W216:W222"/>
    <mergeCell ref="X216:X222"/>
    <mergeCell ref="Y216:Y217"/>
    <mergeCell ref="Z216:Z222"/>
    <mergeCell ref="AA216:AA222"/>
    <mergeCell ref="AB216:AB222"/>
    <mergeCell ref="AC216:AC222"/>
    <mergeCell ref="AD216:AD222"/>
    <mergeCell ref="J216:J222"/>
    <mergeCell ref="C258:C264"/>
    <mergeCell ref="D258:D264"/>
    <mergeCell ref="E258:E264"/>
    <mergeCell ref="F258:F264"/>
    <mergeCell ref="G258:G264"/>
    <mergeCell ref="H258:H264"/>
    <mergeCell ref="I258:I264"/>
    <mergeCell ref="J258:J264"/>
    <mergeCell ref="Y223:Y224"/>
    <mergeCell ref="Z223:Z229"/>
    <mergeCell ref="AA223:AA229"/>
    <mergeCell ref="AB223:AB229"/>
    <mergeCell ref="AC223:AC229"/>
    <mergeCell ref="AD223:AD229"/>
    <mergeCell ref="AE223:AE229"/>
    <mergeCell ref="AF223:AF229"/>
    <mergeCell ref="AG223:AG229"/>
    <mergeCell ref="X230:X236"/>
    <mergeCell ref="Y230:Y231"/>
    <mergeCell ref="R230:R236"/>
    <mergeCell ref="T230:T236"/>
    <mergeCell ref="V258:V264"/>
    <mergeCell ref="AE237:AE243"/>
    <mergeCell ref="AD251:AD257"/>
    <mergeCell ref="L225:L229"/>
    <mergeCell ref="Y225:Y229"/>
    <mergeCell ref="U230:U236"/>
    <mergeCell ref="I230:I236"/>
    <mergeCell ref="J230:J236"/>
    <mergeCell ref="L258:L259"/>
    <mergeCell ref="M258:M264"/>
    <mergeCell ref="Q258:Q264"/>
    <mergeCell ref="R258:R264"/>
    <mergeCell ref="S258:S264"/>
    <mergeCell ref="T258:T264"/>
    <mergeCell ref="U258:U264"/>
    <mergeCell ref="AE230:AE236"/>
    <mergeCell ref="AF230:AF236"/>
    <mergeCell ref="AA230:AA236"/>
    <mergeCell ref="AB230:AB236"/>
    <mergeCell ref="L237:L238"/>
    <mergeCell ref="M237:M243"/>
    <mergeCell ref="Q237:Q243"/>
    <mergeCell ref="R237:R243"/>
    <mergeCell ref="L239:L243"/>
    <mergeCell ref="Z230:Z236"/>
    <mergeCell ref="Z237:Z243"/>
    <mergeCell ref="AB244:AB250"/>
    <mergeCell ref="AB251:AB257"/>
    <mergeCell ref="Y232:Y236"/>
    <mergeCell ref="AF258:AF264"/>
    <mergeCell ref="AB258:AB264"/>
    <mergeCell ref="AA258:AA264"/>
    <mergeCell ref="AC258:AC264"/>
    <mergeCell ref="AD258:AD264"/>
    <mergeCell ref="AE258:AE264"/>
    <mergeCell ref="C230:C236"/>
    <mergeCell ref="E230:E236"/>
    <mergeCell ref="F230:F236"/>
    <mergeCell ref="G230:G236"/>
    <mergeCell ref="H230:H236"/>
    <mergeCell ref="K230:K236"/>
    <mergeCell ref="L230:L231"/>
    <mergeCell ref="M230:M236"/>
    <mergeCell ref="Q230:Q236"/>
    <mergeCell ref="D230:D236"/>
    <mergeCell ref="C237:C243"/>
    <mergeCell ref="E237:E243"/>
    <mergeCell ref="F237:F243"/>
    <mergeCell ref="G237:G243"/>
    <mergeCell ref="H237:H243"/>
    <mergeCell ref="I237:I243"/>
    <mergeCell ref="J237:J243"/>
    <mergeCell ref="K237:K243"/>
    <mergeCell ref="C244:C250"/>
    <mergeCell ref="AG244:AG250"/>
    <mergeCell ref="L246:L250"/>
    <mergeCell ref="Y246:Y250"/>
    <mergeCell ref="AC244:AC250"/>
    <mergeCell ref="AD244:AD250"/>
    <mergeCell ref="AE244:AE250"/>
    <mergeCell ref="AF244:AF250"/>
    <mergeCell ref="AC230:AC236"/>
    <mergeCell ref="AD230:AD236"/>
    <mergeCell ref="V230:V236"/>
    <mergeCell ref="W230:W236"/>
    <mergeCell ref="AB237:AB243"/>
    <mergeCell ref="AC237:AC243"/>
    <mergeCell ref="AD237:AD243"/>
    <mergeCell ref="T237:T243"/>
    <mergeCell ref="U237:U243"/>
    <mergeCell ref="V237:V243"/>
    <mergeCell ref="W237:W243"/>
    <mergeCell ref="X237:X243"/>
    <mergeCell ref="Y244:Y245"/>
    <mergeCell ref="R244:R250"/>
    <mergeCell ref="T244:T250"/>
    <mergeCell ref="AA244:AA250"/>
    <mergeCell ref="Z244:Z250"/>
    <mergeCell ref="AF237:AF243"/>
    <mergeCell ref="AG237:AG243"/>
    <mergeCell ref="Y237:Y238"/>
    <mergeCell ref="AA237:AA243"/>
    <mergeCell ref="Y239:Y243"/>
    <mergeCell ref="AG230:AG236"/>
    <mergeCell ref="L232:L236"/>
    <mergeCell ref="K251:K257"/>
    <mergeCell ref="L251:L252"/>
    <mergeCell ref="M251:M257"/>
    <mergeCell ref="Q251:Q257"/>
    <mergeCell ref="R251:R257"/>
    <mergeCell ref="L253:L257"/>
    <mergeCell ref="T251:T257"/>
    <mergeCell ref="U251:U257"/>
    <mergeCell ref="E244:E250"/>
    <mergeCell ref="F244:F250"/>
    <mergeCell ref="G244:G250"/>
    <mergeCell ref="H244:H250"/>
    <mergeCell ref="U244:U250"/>
    <mergeCell ref="V244:V250"/>
    <mergeCell ref="W244:W250"/>
    <mergeCell ref="X244:X250"/>
    <mergeCell ref="AC251:AC257"/>
    <mergeCell ref="I244:I250"/>
    <mergeCell ref="J244:J250"/>
    <mergeCell ref="K244:K250"/>
    <mergeCell ref="L244:L245"/>
    <mergeCell ref="M244:M250"/>
    <mergeCell ref="Q244:Q250"/>
    <mergeCell ref="Z251:Z257"/>
    <mergeCell ref="K258:K264"/>
    <mergeCell ref="AG258:AG264"/>
    <mergeCell ref="L260:L264"/>
    <mergeCell ref="Y260:Y264"/>
    <mergeCell ref="A230:A264"/>
    <mergeCell ref="W258:W264"/>
    <mergeCell ref="X258:X264"/>
    <mergeCell ref="Y258:Y259"/>
    <mergeCell ref="V251:V257"/>
    <mergeCell ref="AE251:AE257"/>
    <mergeCell ref="AF251:AF257"/>
    <mergeCell ref="AG251:AG257"/>
    <mergeCell ref="W251:W257"/>
    <mergeCell ref="X251:X257"/>
    <mergeCell ref="Y251:Y252"/>
    <mergeCell ref="AA251:AA257"/>
    <mergeCell ref="Z258:Z264"/>
    <mergeCell ref="D237:D243"/>
    <mergeCell ref="D244:D250"/>
    <mergeCell ref="D251:D257"/>
    <mergeCell ref="S230:S236"/>
    <mergeCell ref="S237:S243"/>
    <mergeCell ref="S244:S250"/>
    <mergeCell ref="S251:S257"/>
    <mergeCell ref="Y253:Y257"/>
    <mergeCell ref="C251:C257"/>
    <mergeCell ref="E251:E257"/>
    <mergeCell ref="F251:F257"/>
    <mergeCell ref="G251:G257"/>
    <mergeCell ref="H251:H257"/>
    <mergeCell ref="I251:I257"/>
    <mergeCell ref="J251:J257"/>
    <mergeCell ref="B230:B250"/>
    <mergeCell ref="B251:B264"/>
    <mergeCell ref="B274:I274"/>
    <mergeCell ref="M274:W274"/>
    <mergeCell ref="A265:AG265"/>
    <mergeCell ref="AB266:AD266"/>
    <mergeCell ref="AE266:AG266"/>
    <mergeCell ref="AB267:AD267"/>
    <mergeCell ref="AE267:AG267"/>
    <mergeCell ref="A266:B266"/>
    <mergeCell ref="A267:B267"/>
    <mergeCell ref="Z272:AG272"/>
    <mergeCell ref="Z273:AG273"/>
    <mergeCell ref="C266:AA266"/>
    <mergeCell ref="C267:AA267"/>
    <mergeCell ref="Z274:AG274"/>
    <mergeCell ref="A270:AG270"/>
    <mergeCell ref="Y271:AG271"/>
    <mergeCell ref="B272:I272"/>
    <mergeCell ref="B273:I273"/>
    <mergeCell ref="M272:W272"/>
    <mergeCell ref="M273:W273"/>
    <mergeCell ref="L271:W271"/>
    <mergeCell ref="AB268:AD268"/>
    <mergeCell ref="AE268:AG268"/>
    <mergeCell ref="AB269:AD269"/>
    <mergeCell ref="AE269:AG269"/>
    <mergeCell ref="C268:AA268"/>
    <mergeCell ref="C269:AA269"/>
    <mergeCell ref="A268:B268"/>
    <mergeCell ref="A269:B269"/>
    <mergeCell ref="A271:I271"/>
  </mergeCells>
  <conditionalFormatting sqref="L13:L19">
    <cfRule type="expression" dxfId="367" priority="561">
      <formula>$L$15="BAJA"</formula>
    </cfRule>
    <cfRule type="expression" dxfId="366" priority="562">
      <formula>$L$15="MODERADA"</formula>
    </cfRule>
    <cfRule type="expression" dxfId="365" priority="563">
      <formula>$L$15="ALTA"</formula>
    </cfRule>
    <cfRule type="expression" dxfId="364" priority="564">
      <formula>$L$15="EXTREMA"</formula>
    </cfRule>
  </conditionalFormatting>
  <conditionalFormatting sqref="Y13:Y19">
    <cfRule type="expression" dxfId="363" priority="557">
      <formula>$Y$15="MODERADA"</formula>
    </cfRule>
    <cfRule type="expression" dxfId="362" priority="558">
      <formula>$Y$15="EXTREMA"</formula>
    </cfRule>
    <cfRule type="expression" dxfId="361" priority="559">
      <formula>$Y$15="ALTA"</formula>
    </cfRule>
    <cfRule type="expression" dxfId="360" priority="560">
      <formula>$Y$15="BAJA"</formula>
    </cfRule>
  </conditionalFormatting>
  <conditionalFormatting sqref="L20:L21">
    <cfRule type="expression" dxfId="359" priority="513">
      <formula>$L$22="BAJA"</formula>
    </cfRule>
    <cfRule type="expression" dxfId="358" priority="514">
      <formula>$L$22="MODERADA"</formula>
    </cfRule>
    <cfRule type="expression" dxfId="357" priority="515">
      <formula>$L$22="ALTA"</formula>
    </cfRule>
    <cfRule type="expression" dxfId="356" priority="516">
      <formula>$L$22="EXTREMA"</formula>
    </cfRule>
  </conditionalFormatting>
  <conditionalFormatting sqref="Y20:Y26">
    <cfRule type="expression" dxfId="355" priority="509">
      <formula>$Y$22="MODERADA"</formula>
    </cfRule>
    <cfRule type="expression" dxfId="354" priority="510">
      <formula>$Y$22="EXTREMA"</formula>
    </cfRule>
    <cfRule type="expression" dxfId="353" priority="511">
      <formula>$Y$22="ALTA"</formula>
    </cfRule>
    <cfRule type="expression" dxfId="352" priority="512">
      <formula>$Y$22="BAJA"</formula>
    </cfRule>
  </conditionalFormatting>
  <conditionalFormatting sqref="L27:L28">
    <cfRule type="expression" dxfId="351" priority="505">
      <formula>$L$29="BAJA"</formula>
    </cfRule>
    <cfRule type="expression" dxfId="350" priority="506">
      <formula>$L$29="MODERADA"</formula>
    </cfRule>
    <cfRule type="expression" dxfId="349" priority="507">
      <formula>$L$29="ALTA"</formula>
    </cfRule>
    <cfRule type="expression" dxfId="348" priority="508">
      <formula>$L$29="EXTREMA"</formula>
    </cfRule>
  </conditionalFormatting>
  <conditionalFormatting sqref="Y27:Y33">
    <cfRule type="expression" dxfId="347" priority="501">
      <formula>$Y$29="MODERADA"</formula>
    </cfRule>
    <cfRule type="expression" dxfId="346" priority="502">
      <formula>$Y$29="EXTREMA"</formula>
    </cfRule>
    <cfRule type="expression" dxfId="345" priority="503">
      <formula>$Y$29="ALTA"</formula>
    </cfRule>
    <cfRule type="expression" dxfId="344" priority="504">
      <formula>$Y$29="BAJA"</formula>
    </cfRule>
  </conditionalFormatting>
  <conditionalFormatting sqref="L34:L35">
    <cfRule type="expression" dxfId="343" priority="497">
      <formula>$L$36="BAJA"</formula>
    </cfRule>
    <cfRule type="expression" dxfId="342" priority="498">
      <formula>$L$36="MODERADA"</formula>
    </cfRule>
    <cfRule type="expression" dxfId="341" priority="499">
      <formula>$L$36="ALTA"</formula>
    </cfRule>
    <cfRule type="expression" dxfId="340" priority="500">
      <formula>$L$36="EXTREMA"</formula>
    </cfRule>
  </conditionalFormatting>
  <conditionalFormatting sqref="Y34:Y40">
    <cfRule type="expression" dxfId="339" priority="493">
      <formula>$Y$36="MODERADA"</formula>
    </cfRule>
    <cfRule type="expression" dxfId="338" priority="494">
      <formula>$Y$36="EXTREMA"</formula>
    </cfRule>
    <cfRule type="expression" dxfId="337" priority="495">
      <formula>$Y$36="ALTA"</formula>
    </cfRule>
    <cfRule type="expression" dxfId="336" priority="496">
      <formula>$Y$36="BAJA"</formula>
    </cfRule>
  </conditionalFormatting>
  <conditionalFormatting sqref="L29:L33">
    <cfRule type="expression" dxfId="335" priority="485">
      <formula>$L$29="BAJA"</formula>
    </cfRule>
    <cfRule type="expression" dxfId="334" priority="486">
      <formula>$L$29="MODERADA"</formula>
    </cfRule>
    <cfRule type="expression" dxfId="333" priority="487">
      <formula>$L$29="ALTA"</formula>
    </cfRule>
    <cfRule type="expression" dxfId="332" priority="488">
      <formula>$L$29="EXTREMA"</formula>
    </cfRule>
  </conditionalFormatting>
  <conditionalFormatting sqref="L36:L40">
    <cfRule type="expression" dxfId="331" priority="481">
      <formula>$L$36="BAJA"</formula>
    </cfRule>
    <cfRule type="expression" dxfId="330" priority="482">
      <formula>$L$36="MODERADA"</formula>
    </cfRule>
    <cfRule type="expression" dxfId="329" priority="483">
      <formula>$L$36="ALTA"</formula>
    </cfRule>
    <cfRule type="expression" dxfId="328" priority="484">
      <formula>$L$36="EXTREMA"</formula>
    </cfRule>
  </conditionalFormatting>
  <conditionalFormatting sqref="L22:L26">
    <cfRule type="expression" dxfId="327" priority="489">
      <formula>$L$22="BAJA"</formula>
    </cfRule>
    <cfRule type="expression" dxfId="326" priority="490">
      <formula>$L$22="MODERADA"</formula>
    </cfRule>
    <cfRule type="expression" dxfId="325" priority="491">
      <formula>$L$22="ALTA"</formula>
    </cfRule>
    <cfRule type="expression" dxfId="324" priority="492">
      <formula>$L$22="EXTREMA"</formula>
    </cfRule>
  </conditionalFormatting>
  <conditionalFormatting sqref="L41:L47">
    <cfRule type="expression" dxfId="323" priority="397">
      <formula>$L$43="BAJA"</formula>
    </cfRule>
    <cfRule type="expression" dxfId="322" priority="398">
      <formula>$L$43="MODERADA"</formula>
    </cfRule>
    <cfRule type="expression" dxfId="321" priority="399">
      <formula>$L$43="ALTA"</formula>
    </cfRule>
    <cfRule type="expression" dxfId="320" priority="400">
      <formula>$L$43="EXTREMA"</formula>
    </cfRule>
  </conditionalFormatting>
  <conditionalFormatting sqref="Y41:Y47">
    <cfRule type="expression" dxfId="319" priority="393">
      <formula>$Y$43="MODERADA"</formula>
    </cfRule>
    <cfRule type="expression" dxfId="318" priority="394">
      <formula>$Y$43="EXTREMA"</formula>
    </cfRule>
    <cfRule type="expression" dxfId="317" priority="395">
      <formula>$Y$43="ALTA"</formula>
    </cfRule>
    <cfRule type="expression" dxfId="316" priority="396">
      <formula>$Y$43="BAJA"</formula>
    </cfRule>
  </conditionalFormatting>
  <conditionalFormatting sqref="L48:L54">
    <cfRule type="expression" dxfId="315" priority="389">
      <formula>$L$50="BAJA"</formula>
    </cfRule>
    <cfRule type="expression" dxfId="314" priority="390">
      <formula>$L$50="MODERADA"</formula>
    </cfRule>
    <cfRule type="expression" dxfId="313" priority="391">
      <formula>$L$50="ALTA"</formula>
    </cfRule>
    <cfRule type="expression" dxfId="312" priority="392">
      <formula>$L$50="EXTREMA"</formula>
    </cfRule>
  </conditionalFormatting>
  <conditionalFormatting sqref="Y48:Y54">
    <cfRule type="expression" dxfId="311" priority="385">
      <formula>$Y$50="MODERADA"</formula>
    </cfRule>
    <cfRule type="expression" dxfId="310" priority="386">
      <formula>$Y$50="EXTREMA"</formula>
    </cfRule>
    <cfRule type="expression" dxfId="309" priority="387">
      <formula>$Y$50="ALTA"</formula>
    </cfRule>
    <cfRule type="expression" dxfId="308" priority="388">
      <formula>$Y$50="BAJA"</formula>
    </cfRule>
  </conditionalFormatting>
  <conditionalFormatting sqref="L55:L61">
    <cfRule type="expression" dxfId="307" priority="381">
      <formula>$L$57="BAJA"</formula>
    </cfRule>
    <cfRule type="expression" dxfId="306" priority="382">
      <formula>$L$57="MODERADA"</formula>
    </cfRule>
    <cfRule type="expression" dxfId="305" priority="383">
      <formula>$L$57="ALTA"</formula>
    </cfRule>
    <cfRule type="expression" dxfId="304" priority="384">
      <formula>$L$57="EXTREMA"</formula>
    </cfRule>
  </conditionalFormatting>
  <conditionalFormatting sqref="Y55:Y61">
    <cfRule type="expression" dxfId="303" priority="377">
      <formula>$Y$57="MODERADA"</formula>
    </cfRule>
    <cfRule type="expression" dxfId="302" priority="378">
      <formula>$Y$57="EXTREMA"</formula>
    </cfRule>
    <cfRule type="expression" dxfId="301" priority="379">
      <formula>$Y$57="ALTA"</formula>
    </cfRule>
    <cfRule type="expression" dxfId="300" priority="380">
      <formula>$Y$57="BAJA"</formula>
    </cfRule>
  </conditionalFormatting>
  <conditionalFormatting sqref="L62:L68">
    <cfRule type="expression" dxfId="299" priority="373">
      <formula>$L$64="BAJA"</formula>
    </cfRule>
    <cfRule type="expression" dxfId="298" priority="374">
      <formula>$L$64="MODERADA"</formula>
    </cfRule>
    <cfRule type="expression" dxfId="297" priority="375">
      <formula>$L$64="ALTA"</formula>
    </cfRule>
    <cfRule type="expression" dxfId="296" priority="376">
      <formula>$L$64="EXTREMA"</formula>
    </cfRule>
  </conditionalFormatting>
  <conditionalFormatting sqref="Y62:Y68">
    <cfRule type="expression" dxfId="295" priority="369">
      <formula>$Y$64="MODERADA"</formula>
    </cfRule>
    <cfRule type="expression" dxfId="294" priority="370">
      <formula>$Y$64="EXTREMA"</formula>
    </cfRule>
    <cfRule type="expression" dxfId="293" priority="371">
      <formula>$Y$64="ALTA"</formula>
    </cfRule>
    <cfRule type="expression" dxfId="292" priority="372">
      <formula>$Y$64="BAJA"</formula>
    </cfRule>
  </conditionalFormatting>
  <conditionalFormatting sqref="L69:L75">
    <cfRule type="expression" dxfId="291" priority="365">
      <formula>$L$71="BAJA"</formula>
    </cfRule>
    <cfRule type="expression" dxfId="290" priority="366">
      <formula>$L$71="MODERADA"</formula>
    </cfRule>
    <cfRule type="expression" dxfId="289" priority="367">
      <formula>$L$71="ALTA"</formula>
    </cfRule>
    <cfRule type="expression" dxfId="288" priority="368">
      <formula>$L$71="EXTREMA"</formula>
    </cfRule>
  </conditionalFormatting>
  <conditionalFormatting sqref="Y69:Y75">
    <cfRule type="expression" dxfId="287" priority="361">
      <formula>$Y$71="MODERADA"</formula>
    </cfRule>
    <cfRule type="expression" dxfId="286" priority="362">
      <formula>$Y$71="EXTREMA"</formula>
    </cfRule>
    <cfRule type="expression" dxfId="285" priority="363">
      <formula>$Y$71="ALTA"</formula>
    </cfRule>
    <cfRule type="expression" dxfId="284" priority="364">
      <formula>$Y$71="BAJA"</formula>
    </cfRule>
  </conditionalFormatting>
  <conditionalFormatting sqref="L76:L82">
    <cfRule type="expression" dxfId="283" priority="357">
      <formula>$L$78="BAJA"</formula>
    </cfRule>
    <cfRule type="expression" dxfId="282" priority="358">
      <formula>$L$78="MODERADA"</formula>
    </cfRule>
    <cfRule type="expression" dxfId="281" priority="359">
      <formula>$L$78="ALTA"</formula>
    </cfRule>
    <cfRule type="expression" dxfId="280" priority="360">
      <formula>$L$78="EXTREMA"</formula>
    </cfRule>
  </conditionalFormatting>
  <conditionalFormatting sqref="Y76:Y82">
    <cfRule type="expression" dxfId="279" priority="353">
      <formula>$Y$78="MODERADA"</formula>
    </cfRule>
    <cfRule type="expression" dxfId="278" priority="354">
      <formula>$Y$78="EXTREMA"</formula>
    </cfRule>
    <cfRule type="expression" dxfId="277" priority="355">
      <formula>$Y$78="ALTA"</formula>
    </cfRule>
    <cfRule type="expression" dxfId="276" priority="356">
      <formula>$Y$78="BAJA"</formula>
    </cfRule>
  </conditionalFormatting>
  <conditionalFormatting sqref="L83:L89">
    <cfRule type="expression" dxfId="275" priority="349">
      <formula>$L$85="BAJA"</formula>
    </cfRule>
    <cfRule type="expression" dxfId="274" priority="350">
      <formula>$L$85="MODERADA"</formula>
    </cfRule>
    <cfRule type="expression" dxfId="273" priority="351">
      <formula>$L$85="ALTA"</formula>
    </cfRule>
    <cfRule type="expression" dxfId="272" priority="352">
      <formula>$L$85="EXTREMA"</formula>
    </cfRule>
  </conditionalFormatting>
  <conditionalFormatting sqref="Y83:Y89">
    <cfRule type="expression" dxfId="271" priority="345">
      <formula>$Y$85="MODERADA"</formula>
    </cfRule>
    <cfRule type="expression" dxfId="270" priority="346">
      <formula>$Y$85="EXTREMA"</formula>
    </cfRule>
    <cfRule type="expression" dxfId="269" priority="347">
      <formula>$Y$85="ALTA"</formula>
    </cfRule>
    <cfRule type="expression" dxfId="268" priority="348">
      <formula>$Y$85="BAJA"</formula>
    </cfRule>
  </conditionalFormatting>
  <conditionalFormatting sqref="L90:L96">
    <cfRule type="expression" dxfId="267" priority="341">
      <formula>$L$92="BAJA"</formula>
    </cfRule>
    <cfRule type="expression" dxfId="266" priority="342">
      <formula>$L$92="MODERADA"</formula>
    </cfRule>
    <cfRule type="expression" dxfId="265" priority="343">
      <formula>$L$92="ALTA"</formula>
    </cfRule>
    <cfRule type="expression" dxfId="264" priority="344">
      <formula>$L$92="EXTREMA"</formula>
    </cfRule>
  </conditionalFormatting>
  <conditionalFormatting sqref="Y90:Y96">
    <cfRule type="expression" dxfId="263" priority="337">
      <formula>$Y$92="MODERADA"</formula>
    </cfRule>
    <cfRule type="expression" dxfId="262" priority="338">
      <formula>$Y$92="EXTREMA"</formula>
    </cfRule>
    <cfRule type="expression" dxfId="261" priority="339">
      <formula>$Y$92="ALTA"</formula>
    </cfRule>
    <cfRule type="expression" dxfId="260" priority="340">
      <formula>$Y$92="BAJA"</formula>
    </cfRule>
  </conditionalFormatting>
  <conditionalFormatting sqref="L97:L103">
    <cfRule type="expression" dxfId="259" priority="333">
      <formula>$L$15="BAJA"</formula>
    </cfRule>
    <cfRule type="expression" dxfId="258" priority="334">
      <formula>$L$15="MODERADA"</formula>
    </cfRule>
    <cfRule type="expression" dxfId="257" priority="335">
      <formula>$L$15="ALTA"</formula>
    </cfRule>
    <cfRule type="expression" dxfId="256" priority="336">
      <formula>$L$15="EXTREMA"</formula>
    </cfRule>
  </conditionalFormatting>
  <conditionalFormatting sqref="Y97:Y103">
    <cfRule type="expression" dxfId="255" priority="329">
      <formula>$Y$15="MODERADA"</formula>
    </cfRule>
    <cfRule type="expression" dxfId="254" priority="330">
      <formula>$Y$15="EXTREMA"</formula>
    </cfRule>
    <cfRule type="expression" dxfId="253" priority="331">
      <formula>$Y$15="ALTA"</formula>
    </cfRule>
    <cfRule type="expression" dxfId="252" priority="332">
      <formula>$Y$15="BAJA"</formula>
    </cfRule>
  </conditionalFormatting>
  <conditionalFormatting sqref="L104:L110">
    <cfRule type="expression" dxfId="251" priority="301">
      <formula>$L$106="BAJA"</formula>
    </cfRule>
    <cfRule type="expression" dxfId="250" priority="302">
      <formula>$L$106="MODERADA"</formula>
    </cfRule>
    <cfRule type="expression" dxfId="249" priority="303">
      <formula>$L$106="ALTA"</formula>
    </cfRule>
    <cfRule type="expression" dxfId="248" priority="304">
      <formula>$L$106="EXTREMA"</formula>
    </cfRule>
  </conditionalFormatting>
  <conditionalFormatting sqref="Y104:Y110">
    <cfRule type="expression" dxfId="247" priority="297">
      <formula>$Y$106="MODERADA"</formula>
    </cfRule>
    <cfRule type="expression" dxfId="246" priority="298">
      <formula>$Y$106="EXTREMA"</formula>
    </cfRule>
    <cfRule type="expression" dxfId="245" priority="299">
      <formula>$Y$106="ALTA"</formula>
    </cfRule>
    <cfRule type="expression" dxfId="244" priority="300">
      <formula>$Y$106="BAJA"</formula>
    </cfRule>
  </conditionalFormatting>
  <conditionalFormatting sqref="L111:L117">
    <cfRule type="expression" dxfId="243" priority="293">
      <formula>$L$113="BAJA"</formula>
    </cfRule>
    <cfRule type="expression" dxfId="242" priority="294">
      <formula>$L$113="MODERADA"</formula>
    </cfRule>
    <cfRule type="expression" dxfId="241" priority="295">
      <formula>$L$113="ALTA"</formula>
    </cfRule>
    <cfRule type="expression" dxfId="240" priority="296">
      <formula>$L$113="EXTREMA"</formula>
    </cfRule>
  </conditionalFormatting>
  <conditionalFormatting sqref="Y111:Y117">
    <cfRule type="expression" dxfId="239" priority="289">
      <formula>$Y$113="MODERADA"</formula>
    </cfRule>
    <cfRule type="expression" dxfId="238" priority="290">
      <formula>$Y$113="EXTREMA"</formula>
    </cfRule>
    <cfRule type="expression" dxfId="237" priority="291">
      <formula>$Y$113="ALTA"</formula>
    </cfRule>
    <cfRule type="expression" dxfId="236" priority="292">
      <formula>$Y$113="BAJA"</formula>
    </cfRule>
  </conditionalFormatting>
  <conditionalFormatting sqref="Y118:Y124">
    <cfRule type="expression" dxfId="235" priority="281">
      <formula>$Y$120="MODERADA"</formula>
    </cfRule>
    <cfRule type="expression" dxfId="234" priority="282">
      <formula>$Y$120="EXTREMA"</formula>
    </cfRule>
    <cfRule type="expression" dxfId="233" priority="283">
      <formula>$Y$120="ALTA"</formula>
    </cfRule>
    <cfRule type="expression" dxfId="232" priority="284">
      <formula>$Y$120="BAJA"</formula>
    </cfRule>
  </conditionalFormatting>
  <conditionalFormatting sqref="Y125:Y131">
    <cfRule type="expression" dxfId="231" priority="273">
      <formula>$Y$127="MODERADA"</formula>
    </cfRule>
    <cfRule type="expression" dxfId="230" priority="274">
      <formula>$Y$127="EXTREMA"</formula>
    </cfRule>
    <cfRule type="expression" dxfId="229" priority="275">
      <formula>$Y$127="ALTA"</formula>
    </cfRule>
    <cfRule type="expression" dxfId="228" priority="276">
      <formula>$Y$127="BAJA"</formula>
    </cfRule>
  </conditionalFormatting>
  <conditionalFormatting sqref="L127:L131">
    <cfRule type="expression" dxfId="227" priority="265">
      <formula>$L$28="BAJA"</formula>
    </cfRule>
    <cfRule type="expression" dxfId="226" priority="266">
      <formula>$L$28="MODERADA"</formula>
    </cfRule>
    <cfRule type="expression" dxfId="225" priority="267">
      <formula>$L$28="ALTA"</formula>
    </cfRule>
    <cfRule type="expression" dxfId="224" priority="268">
      <formula>$L$28="EXTREMA"</formula>
    </cfRule>
  </conditionalFormatting>
  <conditionalFormatting sqref="L120:L124">
    <cfRule type="expression" dxfId="223" priority="269">
      <formula>$L$21="BAJA"</formula>
    </cfRule>
    <cfRule type="expression" dxfId="222" priority="270">
      <formula>$L$21="MODERADA"</formula>
    </cfRule>
    <cfRule type="expression" dxfId="221" priority="271">
      <formula>$L$21="ALTA"</formula>
    </cfRule>
    <cfRule type="expression" dxfId="220" priority="272">
      <formula>$L$21="EXTREMA"</formula>
    </cfRule>
  </conditionalFormatting>
  <conditionalFormatting sqref="L118:L124">
    <cfRule type="expression" dxfId="219" priority="285">
      <formula>$L$120="BAJA"</formula>
    </cfRule>
    <cfRule type="expression" dxfId="218" priority="286">
      <formula>$L$120="MODERADA"</formula>
    </cfRule>
    <cfRule type="expression" dxfId="217" priority="287">
      <formula>$L$120="ALTA"</formula>
    </cfRule>
    <cfRule type="expression" dxfId="216" priority="288">
      <formula>$L$120="EXTREMA"</formula>
    </cfRule>
  </conditionalFormatting>
  <conditionalFormatting sqref="L125:L131">
    <cfRule type="expression" dxfId="215" priority="277">
      <formula>$L$127="BAJA"</formula>
    </cfRule>
    <cfRule type="expression" dxfId="214" priority="278">
      <formula>$L$127="MODERADA"</formula>
    </cfRule>
    <cfRule type="expression" dxfId="213" priority="279">
      <formula>$L$127="ALTA"</formula>
    </cfRule>
    <cfRule type="expression" dxfId="212" priority="280">
      <formula>$L$127="EXTREMA"</formula>
    </cfRule>
  </conditionalFormatting>
  <conditionalFormatting sqref="L132:L138">
    <cfRule type="expression" dxfId="211" priority="261">
      <formula>$L$134="BAJA"</formula>
    </cfRule>
    <cfRule type="expression" dxfId="210" priority="262">
      <formula>$L$134="MODERADA"</formula>
    </cfRule>
    <cfRule type="expression" dxfId="209" priority="263">
      <formula>$L$134="ALTA"</formula>
    </cfRule>
    <cfRule type="expression" dxfId="208" priority="264">
      <formula>$L$134="EXTREMA"</formula>
    </cfRule>
  </conditionalFormatting>
  <conditionalFormatting sqref="Y132:Y138">
    <cfRule type="expression" dxfId="207" priority="257">
      <formula>$Y$134="MODERADA"</formula>
    </cfRule>
    <cfRule type="expression" dxfId="206" priority="258">
      <formula>$Y$134="EXTREMA"</formula>
    </cfRule>
    <cfRule type="expression" dxfId="205" priority="259">
      <formula>$Y$134="ALTA"</formula>
    </cfRule>
    <cfRule type="expression" dxfId="204" priority="260">
      <formula>$Y$134="BAJA"</formula>
    </cfRule>
  </conditionalFormatting>
  <conditionalFormatting sqref="Y139:Y145">
    <cfRule type="expression" dxfId="203" priority="249">
      <formula>$Y$141="MODERADA"</formula>
    </cfRule>
    <cfRule type="expression" dxfId="202" priority="250">
      <formula>$Y$141="EXTREMA"</formula>
    </cfRule>
    <cfRule type="expression" dxfId="201" priority="251">
      <formula>$Y$141="ALTA"</formula>
    </cfRule>
    <cfRule type="expression" dxfId="200" priority="252">
      <formula>$Y$141="BAJA"</formula>
    </cfRule>
  </conditionalFormatting>
  <conditionalFormatting sqref="Y146:Y152">
    <cfRule type="expression" dxfId="199" priority="241">
      <formula>$Y$148="MODERADA"</formula>
    </cfRule>
    <cfRule type="expression" dxfId="198" priority="242">
      <formula>$Y$148="EXTREMA"</formula>
    </cfRule>
    <cfRule type="expression" dxfId="197" priority="243">
      <formula>$Y$148="ALTA"</formula>
    </cfRule>
    <cfRule type="expression" dxfId="196" priority="244">
      <formula>$Y$148="BAJA"</formula>
    </cfRule>
  </conditionalFormatting>
  <conditionalFormatting sqref="L148:L152">
    <cfRule type="expression" dxfId="195" priority="233">
      <formula>$L$28="BAJA"</formula>
    </cfRule>
    <cfRule type="expression" dxfId="194" priority="234">
      <formula>$L$28="MODERADA"</formula>
    </cfRule>
    <cfRule type="expression" dxfId="193" priority="235">
      <formula>$L$28="ALTA"</formula>
    </cfRule>
    <cfRule type="expression" dxfId="192" priority="236">
      <formula>$L$28="EXTREMA"</formula>
    </cfRule>
  </conditionalFormatting>
  <conditionalFormatting sqref="L141:L145">
    <cfRule type="expression" dxfId="191" priority="237">
      <formula>$L$21="BAJA"</formula>
    </cfRule>
    <cfRule type="expression" dxfId="190" priority="238">
      <formula>$L$21="MODERADA"</formula>
    </cfRule>
    <cfRule type="expression" dxfId="189" priority="239">
      <formula>$L$21="ALTA"</formula>
    </cfRule>
    <cfRule type="expression" dxfId="188" priority="240">
      <formula>$L$21="EXTREMA"</formula>
    </cfRule>
  </conditionalFormatting>
  <conditionalFormatting sqref="L139:L145">
    <cfRule type="expression" dxfId="187" priority="253">
      <formula>$L$141="BAJA"</formula>
    </cfRule>
    <cfRule type="expression" dxfId="186" priority="254">
      <formula>$L$141="MODERADA"</formula>
    </cfRule>
    <cfRule type="expression" dxfId="185" priority="255">
      <formula>$L$141="ALTA"</formula>
    </cfRule>
    <cfRule type="expression" dxfId="184" priority="256">
      <formula>$L$141="EXTREMA"</formula>
    </cfRule>
  </conditionalFormatting>
  <conditionalFormatting sqref="L146:L152">
    <cfRule type="expression" dxfId="183" priority="245">
      <formula>$L$148="BAJA"</formula>
    </cfRule>
    <cfRule type="expression" dxfId="182" priority="246">
      <formula>$L$148="MODERADA"</formula>
    </cfRule>
    <cfRule type="expression" dxfId="181" priority="247">
      <formula>$L$148="ALTA"</formula>
    </cfRule>
    <cfRule type="expression" dxfId="180" priority="248">
      <formula>$L$148="EXTREMA"</formula>
    </cfRule>
  </conditionalFormatting>
  <conditionalFormatting sqref="L153:L159">
    <cfRule type="expression" dxfId="179" priority="229">
      <formula>$L$155="BAJA"</formula>
    </cfRule>
    <cfRule type="expression" dxfId="178" priority="230">
      <formula>$L$155="MODERADA"</formula>
    </cfRule>
    <cfRule type="expression" dxfId="177" priority="231">
      <formula>$L$155="ALTA"</formula>
    </cfRule>
    <cfRule type="expression" dxfId="176" priority="232">
      <formula>$L$155="EXTREMA"</formula>
    </cfRule>
  </conditionalFormatting>
  <conditionalFormatting sqref="Y153:Y159">
    <cfRule type="expression" dxfId="175" priority="225">
      <formula>$Y$155="MODERADA"</formula>
    </cfRule>
    <cfRule type="expression" dxfId="174" priority="226">
      <formula>$Y$155="EXTREMA"</formula>
    </cfRule>
    <cfRule type="expression" dxfId="173" priority="227">
      <formula>$Y$155="ALTA"</formula>
    </cfRule>
    <cfRule type="expression" dxfId="172" priority="228">
      <formula>$Y$155="BAJA"</formula>
    </cfRule>
  </conditionalFormatting>
  <conditionalFormatting sqref="L160:L166">
    <cfRule type="expression" dxfId="171" priority="221">
      <formula>$L$162="BAJA"</formula>
    </cfRule>
    <cfRule type="expression" dxfId="170" priority="222">
      <formula>$L$162="MODERADA"</formula>
    </cfRule>
    <cfRule type="expression" dxfId="169" priority="223">
      <formula>$L$162="ALTA"</formula>
    </cfRule>
    <cfRule type="expression" dxfId="168" priority="224">
      <formula>$L$162="EXTREMA"</formula>
    </cfRule>
  </conditionalFormatting>
  <conditionalFormatting sqref="Y160:Y166">
    <cfRule type="expression" dxfId="167" priority="217">
      <formula>$Y$162="MODERADA"</formula>
    </cfRule>
    <cfRule type="expression" dxfId="166" priority="218">
      <formula>$Y$162="EXTREMA"</formula>
    </cfRule>
    <cfRule type="expression" dxfId="165" priority="219">
      <formula>$Y$162="ALTA"</formula>
    </cfRule>
    <cfRule type="expression" dxfId="164" priority="220">
      <formula>$Y$162="BAJA"</formula>
    </cfRule>
  </conditionalFormatting>
  <conditionalFormatting sqref="L169:L173">
    <cfRule type="expression" dxfId="163" priority="213">
      <formula>$L$21="BAJA"</formula>
    </cfRule>
    <cfRule type="expression" dxfId="162" priority="214">
      <formula>$L$21="MODERADA"</formula>
    </cfRule>
    <cfRule type="expression" dxfId="161" priority="215">
      <formula>$L$21="ALTA"</formula>
    </cfRule>
    <cfRule type="expression" dxfId="160" priority="216">
      <formula>$L$21="EXTREMA"</formula>
    </cfRule>
  </conditionalFormatting>
  <conditionalFormatting sqref="L167:L173">
    <cfRule type="expression" dxfId="159" priority="209">
      <formula>$L$169="BAJA"</formula>
    </cfRule>
    <cfRule type="expression" dxfId="158" priority="210">
      <formula>$L$169="MODERADA"</formula>
    </cfRule>
    <cfRule type="expression" dxfId="157" priority="211">
      <formula>$L$169="ALTA"</formula>
    </cfRule>
    <cfRule type="expression" dxfId="156" priority="212">
      <formula>$L$169="EXTREMA"</formula>
    </cfRule>
  </conditionalFormatting>
  <conditionalFormatting sqref="Y167:Y173">
    <cfRule type="expression" dxfId="155" priority="197">
      <formula>$Y$162="MODERADA"</formula>
    </cfRule>
    <cfRule type="expression" dxfId="154" priority="198">
      <formula>$Y$162="EXTREMA"</formula>
    </cfRule>
    <cfRule type="expression" dxfId="153" priority="199">
      <formula>$Y$162="ALTA"</formula>
    </cfRule>
    <cfRule type="expression" dxfId="152" priority="200">
      <formula>$Y$162="BAJA"</formula>
    </cfRule>
  </conditionalFormatting>
  <conditionalFormatting sqref="L176:L180">
    <cfRule type="expression" dxfId="151" priority="161">
      <formula>$L$21="BAJA"</formula>
    </cfRule>
    <cfRule type="expression" dxfId="150" priority="162">
      <formula>$L$21="MODERADA"</formula>
    </cfRule>
    <cfRule type="expression" dxfId="149" priority="163">
      <formula>$L$21="ALTA"</formula>
    </cfRule>
    <cfRule type="expression" dxfId="148" priority="164">
      <formula>$L$21="EXTREMA"</formula>
    </cfRule>
  </conditionalFormatting>
  <conditionalFormatting sqref="L174:L180">
    <cfRule type="expression" dxfId="147" priority="157">
      <formula>$L$176="BAJA"</formula>
    </cfRule>
    <cfRule type="expression" dxfId="146" priority="158">
      <formula>$L$176="MODERADA"</formula>
    </cfRule>
    <cfRule type="expression" dxfId="145" priority="159">
      <formula>$L$176="ALTA"</formula>
    </cfRule>
    <cfRule type="expression" dxfId="144" priority="160">
      <formula>$L$176="EXTREMA"</formula>
    </cfRule>
  </conditionalFormatting>
  <conditionalFormatting sqref="Y174:Y180">
    <cfRule type="expression" dxfId="143" priority="153">
      <formula>$Y$176="MODERADA"</formula>
    </cfRule>
    <cfRule type="expression" dxfId="142" priority="154">
      <formula>$Y$176="EXTREMA"</formula>
    </cfRule>
    <cfRule type="expression" dxfId="141" priority="155">
      <formula>$Y$176="ALTA"</formula>
    </cfRule>
    <cfRule type="expression" dxfId="140" priority="156">
      <formula>$Y$176="BAJA"</formula>
    </cfRule>
  </conditionalFormatting>
  <conditionalFormatting sqref="L183:L187">
    <cfRule type="expression" dxfId="139" priority="137">
      <formula>$L$21="BAJA"</formula>
    </cfRule>
    <cfRule type="expression" dxfId="138" priority="138">
      <formula>$L$21="MODERADA"</formula>
    </cfRule>
    <cfRule type="expression" dxfId="137" priority="139">
      <formula>$L$21="ALTA"</formula>
    </cfRule>
    <cfRule type="expression" dxfId="136" priority="140">
      <formula>$L$21="EXTREMA"</formula>
    </cfRule>
  </conditionalFormatting>
  <conditionalFormatting sqref="L181:L187">
    <cfRule type="expression" dxfId="135" priority="133">
      <formula>$L$183="BAJA"</formula>
    </cfRule>
    <cfRule type="expression" dxfId="134" priority="134">
      <formula>$L$183="MODERADA"</formula>
    </cfRule>
    <cfRule type="expression" dxfId="133" priority="135">
      <formula>$L$183="ALTA"</formula>
    </cfRule>
    <cfRule type="expression" dxfId="132" priority="136">
      <formula>$L$183="EXTREMA"</formula>
    </cfRule>
  </conditionalFormatting>
  <conditionalFormatting sqref="Y181:Y187">
    <cfRule type="expression" dxfId="131" priority="129">
      <formula>$Y$183="MODERADA"</formula>
    </cfRule>
    <cfRule type="expression" dxfId="130" priority="130">
      <formula>$Y$183="EXTREMA"</formula>
    </cfRule>
    <cfRule type="expression" dxfId="129" priority="131">
      <formula>$Y$183="ALTA"</formula>
    </cfRule>
    <cfRule type="expression" dxfId="128" priority="132">
      <formula>$Y$183="BAJA"</formula>
    </cfRule>
  </conditionalFormatting>
  <conditionalFormatting sqref="L190:L194">
    <cfRule type="expression" dxfId="127" priority="125">
      <formula>$L$21="BAJA"</formula>
    </cfRule>
    <cfRule type="expression" dxfId="126" priority="126">
      <formula>$L$21="MODERADA"</formula>
    </cfRule>
    <cfRule type="expression" dxfId="125" priority="127">
      <formula>$L$21="ALTA"</formula>
    </cfRule>
    <cfRule type="expression" dxfId="124" priority="128">
      <formula>$L$21="EXTREMA"</formula>
    </cfRule>
  </conditionalFormatting>
  <conditionalFormatting sqref="L188:L194">
    <cfRule type="expression" dxfId="123" priority="121">
      <formula>$L$190="BAJA"</formula>
    </cfRule>
    <cfRule type="expression" dxfId="122" priority="122">
      <formula>$L$190="MODERADA"</formula>
    </cfRule>
    <cfRule type="expression" dxfId="121" priority="123">
      <formula>$L$190="ALTA"</formula>
    </cfRule>
    <cfRule type="expression" dxfId="120" priority="124">
      <formula>$L$190="EXTREMA"</formula>
    </cfRule>
  </conditionalFormatting>
  <conditionalFormatting sqref="Y188:Y194">
    <cfRule type="expression" dxfId="119" priority="117">
      <formula>$Y$190="MODERADA"</formula>
    </cfRule>
    <cfRule type="expression" dxfId="118" priority="118">
      <formula>$Y$190="EXTREMA"</formula>
    </cfRule>
    <cfRule type="expression" dxfId="117" priority="119">
      <formula>$Y$190="ALTA"</formula>
    </cfRule>
    <cfRule type="expression" dxfId="116" priority="120">
      <formula>$Y$190="BAJA"</formula>
    </cfRule>
  </conditionalFormatting>
  <conditionalFormatting sqref="L195:L201">
    <cfRule type="expression" dxfId="115" priority="113">
      <formula>$L$197="BAJA"</formula>
    </cfRule>
    <cfRule type="expression" dxfId="114" priority="114">
      <formula>$L$197="MODERADA"</formula>
    </cfRule>
    <cfRule type="expression" dxfId="113" priority="115">
      <formula>$L$197="ALTA"</formula>
    </cfRule>
    <cfRule type="expression" dxfId="112" priority="116">
      <formula>$L$197="EXTREMA"</formula>
    </cfRule>
  </conditionalFormatting>
  <conditionalFormatting sqref="Y195:Y201">
    <cfRule type="expression" dxfId="111" priority="109">
      <formula>$Y$197="MODERADA"</formula>
    </cfRule>
    <cfRule type="expression" dxfId="110" priority="110">
      <formula>$Y$197="EXTREMA"</formula>
    </cfRule>
    <cfRule type="expression" dxfId="109" priority="111">
      <formula>$Y$197="ALTA"</formula>
    </cfRule>
    <cfRule type="expression" dxfId="108" priority="112">
      <formula>$Y$197="BAJA"</formula>
    </cfRule>
  </conditionalFormatting>
  <conditionalFormatting sqref="Y202:Y208">
    <cfRule type="expression" dxfId="107" priority="101">
      <formula>$Y$204="MODERADA"</formula>
    </cfRule>
    <cfRule type="expression" dxfId="106" priority="102">
      <formula>$Y$204="EXTREMA"</formula>
    </cfRule>
    <cfRule type="expression" dxfId="105" priority="103">
      <formula>$Y$204="ALTA"</formula>
    </cfRule>
    <cfRule type="expression" dxfId="104" priority="104">
      <formula>$Y$204="BAJA"</formula>
    </cfRule>
  </conditionalFormatting>
  <conditionalFormatting sqref="Y209:Y215">
    <cfRule type="expression" dxfId="103" priority="93">
      <formula>$Y$211="MODERADA"</formula>
    </cfRule>
    <cfRule type="expression" dxfId="102" priority="94">
      <formula>$Y$211="EXTREMA"</formula>
    </cfRule>
    <cfRule type="expression" dxfId="101" priority="95">
      <formula>$Y$211="ALTA"</formula>
    </cfRule>
    <cfRule type="expression" dxfId="100" priority="96">
      <formula>$Y$211="BAJA"</formula>
    </cfRule>
  </conditionalFormatting>
  <conditionalFormatting sqref="Y223:Y229">
    <cfRule type="expression" dxfId="99" priority="85">
      <formula>$Y$225="MODERADA"</formula>
    </cfRule>
    <cfRule type="expression" dxfId="98" priority="86">
      <formula>$Y$225="EXTREMA"</formula>
    </cfRule>
    <cfRule type="expression" dxfId="97" priority="87">
      <formula>$Y$225="ALTA"</formula>
    </cfRule>
    <cfRule type="expression" dxfId="96" priority="88">
      <formula>$Y$225="BAJA"</formula>
    </cfRule>
  </conditionalFormatting>
  <conditionalFormatting sqref="L211:L215">
    <cfRule type="expression" dxfId="95" priority="77">
      <formula>$L$28="BAJA"</formula>
    </cfRule>
    <cfRule type="expression" dxfId="94" priority="78">
      <formula>$L$28="MODERADA"</formula>
    </cfRule>
    <cfRule type="expression" dxfId="93" priority="79">
      <formula>$L$28="ALTA"</formula>
    </cfRule>
    <cfRule type="expression" dxfId="92" priority="80">
      <formula>$L$28="EXTREMA"</formula>
    </cfRule>
  </conditionalFormatting>
  <conditionalFormatting sqref="L225:L229">
    <cfRule type="expression" dxfId="91" priority="73">
      <formula>$L$42="BAJA"</formula>
    </cfRule>
    <cfRule type="expression" dxfId="90" priority="74">
      <formula>$L$42="MODERADA"</formula>
    </cfRule>
    <cfRule type="expression" dxfId="89" priority="75">
      <formula>$L$42="ALTA"</formula>
    </cfRule>
    <cfRule type="expression" dxfId="88" priority="76">
      <formula>$L$42="EXTREMA"</formula>
    </cfRule>
  </conditionalFormatting>
  <conditionalFormatting sqref="L204:L208">
    <cfRule type="expression" dxfId="87" priority="81">
      <formula>$L$21="BAJA"</formula>
    </cfRule>
    <cfRule type="expression" dxfId="86" priority="82">
      <formula>$L$21="MODERADA"</formula>
    </cfRule>
    <cfRule type="expression" dxfId="85" priority="83">
      <formula>$L$21="ALTA"</formula>
    </cfRule>
    <cfRule type="expression" dxfId="84" priority="84">
      <formula>$L$21="EXTREMA"</formula>
    </cfRule>
  </conditionalFormatting>
  <conditionalFormatting sqref="Y216:Y222">
    <cfRule type="expression" dxfId="83" priority="65">
      <formula>$Y$218="MODERADA"</formula>
    </cfRule>
    <cfRule type="expression" dxfId="82" priority="66">
      <formula>$Y$218="EXTREMA"</formula>
    </cfRule>
    <cfRule type="expression" dxfId="81" priority="67">
      <formula>$Y$218="ALTA"</formula>
    </cfRule>
    <cfRule type="expression" dxfId="80" priority="68">
      <formula>$Y$218="BAJA"</formula>
    </cfRule>
  </conditionalFormatting>
  <conditionalFormatting sqref="L218:L222">
    <cfRule type="expression" dxfId="79" priority="61">
      <formula>$L$42="BAJA"</formula>
    </cfRule>
    <cfRule type="expression" dxfId="78" priority="62">
      <formula>$L$42="MODERADA"</formula>
    </cfRule>
    <cfRule type="expression" dxfId="77" priority="63">
      <formula>$L$42="ALTA"</formula>
    </cfRule>
    <cfRule type="expression" dxfId="76" priority="64">
      <formula>$L$42="EXTREMA"</formula>
    </cfRule>
  </conditionalFormatting>
  <conditionalFormatting sqref="L202:L208">
    <cfRule type="expression" dxfId="75" priority="105">
      <formula>$L$204="BAJA"</formula>
    </cfRule>
    <cfRule type="expression" dxfId="74" priority="106">
      <formula>$L$204="MODERADA"</formula>
    </cfRule>
    <cfRule type="expression" dxfId="73" priority="107">
      <formula>$L$204="ALTA"</formula>
    </cfRule>
    <cfRule type="expression" dxfId="72" priority="108">
      <formula>$L$204="EXTREMA"</formula>
    </cfRule>
  </conditionalFormatting>
  <conditionalFormatting sqref="L209:L215">
    <cfRule type="expression" dxfId="71" priority="97">
      <formula>$L$211="BAJA"</formula>
    </cfRule>
    <cfRule type="expression" dxfId="70" priority="98">
      <formula>$L$211="MODERADA"</formula>
    </cfRule>
    <cfRule type="expression" dxfId="69" priority="99">
      <formula>$L$211="ALTA"</formula>
    </cfRule>
    <cfRule type="expression" dxfId="68" priority="100">
      <formula>$L$211="EXTREMA"</formula>
    </cfRule>
  </conditionalFormatting>
  <conditionalFormatting sqref="L216:L222">
    <cfRule type="expression" dxfId="67" priority="69">
      <formula>$L$218="BAJA"</formula>
    </cfRule>
    <cfRule type="expression" dxfId="66" priority="70">
      <formula>$L$218="MODERADA"</formula>
    </cfRule>
    <cfRule type="expression" dxfId="65" priority="71">
      <formula>$L$218="ALTA"</formula>
    </cfRule>
    <cfRule type="expression" dxfId="64" priority="72">
      <formula>$L$218="EXTREMA"</formula>
    </cfRule>
  </conditionalFormatting>
  <conditionalFormatting sqref="L223:L229">
    <cfRule type="expression" dxfId="63" priority="89">
      <formula>$L$225="BAJA"</formula>
    </cfRule>
    <cfRule type="expression" dxfId="62" priority="90">
      <formula>$L$225="MODERADA"</formula>
    </cfRule>
    <cfRule type="expression" dxfId="61" priority="91">
      <formula>$L$225="ALTA"</formula>
    </cfRule>
    <cfRule type="expression" dxfId="60" priority="92">
      <formula>$L$225="EXTREMA"</formula>
    </cfRule>
  </conditionalFormatting>
  <conditionalFormatting sqref="L232:L236">
    <cfRule type="expression" dxfId="59" priority="53">
      <formula>$L$42="BAJA"</formula>
    </cfRule>
    <cfRule type="expression" dxfId="58" priority="54">
      <formula>$L$42="MODERADA"</formula>
    </cfRule>
    <cfRule type="expression" dxfId="57" priority="55">
      <formula>$L$42="ALTA"</formula>
    </cfRule>
    <cfRule type="expression" dxfId="56" priority="56">
      <formula>$L$42="EXTREMA"</formula>
    </cfRule>
  </conditionalFormatting>
  <conditionalFormatting sqref="L230:L236">
    <cfRule type="expression" dxfId="55" priority="57">
      <formula>$L$232="BAJA"</formula>
    </cfRule>
    <cfRule type="expression" dxfId="54" priority="58">
      <formula>$L$232="MODERADA"</formula>
    </cfRule>
    <cfRule type="expression" dxfId="53" priority="59">
      <formula>$L$232="ALTA"</formula>
    </cfRule>
    <cfRule type="expression" dxfId="52" priority="60">
      <formula>$L$232="EXTREMA"</formula>
    </cfRule>
  </conditionalFormatting>
  <conditionalFormatting sqref="L239:L243">
    <cfRule type="expression" dxfId="51" priority="45">
      <formula>$L$42="BAJA"</formula>
    </cfRule>
    <cfRule type="expression" dxfId="50" priority="46">
      <formula>$L$42="MODERADA"</formula>
    </cfRule>
    <cfRule type="expression" dxfId="49" priority="47">
      <formula>$L$42="ALTA"</formula>
    </cfRule>
    <cfRule type="expression" dxfId="48" priority="48">
      <formula>$L$42="EXTREMA"</formula>
    </cfRule>
  </conditionalFormatting>
  <conditionalFormatting sqref="L237:L243">
    <cfRule type="expression" dxfId="47" priority="49">
      <formula>$L$239="BAJA"</formula>
    </cfRule>
    <cfRule type="expression" dxfId="46" priority="50">
      <formula>$L$239="MODERADA"</formula>
    </cfRule>
    <cfRule type="expression" dxfId="45" priority="51">
      <formula>$L$239="ALTA"</formula>
    </cfRule>
    <cfRule type="expression" dxfId="44" priority="52">
      <formula>$L$239="EXTREMA"</formula>
    </cfRule>
  </conditionalFormatting>
  <conditionalFormatting sqref="L246:L250">
    <cfRule type="expression" dxfId="43" priority="37">
      <formula>$L$42="BAJA"</formula>
    </cfRule>
    <cfRule type="expression" dxfId="42" priority="38">
      <formula>$L$42="MODERADA"</formula>
    </cfRule>
    <cfRule type="expression" dxfId="41" priority="39">
      <formula>$L$42="ALTA"</formula>
    </cfRule>
    <cfRule type="expression" dxfId="40" priority="40">
      <formula>$L$42="EXTREMA"</formula>
    </cfRule>
  </conditionalFormatting>
  <conditionalFormatting sqref="L244:L250">
    <cfRule type="expression" dxfId="39" priority="41">
      <formula>$L$246="BAJA"</formula>
    </cfRule>
    <cfRule type="expression" dxfId="38" priority="42">
      <formula>$L$246="MODERADA"</formula>
    </cfRule>
    <cfRule type="expression" dxfId="37" priority="43">
      <formula>$L$246="ALTA"</formula>
    </cfRule>
    <cfRule type="expression" dxfId="36" priority="44">
      <formula>$L$246="EXTREMA"</formula>
    </cfRule>
  </conditionalFormatting>
  <conditionalFormatting sqref="L253:L257">
    <cfRule type="expression" dxfId="35" priority="29">
      <formula>$L$42="BAJA"</formula>
    </cfRule>
    <cfRule type="expression" dxfId="34" priority="30">
      <formula>$L$42="MODERADA"</formula>
    </cfRule>
    <cfRule type="expression" dxfId="33" priority="31">
      <formula>$L$42="ALTA"</formula>
    </cfRule>
    <cfRule type="expression" dxfId="32" priority="32">
      <formula>$L$42="EXTREMA"</formula>
    </cfRule>
  </conditionalFormatting>
  <conditionalFormatting sqref="L251:L257">
    <cfRule type="expression" dxfId="31" priority="33">
      <formula>$L$253="BAJA"</formula>
    </cfRule>
    <cfRule type="expression" dxfId="30" priority="34">
      <formula>$L$253="MODERADA"</formula>
    </cfRule>
    <cfRule type="expression" dxfId="29" priority="35">
      <formula>$L$253="ALTA"</formula>
    </cfRule>
    <cfRule type="expression" dxfId="28" priority="36">
      <formula>$L$253="EXTREMA"</formula>
    </cfRule>
  </conditionalFormatting>
  <conditionalFormatting sqref="L260:L264">
    <cfRule type="expression" dxfId="27" priority="21">
      <formula>$L$42="BAJA"</formula>
    </cfRule>
    <cfRule type="expression" dxfId="26" priority="22">
      <formula>$L$42="MODERADA"</formula>
    </cfRule>
    <cfRule type="expression" dxfId="25" priority="23">
      <formula>$L$42="ALTA"</formula>
    </cfRule>
    <cfRule type="expression" dxfId="24" priority="24">
      <formula>$L$42="EXTREMA"</formula>
    </cfRule>
  </conditionalFormatting>
  <conditionalFormatting sqref="L258:L264">
    <cfRule type="expression" dxfId="23" priority="25">
      <formula>$L$260="BAJA"</formula>
    </cfRule>
    <cfRule type="expression" dxfId="22" priority="26">
      <formula>$L$260="MODERADA"</formula>
    </cfRule>
    <cfRule type="expression" dxfId="21" priority="27">
      <formula>$L$260="ALTA"</formula>
    </cfRule>
    <cfRule type="expression" dxfId="20" priority="28">
      <formula>$L$260="EXTREMA"</formula>
    </cfRule>
  </conditionalFormatting>
  <conditionalFormatting sqref="Y230:Y236">
    <cfRule type="expression" dxfId="19" priority="17">
      <formula>$Y$232="MODERADA"</formula>
    </cfRule>
    <cfRule type="expression" dxfId="18" priority="18">
      <formula>$Y$232="EXTREMA"</formula>
    </cfRule>
    <cfRule type="expression" dxfId="17" priority="19">
      <formula>$Y$232="ALTA"</formula>
    </cfRule>
    <cfRule type="expression" dxfId="16" priority="20">
      <formula>$Y$232="BAJA"</formula>
    </cfRule>
  </conditionalFormatting>
  <conditionalFormatting sqref="Y237:Y243">
    <cfRule type="expression" dxfId="15" priority="13">
      <formula>$Y$239="MODERADA"</formula>
    </cfRule>
    <cfRule type="expression" dxfId="14" priority="14">
      <formula>$Y$239="EXTREMA"</formula>
    </cfRule>
    <cfRule type="expression" dxfId="13" priority="15">
      <formula>$Y$239="ALTA"</formula>
    </cfRule>
    <cfRule type="expression" dxfId="12" priority="16">
      <formula>$Y$239="BAJA"</formula>
    </cfRule>
  </conditionalFormatting>
  <conditionalFormatting sqref="Y244:Y250">
    <cfRule type="expression" dxfId="11" priority="9">
      <formula>$Y$246="MODERADA"</formula>
    </cfRule>
    <cfRule type="expression" dxfId="10" priority="10">
      <formula>$Y$246="EXTREMA"</formula>
    </cfRule>
    <cfRule type="expression" dxfId="9" priority="11">
      <formula>$Y$246="ALTA"</formula>
    </cfRule>
    <cfRule type="expression" dxfId="8" priority="12">
      <formula>$Y$246="BAJA"</formula>
    </cfRule>
  </conditionalFormatting>
  <conditionalFormatting sqref="Y251:Y257">
    <cfRule type="expression" dxfId="7" priority="5">
      <formula>$Y$253="MODERADA"</formula>
    </cfRule>
    <cfRule type="expression" dxfId="6" priority="6">
      <formula>$Y$253="EXTREMA"</formula>
    </cfRule>
    <cfRule type="expression" dxfId="5" priority="7">
      <formula>$Y$253="ALTA"</formula>
    </cfRule>
    <cfRule type="expression" dxfId="4" priority="8">
      <formula>$Y$253="BAJA"</formula>
    </cfRule>
  </conditionalFormatting>
  <conditionalFormatting sqref="Y258:Y264">
    <cfRule type="expression" dxfId="3" priority="1">
      <formula>$Y$260="MODERADA"</formula>
    </cfRule>
    <cfRule type="expression" dxfId="2" priority="2">
      <formula>$Y$260="EXTREMA"</formula>
    </cfRule>
    <cfRule type="expression" dxfId="1" priority="3">
      <formula>$Y$260="ALTA"</formula>
    </cfRule>
    <cfRule type="expression" dxfId="0" priority="4">
      <formula>$Y$260="BAJA"</formula>
    </cfRule>
  </conditionalFormatting>
  <dataValidations count="7">
    <dataValidation type="list" allowBlank="1" showInputMessage="1" showErrorMessage="1" sqref="D13:D40" xr:uid="{00000000-0002-0000-0100-000000000000}">
      <formula1>$AK$2:$AK$8</formula1>
    </dataValidation>
    <dataValidation type="list" allowBlank="1" showInputMessage="1" showErrorMessage="1" sqref="I13:I229" xr:uid="{00000000-0002-0000-0100-000001000000}">
      <formula1>$AL$2:$AL$6</formula1>
    </dataValidation>
    <dataValidation type="list" allowBlank="1" showInputMessage="1" showErrorMessage="1" sqref="S13:S229" xr:uid="{00000000-0002-0000-0100-000002000000}">
      <formula1>$AL$1:$AM$1</formula1>
    </dataValidation>
    <dataValidation type="list" allowBlank="1" showInputMessage="1" showErrorMessage="1" sqref="O13:O229" xr:uid="{00000000-0002-0000-0100-000003000000}">
      <formula1>$AJ$2:$AJ$3</formula1>
    </dataValidation>
    <dataValidation type="list" allowBlank="1" showInputMessage="1" showErrorMessage="1" sqref="G13:G229" xr:uid="{00000000-0002-0000-0100-000004000000}">
      <formula1>$AM$2:$AM$6</formula1>
    </dataValidation>
    <dataValidation type="list" allowBlank="1" showInputMessage="1" showErrorMessage="1" sqref="D41:D75 D174:D194" xr:uid="{23F4A9AD-2090-456C-BA9D-6AF26BCBE9F0}">
      <formula1>$AJ$2:$AJ$7</formula1>
    </dataValidation>
    <dataValidation type="list" allowBlank="1" showInputMessage="1" showErrorMessage="1" sqref="D76:D173 D195:D229" xr:uid="{56D1BD79-A79E-4206-8A72-E78BC98A925C}">
      <formula1>$AK$2:$AK$7</formula1>
    </dataValidation>
  </dataValidations>
  <printOptions horizontalCentered="1"/>
  <pageMargins left="0" right="0" top="0.39370078740157483" bottom="0.51181102362204722" header="0.31496062992125984" footer="0.31496062992125984"/>
  <pageSetup scale="25" orientation="landscape"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topLeftCell="A4" zoomScale="60" zoomScaleNormal="60" workbookViewId="0">
      <selection activeCell="A20" sqref="A20:C23"/>
    </sheetView>
  </sheetViews>
  <sheetFormatPr baseColWidth="10" defaultRowHeight="15.75" x14ac:dyDescent="0.25"/>
  <cols>
    <col min="1" max="1" width="32.42578125" style="52" customWidth="1"/>
    <col min="2" max="2" width="26.85546875" style="53" customWidth="1"/>
    <col min="3" max="3" width="179" style="54" customWidth="1"/>
    <col min="4" max="4" width="34.140625" customWidth="1"/>
  </cols>
  <sheetData>
    <row r="1" spans="1:3" ht="46.5" customHeight="1" x14ac:dyDescent="0.45">
      <c r="A1" s="561" t="s">
        <v>25</v>
      </c>
      <c r="B1" s="562"/>
      <c r="C1" s="563"/>
    </row>
    <row r="2" spans="1:3" ht="129" customHeight="1" x14ac:dyDescent="0.25">
      <c r="A2" s="581" t="s">
        <v>78</v>
      </c>
      <c r="B2" s="582"/>
      <c r="C2" s="583"/>
    </row>
    <row r="3" spans="1:3" ht="33.75" customHeight="1" x14ac:dyDescent="0.25">
      <c r="A3" s="45" t="s">
        <v>76</v>
      </c>
      <c r="B3" s="566" t="s">
        <v>79</v>
      </c>
      <c r="C3" s="567"/>
    </row>
    <row r="4" spans="1:3" ht="15" customHeight="1" x14ac:dyDescent="0.25">
      <c r="A4" s="564" t="s">
        <v>80</v>
      </c>
      <c r="B4" s="568" t="s">
        <v>81</v>
      </c>
      <c r="C4" s="569"/>
    </row>
    <row r="5" spans="1:3" ht="107.25" customHeight="1" x14ac:dyDescent="0.25">
      <c r="A5" s="565"/>
      <c r="B5" s="570"/>
      <c r="C5" s="571"/>
    </row>
    <row r="6" spans="1:3" s="47" customFormat="1" ht="36" customHeight="1" x14ac:dyDescent="0.25">
      <c r="A6" s="46" t="s">
        <v>41</v>
      </c>
      <c r="B6" s="572" t="s">
        <v>82</v>
      </c>
      <c r="C6" s="573"/>
    </row>
    <row r="7" spans="1:3" s="47" customFormat="1" ht="409.6" customHeight="1" x14ac:dyDescent="0.25">
      <c r="A7" s="46" t="s">
        <v>64</v>
      </c>
      <c r="B7" s="572" t="s">
        <v>83</v>
      </c>
      <c r="C7" s="573"/>
    </row>
    <row r="8" spans="1:3" ht="174.75" customHeight="1" x14ac:dyDescent="0.25">
      <c r="A8" s="46" t="s">
        <v>42</v>
      </c>
      <c r="B8" s="572" t="s">
        <v>84</v>
      </c>
      <c r="C8" s="573"/>
    </row>
    <row r="9" spans="1:3" ht="48.75" customHeight="1" x14ac:dyDescent="0.25">
      <c r="A9" s="46" t="s">
        <v>43</v>
      </c>
      <c r="B9" s="572" t="s">
        <v>85</v>
      </c>
      <c r="C9" s="573"/>
    </row>
    <row r="10" spans="1:3" ht="324.75" customHeight="1" x14ac:dyDescent="0.25">
      <c r="A10" s="584" t="s">
        <v>86</v>
      </c>
      <c r="B10" s="48" t="s">
        <v>8</v>
      </c>
      <c r="C10" s="49" t="s">
        <v>87</v>
      </c>
    </row>
    <row r="11" spans="1:3" ht="409.6" customHeight="1" x14ac:dyDescent="0.25">
      <c r="A11" s="585"/>
      <c r="B11" s="48" t="s">
        <v>9</v>
      </c>
      <c r="C11" s="49" t="s">
        <v>88</v>
      </c>
    </row>
    <row r="12" spans="1:3" ht="55.5" customHeight="1" x14ac:dyDescent="0.25">
      <c r="A12" s="585"/>
      <c r="B12" s="48" t="s">
        <v>10</v>
      </c>
      <c r="C12" s="49" t="s">
        <v>89</v>
      </c>
    </row>
    <row r="13" spans="1:3" ht="34.5" customHeight="1" x14ac:dyDescent="0.25">
      <c r="A13" s="46" t="s">
        <v>60</v>
      </c>
      <c r="B13" s="586" t="s">
        <v>90</v>
      </c>
      <c r="C13" s="587"/>
    </row>
    <row r="14" spans="1:3" ht="45.75" customHeight="1" x14ac:dyDescent="0.25">
      <c r="A14" s="46" t="s">
        <v>91</v>
      </c>
      <c r="B14" s="572" t="s">
        <v>59</v>
      </c>
      <c r="C14" s="573"/>
    </row>
    <row r="15" spans="1:3" ht="126.75" customHeight="1" x14ac:dyDescent="0.25">
      <c r="A15" s="50" t="s">
        <v>45</v>
      </c>
      <c r="B15" s="48" t="s">
        <v>46</v>
      </c>
      <c r="C15" s="49" t="s">
        <v>92</v>
      </c>
    </row>
    <row r="16" spans="1:3" ht="41.25" customHeight="1" x14ac:dyDescent="0.25">
      <c r="A16" s="46" t="s">
        <v>62</v>
      </c>
      <c r="B16" s="572" t="s">
        <v>93</v>
      </c>
      <c r="C16" s="573"/>
    </row>
    <row r="17" spans="1:3" ht="33" customHeight="1" x14ac:dyDescent="0.25">
      <c r="A17" s="574" t="s">
        <v>94</v>
      </c>
      <c r="B17" s="48" t="s">
        <v>47</v>
      </c>
      <c r="C17" s="49" t="s">
        <v>95</v>
      </c>
    </row>
    <row r="18" spans="1:3" ht="49.5" customHeight="1" x14ac:dyDescent="0.25">
      <c r="A18" s="575"/>
      <c r="B18" s="48" t="s">
        <v>48</v>
      </c>
      <c r="C18" s="49" t="s">
        <v>96</v>
      </c>
    </row>
    <row r="19" spans="1:3" ht="36.75" customHeight="1" x14ac:dyDescent="0.25">
      <c r="A19" s="576"/>
      <c r="B19" s="48" t="s">
        <v>49</v>
      </c>
      <c r="C19" s="49" t="s">
        <v>97</v>
      </c>
    </row>
    <row r="20" spans="1:3" ht="36.75" customHeight="1" x14ac:dyDescent="0.25">
      <c r="A20" s="51" t="s">
        <v>98</v>
      </c>
      <c r="B20" s="579" t="s">
        <v>99</v>
      </c>
      <c r="C20" s="580"/>
    </row>
    <row r="21" spans="1:3" ht="36.75" customHeight="1" x14ac:dyDescent="0.25">
      <c r="A21" s="574" t="s">
        <v>100</v>
      </c>
      <c r="B21" s="48" t="s">
        <v>48</v>
      </c>
      <c r="C21" s="49" t="s">
        <v>101</v>
      </c>
    </row>
    <row r="22" spans="1:3" ht="19.5" customHeight="1" x14ac:dyDescent="0.25">
      <c r="A22" s="577"/>
      <c r="B22" s="48" t="s">
        <v>51</v>
      </c>
      <c r="C22" s="49" t="s">
        <v>102</v>
      </c>
    </row>
    <row r="23" spans="1:3" x14ac:dyDescent="0.25">
      <c r="A23" s="578"/>
      <c r="B23" s="48" t="s">
        <v>52</v>
      </c>
      <c r="C23" s="49" t="s">
        <v>103</v>
      </c>
    </row>
  </sheetData>
  <mergeCells count="16">
    <mergeCell ref="A17:A19"/>
    <mergeCell ref="A21:A23"/>
    <mergeCell ref="B20:C20"/>
    <mergeCell ref="A2:C2"/>
    <mergeCell ref="B14:C14"/>
    <mergeCell ref="B7:C7"/>
    <mergeCell ref="B8:C8"/>
    <mergeCell ref="B9:C9"/>
    <mergeCell ref="A10:A12"/>
    <mergeCell ref="B13:C13"/>
    <mergeCell ref="B16:C16"/>
    <mergeCell ref="A1:C1"/>
    <mergeCell ref="A4:A5"/>
    <mergeCell ref="B3:C3"/>
    <mergeCell ref="B4:C5"/>
    <mergeCell ref="B6:C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2016-11-25T16:21:45Z</cp:lastPrinted>
  <dcterms:created xsi:type="dcterms:W3CDTF">2016-10-28T13:56:30Z</dcterms:created>
  <dcterms:modified xsi:type="dcterms:W3CDTF">2019-03-15T20:10:33Z</dcterms:modified>
</cp:coreProperties>
</file>