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howInkAnnotation="0"/>
  <mc:AlternateContent xmlns:mc="http://schemas.openxmlformats.org/markup-compatibility/2006">
    <mc:Choice Requires="x15">
      <x15ac:absPath xmlns:x15ac="http://schemas.microsoft.com/office/spreadsheetml/2010/11/ac" url="C:\Users\yuly milena\Downloads\"/>
    </mc:Choice>
  </mc:AlternateContent>
  <xr:revisionPtr revIDLastSave="0" documentId="13_ncr:1_{137F8DE9-8701-4203-BD64-CC4D6636E4D4}" xr6:coauthVersionLast="44" xr6:coauthVersionMax="44" xr10:uidLastSave="{00000000-0000-0000-0000-000000000000}"/>
  <bookViews>
    <workbookView xWindow="-120" yWindow="-120" windowWidth="20730" windowHeight="11160" firstSheet="1" activeTab="1" xr2:uid="{00000000-000D-0000-FFFF-FFFF00000000}"/>
  </bookViews>
  <sheets>
    <sheet name="MAPA DE RIESGOS CORRUPCIÓN" sheetId="2" state="hidden" r:id="rId1"/>
    <sheet name="PLANEACIÓN" sheetId="10" r:id="rId2"/>
    <sheet name="GESTIÓN DE MEJORAMIENTO" sheetId="6" r:id="rId3"/>
    <sheet name="COMUNICACIONES" sheetId="11" r:id="rId4"/>
    <sheet name="INVESTIGACIONES" sheetId="12" r:id="rId5"/>
    <sheet name="INSTRUCTIVO DE DILIGENCIAMIENTO" sheetId="9" r:id="rId6"/>
  </sheets>
  <definedNames>
    <definedName name="_xlnm._FilterDatabase" localSheetId="3" hidden="1">COMUNICACIONES!$A$1:$AL$53</definedName>
    <definedName name="_xlnm._FilterDatabase" localSheetId="2" hidden="1">'GESTIÓN DE MEJORAMIENTO'!$A$1:$AL$91</definedName>
    <definedName name="_xlnm._FilterDatabase" localSheetId="4" hidden="1">INVESTIGACIONES!$A$1:$AL$36</definedName>
    <definedName name="_xlnm._FilterDatabase" localSheetId="1" hidden="1">PLANEACIÓN!$A$1:$AL$91</definedName>
    <definedName name="_xlnm.Print_Area" localSheetId="3">COMUNICACIONES!$A$1:$AG$53</definedName>
    <definedName name="_xlnm.Print_Area" localSheetId="2">'GESTIÓN DE MEJORAMIENTO'!$A$1:$AG$91</definedName>
    <definedName name="_xlnm.Print_Area" localSheetId="4">INVESTIGACIONES!$A$1:$AG$41</definedName>
    <definedName name="_xlnm.Print_Area" localSheetId="1">PLANEACIÓN!$A$1:$AG$91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39" i="12" l="1"/>
  <c r="N32" i="12"/>
  <c r="N31" i="12"/>
  <c r="N30" i="12"/>
  <c r="N29" i="12"/>
  <c r="N28" i="12"/>
  <c r="N27" i="12"/>
  <c r="I27" i="12"/>
  <c r="I28" i="12" s="1"/>
  <c r="O26" i="12"/>
  <c r="O29" i="12" s="1"/>
  <c r="N26" i="12"/>
  <c r="J26" i="12"/>
  <c r="I26" i="12"/>
  <c r="N25" i="12"/>
  <c r="N24" i="12"/>
  <c r="N23" i="12"/>
  <c r="N22" i="12"/>
  <c r="N21" i="12"/>
  <c r="N20" i="12"/>
  <c r="I20" i="12"/>
  <c r="I21" i="12" s="1"/>
  <c r="O19" i="12"/>
  <c r="O22" i="12" s="1"/>
  <c r="N19" i="12"/>
  <c r="J19" i="12"/>
  <c r="I19" i="12"/>
  <c r="N18" i="12"/>
  <c r="N17" i="12"/>
  <c r="N16" i="12"/>
  <c r="N15" i="12"/>
  <c r="N14" i="12"/>
  <c r="N13" i="12"/>
  <c r="I13" i="12"/>
  <c r="I14" i="12" s="1"/>
  <c r="O12" i="12"/>
  <c r="O15" i="12" s="1"/>
  <c r="N12" i="12"/>
  <c r="J12" i="12"/>
  <c r="I12" i="12"/>
  <c r="R22" i="12" l="1"/>
  <c r="Q22" i="12"/>
  <c r="Q19" i="12" s="1"/>
  <c r="R15" i="12"/>
  <c r="Q15" i="12"/>
  <c r="R29" i="12"/>
  <c r="Q29" i="12"/>
  <c r="Q26" i="12" s="1"/>
  <c r="T29" i="12" l="1"/>
  <c r="T22" i="12"/>
  <c r="T15" i="12"/>
  <c r="Q12" i="12"/>
  <c r="S29" i="12"/>
  <c r="S22" i="12"/>
  <c r="S15" i="12"/>
  <c r="AB51" i="11" l="1"/>
  <c r="N40" i="11"/>
  <c r="N39" i="11"/>
  <c r="N38" i="11"/>
  <c r="N37" i="11"/>
  <c r="N36" i="11"/>
  <c r="N35" i="11"/>
  <c r="I35" i="11"/>
  <c r="I36" i="11" s="1"/>
  <c r="O34" i="11"/>
  <c r="O37" i="11" s="1"/>
  <c r="N34" i="11"/>
  <c r="J34" i="11"/>
  <c r="I34" i="11"/>
  <c r="N29" i="11"/>
  <c r="N28" i="11"/>
  <c r="N27" i="11"/>
  <c r="N26" i="11"/>
  <c r="N25" i="11"/>
  <c r="N24" i="11"/>
  <c r="I24" i="11"/>
  <c r="I25" i="11" s="1"/>
  <c r="O23" i="11"/>
  <c r="O26" i="11" s="1"/>
  <c r="N23" i="11"/>
  <c r="J23" i="11"/>
  <c r="I23" i="11"/>
  <c r="N18" i="11"/>
  <c r="N17" i="11"/>
  <c r="N16" i="11"/>
  <c r="N15" i="11"/>
  <c r="N14" i="11"/>
  <c r="N13" i="11"/>
  <c r="N12" i="11"/>
  <c r="O12" i="11" s="1"/>
  <c r="O15" i="11" s="1"/>
  <c r="Q15" i="11" s="1"/>
  <c r="I12" i="11"/>
  <c r="I13" i="11" s="1"/>
  <c r="T37" i="11" l="1"/>
  <c r="T26" i="11"/>
  <c r="T15" i="11"/>
  <c r="S37" i="11"/>
  <c r="S26" i="11"/>
  <c r="S15" i="11"/>
  <c r="Q12" i="11"/>
  <c r="R26" i="11"/>
  <c r="Q26" i="11"/>
  <c r="Q23" i="11" s="1"/>
  <c r="I14" i="11"/>
  <c r="J12" i="11"/>
  <c r="R37" i="11"/>
  <c r="Q37" i="11"/>
  <c r="Q34" i="11" s="1"/>
  <c r="AB89" i="10" l="1"/>
  <c r="N81" i="10"/>
  <c r="N80" i="10"/>
  <c r="N79" i="10"/>
  <c r="N78" i="10"/>
  <c r="N77" i="10"/>
  <c r="N76" i="10"/>
  <c r="N75" i="10"/>
  <c r="O75" i="10" s="1"/>
  <c r="O78" i="10" s="1"/>
  <c r="I75" i="10"/>
  <c r="I76" i="10" s="1"/>
  <c r="N74" i="10"/>
  <c r="N73" i="10"/>
  <c r="N72" i="10"/>
  <c r="N71" i="10"/>
  <c r="N70" i="10"/>
  <c r="N69" i="10"/>
  <c r="O68" i="10"/>
  <c r="O71" i="10" s="1"/>
  <c r="N68" i="10"/>
  <c r="I68" i="10"/>
  <c r="I69" i="10" s="1"/>
  <c r="N67" i="10"/>
  <c r="N66" i="10"/>
  <c r="N65" i="10"/>
  <c r="N64" i="10"/>
  <c r="N63" i="10"/>
  <c r="N62" i="10"/>
  <c r="N61" i="10"/>
  <c r="O61" i="10" s="1"/>
  <c r="O64" i="10" s="1"/>
  <c r="I61" i="10"/>
  <c r="I62" i="10" s="1"/>
  <c r="N60" i="10"/>
  <c r="N59" i="10"/>
  <c r="N58" i="10"/>
  <c r="N57" i="10"/>
  <c r="N56" i="10"/>
  <c r="N55" i="10"/>
  <c r="O54" i="10"/>
  <c r="O57" i="10" s="1"/>
  <c r="N54" i="10"/>
  <c r="I54" i="10"/>
  <c r="I55" i="10" s="1"/>
  <c r="N53" i="10"/>
  <c r="N52" i="10"/>
  <c r="N51" i="10"/>
  <c r="N50" i="10"/>
  <c r="N49" i="10"/>
  <c r="N48" i="10"/>
  <c r="I48" i="10"/>
  <c r="I49" i="10" s="1"/>
  <c r="N47" i="10"/>
  <c r="O47" i="10" s="1"/>
  <c r="O50" i="10" s="1"/>
  <c r="I47" i="10"/>
  <c r="N46" i="10"/>
  <c r="O40" i="10" s="1"/>
  <c r="O43" i="10" s="1"/>
  <c r="N45" i="10"/>
  <c r="N44" i="10"/>
  <c r="N43" i="10"/>
  <c r="N42" i="10"/>
  <c r="N41" i="10"/>
  <c r="N40" i="10"/>
  <c r="I40" i="10"/>
  <c r="I41" i="10" s="1"/>
  <c r="I42" i="10" s="1"/>
  <c r="N39" i="10"/>
  <c r="N38" i="10"/>
  <c r="N37" i="10"/>
  <c r="N36" i="10"/>
  <c r="N35" i="10"/>
  <c r="N34" i="10"/>
  <c r="O33" i="10"/>
  <c r="O36" i="10" s="1"/>
  <c r="N33" i="10"/>
  <c r="I33" i="10"/>
  <c r="I34" i="10" s="1"/>
  <c r="I35" i="10" s="1"/>
  <c r="N32" i="10"/>
  <c r="N31" i="10"/>
  <c r="N30" i="10"/>
  <c r="N29" i="10"/>
  <c r="N28" i="10"/>
  <c r="N27" i="10"/>
  <c r="O26" i="10"/>
  <c r="O29" i="10" s="1"/>
  <c r="N26" i="10"/>
  <c r="I26" i="10"/>
  <c r="I27" i="10" s="1"/>
  <c r="J26" i="10" s="1"/>
  <c r="N25" i="10"/>
  <c r="N24" i="10"/>
  <c r="N23" i="10"/>
  <c r="N22" i="10"/>
  <c r="N21" i="10"/>
  <c r="N20" i="10"/>
  <c r="O19" i="10"/>
  <c r="O22" i="10" s="1"/>
  <c r="N19" i="10"/>
  <c r="I19" i="10"/>
  <c r="I20" i="10" s="1"/>
  <c r="N18" i="10"/>
  <c r="N17" i="10"/>
  <c r="N16" i="10"/>
  <c r="N15" i="10"/>
  <c r="N14" i="10"/>
  <c r="N13" i="10"/>
  <c r="O12" i="10"/>
  <c r="O15" i="10" s="1"/>
  <c r="N12" i="10"/>
  <c r="I12" i="10"/>
  <c r="I13" i="10" s="1"/>
  <c r="I14" i="10" s="1"/>
  <c r="I63" i="10" l="1"/>
  <c r="J61" i="10"/>
  <c r="I70" i="10"/>
  <c r="J68" i="10"/>
  <c r="I56" i="10"/>
  <c r="J54" i="10"/>
  <c r="I77" i="10"/>
  <c r="J75" i="10"/>
  <c r="I21" i="10"/>
  <c r="J19" i="10"/>
  <c r="R15" i="10"/>
  <c r="Q15" i="10"/>
  <c r="R57" i="10"/>
  <c r="Q57" i="10"/>
  <c r="R71" i="10"/>
  <c r="Q71" i="10"/>
  <c r="R22" i="10"/>
  <c r="Q22" i="10"/>
  <c r="R29" i="10"/>
  <c r="Q29" i="10"/>
  <c r="R36" i="10"/>
  <c r="Q36" i="10"/>
  <c r="R43" i="10"/>
  <c r="Q43" i="10"/>
  <c r="R50" i="10"/>
  <c r="Q50" i="10"/>
  <c r="R64" i="10"/>
  <c r="Q64" i="10"/>
  <c r="R78" i="10"/>
  <c r="Q78" i="10"/>
  <c r="J12" i="10"/>
  <c r="I28" i="10"/>
  <c r="J33" i="10"/>
  <c r="J40" i="10"/>
  <c r="J47" i="10"/>
  <c r="N81" i="6"/>
  <c r="N80" i="6"/>
  <c r="N79" i="6"/>
  <c r="N78" i="6"/>
  <c r="N77" i="6"/>
  <c r="N76" i="6"/>
  <c r="N75" i="6"/>
  <c r="I75" i="6"/>
  <c r="I76" i="6" s="1"/>
  <c r="N74" i="6"/>
  <c r="N73" i="6"/>
  <c r="N72" i="6"/>
  <c r="N71" i="6"/>
  <c r="N70" i="6"/>
  <c r="N69" i="6"/>
  <c r="N68" i="6"/>
  <c r="O68" i="6" s="1"/>
  <c r="O71" i="6" s="1"/>
  <c r="I68" i="6"/>
  <c r="I69" i="6" s="1"/>
  <c r="N67" i="6"/>
  <c r="N66" i="6"/>
  <c r="N65" i="6"/>
  <c r="N64" i="6"/>
  <c r="N63" i="6"/>
  <c r="N62" i="6"/>
  <c r="N61" i="6"/>
  <c r="O61" i="6" s="1"/>
  <c r="O64" i="6" s="1"/>
  <c r="I61" i="6"/>
  <c r="I62" i="6" s="1"/>
  <c r="N60" i="6"/>
  <c r="N59" i="6"/>
  <c r="N58" i="6"/>
  <c r="N57" i="6"/>
  <c r="N56" i="6"/>
  <c r="N55" i="6"/>
  <c r="N54" i="6"/>
  <c r="O54" i="6" s="1"/>
  <c r="O57" i="6" s="1"/>
  <c r="I54" i="6"/>
  <c r="I55" i="6" s="1"/>
  <c r="N53" i="6"/>
  <c r="N52" i="6"/>
  <c r="N51" i="6"/>
  <c r="N50" i="6"/>
  <c r="N49" i="6"/>
  <c r="N48" i="6"/>
  <c r="N47" i="6"/>
  <c r="O47" i="6" s="1"/>
  <c r="O50" i="6" s="1"/>
  <c r="I47" i="6"/>
  <c r="I48" i="6" s="1"/>
  <c r="N46" i="6"/>
  <c r="N45" i="6"/>
  <c r="N44" i="6"/>
  <c r="N43" i="6"/>
  <c r="N42" i="6"/>
  <c r="N41" i="6"/>
  <c r="N40" i="6"/>
  <c r="O40" i="6" s="1"/>
  <c r="O43" i="6" s="1"/>
  <c r="I40" i="6"/>
  <c r="I41" i="6" s="1"/>
  <c r="N39" i="6"/>
  <c r="N38" i="6"/>
  <c r="N37" i="6"/>
  <c r="N36" i="6"/>
  <c r="N35" i="6"/>
  <c r="N34" i="6"/>
  <c r="N33" i="6"/>
  <c r="O33" i="6" s="1"/>
  <c r="O36" i="6" s="1"/>
  <c r="I33" i="6"/>
  <c r="I34" i="6" s="1"/>
  <c r="N32" i="6"/>
  <c r="N31" i="6"/>
  <c r="N30" i="6"/>
  <c r="N29" i="6"/>
  <c r="N28" i="6"/>
  <c r="N27" i="6"/>
  <c r="N26" i="6"/>
  <c r="O26" i="6" s="1"/>
  <c r="O29" i="6" s="1"/>
  <c r="I26" i="6"/>
  <c r="I27" i="6" s="1"/>
  <c r="N25" i="6"/>
  <c r="N24" i="6"/>
  <c r="N23" i="6"/>
  <c r="N22" i="6"/>
  <c r="N21" i="6"/>
  <c r="N20" i="6"/>
  <c r="N19" i="6"/>
  <c r="O19" i="6" s="1"/>
  <c r="O22" i="6" s="1"/>
  <c r="I19" i="6"/>
  <c r="I20" i="6" s="1"/>
  <c r="T78" i="10" l="1"/>
  <c r="Q75" i="10"/>
  <c r="S78" i="10"/>
  <c r="T64" i="10"/>
  <c r="Q61" i="10"/>
  <c r="S64" i="10"/>
  <c r="T50" i="10"/>
  <c r="Q47" i="10"/>
  <c r="S50" i="10"/>
  <c r="T43" i="10"/>
  <c r="Q40" i="10"/>
  <c r="S43" i="10"/>
  <c r="T36" i="10"/>
  <c r="Q33" i="10"/>
  <c r="S36" i="10"/>
  <c r="T29" i="10"/>
  <c r="Q26" i="10"/>
  <c r="S29" i="10"/>
  <c r="T22" i="10"/>
  <c r="Q19" i="10"/>
  <c r="S22" i="10"/>
  <c r="T71" i="10"/>
  <c r="Q68" i="10"/>
  <c r="S71" i="10"/>
  <c r="T57" i="10"/>
  <c r="Q54" i="10"/>
  <c r="S57" i="10"/>
  <c r="T15" i="10"/>
  <c r="Q12" i="10"/>
  <c r="S15" i="10"/>
  <c r="O75" i="6"/>
  <c r="O78" i="6" s="1"/>
  <c r="R78" i="6" s="1"/>
  <c r="J75" i="6"/>
  <c r="I77" i="6"/>
  <c r="Q78" i="6"/>
  <c r="R71" i="6"/>
  <c r="Q71" i="6"/>
  <c r="J68" i="6"/>
  <c r="I70" i="6"/>
  <c r="I63" i="6"/>
  <c r="J61" i="6"/>
  <c r="Q64" i="6"/>
  <c r="R64" i="6"/>
  <c r="I56" i="6"/>
  <c r="J54" i="6"/>
  <c r="Q57" i="6"/>
  <c r="R57" i="6"/>
  <c r="I49" i="6"/>
  <c r="J47" i="6"/>
  <c r="Q50" i="6"/>
  <c r="R50" i="6"/>
  <c r="I42" i="6"/>
  <c r="J40" i="6"/>
  <c r="Q43" i="6"/>
  <c r="R43" i="6"/>
  <c r="I35" i="6"/>
  <c r="J33" i="6"/>
  <c r="Q36" i="6"/>
  <c r="R36" i="6"/>
  <c r="I28" i="6"/>
  <c r="J26" i="6"/>
  <c r="Q29" i="6"/>
  <c r="R29" i="6"/>
  <c r="I21" i="6"/>
  <c r="J19" i="6"/>
  <c r="Q22" i="6"/>
  <c r="R22" i="6"/>
  <c r="N12" i="6"/>
  <c r="N13" i="6"/>
  <c r="N14" i="6"/>
  <c r="N15" i="6"/>
  <c r="N16" i="6"/>
  <c r="N17" i="6"/>
  <c r="N18" i="6"/>
  <c r="S78" i="6" l="1"/>
  <c r="T78" i="6"/>
  <c r="Q75" i="6"/>
  <c r="T71" i="6"/>
  <c r="S71" i="6"/>
  <c r="Q68" i="6"/>
  <c r="T64" i="6"/>
  <c r="S64" i="6"/>
  <c r="Q61" i="6"/>
  <c r="T57" i="6"/>
  <c r="S57" i="6"/>
  <c r="Q54" i="6"/>
  <c r="T50" i="6"/>
  <c r="S50" i="6"/>
  <c r="Q47" i="6"/>
  <c r="T43" i="6"/>
  <c r="S43" i="6"/>
  <c r="Q40" i="6"/>
  <c r="T36" i="6"/>
  <c r="S36" i="6"/>
  <c r="Q33" i="6"/>
  <c r="T29" i="6"/>
  <c r="S29" i="6"/>
  <c r="Q26" i="6"/>
  <c r="T22" i="6"/>
  <c r="S22" i="6"/>
  <c r="Q19" i="6"/>
  <c r="O12" i="6"/>
  <c r="I12" i="6"/>
  <c r="I13" i="6" s="1"/>
  <c r="I14" i="6" l="1"/>
  <c r="J12" i="6"/>
  <c r="O15" i="6"/>
  <c r="Q15" i="6" s="1"/>
  <c r="S15" i="6" l="1"/>
  <c r="T15" i="6"/>
  <c r="R15" i="6"/>
  <c r="Q12" i="6"/>
  <c r="AB89" i="6"/>
  <c r="N39" i="2" l="1"/>
  <c r="N38" i="2"/>
  <c r="N37" i="2"/>
  <c r="N36" i="2"/>
  <c r="N35" i="2"/>
  <c r="N34" i="2"/>
  <c r="N33" i="2"/>
  <c r="H33" i="2"/>
  <c r="F33" i="2"/>
  <c r="N32" i="2"/>
  <c r="N31" i="2"/>
  <c r="N30" i="2"/>
  <c r="N29" i="2"/>
  <c r="N28" i="2"/>
  <c r="N27" i="2"/>
  <c r="N26" i="2"/>
  <c r="H26" i="2"/>
  <c r="F26" i="2"/>
  <c r="W26" i="2" s="1"/>
  <c r="N25" i="2"/>
  <c r="N24" i="2"/>
  <c r="N23" i="2"/>
  <c r="N22" i="2"/>
  <c r="N21" i="2"/>
  <c r="N20" i="2"/>
  <c r="N19" i="2"/>
  <c r="H19" i="2"/>
  <c r="F19" i="2"/>
  <c r="O26" i="2" l="1"/>
  <c r="P26" i="2" s="1"/>
  <c r="Q26" i="2" s="1"/>
  <c r="R26" i="2" s="1"/>
  <c r="V26" i="2" s="1"/>
  <c r="O33" i="2"/>
  <c r="P33" i="2" s="1"/>
  <c r="S33" i="2" s="1"/>
  <c r="I33" i="2"/>
  <c r="S26" i="2"/>
  <c r="I26" i="2"/>
  <c r="O19" i="2"/>
  <c r="P19" i="2" s="1"/>
  <c r="S19" i="2" s="1"/>
  <c r="I19" i="2"/>
  <c r="F12" i="2"/>
  <c r="Q19" i="2" l="1"/>
  <c r="R19" i="2" s="1"/>
  <c r="V19" i="2" s="1"/>
  <c r="Q33" i="2"/>
  <c r="R33" i="2" s="1"/>
  <c r="X33" i="2"/>
  <c r="T33" i="2"/>
  <c r="Y33" i="2" s="1"/>
  <c r="J33" i="2"/>
  <c r="J35" i="2"/>
  <c r="W19" i="2"/>
  <c r="T26" i="2"/>
  <c r="Y26" i="2" s="1"/>
  <c r="Z26" i="2" s="1"/>
  <c r="X26" i="2"/>
  <c r="J26" i="2"/>
  <c r="J28" i="2"/>
  <c r="J21" i="2"/>
  <c r="J19" i="2"/>
  <c r="T19" i="2"/>
  <c r="Y19" i="2" s="1"/>
  <c r="X19" i="2"/>
  <c r="N14" i="2"/>
  <c r="N15" i="2"/>
  <c r="V33" i="2" l="1"/>
  <c r="W33" i="2"/>
  <c r="Z33" i="2" s="1"/>
  <c r="Z19" i="2"/>
  <c r="AA21" i="2" s="1"/>
  <c r="AA28" i="2"/>
  <c r="AA26" i="2"/>
  <c r="H12" i="2"/>
  <c r="N12" i="2"/>
  <c r="N13" i="2"/>
  <c r="N16" i="2"/>
  <c r="N17" i="2"/>
  <c r="N18" i="2"/>
  <c r="AA33" i="2" l="1"/>
  <c r="AA35" i="2"/>
  <c r="AA19" i="2"/>
  <c r="I12" i="2"/>
  <c r="J12" i="2" s="1"/>
  <c r="O12" i="2"/>
  <c r="P12" i="2" s="1"/>
  <c r="S12" i="2" s="1"/>
  <c r="Q12" i="2" l="1"/>
  <c r="R12" i="2" s="1"/>
  <c r="V12" i="2" s="1"/>
  <c r="X12" i="2"/>
  <c r="T12" i="2"/>
  <c r="Y12" i="2" s="1"/>
  <c r="J14" i="2"/>
  <c r="W12" i="2" l="1"/>
  <c r="Z12" i="2" s="1"/>
  <c r="AA14" i="2" s="1"/>
  <c r="AA12" i="2" l="1"/>
</calcChain>
</file>

<file path=xl/sharedStrings.xml><?xml version="1.0" encoding="utf-8"?>
<sst xmlns="http://schemas.openxmlformats.org/spreadsheetml/2006/main" count="2421" uniqueCount="393">
  <si>
    <t>Impacto</t>
  </si>
  <si>
    <t>Probabilidad</t>
  </si>
  <si>
    <t>Puntaje</t>
  </si>
  <si>
    <t>¿El control es automático?</t>
  </si>
  <si>
    <t>¿El control es manual?</t>
  </si>
  <si>
    <t>¿Se cuenta con evidencias de la ejecución y
seguimiento del control?</t>
  </si>
  <si>
    <t>¿Existen manuales, instructivos o procedimientos para el manejo del control?</t>
  </si>
  <si>
    <t>¿Está(n) definido(s) el(los) responsable(s) de la ejecución del control y del seguimiento?</t>
  </si>
  <si>
    <t>PROBABILIDAD</t>
  </si>
  <si>
    <t>IMPACTO</t>
  </si>
  <si>
    <t>ZONA DE RIESGO</t>
  </si>
  <si>
    <t>SÍ</t>
  </si>
  <si>
    <t>NO</t>
  </si>
  <si>
    <t>(1) RARA VEZ</t>
  </si>
  <si>
    <t>(2) IMPROBABLE</t>
  </si>
  <si>
    <t>(3) POSIBLE</t>
  </si>
  <si>
    <t>(4) PROBABLE</t>
  </si>
  <si>
    <t>(5) CASI SEGURO</t>
  </si>
  <si>
    <t>(5) MODERADO</t>
  </si>
  <si>
    <t>(20) CATASTROFICO</t>
  </si>
  <si>
    <t>(10) MAYOR</t>
  </si>
  <si>
    <t>VALORACIÓN DEL RIESGO</t>
  </si>
  <si>
    <t>ANALISIS DEL RIESGO</t>
  </si>
  <si>
    <t>SÍ/NO</t>
  </si>
  <si>
    <t>EVALUACIÓN DEL RIESGO</t>
  </si>
  <si>
    <t>INSTRUCCIONES DE DILIGENCIAMIENTO</t>
  </si>
  <si>
    <t>CONTROL</t>
  </si>
  <si>
    <t>ELABORÓ</t>
  </si>
  <si>
    <t>FECHA</t>
  </si>
  <si>
    <t>REVISIÓN OFICINA ASESORA DE PLANEACIÓN</t>
  </si>
  <si>
    <t>REVISIÓN OFICINA DE CONTROL INTERNO</t>
  </si>
  <si>
    <t>APROBACIÓN LIDER DEL PROCESO</t>
  </si>
  <si>
    <t>FIRMA:</t>
  </si>
  <si>
    <t>NOMBRE:</t>
  </si>
  <si>
    <t>CARGO:</t>
  </si>
  <si>
    <t>CONTROL DE CAMBIOS</t>
  </si>
  <si>
    <t>¿En el tiempo que lleva la herramienta ha demostrado ser efectiva?</t>
  </si>
  <si>
    <t>¿La frecuencia de ejecución del control y seguimiento es adecuada?</t>
  </si>
  <si>
    <t>REVISION Y APROBACIÓN</t>
  </si>
  <si>
    <t>MONITOREO Y REVISIÓN</t>
  </si>
  <si>
    <t>PROCESO/OBJETIVO</t>
  </si>
  <si>
    <t>CAUSA</t>
  </si>
  <si>
    <t>RIESGO</t>
  </si>
  <si>
    <t>CONSECUENCIAS</t>
  </si>
  <si>
    <t>RIESGO INHERENTE</t>
  </si>
  <si>
    <t>RIESGO RESIDUAL</t>
  </si>
  <si>
    <t>AFECTA</t>
  </si>
  <si>
    <t>PERIODO DE EJECUCIÒN</t>
  </si>
  <si>
    <t>ACCIONES</t>
  </si>
  <si>
    <t>REGISTRO</t>
  </si>
  <si>
    <t>ACCIONES ASOCIADAS AL CONTROL</t>
  </si>
  <si>
    <t>RESPONSABLE</t>
  </si>
  <si>
    <t>INDICADOR</t>
  </si>
  <si>
    <t>IDENTIFICACIÓN DEL RIESGO</t>
  </si>
  <si>
    <r>
      <t xml:space="preserve">FECHA DE ACTUALIZACION:        </t>
    </r>
    <r>
      <rPr>
        <b/>
        <sz val="12"/>
        <color theme="0" tint="-0.499984740745262"/>
        <rFont val="Calibri"/>
        <family val="2"/>
        <scheme val="minor"/>
      </rPr>
      <t xml:space="preserve"> DIA / MES / AÑO</t>
    </r>
  </si>
  <si>
    <t>CONTROLES</t>
  </si>
  <si>
    <t>ACTUALIZACIÓN</t>
  </si>
  <si>
    <t>DESCRIPCIÓN DE CAMBIOS</t>
  </si>
  <si>
    <t>FECHA  (DIA/MES/AÑO)</t>
  </si>
  <si>
    <t xml:space="preserve">CONTROL </t>
  </si>
  <si>
    <t>PROCESO/
OBJETIVO</t>
  </si>
  <si>
    <t>DD/MM/AAAA</t>
  </si>
  <si>
    <t>ÁREA*/ OBJETIVO</t>
  </si>
  <si>
    <t>TIPO DE RIESGO</t>
  </si>
  <si>
    <t>FINANCIERO</t>
  </si>
  <si>
    <t>ESTRATÉGICO</t>
  </si>
  <si>
    <t>OPERATIVO</t>
  </si>
  <si>
    <t>CUMPLIMIENTO</t>
  </si>
  <si>
    <t>TECNOLOGÍA</t>
  </si>
  <si>
    <t>DESCRIPCIÓN DE CAMBIOS EN RIESGOS</t>
  </si>
  <si>
    <t>FECHA DE ACTUALIZACIÓN:</t>
  </si>
  <si>
    <t>APROBACIÓN LÍDER DEL PROCESO</t>
  </si>
  <si>
    <t xml:space="preserve">* El campo "Área" solo aplica al interior del IDIPRON para entender el objetivo del área donde se genera el riesgo y el alcance del mismo  </t>
  </si>
  <si>
    <t>ANÁLISIS DEL RIESGO</t>
  </si>
  <si>
    <t>PROCESO/OBJETIVO
ÁREA*/ OBJETIVO</t>
  </si>
  <si>
    <r>
      <t xml:space="preserve">Registrar el nombre del proceso para el cual que aplica el Mapa de Riesgos de Gestión. En IDIPRON hay procesos que estan compuestos por áreas, para estos casos en la primera casilla (PROCESO / OBJETIVO) se debe diligenciar el proceso macro junto con el objetivo del proceso y a seguir en la segunda casilla (ÁREA*/ OBJETIVO) junto con su objetivo.
</t>
    </r>
    <r>
      <rPr>
        <b/>
        <sz val="12"/>
        <color theme="1"/>
        <rFont val="Calibri"/>
        <family val="2"/>
        <scheme val="minor"/>
      </rPr>
      <t xml:space="preserve">Ejemplo. </t>
    </r>
    <r>
      <rPr>
        <sz val="12"/>
        <color theme="1"/>
        <rFont val="Calibri"/>
        <family val="2"/>
        <scheme val="minor"/>
      </rPr>
      <t xml:space="preserve">
-Gestión financiera (Proceso) esta compuesto por (Áreas)Tesoreria, Contabilidad y Presupuesto. 
-Modelo Pegagógico SE3: Esta compuesto por las Áreas de Derecho: Salud, Sociolegal, Sicosocial y Espiritulidad, Educación, Emprender. 
Estos Objetivos se pueden encontrar en el documento llamado Caracterización o en su defecto en el documento de la Plataforma Estrategica.
</t>
    </r>
  </si>
  <si>
    <t>Constituyen los efectos de la ocurrencia del riesgo sobre los objetivos de entidad;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entre otros.</t>
  </si>
  <si>
    <t xml:space="preserve"> Son las consecuencias o efectos que puede generar la materialización del riesgo en la entidad. 
</t>
  </si>
  <si>
    <t xml:space="preserve">Redactar de forma clara y consisa la forma en la que se ejerce el control en el proceso, para esto relacionar los instrumentos existentes (Manuales, formatos, procedimientos, intructivos), los cargos de las personas que relizan el control, los aplicativos si se cuenta con ellos, entre otros dependiendo de cada caso en particular. </t>
  </si>
  <si>
    <t>Relacionar las acciones estratégicas y operativas que ayudarán a controlar el impacto del riesgo en caso de su materilización. Esto puede suceder  en el caso de que los controles establecidos fallen y se deba actuar de manera urgente con el fin de evitar situaciones de emergencia y a minimizar sus consecuencias negativas.</t>
  </si>
  <si>
    <t xml:space="preserve">ACCIONES ASOCIADAS AL CONTROL
</t>
  </si>
  <si>
    <t>Se deben identificar las acciones que se llevarán a cabo para llevar los riesgos identificados a ZONA DE RIESGO BAJA. Estas acciones son tendientes a crear o fortalecer los controles existentes. Se sugiere revisar las 7 preguntas referentes a los controles como guia para identificar falencias en los intrumentos, frecuencias entre otras.</t>
  </si>
  <si>
    <t>Se deben registrar las evidencias de las acciones ejecutadas, es decir actas, avances en los documentos, entre otros que se consideren para este fin.</t>
  </si>
  <si>
    <t xml:space="preserve">Se debe registrar las fechas en las que se realizan las acciones de seguimiento. </t>
  </si>
  <si>
    <t>MONITOREO Y REVISIÓN
(SEGUIMIENTO)</t>
  </si>
  <si>
    <t>Nombrar el cargo de la persona que lideró el avance de la acción.</t>
  </si>
  <si>
    <t>FORMULACIÓN</t>
  </si>
  <si>
    <t>SEGUIMIENTO 1</t>
  </si>
  <si>
    <t>SEGUIMIENTO 2</t>
  </si>
  <si>
    <t>SEGUIMIENTO 3</t>
  </si>
  <si>
    <r>
      <t xml:space="preserve">ACCIÓN: </t>
    </r>
    <r>
      <rPr>
        <sz val="10"/>
        <color theme="1"/>
        <rFont val="Times New Roman"/>
        <family val="1"/>
      </rPr>
      <t>(Marcar con "X")</t>
    </r>
  </si>
  <si>
    <t>REVISÓ</t>
  </si>
  <si>
    <t xml:space="preserve">Para la oficialización del Mapa de Riesgos de Corrupción es necesario que posterior a la aprobación por parte del líder del proceso se envié con memorando a través del correo electrónico que corresponde a la acción. Para los seguimientos se deben adjuntar las evidencias pertinentes a los avances que para el periodo se halla realizado. </t>
  </si>
  <si>
    <t>OFICIALIZACIÓN</t>
  </si>
  <si>
    <t>Se deben relacionar los nombres y los cargos de las personas que intervienen en el proceso de la construcción y seguimiento de los Mapas de Riesgos, es decir, del área quien los elabora, quien lo revisa,  del lider del proceso y la persona que realiza el acompañamiento bien sea de la oficina Asesora de Planeación o de la oficina de Control Interno.</t>
  </si>
  <si>
    <t>En esta celda se debe relacionar los cambios en la información del Mapa de Riesgos. Deben estar incluidas la fecha de la formulación y las fechas de los seguimientos. Adicionalmente si se presentan cambios en la formulación tambien debe estar relacionada en este campo.</t>
  </si>
  <si>
    <t xml:space="preserve">DESCRIPCIÓN DE CAMBIOS </t>
  </si>
  <si>
    <t xml:space="preserve">FECHA  </t>
  </si>
  <si>
    <t>ACCIÓN:</t>
  </si>
  <si>
    <t xml:space="preserve">DESCRIPCIÓN DE LA ACTIVIDAD DE CONTROL </t>
  </si>
  <si>
    <t xml:space="preserve">CARACTERISTICAS DEL CONTROL </t>
  </si>
  <si>
    <t>ASIGNADO</t>
  </si>
  <si>
    <t>NO ASIGNADO</t>
  </si>
  <si>
    <t>INADECUADO</t>
  </si>
  <si>
    <t>INOPORTUNA</t>
  </si>
  <si>
    <t>CONFIABLE</t>
  </si>
  <si>
    <t>NO CONFIABLE</t>
  </si>
  <si>
    <t>SE INVESTIGAN Y SE RESUELVEN OPORTUNAMENTE</t>
  </si>
  <si>
    <t>NO SE INVESTIGAN Y SE RESUELVEN OPORTUNAMENTE</t>
  </si>
  <si>
    <t>COMPLETA</t>
  </si>
  <si>
    <t>¿Existe un responsable asignado a la ejecución del control?</t>
  </si>
  <si>
    <t>¿La oportunidad en que se ejecuta el control ayuda a prevenir la mitigación del riesgo o a detectar la materialización del riesgo de manera oportuna?</t>
  </si>
  <si>
    <t>NO EXISTE</t>
  </si>
  <si>
    <t xml:space="preserve">DEBE ESTABLECER ACCIONES PARA FORTALECER EL CONTROL </t>
  </si>
  <si>
    <t>EXTREMO</t>
  </si>
  <si>
    <t>ALTO</t>
  </si>
  <si>
    <t>MODERADO</t>
  </si>
  <si>
    <t>BAJO</t>
  </si>
  <si>
    <t>DIRECTAMENTE</t>
  </si>
  <si>
    <t>INDIRECTAMENTE</t>
  </si>
  <si>
    <t>OPCIÓN DE MANEJO</t>
  </si>
  <si>
    <t>ACEPTAR EL RIESGO</t>
  </si>
  <si>
    <t>REDUCIR EL RIESGO</t>
  </si>
  <si>
    <t>EVITAR EL RIESGO</t>
  </si>
  <si>
    <t>COMPARTIR EL RIESGO</t>
  </si>
  <si>
    <t>FECHA DE ÚLTIMA MATERIALIZACIÓN DEL RIESGO</t>
  </si>
  <si>
    <t>INDICADORES</t>
  </si>
  <si>
    <t>MAYOR</t>
  </si>
  <si>
    <t>RARA VEZ</t>
  </si>
  <si>
    <t>IMPROBABLE</t>
  </si>
  <si>
    <t>POSIBLE</t>
  </si>
  <si>
    <t>PROBABLE</t>
  </si>
  <si>
    <t>CATASTRÓFICO</t>
  </si>
  <si>
    <t>CASI SEGURO</t>
  </si>
  <si>
    <t>#</t>
  </si>
  <si>
    <t xml:space="preserve">Formulación, cambios en los riesgos o acciones, </t>
  </si>
  <si>
    <t>¿Las actividades que se desarrollan en el
control realmente buscan por si sola prevenir o detectar las causas que pueden dar origen al riesgo, Ej.: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</si>
  <si>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</si>
  <si>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</si>
  <si>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</si>
  <si>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GERENCIAL</t>
  </si>
  <si>
    <t xml:space="preserve">DE CUMPLIMIENTO </t>
  </si>
  <si>
    <t>TÉCNOLOGIA</t>
  </si>
  <si>
    <t>DE IMAGEN O REPUTACIONAL</t>
  </si>
  <si>
    <t>ACCIONES DE CONTINGENCIA EN CASO DE MATERIALIZACIÓN DEL RIESGO</t>
  </si>
  <si>
    <t>INSIGNIFICANTE</t>
  </si>
  <si>
    <t>MENOR</t>
  </si>
  <si>
    <t>ADECUADO</t>
  </si>
  <si>
    <t>OPORTUNA</t>
  </si>
  <si>
    <t>PREVENIR</t>
  </si>
  <si>
    <t>DETECTAR</t>
  </si>
  <si>
    <t>NO ES UN CONTROL</t>
  </si>
  <si>
    <t>INCOMPLETA</t>
  </si>
  <si>
    <t>Valor</t>
  </si>
  <si>
    <t>PESO DEL DISEÑO DE CADA CONTROL</t>
  </si>
  <si>
    <t>PESO DE LA EJECUCIÓN DE CADA CONTROL</t>
  </si>
  <si>
    <t>FUERTE (SIEMPRE SE EJECUTA)</t>
  </si>
  <si>
    <t>MODERADO (ALGUNAS VECES)</t>
  </si>
  <si>
    <t>DÉBIL (NO SE EJECUTA)</t>
  </si>
  <si>
    <t>SOLIDEZ INDIVIDUAL DE CADA CONTROL</t>
  </si>
  <si>
    <t>CONTROLES AYUDAN A DISMINUIR PROBABILIDAD</t>
  </si>
  <si>
    <t>CONTROLES AYUDAN A DISMINUIR IMPACTO</t>
  </si>
  <si>
    <t>Sí</t>
  </si>
  <si>
    <t>NO DISMINUYE</t>
  </si>
  <si>
    <t>No. De columnas en la matriz de riesgo que se desplaza en el eje de la probabilidad.</t>
  </si>
  <si>
    <t>No. De columnas en la matriz de riesgo que se desplaza en el eje de la impacto.</t>
  </si>
  <si>
    <t>OBSERVACIONES DEL MONITOREO</t>
  </si>
  <si>
    <t>ZONA DE RIESGO RESIDUAL</t>
  </si>
  <si>
    <t>ZONA DE RIESGO INHERENTE</t>
  </si>
  <si>
    <t>TIPO DE CONTROL</t>
  </si>
  <si>
    <t>PREVENTIVO</t>
  </si>
  <si>
    <t>APOYO OFICINA DE ASESORA DE PLANEACIÓN</t>
  </si>
  <si>
    <t>DESCRIPCIÓN DEL RIESGO</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</si>
  <si>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 de actividades cumplidas
/ # de actividades
programadas) x
100
Uno por cada acción</t>
    </r>
  </si>
  <si>
    <r>
      <rPr>
        <b/>
        <sz val="10"/>
        <color theme="1"/>
        <rFont val="Times New Roman"/>
        <family val="1"/>
      </rPr>
      <t xml:space="preserve">EFECTIVIDAD:
 RESULTADO DE 
</t>
    </r>
    <r>
      <rPr>
        <sz val="10"/>
        <color theme="1"/>
        <rFont val="Times New Roman"/>
        <family val="1"/>
      </rPr>
      <t xml:space="preserve">Efectividad del
plan de manejo
de riesgos=
((# de casos
de desabastecimiento
presentados
periodo actual
- # de casos de
desabastecimiento presentados periodo
anterior) / # de
casos de desabastecimiento
presentados
periodo
anterior) x 100
</t>
    </r>
  </si>
  <si>
    <t>1. BAJO</t>
  </si>
  <si>
    <t>2. BAJO</t>
  </si>
  <si>
    <t>3. BAJO</t>
  </si>
  <si>
    <t>4. BAJO</t>
  </si>
  <si>
    <t>5. BAJO</t>
  </si>
  <si>
    <t>1. MODERADO</t>
  </si>
  <si>
    <t>2. MODERADO</t>
  </si>
  <si>
    <t>3. MODERADO</t>
  </si>
  <si>
    <t>4. MODERADO</t>
  </si>
  <si>
    <t>5. MODERADO</t>
  </si>
  <si>
    <t>1. ALTO</t>
  </si>
  <si>
    <t>2. ALTO</t>
  </si>
  <si>
    <t>3. ALTO</t>
  </si>
  <si>
    <t>4. ALTO</t>
  </si>
  <si>
    <t>5. ALTO</t>
  </si>
  <si>
    <t>6. ALTO</t>
  </si>
  <si>
    <t>7. ALTO</t>
  </si>
  <si>
    <t>1. EXTREMO</t>
  </si>
  <si>
    <t>2. EXTREMO</t>
  </si>
  <si>
    <t>3. EXTREMO</t>
  </si>
  <si>
    <t>4. EXTREMO</t>
  </si>
  <si>
    <t>5. EXTREMO</t>
  </si>
  <si>
    <t>6. EXTREMO</t>
  </si>
  <si>
    <t>7. EXTREMO</t>
  </si>
  <si>
    <t>¿El responsable tiene la autoridad y adecuada segregación de funciones en la ejecución del control?</t>
  </si>
  <si>
    <t>DETECTIVO</t>
  </si>
  <si>
    <t>ACCIONES A IMPLEMENTAR</t>
  </si>
  <si>
    <t>ACCIONES IMPLEMENTADAS</t>
  </si>
  <si>
    <t>ACCIONES ASOCIADAS AL FORTALECIMIENTO DEL CONTROL O A LA CAUSA</t>
  </si>
  <si>
    <t>PERIODO DE EJECUCIÓN DE LAS ACCIONES A IMPLEMENTAR</t>
  </si>
  <si>
    <t>ACCIONES A IMPLEMENTAR PARA EL FORTALECIMIENTO</t>
  </si>
  <si>
    <t>FRECUENCIA DE EJECUCIÓN DE LAS ACCIONES DE CONTROL PLANTEADAS</t>
  </si>
  <si>
    <t>REALIZAR IDENTIFICACIÓN EN LA FORMULACIÓN</t>
  </si>
  <si>
    <t xml:space="preserve">Para el diligenciamiento de este instrumento tenga en cuenta:
La formulación se realiza 1 vez al año con el apoyo de la Oficina Asesora de Planeación 
Los seguimientos serán adelantados por la Oficina de Control Interno. </t>
  </si>
  <si>
    <t>FECHAS DE CORTE DE LA POLÍTICA</t>
  </si>
  <si>
    <t>Formulación 31 de enero 
Seguimientos 30 de abril, 31 de agosto y 31 de diciembre de cada año</t>
  </si>
  <si>
    <t xml:space="preserve">Registrar la fecha en la que el documento es aprobado por el líder del área. </t>
  </si>
  <si>
    <t>Se debe marcar con X únicamente una acción que sea la que la que corresponde, es decir, si es Formulación, o seguimiento I, II o III. Esto determina a quien se le envia el formato, para aprobación, consolidación y publicación, ya que la formulación corresponde a la oficina Asesora de Planeación y debe ser enviado desde el correo del lider del área a el correo planeacion@idipron.gov.co y los seguimientos corresponden a la oficina de Control Interno, que debe ser dirigido de igual forma al correo controlinterno@idipron.gov.co.</t>
  </si>
  <si>
    <t xml:space="preserve">Son los medios, las circunstancias y agentes generadores de riesgo, entendidos todos los sujetos u objetos que tienen la capacidad de originar un riesgo. Este campo debe ser diligenciado describiendo brevemente la causa del riesgo identificado.
Ejemplos: Carencia de controles en el procedimiento de contratación, Insuficiente capacitación del personal de contratos, Desconocimiento de los cambios en la regulación contractual, Inadecuadas políticas de operación.
</t>
  </si>
  <si>
    <r>
      <t xml:space="preserve">Los riesgos son futuros eventos inciertos, los cuales pueden influir en el cumplimiento de los objetivos de las organizaciones, incluyendo sus objetivos estratégicos, operacionales, financieros y de cumplimiento.
Se realiza determinando las causas, fuentes del riesgo y los eventos con base en el análisis de contexto para la entidad y del proceso, que pueden afectar el logro de los objetivos. El cual estará asociado a aquellos eventos o situaciones que pueden entorpecer el normal desarrollo de los objetivos del proceso, es necesario referirse a sus características o las formas en que se observa o manifiesta. En este caso es posible hacer una corta descripción del riesgo dentro de la identificación.
Evitar iniciar con palabras negativas como: “No…”, “Que no…”, o con palabras que denoten un factor de riesgo (causa) tales como:
“ausencia de”, “falta de”, “poco(a)”, “escaso(a)”, “insuficiente”, “deficiente”, “debilidades en…”
</t>
    </r>
    <r>
      <rPr>
        <b/>
        <sz val="12"/>
        <color theme="1"/>
        <rFont val="Calibri"/>
        <family val="2"/>
        <scheme val="minor"/>
      </rPr>
      <t xml:space="preserve">Ejemplo: Objetivo del proceso: si el objetivo del
proceso es </t>
    </r>
    <r>
      <rPr>
        <sz val="12"/>
        <color theme="1"/>
        <rFont val="Calibri"/>
        <family val="2"/>
        <scheme val="minor"/>
      </rPr>
      <t>“adquirir con oportunidad y calidad técnica los bienes y servicios requeridos por la entidad para su continua operación” un riesgo puede ser:</t>
    </r>
    <r>
      <rPr>
        <b/>
        <sz val="12"/>
        <color theme="1"/>
        <rFont val="Calibri"/>
        <family val="2"/>
        <scheme val="minor"/>
      </rPr>
      <t>Inoportunidad en la adquisición de los bienes y servicios requeridos por la entidad"</t>
    </r>
    <r>
      <rPr>
        <sz val="12"/>
        <color theme="1"/>
        <rFont val="Calibri"/>
        <family val="2"/>
        <scheme val="minor"/>
      </rPr>
      <t xml:space="preserve">
</t>
    </r>
  </si>
  <si>
    <r>
      <t xml:space="preserve">Realizar redacción descriptiva del riesgo conjungando causas y consecuencias que respondan las siguientes preguntas: 
</t>
    </r>
    <r>
      <rPr>
        <b/>
        <sz val="12"/>
        <color theme="1"/>
        <rFont val="Calibri"/>
        <family val="2"/>
        <scheme val="minor"/>
      </rPr>
      <t xml:space="preserve">¿QUÉ PUEDE SUCEDER?
¿CÓMO PUEDE SUCEDER?
¿CUÁNDO PUEDE SUCEDER?
¿QUÉ CONSECUENCIAS TENDRÍA SU MATERIALIZACIÓN?
</t>
    </r>
    <r>
      <rPr>
        <sz val="12"/>
        <color theme="1"/>
        <rFont val="Calibri"/>
        <family val="2"/>
        <scheme val="minor"/>
      </rPr>
      <t xml:space="preserve">
</t>
    </r>
    <r>
      <rPr>
        <b/>
        <sz val="12"/>
        <color theme="1"/>
        <rFont val="Calibri"/>
        <family val="2"/>
        <scheme val="minor"/>
      </rPr>
      <t xml:space="preserve">Ejemplo: </t>
    </r>
    <r>
      <rPr>
        <sz val="12"/>
        <color theme="1"/>
        <rFont val="Calibri"/>
        <family val="2"/>
        <scheme val="minor"/>
      </rPr>
      <t>La combinación de factores como insuficiente capacitación del personal de contratos, cambios en la regulación contractual, inadecuadas políticas de operación y carencia de controles en el procedimiento de contratación pueden ocasionar inoportunidad en la adquisición de los bienes y servicios requeridos por la entidad y, en consecuencia, afectar la continuidad de su operación.</t>
    </r>
  </si>
  <si>
    <r>
      <t xml:space="preserve">ZONA DE RIESGO INHERENTE
</t>
    </r>
    <r>
      <rPr>
        <sz val="11"/>
        <color theme="1"/>
        <rFont val="Calibri"/>
        <family val="2"/>
        <scheme val="minor"/>
      </rPr>
      <t>Hace referencia al riesgo antes de analizar los controles que se tengan para que el mismo no se materialice</t>
    </r>
    <r>
      <rPr>
        <b/>
        <sz val="11"/>
        <color theme="1"/>
        <rFont val="Calibri"/>
        <family val="2"/>
        <scheme val="minor"/>
      </rPr>
      <t>.</t>
    </r>
  </si>
  <si>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Se hace necesario el análisis de diferente fuentes como registros historicos, Informes, PQRS, hallazgos de los entes de control, memoria institucional de los funcionarios.
La segunda metodología aplica cuando no hay evidencias para encontrar la probabilidad. En este caso se debe recurrir al conocimieno del grupo de trabajo, en donde cada una de las personas va a calificar en la escala de 1. Rara Vez, 2. improbable, 3. Casi Seguro, 4. Probable, 5. Posible. POsterior a eso se  suman los puntojes asignados por cada uno y se promedia con el numero de personas, el resultado será la calificación del riesgo.  
</t>
  </si>
  <si>
    <r>
      <t xml:space="preserve">El instrumento está formulado para realizar el cruce entre los valores de las variables de </t>
    </r>
    <r>
      <rPr>
        <b/>
        <sz val="12"/>
        <color theme="1"/>
        <rFont val="Calibri"/>
        <family val="2"/>
        <scheme val="minor"/>
      </rPr>
      <t>Probabilidad e Impacto</t>
    </r>
    <r>
      <rPr>
        <sz val="12"/>
        <color theme="1"/>
        <rFont val="Calibri"/>
        <family val="2"/>
        <scheme val="minor"/>
      </rPr>
      <t>. Esta zona se llama zona de Riesgo Inherente y arroja en su calculo una zona de riesgo que es la que hay que trabajar con el fin de bajarla.  Esta información se diligencia de manera automática usando los valores que se ingresen en los campos Probabilidad e Impacto, campos previamente diligenciados.</t>
    </r>
  </si>
  <si>
    <r>
      <t>CONTROLES</t>
    </r>
    <r>
      <rPr>
        <sz val="11"/>
        <color theme="1"/>
        <rFont val="Calibri"/>
        <family val="2"/>
        <scheme val="minor"/>
      </rPr>
      <t xml:space="preserve"> 
(Preguntas de la existencia de controles)</t>
    </r>
  </si>
  <si>
    <r>
      <t xml:space="preserve">Se establecen siete preguntas con el fin de determinar que controles se aplican a cada uno de los procesos que sean analizados. A continuación se establece una casilla con las opciones de respuesta SI/NO que se debe responder para cada una de las siete preguntas relacionadas.
¿Existe un responsable asignado a la ejecución del control?
"¿El responsable tiene la autoridad y adecuada segregación de funciones en la ejecución del control?"
¿La oportunidad en que se ejecuta el control ayuda a prevenir la mitigación del riesgo o a detectar la materialización del riesgo de manera oportuna?
"¿Las actividades que se desarrollan en el control realmente buscan por si sola prevenir o detectar las causas que pueden dar origen al riesgo,  Ej.: verificar, validar, cotejar, comparar, revisar, etc.?"
¿La fuente de información que se utiliza en el desarrollo del control es información confiable que permita mitigar el riesgo?
¿Las observaciones, desviaciones o diferencias identificadas como resultados de la ejecución del control son investigadas y  resueltas de manera oportuna?
¿Se deja evidencia o rastro de la ejecución del control que permita a cualquier tercero con la evidencia llegar a la misma conclusión?
</t>
    </r>
    <r>
      <rPr>
        <b/>
        <sz val="12"/>
        <color theme="1"/>
        <rFont val="Calibri"/>
        <family val="2"/>
        <scheme val="minor"/>
      </rPr>
      <t xml:space="preserve">
EL VALOR TOTAL DEL PESO DE LOS CONTROLES ES 100. CADA UNA DE LOS ELEMENTOS QUE SE RESPONDEN 
CON NO RESTAN A ESTE VALOR. </t>
    </r>
  </si>
  <si>
    <t>SELECCIONAR DEPENDIENDO DE LO QUE SUCEDA CON LOS CONTROLES</t>
  </si>
  <si>
    <t xml:space="preserve">El mapa esta formulado, se debe seleccionar entre las opciones directamente, indirectamente, o no disminuye dependiendo del criterio del equipo de trabajo que establece el manejo de los riesgos. Esta casilla indicará si el riesgo ha disminuido por los controles que se describieron. </t>
  </si>
  <si>
    <t>Para hallar la Zona de Riesgo Residual se debe partir de la ZONA DE RIESGO INHERENTE, el mapa de riesgos indica cuantas casillas se debe disminuir el riesgo en el mapa de calor, tanto en eje que corresponde al IMPACTO como al eje del PROBABILIDAD.
Ejemplo: Un riesgo en Zona de Riesgo Inherente 2. MODERADO tiene controles solidos y el mapa calcula que debe bajar una (1) casilla de IMPACTO y una (1) de PROBABILIDAD.
1. Ubicar la Zona de Riesgo Inherente 2. MODERADO
Despues de ubicarlo en el mapa seleccionarlo de la lista desplegable Nombrada como Riesgo Residual. En este ejemplo el Riesgo baja a 2. BAJO</t>
  </si>
  <si>
    <t xml:space="preserve">Escribir en este campo la última fecha de materialización del Riesgo, si esta información no existe diligenciar con no se tiene información, sin embargo desde este Mapa de Riesgos se debe llevar registro de estos eventos. </t>
  </si>
  <si>
    <t xml:space="preserve">Se debe seleccionar que Opción de Manejo se escogera para cada caso
•	Evitar el Riesgo: Se toman medidas encaminadas a evitar la materialización del riesgo. Ejemplo: Controles de calidad, mantenimiento preventivo a los equipos.
•	Reducir el Riesgo: Incluye medidas orientadas a disminuir tanto la probabilidad (medidas de prevención) como el impacto (medidas de protección). Ejemplo: optimización de los procedimientos y mejora en la efectividad de los controles.
•	Compartir o Transferir el Riesgo: Reducen los efectos de los riesgos, a través del traspaso de las pérdidas a otras organizaciones. Ejemplo: contratos de pólizas de seguro.
•	Asumir el Riesgo: Luego de que los riesgos sean reducidos o transferidos, pueden quedar riesgos residuales que se mantienen, en ese caso se asume el riesgo residual. </t>
  </si>
  <si>
    <t xml:space="preserve">Definir acciones enfocadas a atacar la Causa o al fortalecimiento de los controles. Esta acción se debe construir de forma permanente y se une al que hacer del área. </t>
  </si>
  <si>
    <t>Se debe establecer una frecuencia para la implemetación de la acción Planteada.</t>
  </si>
  <si>
    <r>
      <rPr>
        <b/>
        <sz val="12"/>
        <color theme="1"/>
        <rFont val="Calibri"/>
        <family val="2"/>
        <scheme val="minor"/>
      </rPr>
      <t>CONTROLES PREVENTIVOS:</t>
    </r>
    <r>
      <rPr>
        <sz val="12"/>
        <color theme="1"/>
        <rFont val="Calibri"/>
        <family val="2"/>
        <scheme val="minor"/>
      </rPr>
      <t xml:space="preserve"> Controles que están diseñados para evitar un evento no deseado en el momento en que se produce. Este tipo de controles intentan evitar la ocurrencia de los riesgos que puedan afectar el cumplimiento de los objetivos.</t>
    </r>
  </si>
  <si>
    <r>
      <rPr>
        <b/>
        <sz val="12"/>
        <color theme="1"/>
        <rFont val="Calibri"/>
        <family val="2"/>
        <scheme val="minor"/>
      </rPr>
      <t>CONTROLES DETECTIVOS:</t>
    </r>
    <r>
      <rPr>
        <sz val="12"/>
        <color theme="1"/>
        <rFont val="Calibri"/>
        <family val="2"/>
        <scheme val="minor"/>
      </rPr>
      <t xml:space="preserve"> Controles que están diseñados para identificar un evento o resultado no previsto después de que se haya producido. Buscan detectar la situación no deseada para que se corrija y se tomen las acciones correspondientes.</t>
    </r>
  </si>
  <si>
    <t>SE DEBEN CONSIGNAR AQUÍ LAS OBSERVACIONES DE LOS PROFESIONALES QUE REALICEN LA REVISIÓN DE LOS MAPAS.</t>
  </si>
  <si>
    <r>
      <t xml:space="preserve">Para diligenciar este campo selecccione entre las opciones que le da la ventana, si no parecen las opciones digite la clase de riesgo identificado, según la clasificación que se da a continuación.
El Riesgo está vinculado con todo el quehacer; se podría afirmar que no hay actividad que deje de incluir el riesgo como una posibilidad. Los riesgos no son sólo de carácter económico o están únicamente relacionados con entidades financieras o con lo que se ha denominado
riesgos profesionales; éstos hacen parte de cualquier gestión que se realice.
Entre las clases de riesgos que pueden presentarse están:
</t>
    </r>
    <r>
      <rPr>
        <b/>
        <sz val="12"/>
        <color theme="1"/>
        <rFont val="Calibri"/>
        <family val="2"/>
        <scheme val="minor"/>
      </rPr>
      <t xml:space="preserve">Riesgos Estratégicos: </t>
    </r>
    <r>
      <rPr>
        <sz val="12"/>
        <color theme="1"/>
        <rFont val="Calibri"/>
        <family val="2"/>
        <scheme val="minor"/>
      </rPr>
      <t xml:space="preserve">Se asocia con la forma en que se administra la Entidad. El manejo del riesgo estratégico se enfoca a asuntos globales relacionados con la misión y el cumplimiento de los objetivos estratégicos, la clara definición de políticas, diseño y conceptualización de la entidad por parte de la alta gerencia.
</t>
    </r>
    <r>
      <rPr>
        <b/>
        <sz val="12"/>
        <color theme="1"/>
        <rFont val="Calibri"/>
        <family val="2"/>
        <scheme val="minor"/>
      </rPr>
      <t>Riesgos Gerenciales:</t>
    </r>
    <r>
      <rPr>
        <sz val="12"/>
        <color theme="1"/>
        <rFont val="Calibri"/>
        <family val="2"/>
        <scheme val="minor"/>
      </rPr>
      <t xml:space="preserve"> Posibilidad de ocurrencia de eventos que afecten los procesos gerenciales y/o la alta dirección.
</t>
    </r>
    <r>
      <rPr>
        <b/>
        <sz val="12"/>
        <color theme="1"/>
        <rFont val="Calibri"/>
        <family val="2"/>
        <scheme val="minor"/>
      </rPr>
      <t>Riesgos Operativos</t>
    </r>
    <r>
      <rPr>
        <sz val="12"/>
        <color theme="1"/>
        <rFont val="Calibri"/>
        <family val="2"/>
        <scheme val="minor"/>
      </rPr>
      <t xml:space="preserve">: Comprende los riesgos relacionados tanto con la parte operativa como técnica de la entidad, incluye riesgos provenientes de deficiencias en los sistemas de información, en la definición de los procesos, en la estructura de la entidad, la desarticulación entre dependencias, lo cual conduce a ineficiencias, oportunidades de corrupción e incumplimiento de los compromisos institucionales.
</t>
    </r>
    <r>
      <rPr>
        <b/>
        <sz val="12"/>
        <color theme="1"/>
        <rFont val="Calibri"/>
        <family val="2"/>
        <scheme val="minor"/>
      </rPr>
      <t>Riesgos Financieros:</t>
    </r>
    <r>
      <rPr>
        <sz val="12"/>
        <color theme="1"/>
        <rFont val="Calibri"/>
        <family val="2"/>
        <scheme val="minor"/>
      </rPr>
      <t xml:space="preserve"> Se relacionan con el manejo de los recursos de la entidad que incluye, la ejecución presupuestal, la elaboración de los estados financieros, los pagos, manejos de excedentes de tesorería y el manejo sobre los bienes de cada entidad. De la eficiencia y transparencia en el manejo de los recursos, así como su interacción con las demás áreas dependerá en gran parte el éxito o fracaso de toda entidad.
</t>
    </r>
    <r>
      <rPr>
        <b/>
        <sz val="12"/>
        <color theme="1"/>
        <rFont val="Calibri"/>
        <family val="2"/>
        <scheme val="minor"/>
      </rPr>
      <t>Riesgos de Cumplimiento:</t>
    </r>
    <r>
      <rPr>
        <sz val="12"/>
        <color theme="1"/>
        <rFont val="Calibri"/>
        <family val="2"/>
        <scheme val="minor"/>
      </rPr>
      <t xml:space="preserve"> Se asocian con la capacidad de la entidad para cumplir con los requisitos legales, contractuales, de ética pública y en general con su compromiso ante la comunidad.
</t>
    </r>
    <r>
      <rPr>
        <b/>
        <sz val="12"/>
        <color theme="1"/>
        <rFont val="Calibri"/>
        <family val="2"/>
        <scheme val="minor"/>
      </rPr>
      <t>Riesgos de Tecnología:</t>
    </r>
    <r>
      <rPr>
        <sz val="12"/>
        <color theme="1"/>
        <rFont val="Calibri"/>
        <family val="2"/>
        <scheme val="minor"/>
      </rPr>
      <t xml:space="preserve"> Están relacionados con la capacidad tecnológica de la Entidad para satisfacer sus necesidades actuales y futuras y el cumplimiento de la misión.
</t>
    </r>
    <r>
      <rPr>
        <b/>
        <sz val="12"/>
        <color theme="1"/>
        <rFont val="Calibri"/>
        <family val="2"/>
        <scheme val="minor"/>
      </rPr>
      <t>Riesgo de Imagen o Reputacional:</t>
    </r>
    <r>
      <rPr>
        <sz val="12"/>
        <color theme="1"/>
        <rFont val="Calibri"/>
        <family val="2"/>
        <scheme val="minor"/>
      </rPr>
      <t xml:space="preserve">  Están relacionados con la percepción y la confianza por parte de la ciudadanía hacia la institución.</t>
    </r>
  </si>
  <si>
    <t>Se deben nombrar las acciones que se realizán para avanzar en el fortalecimiento de los controles, es decir, reunión con el areá…, avance en el documento…, oficialización del procedimiento… (dependiendo de las acciones asociadas al control que se hayan determinado).
EL SEGUIMIENTO SE DEBE HACER DE FORMA ACUMULATIVA INDICADO LAS ACCIONES REALIZADAS.</t>
  </si>
  <si>
    <t>REVISIÓN Y APROBACIÓN</t>
  </si>
  <si>
    <t>FECHA  (DD/MM/AAAA)</t>
  </si>
  <si>
    <t>Se debe establecer un Indicador de Eficacia y otro de Efectividad. (Siempre deben ser 2). Cada indicador debe ir respaldado por su Hoja de Vida del Indicador de acuerdo al formato vigente y anexase al archivo excel  de la matriz.</t>
  </si>
  <si>
    <t>El proceso de comunicaciones en el IDIPRON se fundamenta en una estrategia de comunicaciones cuyo objetivo propende por el fortalecimiento y posicionamiento de la imagen institucional ante las demás entidades distritales y nacionales, proyectando y difundiendo las diferentes actividades de gestión del modelo pedagógico del instituto; teniendo en cuenta todas sus etapas, contextos pedagógicos de intervención y áreas de derecho, garantizando un adecuado flujo de comunicación con el público interno y externo.</t>
  </si>
  <si>
    <t>Comunicaciones</t>
  </si>
  <si>
    <t xml:space="preserve">Desconocimiento de los  liniamientos para el correcto uso del logo del IDIPRON por parte de las diferentes áreas del instituto </t>
  </si>
  <si>
    <t xml:space="preserve">Probabilidad de hacer  un uso indebido del la imagen  Institucional por parte de las áreas u oficinas del IDIPRON.   </t>
  </si>
  <si>
    <t xml:space="preserve">• Confusión en lo que respecta a la imagen de la Institución. 
• Creación de piezas gráficas, piezas digitales  y prendas de vestir del Instituto que no cumplen con el lineamiento oficial. </t>
  </si>
  <si>
    <t>Actualmente se realiza un control preventivo trabajando con las áreas para que se dé el correcto manejo de la imagen institucional mientras se termina de diseñar el manual y se socializa
Actualmente el área está trabajando en el diseño del manual de imagen institucional atendiendo las recomendaciones de la alcaldía mayor y los lineamientos del manejo de la imagen " Bogotá" para entidades distritales.</t>
  </si>
  <si>
    <t xml:space="preserve">Comunicarse inmediatamente con el líder del área de comunicaciones 
Realizar los ajustes pertinentes a las piezas gráficas, de vestuario o documentación que se realizaron utilizando mal el logo institucional 
</t>
  </si>
  <si>
    <t xml:space="preserve">Diseñar el manual de imagen y uso del logo institucional 
Realizar la socialización con las áreas, oficinas y dependencias del IDIPRON para correcto uso de imagen institucional </t>
  </si>
  <si>
    <t xml:space="preserve">Durante la vigencia </t>
  </si>
  <si>
    <t xml:space="preserve">Documento del manual de imagen diseñado, actas de las socializaciones del manual de imagen </t>
  </si>
  <si>
    <r>
      <rPr>
        <b/>
        <sz val="10"/>
        <color theme="1"/>
        <rFont val="Times New Roman"/>
        <family val="1"/>
      </rPr>
      <t xml:space="preserve">EFICACIA:
</t>
    </r>
    <r>
      <rPr>
        <sz val="10"/>
        <color theme="1"/>
        <rFont val="Times New Roman"/>
        <family val="1"/>
      </rPr>
      <t xml:space="preserve">
1 manual de imagen propuesto / 1 manual de imagen diseñado
# De socializaciones del manual de imagen realizadas 
 </t>
    </r>
  </si>
  <si>
    <t xml:space="preserve">El manual de imagen institucional es un documento que brinda los lineamientos para el correcto uso del logo institucional y las aplicaciones que se pueden realizar de este, al no tener claro su implementación por parte de las áreas se puede afectar la imagen institucional y tener dificultades a la hora de realizar piezas comunicativas, documentación interna y demás lo que afectaría la consolidación de imagen </t>
  </si>
  <si>
    <t xml:space="preserve">Cuatrimestral </t>
  </si>
  <si>
    <t xml:space="preserve"> -	Inoportunidad en la implementación de los procedimientos para la realización de los Backup o respaldo de la información 
-	Desconocimiento de las políticas o procedimientos para salvaguardar la información institucional 
 </t>
  </si>
  <si>
    <t xml:space="preserve">Posibilidad de que se presente la perdida de inofrmación audiovisual institucional producidad en el área </t>
  </si>
  <si>
    <t>Perdida de la información institucional
Retraso en los procesos internos del área
Incumplimiento en la entrega de productos a las demás áreas u oficinas
Pérdida de memoria audiovisual y fotográfica  de la institución</t>
  </si>
  <si>
    <t xml:space="preserve">El área de comunicaciones como herramienta de control de este posible riesgo viene implementando el procedimiento del área de sistemas Copia y resguardo de la información 
 A-TIC-PR-005 el cual define los lineamientos para la protección de la información generada y de propiedad del Instituto, con el fin de conservar, respaldar y custodiar la información institucional.
</t>
  </si>
  <si>
    <t xml:space="preserve">Si </t>
  </si>
  <si>
    <t>Mayo de 2019</t>
  </si>
  <si>
    <t xml:space="preserve">Comunicar inmediatamente al líder del área de comunicaciones 
Informar inmediatamente al área de sistemas
Verificar si se puede establecer un mecanismo de recuperación de información </t>
  </si>
  <si>
    <t xml:space="preserve">Se seguirá implementando las directrices contempladas en el procedimiento A-TIC-PR-005 del área de sistemas para realizar los Backup de la información producida por el área de comunicaciones y almacenada en discos duros externos 
Se realizaran Backups cuatrimestralmente ( tres backups al año )  para asegurar la protección de la información que se va produciendo durante la vigencia. 
</t>
  </si>
  <si>
    <t xml:space="preserve">Bitácora entregada por el área de sistemas donde se especifica la información que se respaldo 
Solicitudes de realización de backup hechas por el área de comunicaciones 
</t>
  </si>
  <si>
    <r>
      <rPr>
        <b/>
        <sz val="14"/>
        <color theme="1"/>
        <rFont val="Times New Roman"/>
        <family val="1"/>
      </rPr>
      <t xml:space="preserve">EFICACIA:
</t>
    </r>
    <r>
      <rPr>
        <sz val="14"/>
        <color theme="1"/>
        <rFont val="Times New Roman"/>
        <family val="1"/>
      </rPr>
      <t xml:space="preserve">
# de Backup propuestos / # de Backup realizados 
</t>
    </r>
  </si>
  <si>
    <t xml:space="preserve">Al no realizar un backup de la inofrmación producida en el área y alojada en discos duros externos se puede perder la inofrmación afectando gravemente la gestión del áreay la memoria historica institucional  </t>
  </si>
  <si>
    <t xml:space="preserve">Inoportunidad en a la entrega de la información a publicar por parte de las áreas u oficinas 
Desconocimiento de los procesos y procedimientos requeridos para la publicación de información 
Carencia de acciones para realizar un seguimiento de las información a publicar y sus responsables 
</t>
  </si>
  <si>
    <t xml:space="preserve">Posibilidad de que se presente la desactualización de la inofrmación publicada en la pagina web institucional </t>
  </si>
  <si>
    <t>• Falta de transparencia de la información ante la comunidad 
• Sanciones por parte de los entes de control</t>
  </si>
  <si>
    <t xml:space="preserve">El área de comunicaciones viene implementando el diseño y envió de alertas de publicación de información a las áreas y oficinas que consiste en enviar mensualmente una alerta con la fecha límite de publicación, el área que la debe publicar y la información que debe publicar, durante 2019 se priorizaron para esta acción 2 oficinas y 2 áreas.    
</t>
  </si>
  <si>
    <t xml:space="preserve">Durante la ultima vigencia no se ha registrado la materialización del riesgo </t>
  </si>
  <si>
    <t xml:space="preserve">Dar aviso al área u oficina responsable de la información a publicar y solicitar la información que se debe publicar 
Proceder a publicar la información que no se ha publicado de forma inmediata 
Alertar al área de comunicaciones sobre los motivos de la no publicación de la información </t>
  </si>
  <si>
    <t xml:space="preserve">Aumentar el número de áreas y oficinas a las que se les realizara las alertas de publicación de información  
Realizar de forma oportuna 10 alertas de publicación de información ( una alerta mensual durante la vigencia ) a las áreas priorizadas 
</t>
  </si>
  <si>
    <t xml:space="preserve">Diseño de las alertas de publicación de información 
Pantallazos del envío de la alerta de publicación vía correo electrónico </t>
  </si>
  <si>
    <r>
      <rPr>
        <b/>
        <sz val="10"/>
        <color theme="1"/>
        <rFont val="Times New Roman"/>
        <family val="1"/>
      </rPr>
      <t xml:space="preserve">EFICACIA:
</t>
    </r>
    <r>
      <rPr>
        <sz val="10"/>
        <color theme="1"/>
        <rFont val="Times New Roman"/>
        <family val="1"/>
      </rPr>
      <t xml:space="preserve">
# de areas y oficinas priorizadas para el envio de las alertas 
</t>
    </r>
  </si>
  <si>
    <t xml:space="preserve">EFECTIVIDAD:
# de alertas propuestas / # de alertas realizadas  
</t>
  </si>
  <si>
    <t xml:space="preserve">Gerson Ramiro Carreño Toloza </t>
  </si>
  <si>
    <t xml:space="preserve">Walter Barbosa Rodríguez </t>
  </si>
  <si>
    <t xml:space="preserve">Profesional contratista </t>
  </si>
  <si>
    <t xml:space="preserve">Pofesional univeristario </t>
  </si>
  <si>
    <t>X</t>
  </si>
  <si>
    <r>
      <t xml:space="preserve">INVESTIGACIÓN:
</t>
    </r>
    <r>
      <rPr>
        <sz val="10"/>
        <color theme="1"/>
        <rFont val="Times New Roman"/>
        <family val="1"/>
      </rPr>
      <t>Producción de conocimiento  con el propósito de aportar en la transformación de las condiciones de vida de niñas, niños, adolescentes y jóvenes que se encuentran en situación de calle y/o en riesgo de calle, por medio del mejoramiento de los procesos misionales y la comprensión de las problemáticas relacionadas con la vida en calle.</t>
    </r>
  </si>
  <si>
    <t>INVESTIGACIONES</t>
  </si>
  <si>
    <t xml:space="preserve">  - Por el inadecuado proceso de archivo u organización de la información que es materia de investigación
- Por la ausencia en la clasificación de acuerdo con las categorías de investigación.
- Que no se haga una revisión rigurosa de fuentes y que no se profundice en cada una de estas.
- Que no se cuente con una contextualización sobre la investigación que se está realizando.
 - Que no se cuente con una formación en investigación social.</t>
  </si>
  <si>
    <t xml:space="preserve"> - En caso de requerirse  información si no se cuenta con esta, se hace necesario un reproceso. </t>
  </si>
  <si>
    <t xml:space="preserve"> - Se construirá un documento para la centralización de la información recopilada en los distintos proyectos de investigación.
- Se realiza un ejercicio de seguimiento y control a la centralización de la información con dos filtros, uno por un investigador Senior y el otro por el coordinador de investigación</t>
  </si>
  <si>
    <t>Elaborar nuevamente el documento que se requiere.</t>
  </si>
  <si>
    <t xml:space="preserve">Elaborar una matriz para el registro de los documentos. 
Registrar los documentos que se centralizan en el drive de investigación.
</t>
  </si>
  <si>
    <t>Elaborar una matriz de registro para el seguimiento de los documentos que se centralizan en el drive de investigación</t>
  </si>
  <si>
    <t>Sandra Martínez Murillo</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</si>
  <si>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(6 registros de seguimiento en la matriz
/ 6 registros programados) x
100
Uno por cada acción</t>
    </r>
  </si>
  <si>
    <t>La pérdida o ausencia de información en los distintos procesos de investigaciones</t>
  </si>
  <si>
    <t>Cada dos meses</t>
  </si>
  <si>
    <t xml:space="preserve"> - No se cuente con una contextualización sobre las dinámicas de calle, y sobre la niñez y juventud.
- Que el Diseño Metodológico no involucre actores y fuentes relevantes para abordar la problemática que se está abordando
- Que la pregunta de investigación e hipótesis no estén formuladas con la rigurosidad necesaria.
- Que en el proceso de campo y de análisis de la información no se implementen los controles necesarios.</t>
  </si>
  <si>
    <t xml:space="preserve"> - Que se tomen decisiones sin tener en cuenta la información producida por el área de investigación. 
-Que se elaboren productos que no tengan utilidad para el Instituto. </t>
  </si>
  <si>
    <t xml:space="preserve">Fortalecer la estrategia de difusión al interior del Instituto. 
Fortalecer los canales de comunicación con directivas. </t>
  </si>
  <si>
    <t>Plan de refuerzo de divulgación al interior del Instituto</t>
  </si>
  <si>
    <t xml:space="preserve">Elaboración y publicación de boletines en el Sistema Integrado de Seguimiento y Análisis SISAS 
</t>
  </si>
  <si>
    <t>Publicación en SISAS</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</si>
  <si>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(4 Boletines elaborados y publicados en SISAS
/ 4 boletines
programados) x
100
Uno por cada acción</t>
    </r>
  </si>
  <si>
    <t>Que los productos de investigación no se tengan en cuenta para la toma de decisiones en el IDIPRON</t>
  </si>
  <si>
    <t xml:space="preserve">Cada tres meses </t>
  </si>
  <si>
    <t xml:space="preserve"> - No se deje soporte ni evidencia de los compromisos que asume cada área con la cual se está articulando el proceso de investigación.
- Que los compromisos adquiridos por las otras áreas no hagan parte de sus planes de trabajo.
- Que las otras áreas no reconozcan la importancia del ejercicio de indagación.</t>
  </si>
  <si>
    <t xml:space="preserve">
   - Retraso en la entrega de los productos de investigación
- Afectación al plan de trabajo del área
</t>
  </si>
  <si>
    <t>Se realizan reuniones de seguimiento a los compromisos y se solicita por medio de correo electrónico</t>
  </si>
  <si>
    <t>Plan de refuerzo con las áreas involucradas</t>
  </si>
  <si>
    <t>Diseño y ejecución de diálogos de saberes con otras áreas del IDIPRON</t>
  </si>
  <si>
    <t>Acta diálogo de saberes</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</si>
  <si>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(3 diálogos de saberes realizados
/ 3 diálogos
programados) x
100
Uno por cada acción</t>
    </r>
  </si>
  <si>
    <t>Incumplimiento de los compromisos por parte de otras áreas en el marco de ejercicios de indagación conjuntos o de aquellos que reciben asesoría técnica por parte del área de investigaciones</t>
  </si>
  <si>
    <t>Cada cuatro meses</t>
  </si>
  <si>
    <t xml:space="preserve">1. Se ajustaron las consecuencias del riesgo “La pérdida o ausencia de información en los distintos procesos de investigaciones” que estaban planteadas de la siguiente manera: - Estudios de investigación sin rigurosidad sin un alto nivel académico.
- Puede formular rutas de trabajo inadecuadas o insuficientes para la gestión institucional.
Lo anterior, porque se considera que la pérdida o ausencia de información genera reprocesos, por ejemplo, en el caso en el cual se requiere un diseño metodológico diseñado en otros estudios que no se guardó y consolidó en una base y es necesario volverlo a construir. 
En este sentido las consecuencias quedaron planteadas de la siguiente manera: - En caso de requerirse la información, si no se cuenta con esta se hace necesario un reproceso.
2. Se ajustó el segundo riesgo de gestión “Que los productos de investigación no sean relevantes para la misionalidad del IDIPRON” dado que, todos los productos que elabora el área de investigación están directamente relacionados con la misión del IDIPRON. Sin embargo, sí existe el riesgo de que algún producto no se tenga en cuenta para las acciones del Instituto. 
En este sentido, se acordó que el riesgo queda de la siguiente manera: “Que los productos de investigación no se tengan en cuenta para la toma de decisiones en el IDIPRON”Formulación, cambios en los riesgos o acciones, </t>
  </si>
  <si>
    <t>SANDRA MARTÍNEZ MURILLO</t>
  </si>
  <si>
    <t>COORDINADORA ÁREA DE INVESTIGACIÓN</t>
  </si>
  <si>
    <r>
      <t xml:space="preserve">Planeación 
</t>
    </r>
    <r>
      <rPr>
        <sz val="10"/>
        <color theme="1"/>
        <rFont val="Times New Roman"/>
        <family val="1"/>
      </rPr>
      <t>Proyectar con base en el contexto estratégico, el Plan de Desarrollo vigente en Bogotá y la Participación de la Ciudadanía, los compromisos de corto y mediano plazo, para el cumplimiento de la misión de la Entidad en el marco de la política pública y en busca del mejoramiento continuo, que apoye la prevención protección y restitución de los derechos a los niños, niñas, adolescentes y jóvenes del IDIPRON; lo cual se materializa en planes, programas y</t>
    </r>
    <r>
      <rPr>
        <b/>
        <sz val="10"/>
        <color theme="1"/>
        <rFont val="Times New Roman"/>
        <family val="1"/>
      </rPr>
      <t xml:space="preserve"> proyectos.</t>
    </r>
  </si>
  <si>
    <t>Entrega de información inexacta o desactualizada errónea que incida en la formulación de los proyectos de inversión</t>
  </si>
  <si>
    <t>PLANEACIÓN</t>
  </si>
  <si>
    <t>Formulación de proyectos de inversión que no respondan a las necesidades reales del Instituto y sus beneficiarios.</t>
  </si>
  <si>
    <t>Formulación de proyectos de inversión que no tenga incidencia en el mejoramiento de la calidad de vida y Desarrollo de Capacidades de los NNAJ</t>
  </si>
  <si>
    <t>Errores en la planeación de acciones especificas
Incumplimiento del plan de desarrollo institucional
Desvió de recursos y esfuerzos a proyectos no pertinentes para el IDIPRON</t>
  </si>
  <si>
    <t>La formulación de los proyectos de inversión de IDIPRON es realizada de manera  conjunta entre los subdirectores (Gerentes de Proyecto) y la Oficina Asesora de Planeación, de acuerdo con las necesidades manifiestas de sus áreas usando como herramienta el documento "PLANIFICACIÓN DE FINES,
MEDIOS, RECURSOS, TOMA DE
DECISIONES Y SEGUIMIENTO DE
LA GESTIÓN DEL IDIPRON E-PLA-PR-001" y complementarios.
Es revisada interna y externamente por:
Interna: Jefe Oficina de Planeación
Externa: Secretaría de Hacienda y Planeación Distrital-SEGPLAN
Se revisan los estatutos internos y reglamentaria del IDIPRON</t>
  </si>
  <si>
    <t>En caso de presentarse errores en la planeación de los proyectos de inversión se debe realizar la priorización de gasto</t>
  </si>
  <si>
    <t>Enero a diciembre de 2020</t>
  </si>
  <si>
    <t>Revisión y actulalización de los documentos del SEGPLAN según sea la necesidad del cambio de contexto</t>
  </si>
  <si>
    <t>Trimestral</t>
  </si>
  <si>
    <t>Reformulaciones de Proyectos de Inversión e informe de seguimiento SEGPLAN</t>
  </si>
  <si>
    <t>No.de documentos de información sobre proyectos de inversión</t>
  </si>
  <si>
    <t>LIGIA STELLA ROZO REINA</t>
  </si>
  <si>
    <t>PARTICIPACIÓN CIUDADANA</t>
  </si>
  <si>
    <t>Debilidades en la comunicación de los equipos de participación y la coordinación 
No contar con el personal cualificado y suficiente para cumplir con los requerimientos establecidos en las instancias locales y distritales
No se cuenta con una herramienta o metodología que permita recopilar la información de participación
Falta de organización y consolidación en la información del área
Alta rotación de personal</t>
  </si>
  <si>
    <t>No dar cumplimiento a los compromisos adquiridos en las diferentes instancias de participación.</t>
  </si>
  <si>
    <t xml:space="preserve">Debilidades en la implementación de acciones en las instancias de participación </t>
  </si>
  <si>
    <t>Debilidad en el seguimiento y análisis a los compromisos adquiridos en los diferentes escenarios de participación
Afectación negativa en la imagen y credibilidad institucional
Hallazgos de auditorías internas y externas (Entes de control)
Incumplimiento de acuerdos locales y distritales que afectan directa e indirectamente la atención de los NNAJ en los territorios.</t>
  </si>
  <si>
    <t>La Oficina Asesora de Planeación cuenta con equipo de participación ciudadana para la coordinación, seguimiento y cualificación de los servidores que representan al Instituto en los diferentes escenarios.
Formulación de la Estrategia de Participación Institucional.
Matriz de seguimiento a las acciones de participación</t>
  </si>
  <si>
    <t>No se tiene evidencia de la materialización de este riesgo</t>
  </si>
  <si>
    <t>Fortalecer el equipo de participación con delegados de cada UPI
Reunión con la Subdirección de Métodos para definir metodológicamente la asignación de espacios de participación y la cualificación de los equipos.
Socialización de instrumentos efectivos para la retroalimentación de la información y comunicación permanente con los diferentes responsables de la participación a las instancias institucionales. 
Seguimiento a la herramienta implementada "Instancias de Participación"</t>
  </si>
  <si>
    <t>Matriz de distribución de instancias locales y distritales y Matrices de diligenciamiento</t>
  </si>
  <si>
    <t>Mensual</t>
  </si>
  <si>
    <t>Matriz de "Instancias de Participación" e informe de seguimiento para toma de decisiones institucional</t>
  </si>
  <si>
    <t>OSCAR  LEONARDO ORTIZ JEREZ</t>
  </si>
  <si>
    <t>No de compromisos cumplidos / No de compromisos adquiridos</t>
  </si>
  <si>
    <t>PLANEACIÓN - ADMINISTRACIÓN DEL SISTEMA DE INFORMACIÓN MISIONAL</t>
  </si>
  <si>
    <t>Debilidades en el Sistema de Información Misional que contenga toda la información de la población objeto
Falta de controles en la información cargada en el SIMI y en los seguimientos
Obsolescencia de la herramienta para generar desarrollos acorde a las necesidades
Falta de articulación entre la herramienta y el Manual de procesos y procedimientos  - Proceso Misional
Error humano</t>
  </si>
  <si>
    <t>Carencia de controles suficientes en el ingreso de la información misional</t>
  </si>
  <si>
    <t xml:space="preserve">Información Misional de los NNAJ del Instituto incompleta </t>
  </si>
  <si>
    <t xml:space="preserve">Información de los  Niños, Niñas, adolescente y Jóvenes incompleta y desactualizada en el sistema que induzca a errores en la planeación institucional. </t>
  </si>
  <si>
    <t>La Oficina Asesora de Planeación cuenta con un equipo para la Administración del SIMI quienes se articulan con los  profesionales de apoyo a los procesos misionales para conocer los requerimientos frente a la herramienta y gestión con el Área de Sistemas para el desarrollo del  mejoramiento del aplicativo
Capacitaciones al personal que manipula el SIMI
Visitas de seguimiento a las UPI, Áreas y dependencias
Video tutoriales
Manual del SIMI</t>
  </si>
  <si>
    <t>Verificar los desarrollo por parte del área de sistemas frente a la implementación del nuevo sistema de información que contienen los controles de tiempo, calidad y oportunidad de la información</t>
  </si>
  <si>
    <t>Avances en el Desarrollo e Implementación del mejoramiento del aplicativo Sistema de Información Misional SIMI</t>
  </si>
  <si>
    <t xml:space="preserve">Mensual </t>
  </si>
  <si>
    <t>Correos del área de sistemas que evidencian los desarrollo de los diferentes módulos que posee el sistema de información. A su vez la administración SIMI realiza las pruebas al desarrollo enviando correos y archivos adjuntos pertinentes que reflejan la aprobación o los posibles cambios que se deben tener en cuenta</t>
  </si>
  <si>
    <t>WILMAR FERNANDO SANABRIA HIGUERA</t>
  </si>
  <si>
    <t>No de revisiones realizadas /No. De desarrollos realizados</t>
  </si>
  <si>
    <t>El hardware que contiene la información histórica del IDIPRON, presenta debilidades
El back up de la información que se hace es solo de ciertas carpetas.
El hardware puede presentar riesgos en la seguridad de la información</t>
  </si>
  <si>
    <t>Pérdida de la información de histórica del Instituto -  Planeación</t>
  </si>
  <si>
    <t>Que por debilidades del sistema se pierda la información misional de forma parcial o total</t>
  </si>
  <si>
    <t>Pérdida de información histórica del IDIPRON</t>
  </si>
  <si>
    <t>La Oficina Asesora de Planeación cuenta con DISCO DURO alterno que permite hace backup de toda la información contenida en el hardware</t>
  </si>
  <si>
    <t>Restablecimiento del último Back UP</t>
  </si>
  <si>
    <t>Realizar backup permanente del Hardware</t>
  </si>
  <si>
    <t>No. De Backup de Información del equipo de Planeación02 realizada</t>
  </si>
  <si>
    <t xml:space="preserve">Backups realizados </t>
  </si>
  <si>
    <t xml:space="preserve">Debilidades en la compilación y salvaguarda de información relacionada con Participación Ciudadana
Debilidades en la consolidación de la información que contenga toda la información histórica completa, ordenada y actualizada de Participación Ciudadana.
No contar con un archivo histórico completo, ordenado y actualizado tanto digital como físico.
Falta de controles en el proceso de archivo de documentación histórica del equipo de Participación Ciudadana  
Error humano </t>
  </si>
  <si>
    <t>Carencia de la información histórica y ordenada que no permite dar cumplimiento y respuestas oportunas a los compromisos y solicitudes requeridas en relación a los temas de Participación Ciudadana.</t>
  </si>
  <si>
    <t xml:space="preserve">No contrar con información pertinente, completa y verificable de las asistencia e incidencia en instancias de participación </t>
  </si>
  <si>
    <t>Información histórica incompleta, desordenada y desactualizada en los archivos digitales que induzca a errores y demoras en la planeación y toma de decisiones institucional. 
Debilidad en el seguimiento, comprensión y análisis de la información histórica con referencia a Participación Ciudadana.</t>
  </si>
  <si>
    <t>La Oficina Asesora de Planeación cuenta con Equipo de Participación Ciudadana quienes llevan un seguimiento y control de la documentación digital y física generada en cumplimiento de sus actividades.
Consolidación de los archivos digitales en el DRIVE enlazado al correo de Participación Ciudadana.
Matriz de seguimiento a las acciones de participación</t>
  </si>
  <si>
    <t xml:space="preserve">Revsión de archivos disponibles para la recuperación de la información </t>
  </si>
  <si>
    <t>Alimentar constantemente la carpeta digital con la información Consolidada y hacer backup en DISCO DURO</t>
  </si>
  <si>
    <t>Carpeta en DRIVE</t>
  </si>
  <si>
    <t>No. De carpetas a digitalizar en carpeta compartida OAP</t>
  </si>
  <si>
    <t>Yuly Milena Gómez</t>
  </si>
  <si>
    <t>Formulación en formato actualizado</t>
  </si>
  <si>
    <t>Yuly Milena gómez Romero</t>
  </si>
  <si>
    <t>KATTIA JEANETH PINZÓN FRANCO</t>
  </si>
  <si>
    <t>PROFESIONAL CONTRATISTA</t>
  </si>
  <si>
    <t xml:space="preserve">JEFE OFICINA ASESORA DE PLANEACIÓN </t>
  </si>
  <si>
    <r>
      <t xml:space="preserve">GESTIÓN DE MEJORAMIENTO 
</t>
    </r>
    <r>
      <rPr>
        <sz val="10"/>
        <color theme="1"/>
        <rFont val="Times New Roman"/>
        <family val="1"/>
      </rPr>
      <t>Mejorar Continuamente el Sistema Integrado de Gestión mediante la aplicación de acciones de mejora fundamentadas en la medición de la eficiacia, eficiencia y efectividad de las políticas, objetivos, los resultados de auditorias, indicadores, riesgos,
producto no conforme, quejas y reclamos y revisión por la dirección incrementando la satisfacción del cliente.</t>
    </r>
  </si>
  <si>
    <r>
      <t xml:space="preserve">PLANEACIÓN - GESTIÓN DE MEJORAMIENTO 
</t>
    </r>
    <r>
      <rPr>
        <sz val="10"/>
        <color theme="1"/>
        <rFont val="Times New Roman"/>
        <family val="1"/>
      </rPr>
      <t>Mejorar Continuamente el Sistema Integrado de Gestión mediante la aplicación de acciones de mejora fundamentadas en la medición de la eficiacia, eficiencia y efectividad de las políticas, objetivos, los resultados de auditorias, indicadores, riesgos,
producto no conforme, quejas y reclamos y revisión por la dirección incrementando la satisfacción del cliente.</t>
    </r>
  </si>
  <si>
    <t>Actualización extemporánea de los documentos oficiales del SIG
Desconocimiento de los procedimientos y metodologias de planeación.
Falta de implementación de los procedimientos y metodologías establecidas
No utilización de documentos oficiales del SIG en la versión vigente.
Falta de socialización y apropiación de los documentos oficiales del SIG.</t>
  </si>
  <si>
    <t>Desactualización en el conocimiento de metodologías para la elaboración de documentación en SIG
Alto nivel de
rotación de personal
Falta de una herramienta que permita controlar y hacer seguimiento a las solicitudes de la documentación</t>
  </si>
  <si>
    <t xml:space="preserve">Desarrollo de actividades o uso de documentos en estado de obsolescencia del Manual de procesos y procedimientos  </t>
  </si>
  <si>
    <t>Que la revisión y consolidación de la documentación no se realice de forma adecuada y oportuna</t>
  </si>
  <si>
    <t>Los documentos son trabajados por el área correspondiente antes de ser enviados a Planeación para revisión como lo establece el procedimiento "Control de documentos E-MEJ-PR-001", así mismo, la revisión y aprobación garantiza que el Responsable de Área y Líder del proceso deban conocer el documento para dar su visto bueno dejando evidencia en las firmas de los controles de documentos
Instructivo de control de consecutivos de control de documentos
Los documentos oficializados se
encuentran en la Página
Web y se envía correo electrónico masivo a todo el personal del IDIPRON para su conocimiento
Se realizan socializaciones a los equipos y responsables de realizar las actividades</t>
  </si>
  <si>
    <t>Informar de forma inmediata al Responsable de Área y/o Líder de Proceso la situación presentada para que se realicen las acciones correctivas respectivas y ajustar la documentación a la que haya lugar 
Realizar la corrección de los documentos correspondientes o realizar el informe respectivo para la autorización del uso de la información y su validéz</t>
  </si>
  <si>
    <t>ENERO A DICIEMBRE DE 2020</t>
  </si>
  <si>
    <t>Según programación que se realizce en los espacios de participación</t>
  </si>
  <si>
    <t>Actas de reunión
Listados de asistencia
Correo electrónico
Video en Página Web
Visualización en Página Web de la última versión del documento
Controles de documentos
Documentos oficializados</t>
  </si>
  <si>
    <t>Profesional de Apoyo Oficina Asesora de Planeación</t>
  </si>
  <si>
    <t xml:space="preserve">EFICACIA:
# capacitaciones SIG realizadas / # capacitaciones SIG programadas
video tutorial Manual de procesos y procedimientos publicado/ 1 video tutorial Manual de procesos y procedimientos a publicar
# documentos actualizados / # documentos a actualizar
</t>
  </si>
  <si>
    <t>El procedimiento de "Control de documentos E-MEJ-PR-001" establece las actividades y responsables así como los tiempos promedio
El manual "Elaboración de documentos E-MEJ-MA-002" establece los lineamientos que debe cumplir la documentación que se genere en el Instituto y las personas de la OAP que apoyan deben velar porque estos se cumplan
La documentación además de ser revisada por las personas de apoyo, es revisada por el/la Líder SIGID o delegado(a)
Plataforma Aranda establece tiempos de revisión de cada documentos por área. Se realiza distribución de áreas a los profesionales de Planeación para asegurar la implementación de las revisiónes</t>
  </si>
  <si>
    <t>En caso de requerirse se asigna otra persona de apoyo para la revisión y seguimiento con el fin de agilizar los trámites o redistribución de procesos sobretodo en aquellos que presentan demoras</t>
  </si>
  <si>
    <t>Seguimiento a los tiempos de revisón de documentos por parte de los profesionales de Planeación y áreas para identificar cuellos de botella</t>
  </si>
  <si>
    <r>
      <rPr>
        <b/>
        <sz val="10"/>
        <color theme="1"/>
        <rFont val="Times New Roman"/>
        <family val="1"/>
      </rPr>
      <t>Visualización en la Página Web de la última versión del documento</t>
    </r>
    <r>
      <rPr>
        <sz val="10"/>
        <color theme="1"/>
        <rFont val="Times New Roman"/>
        <family val="1"/>
      </rPr>
      <t xml:space="preserve">
Refuerzo en la socialización de los documentos oficializados a través de correo electrónico por parte de las personas de apoyo de la OAP
Capacitaciones al Equipo delegado SIGID en el manual de procesos y procedimientos
Video explicativo del uso del Manual de procesos y procedimientos
</t>
    </r>
    <r>
      <rPr>
        <b/>
        <sz val="10"/>
        <color theme="1"/>
        <rFont val="Times New Roman"/>
        <family val="1"/>
      </rPr>
      <t>Actualización de documentos ajustandolos al Mapa de procesos actual y a la plataforma estratégica</t>
    </r>
  </si>
  <si>
    <t>EFICACIA: 
# de solicitudes de documentación tramitadas / # de solicitudes de documentación enviadas
# capacitaciones Mesa de ayuda OAP realizadas / # capacitaciones Mesa de ayuda OAP programadas</t>
  </si>
  <si>
    <t>No. De seguimiento a la herramienta Aranda
Capacitaciones en Mesa de ayuda para Equipo Operativo SIGID y Profesionales de Apoyo de la OAP</t>
  </si>
  <si>
    <t xml:space="preserve">Yuly Milena Gómez Romero </t>
  </si>
  <si>
    <t>Kattia Jeaneth Pinzón Franco</t>
  </si>
  <si>
    <t xml:space="preserve">Jefe Oficina Asesora de Planeación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</si>
</sst>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1"/>
      <color theme="0"/>
      <name val="Calibri"/>
      <family val="2"/>
      <scheme val="minor"/>
    </font>
    <font>
      <sz val="10"/>
      <color theme="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6"/>
      <color theme="0"/>
      <name val="Calibri"/>
      <family val="2"/>
      <scheme val="minor"/>
    </font>
    <font>
      <sz val="10"/>
      <color theme="0"/>
      <name val="Calibri"/>
      <family val="2"/>
      <scheme val="minor"/>
    </font>
    <font>
      <b/>
      <sz val="9"/>
      <color theme="1"/>
      <name val="Calibri"/>
      <family val="2"/>
      <scheme val="minor"/>
    </font>
    <font>
      <b/>
      <sz val="11"/>
      <color theme="0"/>
      <name val="Calibri"/>
      <family val="2"/>
      <scheme val="minor"/>
    </font>
    <font>
      <b/>
      <sz val="16"/>
      <color theme="1"/>
      <name val="Calibri"/>
      <family val="2"/>
      <scheme val="minor"/>
    </font>
    <font>
      <sz val="12"/>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sz val="10"/>
      <name val="Calibri"/>
      <family val="2"/>
      <scheme val="minor"/>
    </font>
    <font>
      <b/>
      <sz val="10"/>
      <color theme="0"/>
      <name val="Calibri"/>
      <family val="2"/>
      <scheme val="minor"/>
    </font>
    <font>
      <sz val="8"/>
      <name val="Times New Roman"/>
      <family val="1"/>
    </font>
    <font>
      <b/>
      <sz val="10"/>
      <name val="Times New Roman"/>
      <family val="1"/>
    </font>
    <font>
      <sz val="10"/>
      <name val="Times New Roman"/>
      <family val="1"/>
    </font>
    <font>
      <b/>
      <sz val="12"/>
      <color theme="0" tint="-0.499984740745262"/>
      <name val="Calibri"/>
      <family val="2"/>
      <scheme val="minor"/>
    </font>
    <font>
      <sz val="9"/>
      <color theme="0"/>
      <name val="Calibri"/>
      <family val="2"/>
      <scheme val="minor"/>
    </font>
    <font>
      <sz val="14"/>
      <name val="Calibri"/>
      <family val="2"/>
      <scheme val="minor"/>
    </font>
    <font>
      <b/>
      <sz val="10"/>
      <name val="Calibri"/>
      <family val="2"/>
      <scheme val="minor"/>
    </font>
    <font>
      <b/>
      <sz val="11"/>
      <name val="Calibri"/>
      <family val="2"/>
      <scheme val="minor"/>
    </font>
    <font>
      <b/>
      <sz val="14"/>
      <name val="Calibri"/>
      <family val="2"/>
      <scheme val="minor"/>
    </font>
    <font>
      <sz val="11"/>
      <name val="Calibri"/>
      <family val="2"/>
      <scheme val="minor"/>
    </font>
    <font>
      <sz val="10"/>
      <color theme="1"/>
      <name val="Times New Roman"/>
      <family val="1"/>
    </font>
    <font>
      <b/>
      <sz val="10"/>
      <color theme="1"/>
      <name val="Times New Roman"/>
      <family val="1"/>
    </font>
    <font>
      <b/>
      <sz val="22"/>
      <color theme="1"/>
      <name val="Calibri"/>
      <family val="2"/>
      <scheme val="minor"/>
    </font>
    <font>
      <sz val="22"/>
      <color theme="1"/>
      <name val="Calibri"/>
      <family val="2"/>
      <scheme val="minor"/>
    </font>
    <font>
      <b/>
      <sz val="11"/>
      <name val="Times New Roman"/>
      <family val="1"/>
    </font>
    <font>
      <sz val="12"/>
      <color theme="1"/>
      <name val="Times New Roman"/>
      <family val="1"/>
    </font>
    <font>
      <b/>
      <sz val="12"/>
      <color theme="1"/>
      <name val="Times New Roman"/>
      <family val="1"/>
    </font>
    <font>
      <b/>
      <sz val="11"/>
      <color theme="1"/>
      <name val="Times New Roman"/>
      <family val="1"/>
    </font>
    <font>
      <b/>
      <sz val="14"/>
      <color theme="1"/>
      <name val="Times New Roman"/>
      <family val="1"/>
    </font>
    <font>
      <b/>
      <sz val="16"/>
      <color theme="1"/>
      <name val="Times New Roman"/>
      <family val="1"/>
    </font>
    <font>
      <b/>
      <sz val="12"/>
      <name val="Times New Roman"/>
      <family val="1"/>
    </font>
    <font>
      <sz val="10"/>
      <color theme="0" tint="-0.34998626667073579"/>
      <name val="Times New Roman"/>
      <family val="1"/>
    </font>
    <font>
      <sz val="14"/>
      <color theme="1"/>
      <name val="Times New Roman"/>
      <family val="1"/>
    </font>
    <font>
      <b/>
      <sz val="8"/>
      <color theme="1"/>
      <name val="Times New Roman"/>
      <family val="1"/>
    </font>
  </fonts>
  <fills count="9">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cellStyleXfs>
  <cellXfs count="566">
    <xf numFmtId="0" fontId="0" fillId="0" borderId="0" xfId="0"/>
    <xf numFmtId="0" fontId="0" fillId="3" borderId="0" xfId="0" applyFill="1" applyProtection="1"/>
    <xf numFmtId="0" fontId="1" fillId="2" borderId="1"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0" fillId="0" borderId="0" xfId="0" applyBorder="1" applyAlignment="1" applyProtection="1"/>
    <xf numFmtId="0" fontId="0" fillId="0" borderId="0" xfId="0" applyProtection="1"/>
    <xf numFmtId="0" fontId="0" fillId="0" borderId="0" xfId="0" applyBorder="1" applyAlignment="1" applyProtection="1">
      <alignment horizontal="center" vertical="center"/>
    </xf>
    <xf numFmtId="0" fontId="0" fillId="0" borderId="0" xfId="0" applyAlignment="1" applyProtection="1">
      <alignment horizontal="right"/>
    </xf>
    <xf numFmtId="0" fontId="0" fillId="0" borderId="10" xfId="0" applyBorder="1" applyAlignment="1" applyProtection="1"/>
    <xf numFmtId="0" fontId="0" fillId="0" borderId="10" xfId="0" applyBorder="1" applyProtection="1"/>
    <xf numFmtId="0" fontId="1" fillId="2" borderId="12" xfId="0" applyFont="1" applyFill="1" applyBorder="1" applyAlignment="1" applyProtection="1">
      <alignment horizontal="center" vertical="center"/>
    </xf>
    <xf numFmtId="0" fontId="1" fillId="2" borderId="0" xfId="0" applyFont="1" applyFill="1" applyProtection="1"/>
    <xf numFmtId="0" fontId="1" fillId="2" borderId="10" xfId="0" applyFont="1" applyFill="1" applyBorder="1" applyAlignment="1" applyProtection="1">
      <alignment horizontal="center" vertical="center" wrapText="1"/>
    </xf>
    <xf numFmtId="0" fontId="0" fillId="0" borderId="1" xfId="0" applyBorder="1" applyProtection="1"/>
    <xf numFmtId="0" fontId="7"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1" fillId="2" borderId="1" xfId="0" applyFont="1" applyFill="1" applyBorder="1" applyAlignment="1" applyProtection="1">
      <alignment horizontal="center" vertical="center" wrapText="1"/>
    </xf>
    <xf numFmtId="1" fontId="0" fillId="0" borderId="9" xfId="0" applyNumberFormat="1" applyBorder="1" applyAlignment="1" applyProtection="1">
      <alignment horizontal="center" vertical="center"/>
    </xf>
    <xf numFmtId="1" fontId="0" fillId="0" borderId="0" xfId="0" applyNumberFormat="1" applyBorder="1" applyAlignment="1" applyProtection="1">
      <alignment horizontal="center" vertical="center"/>
    </xf>
    <xf numFmtId="0" fontId="3" fillId="0" borderId="16"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xf>
    <xf numFmtId="0" fontId="11" fillId="0" borderId="14" xfId="0" applyFont="1" applyBorder="1" applyAlignment="1" applyProtection="1">
      <alignment horizontal="justify" vertical="top" wrapText="1"/>
    </xf>
    <xf numFmtId="0" fontId="11" fillId="0" borderId="15" xfId="0" applyFont="1" applyBorder="1" applyAlignment="1" applyProtection="1">
      <alignment horizontal="justify" wrapText="1"/>
    </xf>
    <xf numFmtId="0" fontId="11" fillId="0" borderId="15" xfId="0" applyFont="1" applyBorder="1" applyAlignment="1" applyProtection="1">
      <alignment horizontal="justify"/>
    </xf>
    <xf numFmtId="0" fontId="0" fillId="0" borderId="8" xfId="0" applyBorder="1" applyProtection="1"/>
    <xf numFmtId="0" fontId="0" fillId="0" borderId="0" xfId="0" applyBorder="1" applyProtection="1"/>
    <xf numFmtId="0" fontId="11" fillId="0" borderId="19" xfId="0" applyFont="1" applyBorder="1" applyAlignment="1" applyProtection="1">
      <alignment horizontal="justify" wrapText="1"/>
    </xf>
    <xf numFmtId="0" fontId="3" fillId="0" borderId="20" xfId="0" applyFont="1" applyBorder="1" applyAlignment="1" applyProtection="1">
      <alignment horizontal="center" vertical="center" wrapText="1"/>
      <protection locked="0"/>
    </xf>
    <xf numFmtId="0" fontId="18" fillId="0" borderId="4" xfId="0" applyFont="1" applyBorder="1" applyAlignment="1" applyProtection="1">
      <alignment horizontal="left" vertical="top"/>
    </xf>
    <xf numFmtId="0" fontId="18" fillId="0" borderId="2" xfId="0" applyFont="1" applyBorder="1" applyAlignment="1" applyProtection="1">
      <alignment horizontal="left" vertical="top"/>
    </xf>
    <xf numFmtId="0" fontId="18" fillId="0" borderId="7" xfId="0" applyFont="1" applyBorder="1" applyAlignment="1" applyProtection="1">
      <alignment horizontal="left" vertical="top"/>
    </xf>
    <xf numFmtId="0" fontId="8" fillId="0" borderId="1" xfId="0" applyFont="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0" fillId="3" borderId="8" xfId="0" applyFill="1" applyBorder="1" applyProtection="1"/>
    <xf numFmtId="0" fontId="0" fillId="0" borderId="0" xfId="0" applyProtection="1">
      <protection locked="0"/>
    </xf>
    <xf numFmtId="0" fontId="0" fillId="0" borderId="0" xfId="0" applyBorder="1" applyProtection="1">
      <protection locked="0"/>
    </xf>
    <xf numFmtId="1" fontId="0" fillId="0" borderId="9" xfId="0" applyNumberFormat="1" applyBorder="1" applyAlignment="1" applyProtection="1">
      <alignment horizontal="center" vertical="center"/>
    </xf>
    <xf numFmtId="0" fontId="27" fillId="3" borderId="0" xfId="0" applyFont="1" applyFill="1" applyProtection="1"/>
    <xf numFmtId="0" fontId="27" fillId="3" borderId="0" xfId="0" applyFont="1" applyFill="1" applyAlignment="1" applyProtection="1">
      <alignment vertical="center"/>
    </xf>
    <xf numFmtId="0" fontId="27" fillId="0" borderId="0" xfId="0" applyFont="1" applyProtection="1"/>
    <xf numFmtId="0" fontId="27" fillId="0" borderId="0" xfId="0" applyFont="1" applyProtection="1">
      <protection locked="0"/>
    </xf>
    <xf numFmtId="0" fontId="27" fillId="0" borderId="0" xfId="0" applyFont="1" applyBorder="1" applyProtection="1"/>
    <xf numFmtId="0" fontId="27" fillId="0" borderId="0" xfId="0" applyFont="1" applyBorder="1" applyProtection="1">
      <protection locked="0"/>
    </xf>
    <xf numFmtId="0" fontId="27" fillId="0" borderId="0" xfId="0" applyFont="1" applyAlignment="1" applyProtection="1">
      <alignment vertical="center"/>
    </xf>
    <xf numFmtId="0" fontId="28" fillId="0" borderId="0" xfId="0" applyFont="1" applyProtection="1"/>
    <xf numFmtId="0" fontId="0" fillId="0" borderId="0" xfId="0" applyAlignment="1">
      <alignment wrapText="1"/>
    </xf>
    <xf numFmtId="0" fontId="13" fillId="0" borderId="1" xfId="0" applyFont="1" applyBorder="1" applyAlignment="1">
      <alignment vertical="center" wrapText="1"/>
    </xf>
    <xf numFmtId="0" fontId="11" fillId="0" borderId="0" xfId="0" applyFont="1"/>
    <xf numFmtId="0" fontId="11" fillId="0" borderId="0" xfId="0" applyFont="1" applyAlignment="1">
      <alignment vertical="top"/>
    </xf>
    <xf numFmtId="0" fontId="0" fillId="3" borderId="1" xfId="0" applyFill="1" applyBorder="1" applyAlignment="1" applyProtection="1">
      <alignment horizontal="center" vertical="center"/>
    </xf>
    <xf numFmtId="0" fontId="18" fillId="0" borderId="1" xfId="0" applyFont="1" applyBorder="1" applyAlignment="1" applyProtection="1">
      <alignment vertical="center"/>
    </xf>
    <xf numFmtId="0" fontId="18" fillId="0" borderId="1" xfId="0" applyFont="1" applyBorder="1" applyAlignment="1" applyProtection="1">
      <alignment horizontal="left" vertical="center"/>
    </xf>
    <xf numFmtId="0" fontId="31" fillId="0" borderId="0" xfId="0" applyFont="1" applyBorder="1" applyAlignment="1" applyProtection="1">
      <alignment vertical="center" wrapText="1"/>
    </xf>
    <xf numFmtId="0" fontId="0" fillId="0" borderId="0" xfId="0" applyBorder="1" applyAlignment="1" applyProtection="1">
      <protection locked="0"/>
    </xf>
    <xf numFmtId="0" fontId="27" fillId="3" borderId="1" xfId="0" applyFont="1" applyFill="1" applyBorder="1" applyAlignment="1" applyProtection="1">
      <alignment horizontal="center" vertical="center"/>
    </xf>
    <xf numFmtId="0" fontId="34" fillId="0" borderId="25" xfId="0" applyFont="1" applyBorder="1" applyAlignment="1">
      <alignment vertical="center" wrapText="1"/>
    </xf>
    <xf numFmtId="0" fontId="32" fillId="0" borderId="26" xfId="0" applyFont="1" applyBorder="1" applyAlignment="1">
      <alignment vertical="top" wrapText="1"/>
    </xf>
    <xf numFmtId="0" fontId="33" fillId="0" borderId="1" xfId="0" applyFont="1" applyBorder="1" applyAlignment="1">
      <alignment vertical="center" wrapText="1"/>
    </xf>
    <xf numFmtId="0" fontId="32" fillId="0" borderId="26" xfId="0" applyFont="1" applyBorder="1" applyAlignment="1">
      <alignment vertical="center" wrapText="1"/>
    </xf>
    <xf numFmtId="0" fontId="33" fillId="0" borderId="12" xfId="0" applyFont="1" applyBorder="1" applyAlignment="1">
      <alignment horizontal="left" vertical="center" wrapText="1"/>
    </xf>
    <xf numFmtId="0" fontId="11" fillId="0" borderId="26" xfId="0" applyFont="1" applyBorder="1" applyAlignment="1">
      <alignment vertical="top" wrapText="1"/>
    </xf>
    <xf numFmtId="0" fontId="3" fillId="0" borderId="25" xfId="0" applyFont="1" applyBorder="1" applyAlignment="1">
      <alignment vertical="center" wrapText="1"/>
    </xf>
    <xf numFmtId="0" fontId="28" fillId="0" borderId="40" xfId="0" applyFont="1" applyBorder="1" applyAlignment="1" applyProtection="1">
      <alignment horizontal="center" vertical="center" wrapText="1"/>
      <protection locked="0"/>
    </xf>
    <xf numFmtId="1" fontId="32" fillId="0" borderId="40" xfId="0" applyNumberFormat="1" applyFont="1" applyBorder="1" applyAlignment="1" applyProtection="1">
      <alignment horizontal="center" vertical="center"/>
    </xf>
    <xf numFmtId="0" fontId="28" fillId="0" borderId="42" xfId="0" applyFont="1" applyBorder="1" applyAlignment="1" applyProtection="1">
      <alignment horizontal="center" vertical="center" wrapText="1"/>
      <protection locked="0"/>
    </xf>
    <xf numFmtId="1" fontId="32" fillId="0" borderId="42" xfId="0" applyNumberFormat="1" applyFont="1" applyBorder="1" applyAlignment="1" applyProtection="1">
      <alignment horizontal="center" vertical="center"/>
    </xf>
    <xf numFmtId="0" fontId="32" fillId="6" borderId="1" xfId="0" applyFont="1" applyFill="1" applyBorder="1" applyAlignment="1" applyProtection="1">
      <alignment horizontal="center" vertical="center" wrapText="1"/>
    </xf>
    <xf numFmtId="0" fontId="28" fillId="7" borderId="1" xfId="0" applyFont="1" applyFill="1" applyBorder="1" applyAlignment="1" applyProtection="1">
      <alignment horizontal="center" vertical="center" wrapText="1"/>
    </xf>
    <xf numFmtId="0" fontId="18" fillId="8" borderId="13" xfId="0" applyFont="1" applyFill="1" applyBorder="1" applyAlignment="1" applyProtection="1">
      <alignment horizontal="center" vertical="center" wrapText="1"/>
      <protection locked="0"/>
    </xf>
    <xf numFmtId="0" fontId="28" fillId="0" borderId="46" xfId="0" applyFont="1" applyBorder="1" applyAlignment="1" applyProtection="1">
      <alignment horizontal="center" vertical="center" wrapText="1"/>
      <protection locked="0"/>
    </xf>
    <xf numFmtId="1" fontId="32" fillId="0" borderId="46" xfId="0" applyNumberFormat="1" applyFont="1" applyBorder="1" applyAlignment="1" applyProtection="1">
      <alignment horizontal="center" vertical="center"/>
    </xf>
    <xf numFmtId="0" fontId="18" fillId="0" borderId="10" xfId="0" applyFont="1" applyBorder="1" applyAlignment="1" applyProtection="1">
      <alignment horizontal="left" vertical="center"/>
    </xf>
    <xf numFmtId="0" fontId="18" fillId="0" borderId="9" xfId="0" applyFont="1" applyBorder="1" applyAlignment="1" applyProtection="1">
      <alignment vertical="center"/>
    </xf>
    <xf numFmtId="0" fontId="18" fillId="0" borderId="0" xfId="0" applyFont="1" applyBorder="1" applyAlignment="1" applyProtection="1">
      <alignment vertical="center"/>
    </xf>
    <xf numFmtId="0" fontId="28" fillId="4" borderId="1" xfId="0" applyFont="1" applyFill="1" applyBorder="1" applyAlignment="1" applyProtection="1">
      <alignment horizontal="center" vertical="center" wrapText="1"/>
      <protection locked="0"/>
    </xf>
    <xf numFmtId="0" fontId="32" fillId="0" borderId="41" xfId="0" applyFont="1" applyBorder="1" applyAlignment="1" applyProtection="1">
      <alignment horizontal="justify" vertical="top" wrapText="1"/>
    </xf>
    <xf numFmtId="0" fontId="32" fillId="0" borderId="38" xfId="0" applyFont="1" applyBorder="1" applyAlignment="1" applyProtection="1">
      <alignment horizontal="justify" vertical="top" wrapText="1"/>
    </xf>
    <xf numFmtId="0" fontId="32" fillId="0" borderId="39" xfId="0" applyFont="1" applyBorder="1" applyAlignment="1" applyProtection="1">
      <alignment horizontal="justify" vertical="top" wrapText="1"/>
    </xf>
    <xf numFmtId="0" fontId="32" fillId="0" borderId="0" xfId="0" applyFont="1" applyAlignment="1">
      <alignment vertical="top" wrapText="1"/>
    </xf>
    <xf numFmtId="0" fontId="3" fillId="0" borderId="1" xfId="0" applyFont="1" applyBorder="1" applyAlignment="1">
      <alignment vertical="center" wrapText="1"/>
    </xf>
    <xf numFmtId="0" fontId="0" fillId="0" borderId="0" xfId="0" applyAlignment="1">
      <alignment horizontal="center"/>
    </xf>
    <xf numFmtId="0" fontId="34" fillId="0" borderId="27" xfId="0" applyFont="1" applyBorder="1" applyAlignment="1">
      <alignment vertical="center" wrapText="1"/>
    </xf>
    <xf numFmtId="0" fontId="34" fillId="0" borderId="23" xfId="0" applyFont="1" applyBorder="1" applyAlignment="1">
      <alignment vertical="center"/>
    </xf>
    <xf numFmtId="0" fontId="0" fillId="0" borderId="0" xfId="0" applyFont="1" applyAlignment="1">
      <alignment vertical="center"/>
    </xf>
    <xf numFmtId="0" fontId="18" fillId="7" borderId="12" xfId="0" applyFont="1" applyFill="1" applyBorder="1" applyAlignment="1" applyProtection="1">
      <alignment horizontal="center" vertical="center"/>
    </xf>
    <xf numFmtId="0" fontId="37" fillId="7" borderId="10" xfId="0" applyFont="1" applyFill="1" applyBorder="1" applyAlignment="1" applyProtection="1">
      <alignment horizontal="center" vertical="center" wrapText="1"/>
    </xf>
    <xf numFmtId="0" fontId="28" fillId="7" borderId="1" xfId="0" applyFont="1" applyFill="1" applyBorder="1" applyAlignment="1" applyProtection="1">
      <alignment horizontal="center" vertical="center"/>
    </xf>
    <xf numFmtId="0" fontId="18" fillId="7" borderId="1" xfId="0" applyFont="1" applyFill="1" applyBorder="1" applyAlignment="1" applyProtection="1">
      <alignment horizontal="center" vertical="center"/>
    </xf>
    <xf numFmtId="0" fontId="3" fillId="7" borderId="3" xfId="0" applyFont="1" applyFill="1" applyBorder="1" applyAlignment="1" applyProtection="1">
      <alignment horizontal="center" vertical="center"/>
    </xf>
    <xf numFmtId="0" fontId="3" fillId="7" borderId="1" xfId="0" applyFont="1" applyFill="1" applyBorder="1" applyAlignment="1" applyProtection="1">
      <alignment horizontal="center" vertical="center"/>
    </xf>
    <xf numFmtId="0" fontId="3" fillId="7" borderId="18" xfId="0" applyFont="1" applyFill="1" applyBorder="1" applyAlignment="1" applyProtection="1">
      <alignment horizontal="center" vertical="center"/>
    </xf>
    <xf numFmtId="0" fontId="28" fillId="7" borderId="1" xfId="0" applyFont="1" applyFill="1" applyBorder="1" applyAlignment="1" applyProtection="1">
      <alignment horizontal="center" vertical="center" wrapText="1"/>
    </xf>
    <xf numFmtId="0" fontId="28" fillId="7" borderId="1" xfId="0" applyFont="1" applyFill="1" applyBorder="1" applyAlignment="1" applyProtection="1">
      <alignment horizontal="center" vertical="center"/>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6" xfId="0" applyBorder="1" applyAlignment="1" applyProtection="1">
      <alignment horizontal="center" vertical="center"/>
    </xf>
    <xf numFmtId="0" fontId="0" fillId="0" borderId="0" xfId="0" applyAlignment="1" applyProtection="1">
      <alignment horizontal="center" vertical="center"/>
    </xf>
    <xf numFmtId="0" fontId="22" fillId="0" borderId="10" xfId="0" applyFont="1" applyBorder="1" applyAlignment="1" applyProtection="1">
      <alignment horizontal="center" vertical="center"/>
    </xf>
    <xf numFmtId="0" fontId="22" fillId="0" borderId="1" xfId="0" applyFont="1" applyBorder="1" applyAlignment="1" applyProtection="1">
      <alignment horizontal="center" vertical="center"/>
    </xf>
    <xf numFmtId="0" fontId="24" fillId="0" borderId="1" xfId="0" applyFont="1" applyFill="1" applyBorder="1" applyAlignment="1" applyProtection="1">
      <alignment horizontal="center" vertical="center"/>
    </xf>
    <xf numFmtId="0" fontId="24" fillId="0" borderId="13" xfId="0" applyFont="1" applyFill="1" applyBorder="1" applyAlignment="1" applyProtection="1">
      <alignment horizontal="center" vertical="center"/>
    </xf>
    <xf numFmtId="0" fontId="15" fillId="0" borderId="1"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5" fillId="0" borderId="13" xfId="0" applyFont="1" applyBorder="1" applyAlignment="1" applyProtection="1">
      <alignment horizontal="center" vertical="center" textRotation="90" wrapText="1"/>
      <protection locked="0"/>
    </xf>
    <xf numFmtId="0" fontId="15" fillId="0" borderId="12" xfId="0" applyFont="1" applyBorder="1" applyAlignment="1" applyProtection="1">
      <alignment horizontal="center" vertical="center" textRotation="90" wrapText="1"/>
      <protection locked="0"/>
    </xf>
    <xf numFmtId="0" fontId="15" fillId="0" borderId="2" xfId="0" applyFont="1" applyBorder="1" applyAlignment="1" applyProtection="1">
      <alignment horizontal="center" vertical="center" wrapText="1"/>
    </xf>
    <xf numFmtId="1" fontId="26" fillId="0" borderId="6" xfId="0" applyNumberFormat="1" applyFont="1" applyBorder="1" applyAlignment="1" applyProtection="1">
      <alignment horizontal="center" vertical="center"/>
    </xf>
    <xf numFmtId="1" fontId="15" fillId="0" borderId="2" xfId="0" applyNumberFormat="1" applyFont="1" applyBorder="1" applyAlignment="1" applyProtection="1">
      <alignment horizontal="center" vertical="center" wrapText="1"/>
    </xf>
    <xf numFmtId="1" fontId="0" fillId="0" borderId="9" xfId="0" applyNumberFormat="1" applyBorder="1" applyAlignment="1" applyProtection="1">
      <alignment horizontal="center" vertical="center"/>
    </xf>
    <xf numFmtId="0" fontId="0" fillId="0" borderId="0" xfId="0" applyBorder="1" applyAlignment="1" applyProtection="1">
      <alignment horizontal="center" vertical="center"/>
    </xf>
    <xf numFmtId="0" fontId="0" fillId="0" borderId="9" xfId="0" applyBorder="1" applyAlignment="1" applyProtection="1">
      <alignment horizontal="center" vertical="center" wrapText="1"/>
    </xf>
    <xf numFmtId="0" fontId="0" fillId="0" borderId="0" xfId="0" applyBorder="1" applyAlignment="1" applyProtection="1">
      <alignment horizontal="center" vertical="center" wrapText="1"/>
    </xf>
    <xf numFmtId="0" fontId="1" fillId="2" borderId="13"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8" fillId="0" borderId="1" xfId="0" applyFont="1" applyBorder="1" applyAlignment="1" applyProtection="1">
      <alignment horizontal="center" vertical="top" wrapText="1"/>
      <protection locked="0"/>
    </xf>
    <xf numFmtId="0" fontId="8" fillId="0" borderId="13" xfId="0" applyFont="1"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5" fillId="0" borderId="1" xfId="0" applyFont="1" applyBorder="1" applyAlignment="1" applyProtection="1">
      <alignment horizontal="center" vertical="center"/>
    </xf>
    <xf numFmtId="0" fontId="23" fillId="0" borderId="1"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15" fillId="0" borderId="4"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1" fontId="15" fillId="0" borderId="4" xfId="0" applyNumberFormat="1" applyFont="1" applyBorder="1" applyAlignment="1" applyProtection="1">
      <alignment horizontal="center" vertical="center" wrapText="1"/>
    </xf>
    <xf numFmtId="1" fontId="15" fillId="0" borderId="7" xfId="0" applyNumberFormat="1" applyFont="1" applyBorder="1" applyAlignment="1" applyProtection="1">
      <alignment horizontal="center" vertical="center" wrapText="1"/>
    </xf>
    <xf numFmtId="0" fontId="0" fillId="0" borderId="1" xfId="0" applyBorder="1" applyAlignment="1" applyProtection="1">
      <alignment vertical="top"/>
      <protection locked="0"/>
    </xf>
    <xf numFmtId="0" fontId="0" fillId="0" borderId="1" xfId="0" applyBorder="1" applyAlignment="1" applyProtection="1">
      <protection locked="0"/>
    </xf>
    <xf numFmtId="0" fontId="0" fillId="0" borderId="1" xfId="0" applyBorder="1" applyAlignment="1" applyProtection="1">
      <alignment horizontal="center"/>
      <protection locked="0"/>
    </xf>
    <xf numFmtId="1" fontId="26" fillId="0" borderId="5" xfId="0" applyNumberFormat="1" applyFont="1" applyBorder="1" applyAlignment="1" applyProtection="1">
      <alignment horizontal="center" vertical="center"/>
    </xf>
    <xf numFmtId="1" fontId="26" fillId="0" borderId="8" xfId="0" applyNumberFormat="1" applyFont="1" applyBorder="1" applyAlignment="1" applyProtection="1">
      <alignment horizontal="center" vertical="center"/>
    </xf>
    <xf numFmtId="0" fontId="13" fillId="3" borderId="7" xfId="0" applyFont="1" applyFill="1" applyBorder="1" applyAlignment="1" applyProtection="1">
      <protection locked="0"/>
    </xf>
    <xf numFmtId="0" fontId="11" fillId="0" borderId="11" xfId="0" applyFont="1" applyBorder="1" applyAlignment="1" applyProtection="1">
      <protection locked="0"/>
    </xf>
    <xf numFmtId="0" fontId="11" fillId="0" borderId="8" xfId="0" applyFont="1" applyBorder="1" applyAlignment="1" applyProtection="1">
      <protection locked="0"/>
    </xf>
    <xf numFmtId="0" fontId="3" fillId="2" borderId="7" xfId="0" applyFont="1" applyFill="1" applyBorder="1" applyAlignment="1" applyProtection="1">
      <alignment horizontal="center" wrapText="1"/>
    </xf>
    <xf numFmtId="0" fontId="3" fillId="2" borderId="11" xfId="0" applyFont="1" applyFill="1" applyBorder="1" applyAlignment="1" applyProtection="1">
      <alignment horizontal="center" wrapText="1"/>
    </xf>
    <xf numFmtId="0" fontId="3" fillId="2" borderId="8" xfId="0" applyFont="1" applyFill="1" applyBorder="1" applyAlignment="1" applyProtection="1">
      <alignment horizontal="center" wrapText="1"/>
    </xf>
    <xf numFmtId="0" fontId="18" fillId="0" borderId="3" xfId="0" applyFont="1" applyBorder="1" applyAlignment="1" applyProtection="1">
      <alignment horizontal="center" vertical="center"/>
    </xf>
    <xf numFmtId="0" fontId="2" fillId="0" borderId="17" xfId="0" applyFont="1" applyBorder="1" applyAlignment="1" applyProtection="1"/>
    <xf numFmtId="0" fontId="2" fillId="0" borderId="18" xfId="0" applyFont="1" applyBorder="1" applyAlignment="1" applyProtection="1"/>
    <xf numFmtId="0" fontId="18" fillId="0" borderId="4" xfId="0" applyFont="1" applyBorder="1" applyAlignment="1" applyProtection="1">
      <alignment horizontal="center" vertical="center"/>
    </xf>
    <xf numFmtId="0" fontId="18" fillId="0" borderId="9" xfId="0" applyFont="1" applyBorder="1" applyAlignment="1" applyProtection="1">
      <alignment horizontal="center" vertical="center"/>
    </xf>
    <xf numFmtId="0" fontId="2" fillId="0" borderId="9" xfId="0" applyFont="1" applyBorder="1" applyAlignment="1" applyProtection="1"/>
    <xf numFmtId="0" fontId="2" fillId="0" borderId="5" xfId="0" applyFont="1" applyBorder="1" applyAlignment="1" applyProtection="1"/>
    <xf numFmtId="0" fontId="17" fillId="0" borderId="17" xfId="0" applyFont="1" applyBorder="1" applyAlignment="1" applyProtection="1">
      <alignment horizontal="center"/>
      <protection locked="0"/>
    </xf>
    <xf numFmtId="0" fontId="0" fillId="0" borderId="17" xfId="0" applyBorder="1" applyAlignment="1" applyProtection="1">
      <protection locked="0"/>
    </xf>
    <xf numFmtId="0" fontId="0" fillId="0" borderId="18" xfId="0" applyBorder="1" applyAlignment="1" applyProtection="1">
      <protection locked="0"/>
    </xf>
    <xf numFmtId="0" fontId="13" fillId="0" borderId="13"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10"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9"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8" xfId="0" applyFont="1" applyBorder="1" applyAlignment="1" applyProtection="1">
      <alignment horizontal="center" vertical="center"/>
    </xf>
    <xf numFmtId="0" fontId="3" fillId="0" borderId="1" xfId="0" applyFont="1" applyBorder="1" applyAlignment="1" applyProtection="1">
      <alignment horizontal="center"/>
    </xf>
    <xf numFmtId="0" fontId="6" fillId="2" borderId="10"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17" fillId="0" borderId="11" xfId="0" applyFont="1" applyBorder="1" applyAlignment="1" applyProtection="1">
      <alignment horizontal="center"/>
      <protection locked="0"/>
    </xf>
    <xf numFmtId="0" fontId="17" fillId="0" borderId="8" xfId="0" applyFont="1" applyBorder="1" applyAlignment="1" applyProtection="1">
      <alignment horizontal="center"/>
      <protection locked="0"/>
    </xf>
    <xf numFmtId="0" fontId="18" fillId="0" borderId="7" xfId="0" applyFont="1" applyBorder="1" applyAlignment="1" applyProtection="1">
      <alignment horizontal="center" vertical="center"/>
    </xf>
    <xf numFmtId="0" fontId="18" fillId="0" borderId="11" xfId="0" applyFont="1" applyBorder="1" applyAlignment="1" applyProtection="1">
      <alignment horizontal="center" vertical="center"/>
    </xf>
    <xf numFmtId="0" fontId="18" fillId="0" borderId="8" xfId="0" applyFont="1" applyBorder="1" applyAlignment="1" applyProtection="1">
      <alignment horizontal="center" vertical="center"/>
    </xf>
    <xf numFmtId="0" fontId="0" fillId="0" borderId="17" xfId="0" applyBorder="1" applyAlignment="1" applyProtection="1"/>
    <xf numFmtId="0" fontId="0" fillId="0" borderId="18" xfId="0" applyBorder="1" applyAlignment="1" applyProtection="1"/>
    <xf numFmtId="0" fontId="17" fillId="0" borderId="18" xfId="0" applyFont="1" applyBorder="1" applyAlignment="1" applyProtection="1">
      <alignment horizontal="center"/>
      <protection locked="0"/>
    </xf>
    <xf numFmtId="0" fontId="0" fillId="0" borderId="11" xfId="0" applyBorder="1" applyAlignment="1" applyProtection="1">
      <protection locked="0"/>
    </xf>
    <xf numFmtId="0" fontId="0" fillId="0" borderId="8" xfId="0" applyBorder="1" applyAlignment="1" applyProtection="1">
      <protection locked="0"/>
    </xf>
    <xf numFmtId="0" fontId="8" fillId="0" borderId="1"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13" xfId="0" applyFont="1" applyBorder="1" applyAlignment="1" applyProtection="1">
      <alignment horizontal="center" vertical="center"/>
    </xf>
    <xf numFmtId="0" fontId="14" fillId="2" borderId="1" xfId="0" applyFont="1" applyFill="1" applyBorder="1" applyAlignment="1" applyProtection="1">
      <alignment horizontal="center" vertical="center" wrapText="1"/>
    </xf>
    <xf numFmtId="0" fontId="4" fillId="2" borderId="1" xfId="0" applyFont="1" applyFill="1" applyBorder="1" applyAlignment="1" applyProtection="1">
      <alignment vertical="center"/>
    </xf>
    <xf numFmtId="0" fontId="3" fillId="0" borderId="10" xfId="0" applyFont="1" applyBorder="1" applyAlignment="1" applyProtection="1">
      <alignment horizontal="center"/>
    </xf>
    <xf numFmtId="0" fontId="13" fillId="3" borderId="1" xfId="0" applyFont="1" applyFill="1" applyBorder="1" applyAlignment="1" applyProtection="1">
      <alignment horizontal="center" vertical="top" wrapText="1"/>
    </xf>
    <xf numFmtId="0" fontId="13" fillId="3" borderId="1" xfId="0" applyFont="1" applyFill="1" applyBorder="1" applyAlignment="1" applyProtection="1">
      <alignment vertical="top"/>
    </xf>
    <xf numFmtId="0" fontId="13" fillId="3" borderId="1" xfId="0" applyFont="1" applyFill="1" applyBorder="1" applyAlignment="1" applyProtection="1">
      <alignment horizontal="center" vertical="center" wrapText="1"/>
    </xf>
    <xf numFmtId="0" fontId="13" fillId="3" borderId="1" xfId="0" applyFont="1" applyFill="1" applyBorder="1" applyAlignment="1" applyProtection="1"/>
    <xf numFmtId="0" fontId="13" fillId="3"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1" fontId="0" fillId="0" borderId="5" xfId="0" applyNumberFormat="1" applyBorder="1" applyAlignment="1" applyProtection="1">
      <alignment horizontal="center" vertical="center"/>
    </xf>
    <xf numFmtId="1" fontId="0" fillId="0" borderId="6" xfId="0" applyNumberFormat="1" applyBorder="1" applyAlignment="1" applyProtection="1">
      <alignment horizontal="center" vertical="center"/>
    </xf>
    <xf numFmtId="1" fontId="0" fillId="0" borderId="8" xfId="0" applyNumberFormat="1" applyBorder="1" applyAlignment="1" applyProtection="1">
      <alignment horizontal="center" vertical="center"/>
    </xf>
    <xf numFmtId="0" fontId="3" fillId="0" borderId="1" xfId="0" applyFont="1" applyBorder="1" applyAlignment="1" applyProtection="1">
      <alignment horizontal="center" wrapText="1"/>
    </xf>
    <xf numFmtId="0" fontId="13" fillId="0" borderId="1"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8" xfId="0" applyFont="1" applyBorder="1" applyAlignment="1" applyProtection="1">
      <alignment horizontal="center" vertical="center"/>
    </xf>
    <xf numFmtId="0" fontId="27" fillId="0" borderId="12" xfId="0" applyFont="1" applyBorder="1" applyAlignment="1" applyProtection="1">
      <alignment horizontal="center" vertical="center" wrapText="1"/>
      <protection locked="0"/>
    </xf>
    <xf numFmtId="0" fontId="27" fillId="0" borderId="10" xfId="0" applyFont="1" applyBorder="1" applyAlignment="1" applyProtection="1">
      <alignment horizontal="center" vertical="center" wrapText="1"/>
      <protection locked="0"/>
    </xf>
    <xf numFmtId="0" fontId="27" fillId="0" borderId="13" xfId="0" applyFont="1" applyBorder="1" applyAlignment="1" applyProtection="1">
      <alignment horizontal="center"/>
      <protection locked="0"/>
    </xf>
    <xf numFmtId="0" fontId="27" fillId="0" borderId="10" xfId="0" applyFont="1" applyBorder="1" applyAlignment="1" applyProtection="1">
      <alignment horizontal="center"/>
      <protection locked="0"/>
    </xf>
    <xf numFmtId="0" fontId="36" fillId="0" borderId="13" xfId="0" applyFont="1" applyBorder="1" applyAlignment="1" applyProtection="1">
      <alignment horizontal="center" vertical="center"/>
      <protection locked="0"/>
    </xf>
    <xf numFmtId="0" fontId="36" fillId="0" borderId="12" xfId="0" applyFont="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0" fontId="27" fillId="0" borderId="1" xfId="0" applyFont="1" applyBorder="1" applyAlignment="1" applyProtection="1">
      <alignment horizontal="center"/>
      <protection locked="0"/>
    </xf>
    <xf numFmtId="0" fontId="38" fillId="0" borderId="1" xfId="0" applyFont="1" applyFill="1" applyBorder="1" applyAlignment="1" applyProtection="1">
      <alignment horizontal="center" vertical="center" wrapText="1"/>
      <protection locked="0"/>
    </xf>
    <xf numFmtId="0" fontId="38" fillId="0" borderId="13" xfId="0" applyFont="1" applyFill="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35" fillId="0" borderId="45" xfId="0" applyFont="1" applyBorder="1" applyAlignment="1" applyProtection="1">
      <alignment horizontal="center" vertical="center" wrapText="1"/>
    </xf>
    <xf numFmtId="0" fontId="35" fillId="0" borderId="44" xfId="0" applyFont="1" applyBorder="1" applyAlignment="1" applyProtection="1">
      <alignment horizontal="center" vertical="center" wrapText="1"/>
    </xf>
    <xf numFmtId="0" fontId="35" fillId="5" borderId="1" xfId="0" applyFont="1" applyFill="1" applyBorder="1" applyAlignment="1" applyProtection="1">
      <alignment horizontal="center" vertical="center" wrapText="1"/>
    </xf>
    <xf numFmtId="0" fontId="35" fillId="5" borderId="13" xfId="0" applyFont="1" applyFill="1" applyBorder="1" applyAlignment="1" applyProtection="1">
      <alignment horizontal="center" vertical="center" wrapText="1"/>
    </xf>
    <xf numFmtId="0" fontId="36" fillId="0" borderId="12" xfId="0" applyFont="1" applyBorder="1" applyAlignment="1" applyProtection="1">
      <alignment horizontal="center" vertical="top" wrapText="1"/>
    </xf>
    <xf numFmtId="0" fontId="36" fillId="0" borderId="10" xfId="0" applyFont="1" applyBorder="1" applyAlignment="1" applyProtection="1">
      <alignment horizontal="center" vertical="top" wrapText="1"/>
    </xf>
    <xf numFmtId="0" fontId="36" fillId="6" borderId="1" xfId="0" applyFont="1" applyFill="1" applyBorder="1" applyAlignment="1" applyProtection="1">
      <alignment horizontal="center" vertical="center" wrapText="1"/>
    </xf>
    <xf numFmtId="0" fontId="36" fillId="6" borderId="13" xfId="0" applyFont="1" applyFill="1" applyBorder="1" applyAlignment="1" applyProtection="1">
      <alignment horizontal="center" vertical="center" wrapText="1"/>
    </xf>
    <xf numFmtId="0" fontId="36" fillId="6" borderId="12" xfId="0" applyFont="1" applyFill="1" applyBorder="1" applyAlignment="1" applyProtection="1">
      <alignment horizontal="center" vertical="center" wrapText="1"/>
    </xf>
    <xf numFmtId="0" fontId="28" fillId="0" borderId="1" xfId="0" applyFont="1" applyBorder="1" applyAlignment="1" applyProtection="1">
      <alignment horizontal="center" vertical="top" wrapText="1"/>
      <protection locked="0"/>
    </xf>
    <xf numFmtId="0" fontId="28" fillId="0" borderId="13" xfId="0" applyFont="1" applyBorder="1" applyAlignment="1" applyProtection="1">
      <alignment horizontal="center" vertical="top" wrapText="1"/>
      <protection locked="0"/>
    </xf>
    <xf numFmtId="0" fontId="28" fillId="0" borderId="12" xfId="0" applyFont="1" applyBorder="1" applyAlignment="1" applyProtection="1">
      <alignment horizontal="center" vertical="top" wrapText="1"/>
      <protection locked="0"/>
    </xf>
    <xf numFmtId="0" fontId="27" fillId="0" borderId="1" xfId="0" applyFont="1" applyBorder="1" applyAlignment="1" applyProtection="1">
      <alignment horizontal="left" vertical="top" wrapText="1"/>
      <protection locked="0"/>
    </xf>
    <xf numFmtId="0" fontId="27" fillId="0" borderId="1" xfId="0" applyFont="1" applyBorder="1" applyAlignment="1" applyProtection="1">
      <alignment horizontal="left" vertical="top"/>
      <protection locked="0"/>
    </xf>
    <xf numFmtId="0" fontId="27" fillId="0" borderId="13" xfId="0" applyFont="1" applyBorder="1" applyAlignment="1" applyProtection="1">
      <alignment horizontal="left" vertical="top"/>
      <protection locked="0"/>
    </xf>
    <xf numFmtId="0" fontId="35" fillId="0" borderId="1"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protection locked="0"/>
    </xf>
    <xf numFmtId="0" fontId="35" fillId="0" borderId="13"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18" fillId="0" borderId="1" xfId="0" applyFont="1" applyFill="1" applyBorder="1" applyAlignment="1" applyProtection="1">
      <alignment horizontal="center" vertical="center" wrapText="1"/>
      <protection locked="0"/>
    </xf>
    <xf numFmtId="0" fontId="18" fillId="0" borderId="13" xfId="0"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37" fillId="3" borderId="13" xfId="0" applyFont="1" applyFill="1" applyBorder="1" applyAlignment="1" applyProtection="1">
      <alignment horizontal="center" vertical="center"/>
    </xf>
    <xf numFmtId="0" fontId="37" fillId="3" borderId="12" xfId="0" applyFont="1" applyFill="1" applyBorder="1" applyAlignment="1" applyProtection="1">
      <alignment horizontal="center" vertical="center"/>
    </xf>
    <xf numFmtId="0" fontId="19" fillId="0" borderId="1" xfId="0" applyFont="1" applyFill="1" applyBorder="1" applyAlignment="1" applyProtection="1">
      <alignment horizontal="center"/>
      <protection locked="0"/>
    </xf>
    <xf numFmtId="0" fontId="19" fillId="0" borderId="13" xfId="0" applyFont="1" applyFill="1" applyBorder="1" applyAlignment="1" applyProtection="1">
      <alignment horizontal="center"/>
      <protection locked="0"/>
    </xf>
    <xf numFmtId="1" fontId="36" fillId="0" borderId="43" xfId="0" applyNumberFormat="1" applyFont="1" applyBorder="1" applyAlignment="1" applyProtection="1">
      <alignment horizontal="center" vertical="center" wrapText="1"/>
    </xf>
    <xf numFmtId="1" fontId="36" fillId="0" borderId="44" xfId="0" applyNumberFormat="1" applyFont="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12" xfId="0" applyFont="1" applyBorder="1" applyAlignment="1" applyProtection="1">
      <alignment horizontal="center" vertical="center" wrapText="1"/>
    </xf>
    <xf numFmtId="0" fontId="33" fillId="0" borderId="10" xfId="0" applyFont="1" applyBorder="1" applyAlignment="1" applyProtection="1">
      <alignment horizontal="center" vertical="center" wrapText="1"/>
    </xf>
    <xf numFmtId="0" fontId="36" fillId="5" borderId="1" xfId="0" applyFont="1" applyFill="1" applyBorder="1" applyAlignment="1" applyProtection="1">
      <alignment horizontal="center" vertical="center"/>
    </xf>
    <xf numFmtId="0" fontId="27" fillId="0" borderId="13" xfId="0" applyFont="1" applyBorder="1" applyAlignment="1" applyProtection="1">
      <alignment horizontal="center"/>
    </xf>
    <xf numFmtId="0" fontId="27" fillId="0" borderId="12" xfId="0" applyFont="1" applyBorder="1" applyAlignment="1" applyProtection="1">
      <alignment horizontal="center"/>
    </xf>
    <xf numFmtId="0" fontId="34" fillId="0" borderId="1" xfId="0" applyFont="1" applyBorder="1" applyAlignment="1" applyProtection="1">
      <alignment horizontal="center" vertical="center" wrapText="1"/>
    </xf>
    <xf numFmtId="0" fontId="18" fillId="0" borderId="13"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27" fillId="0" borderId="12" xfId="0" applyFont="1" applyBorder="1" applyAlignment="1" applyProtection="1">
      <alignment horizontal="center"/>
      <protection locked="0"/>
    </xf>
    <xf numFmtId="0" fontId="28" fillId="2" borderId="1" xfId="0" applyFont="1" applyFill="1" applyBorder="1" applyAlignment="1" applyProtection="1">
      <alignment horizontal="center" vertical="center" wrapText="1"/>
    </xf>
    <xf numFmtId="0" fontId="28" fillId="3" borderId="10" xfId="0" applyFont="1" applyFill="1" applyBorder="1" applyAlignment="1" applyProtection="1">
      <alignment horizontal="center" vertical="center" wrapText="1"/>
    </xf>
    <xf numFmtId="0" fontId="27" fillId="3" borderId="3" xfId="0" applyFont="1" applyFill="1" applyBorder="1" applyAlignment="1" applyProtection="1">
      <alignment horizontal="center" vertical="center"/>
    </xf>
    <xf numFmtId="0" fontId="27" fillId="3" borderId="18" xfId="0" applyFont="1" applyFill="1" applyBorder="1" applyAlignment="1" applyProtection="1">
      <alignment horizontal="center" vertical="center"/>
    </xf>
    <xf numFmtId="0" fontId="31" fillId="0" borderId="3" xfId="0" applyFont="1" applyBorder="1" applyAlignment="1" applyProtection="1">
      <alignment horizontal="center" vertical="center"/>
    </xf>
    <xf numFmtId="0" fontId="31" fillId="0" borderId="17" xfId="0" applyFont="1" applyBorder="1" applyAlignment="1" applyProtection="1">
      <alignment horizontal="center" vertical="center"/>
    </xf>
    <xf numFmtId="0" fontId="31" fillId="0" borderId="18" xfId="0" applyFont="1" applyBorder="1" applyAlignment="1" applyProtection="1">
      <alignment horizontal="center" vertical="center"/>
    </xf>
    <xf numFmtId="0" fontId="18" fillId="0" borderId="17" xfId="0" applyFont="1" applyBorder="1" applyAlignment="1" applyProtection="1">
      <alignment horizontal="center" vertical="center"/>
    </xf>
    <xf numFmtId="0" fontId="18" fillId="0" borderId="18" xfId="0" applyFont="1" applyBorder="1" applyAlignment="1" applyProtection="1">
      <alignment horizontal="center" vertical="center"/>
    </xf>
    <xf numFmtId="0" fontId="18" fillId="0" borderId="5" xfId="0" applyFont="1" applyBorder="1" applyAlignment="1" applyProtection="1">
      <alignment horizontal="center" vertical="center"/>
    </xf>
    <xf numFmtId="0" fontId="18" fillId="0" borderId="1" xfId="0" applyFont="1" applyBorder="1" applyAlignment="1" applyProtection="1">
      <alignment horizontal="center" vertical="center"/>
    </xf>
    <xf numFmtId="0" fontId="27" fillId="0" borderId="3" xfId="0" applyFont="1" applyBorder="1" applyAlignment="1" applyProtection="1">
      <alignment horizontal="center"/>
      <protection locked="0"/>
    </xf>
    <xf numFmtId="0" fontId="27" fillId="0" borderId="17" xfId="0" applyFont="1" applyBorder="1" applyAlignment="1" applyProtection="1">
      <alignment horizontal="center"/>
      <protection locked="0"/>
    </xf>
    <xf numFmtId="0" fontId="27" fillId="0" borderId="18" xfId="0" applyFont="1" applyBorder="1" applyAlignment="1" applyProtection="1">
      <alignment horizontal="center"/>
      <protection locked="0"/>
    </xf>
    <xf numFmtId="0" fontId="31" fillId="0" borderId="10" xfId="0" applyFont="1" applyBorder="1" applyAlignment="1" applyProtection="1">
      <alignment horizontal="center" vertical="center"/>
    </xf>
    <xf numFmtId="0" fontId="28" fillId="2" borderId="1" xfId="0" applyFont="1" applyFill="1" applyBorder="1" applyAlignment="1" applyProtection="1">
      <alignment horizontal="center" wrapText="1"/>
    </xf>
    <xf numFmtId="0" fontId="31" fillId="0" borderId="1" xfId="0" applyFont="1" applyBorder="1" applyAlignment="1" applyProtection="1">
      <alignment horizontal="center" vertical="center" wrapText="1"/>
    </xf>
    <xf numFmtId="0" fontId="27" fillId="7" borderId="1" xfId="0" applyFont="1" applyFill="1" applyBorder="1" applyAlignment="1" applyProtection="1">
      <alignment horizontal="center"/>
    </xf>
    <xf numFmtId="0" fontId="28" fillId="7" borderId="2" xfId="0" applyFont="1" applyFill="1" applyBorder="1" applyAlignment="1" applyProtection="1">
      <alignment horizontal="center" vertical="center"/>
    </xf>
    <xf numFmtId="0" fontId="28" fillId="7" borderId="0" xfId="0" applyFont="1" applyFill="1" applyBorder="1" applyAlignment="1" applyProtection="1">
      <alignment horizontal="center" vertical="center"/>
    </xf>
    <xf numFmtId="0" fontId="28" fillId="7" borderId="7" xfId="0" applyFont="1" applyFill="1" applyBorder="1" applyAlignment="1" applyProtection="1">
      <alignment horizontal="center" vertical="center"/>
    </xf>
    <xf numFmtId="0" fontId="28" fillId="7" borderId="11" xfId="0" applyFont="1" applyFill="1" applyBorder="1" applyAlignment="1" applyProtection="1">
      <alignment horizontal="center" vertical="center"/>
    </xf>
    <xf numFmtId="0" fontId="28" fillId="7" borderId="13" xfId="0" applyFont="1" applyFill="1" applyBorder="1" applyAlignment="1" applyProtection="1">
      <alignment horizontal="center" vertical="center"/>
    </xf>
    <xf numFmtId="0" fontId="28" fillId="7" borderId="12" xfId="0" applyFont="1" applyFill="1" applyBorder="1" applyAlignment="1" applyProtection="1">
      <alignment horizontal="center" vertical="center"/>
    </xf>
    <xf numFmtId="0" fontId="28" fillId="7" borderId="10" xfId="0" applyFont="1" applyFill="1" applyBorder="1" applyAlignment="1" applyProtection="1">
      <alignment horizontal="center" vertical="center"/>
    </xf>
    <xf numFmtId="0" fontId="28" fillId="7" borderId="1" xfId="0" applyFont="1" applyFill="1" applyBorder="1" applyAlignment="1" applyProtection="1">
      <alignment horizontal="center" vertical="center" wrapText="1"/>
    </xf>
    <xf numFmtId="0" fontId="28" fillId="7" borderId="12" xfId="0" applyFont="1" applyFill="1" applyBorder="1" applyAlignment="1" applyProtection="1">
      <alignment horizontal="center" vertical="center" wrapText="1"/>
    </xf>
    <xf numFmtId="0" fontId="28" fillId="7" borderId="10" xfId="0" applyFont="1" applyFill="1" applyBorder="1" applyAlignment="1" applyProtection="1">
      <alignment horizontal="center" vertical="center" wrapText="1"/>
    </xf>
    <xf numFmtId="0" fontId="27" fillId="0" borderId="2" xfId="0" applyFont="1" applyBorder="1" applyAlignment="1" applyProtection="1">
      <alignment horizontal="center"/>
      <protection locked="0"/>
    </xf>
    <xf numFmtId="0" fontId="27" fillId="0" borderId="0" xfId="0" applyFont="1" applyBorder="1" applyAlignment="1" applyProtection="1">
      <alignment horizontal="center"/>
      <protection locked="0"/>
    </xf>
    <xf numFmtId="0" fontId="28" fillId="3" borderId="10" xfId="0" applyFont="1" applyFill="1" applyBorder="1" applyAlignment="1" applyProtection="1">
      <alignment horizontal="center" vertical="center"/>
    </xf>
    <xf numFmtId="0" fontId="27" fillId="0" borderId="1" xfId="0" applyFont="1" applyBorder="1" applyAlignment="1" applyProtection="1">
      <alignment horizontal="center" vertical="top" wrapText="1"/>
      <protection locked="0"/>
    </xf>
    <xf numFmtId="0" fontId="28" fillId="3" borderId="1" xfId="0" applyFont="1" applyFill="1" applyBorder="1" applyAlignment="1" applyProtection="1">
      <alignment horizontal="center" vertical="center"/>
    </xf>
    <xf numFmtId="0" fontId="28" fillId="7" borderId="1" xfId="0" applyFont="1" applyFill="1" applyBorder="1" applyAlignment="1" applyProtection="1">
      <alignment horizontal="left" vertical="center"/>
      <protection locked="0"/>
    </xf>
    <xf numFmtId="0" fontId="18" fillId="0" borderId="1" xfId="0" applyFont="1" applyBorder="1" applyAlignment="1" applyProtection="1">
      <alignment horizontal="center" vertical="center"/>
      <protection locked="0"/>
    </xf>
    <xf numFmtId="0" fontId="28" fillId="7" borderId="10" xfId="0" applyFont="1" applyFill="1" applyBorder="1" applyAlignment="1" applyProtection="1">
      <alignment horizontal="center"/>
    </xf>
    <xf numFmtId="0" fontId="28" fillId="7" borderId="1" xfId="0" applyFont="1" applyFill="1" applyBorder="1" applyAlignment="1" applyProtection="1">
      <alignment horizontal="center" vertical="center"/>
    </xf>
    <xf numFmtId="0" fontId="28" fillId="7" borderId="3" xfId="0" applyFont="1" applyFill="1" applyBorder="1" applyAlignment="1" applyProtection="1">
      <alignment horizontal="center"/>
    </xf>
    <xf numFmtId="0" fontId="28" fillId="7" borderId="17" xfId="0" applyFont="1" applyFill="1" applyBorder="1" applyAlignment="1" applyProtection="1">
      <alignment horizontal="center"/>
    </xf>
    <xf numFmtId="0" fontId="28" fillId="7" borderId="18" xfId="0" applyFont="1" applyFill="1" applyBorder="1" applyAlignment="1" applyProtection="1">
      <alignment horizontal="center"/>
    </xf>
    <xf numFmtId="0" fontId="28" fillId="7" borderId="13" xfId="0" applyFont="1" applyFill="1" applyBorder="1" applyAlignment="1" applyProtection="1">
      <alignment horizontal="center" vertical="center" wrapText="1"/>
    </xf>
    <xf numFmtId="0" fontId="27" fillId="7" borderId="3" xfId="0" applyFont="1" applyFill="1" applyBorder="1" applyAlignment="1" applyProtection="1">
      <alignment horizontal="center"/>
    </xf>
    <xf numFmtId="0" fontId="27" fillId="7" borderId="17" xfId="0" applyFont="1" applyFill="1" applyBorder="1" applyAlignment="1" applyProtection="1">
      <alignment horizontal="center"/>
    </xf>
    <xf numFmtId="0" fontId="27" fillId="7" borderId="18" xfId="0" applyFont="1" applyFill="1" applyBorder="1" applyAlignment="1" applyProtection="1">
      <alignment horizontal="center"/>
    </xf>
    <xf numFmtId="0" fontId="18" fillId="7" borderId="13" xfId="0" applyFont="1" applyFill="1" applyBorder="1" applyAlignment="1" applyProtection="1">
      <alignment horizontal="center" vertical="center" wrapText="1"/>
    </xf>
    <xf numFmtId="0" fontId="18" fillId="7" borderId="10" xfId="0" applyFont="1" applyFill="1" applyBorder="1" applyAlignment="1" applyProtection="1">
      <alignment horizontal="center" vertical="center" wrapText="1"/>
    </xf>
    <xf numFmtId="0" fontId="28" fillId="3" borderId="3" xfId="0" applyFont="1" applyFill="1" applyBorder="1" applyAlignment="1" applyProtection="1">
      <alignment horizontal="right" vertical="center"/>
    </xf>
    <xf numFmtId="0" fontId="28" fillId="3" borderId="17" xfId="0" applyFont="1" applyFill="1" applyBorder="1" applyAlignment="1" applyProtection="1">
      <alignment horizontal="right" vertical="center"/>
    </xf>
    <xf numFmtId="0" fontId="28" fillId="3" borderId="18" xfId="0" applyFont="1" applyFill="1" applyBorder="1" applyAlignment="1" applyProtection="1">
      <alignment horizontal="right" vertical="center"/>
    </xf>
    <xf numFmtId="0" fontId="28" fillId="0" borderId="3" xfId="0" applyFont="1" applyBorder="1" applyAlignment="1" applyProtection="1">
      <alignment horizontal="center" vertical="top" wrapText="1"/>
      <protection locked="0"/>
    </xf>
    <xf numFmtId="0" fontId="28" fillId="0" borderId="18" xfId="0" applyFont="1" applyBorder="1" applyAlignment="1" applyProtection="1">
      <alignment horizontal="center" vertical="top" wrapText="1"/>
      <protection locked="0"/>
    </xf>
    <xf numFmtId="0" fontId="28" fillId="7" borderId="1" xfId="0" applyFont="1" applyFill="1" applyBorder="1" applyAlignment="1" applyProtection="1">
      <alignment horizontal="center"/>
    </xf>
    <xf numFmtId="0" fontId="28" fillId="7" borderId="11" xfId="0" applyFont="1" applyFill="1" applyBorder="1" applyAlignment="1" applyProtection="1">
      <alignment horizontal="center"/>
    </xf>
    <xf numFmtId="0" fontId="18" fillId="7" borderId="1" xfId="0" applyFont="1" applyFill="1" applyBorder="1" applyAlignment="1" applyProtection="1">
      <alignment horizontal="center" vertical="center" wrapText="1"/>
    </xf>
    <xf numFmtId="0" fontId="33" fillId="0" borderId="3" xfId="0" applyFont="1" applyBorder="1" applyAlignment="1">
      <alignment horizontal="center" vertical="center" wrapText="1"/>
    </xf>
    <xf numFmtId="0" fontId="33" fillId="0" borderId="24" xfId="0" applyFont="1" applyBorder="1" applyAlignment="1">
      <alignment horizontal="center" vertical="center" wrapText="1"/>
    </xf>
    <xf numFmtId="0" fontId="32" fillId="0" borderId="1" xfId="0" applyFont="1" applyBorder="1" applyAlignment="1">
      <alignment horizontal="left" wrapText="1"/>
    </xf>
    <xf numFmtId="0" fontId="32" fillId="0" borderId="26" xfId="0" applyFont="1" applyBorder="1" applyAlignment="1">
      <alignment horizontal="left" wrapText="1"/>
    </xf>
    <xf numFmtId="0" fontId="32" fillId="0" borderId="3" xfId="0" applyFont="1" applyBorder="1" applyAlignment="1">
      <alignment horizontal="left" vertical="top" wrapText="1"/>
    </xf>
    <xf numFmtId="0" fontId="32" fillId="0" borderId="24" xfId="0" applyFont="1" applyBorder="1" applyAlignment="1">
      <alignment horizontal="left" vertical="top" wrapText="1"/>
    </xf>
    <xf numFmtId="0" fontId="32" fillId="0" borderId="22" xfId="0" applyFont="1" applyBorder="1" applyAlignment="1">
      <alignment horizontal="left" vertical="top" wrapText="1"/>
    </xf>
    <xf numFmtId="0" fontId="32" fillId="0" borderId="21" xfId="0" applyFont="1" applyBorder="1" applyAlignment="1">
      <alignment horizontal="left" vertical="top" wrapText="1"/>
    </xf>
    <xf numFmtId="0" fontId="11" fillId="0" borderId="3" xfId="0" applyFont="1" applyBorder="1" applyAlignment="1">
      <alignment horizontal="left" vertical="top" wrapText="1"/>
    </xf>
    <xf numFmtId="0" fontId="11" fillId="0" borderId="24" xfId="0" applyFont="1" applyBorder="1" applyAlignment="1">
      <alignment horizontal="left" vertical="top" wrapText="1"/>
    </xf>
    <xf numFmtId="0" fontId="3" fillId="0" borderId="29" xfId="0" applyFont="1" applyBorder="1" applyAlignment="1">
      <alignment vertical="center" wrapText="1"/>
    </xf>
    <xf numFmtId="0" fontId="3" fillId="0" borderId="28" xfId="0" applyFont="1" applyBorder="1" applyAlignment="1">
      <alignment vertical="center" wrapText="1"/>
    </xf>
    <xf numFmtId="0" fontId="3" fillId="0" borderId="27" xfId="0" applyFont="1" applyBorder="1" applyAlignment="1">
      <alignment vertical="center" wrapText="1"/>
    </xf>
    <xf numFmtId="0" fontId="13" fillId="0" borderId="13" xfId="0" applyFont="1" applyBorder="1" applyAlignment="1">
      <alignment horizontal="center" vertical="center" wrapText="1"/>
    </xf>
    <xf numFmtId="0" fontId="13" fillId="0" borderId="10" xfId="0" applyFont="1" applyBorder="1" applyAlignment="1">
      <alignment horizontal="center" vertical="center" wrapText="1"/>
    </xf>
    <xf numFmtId="0" fontId="34" fillId="0" borderId="29" xfId="0" applyFont="1" applyBorder="1" applyAlignment="1">
      <alignment vertical="center" wrapText="1"/>
    </xf>
    <xf numFmtId="0" fontId="34" fillId="0" borderId="28" xfId="0" applyFont="1" applyBorder="1" applyAlignment="1">
      <alignment vertical="center" wrapText="1"/>
    </xf>
    <xf numFmtId="0" fontId="34" fillId="0" borderId="27" xfId="0" applyFont="1" applyBorder="1" applyAlignment="1">
      <alignment vertical="center" wrapText="1"/>
    </xf>
    <xf numFmtId="0" fontId="3" fillId="0" borderId="1" xfId="0" applyFont="1" applyBorder="1" applyAlignment="1">
      <alignment vertical="center" wrapText="1"/>
    </xf>
    <xf numFmtId="0" fontId="11" fillId="0" borderId="4" xfId="0" applyFont="1" applyBorder="1" applyAlignment="1">
      <alignment horizontal="left" vertical="top" wrapText="1"/>
    </xf>
    <xf numFmtId="0" fontId="11" fillId="0" borderId="31" xfId="0" applyFont="1" applyBorder="1" applyAlignment="1">
      <alignment horizontal="left" vertical="top" wrapText="1"/>
    </xf>
    <xf numFmtId="0" fontId="11" fillId="0" borderId="2" xfId="0" applyFont="1" applyBorder="1" applyAlignment="1">
      <alignment horizontal="left" vertical="top" wrapText="1"/>
    </xf>
    <xf numFmtId="0" fontId="11" fillId="0" borderId="49" xfId="0" applyFont="1" applyBorder="1" applyAlignment="1">
      <alignment horizontal="left" vertical="top" wrapText="1"/>
    </xf>
    <xf numFmtId="0" fontId="11" fillId="0" borderId="7" xfId="0" applyFont="1" applyBorder="1" applyAlignment="1">
      <alignment horizontal="left" vertical="top" wrapText="1"/>
    </xf>
    <xf numFmtId="0" fontId="11" fillId="0" borderId="30" xfId="0" applyFont="1" applyBorder="1" applyAlignment="1">
      <alignment horizontal="left" vertical="top"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0" xfId="0" applyAlignment="1">
      <alignment horizontal="center"/>
    </xf>
    <xf numFmtId="0" fontId="13" fillId="0" borderId="1" xfId="0" applyFont="1" applyBorder="1" applyAlignment="1">
      <alignment horizontal="center" vertical="center" wrapText="1"/>
    </xf>
    <xf numFmtId="0" fontId="11" fillId="0" borderId="47" xfId="0" applyFont="1" applyBorder="1" applyAlignment="1">
      <alignment horizontal="center" vertical="top" wrapText="1"/>
    </xf>
    <xf numFmtId="0" fontId="11" fillId="0" borderId="48" xfId="0" applyFont="1" applyBorder="1" applyAlignment="1">
      <alignment horizontal="center" vertical="top" wrapText="1"/>
    </xf>
    <xf numFmtId="0" fontId="29" fillId="0" borderId="37" xfId="0" applyFont="1" applyBorder="1" applyAlignment="1">
      <alignment horizontal="center" wrapText="1"/>
    </xf>
    <xf numFmtId="0" fontId="29" fillId="0" borderId="36" xfId="0" applyFont="1" applyBorder="1" applyAlignment="1">
      <alignment horizontal="center" wrapText="1"/>
    </xf>
    <xf numFmtId="0" fontId="30" fillId="0" borderId="35" xfId="0" applyFont="1" applyBorder="1" applyAlignment="1">
      <alignment horizontal="center" wrapText="1"/>
    </xf>
    <xf numFmtId="0" fontId="29" fillId="0" borderId="34" xfId="0" applyFont="1" applyBorder="1" applyAlignment="1">
      <alignment horizontal="center" vertical="top" wrapText="1"/>
    </xf>
    <xf numFmtId="0" fontId="29" fillId="0" borderId="33" xfId="0" applyFont="1" applyBorder="1" applyAlignment="1">
      <alignment horizontal="center" vertical="top" wrapText="1"/>
    </xf>
    <xf numFmtId="0" fontId="29" fillId="0" borderId="32" xfId="0" applyFont="1" applyBorder="1" applyAlignment="1">
      <alignment horizontal="center" vertical="top" wrapText="1"/>
    </xf>
    <xf numFmtId="0" fontId="29" fillId="0" borderId="3" xfId="0" applyFont="1" applyBorder="1" applyAlignment="1">
      <alignment horizontal="center" vertical="top" wrapText="1"/>
    </xf>
    <xf numFmtId="0" fontId="29" fillId="0" borderId="24" xfId="0" applyFont="1" applyBorder="1" applyAlignment="1">
      <alignment horizontal="center" vertical="top" wrapText="1"/>
    </xf>
    <xf numFmtId="0" fontId="11" fillId="0" borderId="1" xfId="0" applyFont="1" applyBorder="1" applyAlignment="1">
      <alignment horizontal="left" vertical="center" wrapText="1"/>
    </xf>
    <xf numFmtId="0" fontId="11" fillId="0" borderId="26" xfId="0" applyFont="1" applyBorder="1" applyAlignment="1">
      <alignment horizontal="left" vertical="center" wrapText="1"/>
    </xf>
    <xf numFmtId="0" fontId="11" fillId="0" borderId="17" xfId="0" applyFont="1" applyBorder="1" applyAlignment="1">
      <alignment horizontal="left" vertical="center" wrapText="1"/>
    </xf>
    <xf numFmtId="0" fontId="11" fillId="0" borderId="24" xfId="0" applyFont="1" applyBorder="1" applyAlignment="1">
      <alignment horizontal="left" vertical="center" wrapText="1"/>
    </xf>
    <xf numFmtId="0" fontId="27" fillId="3" borderId="0" xfId="0" applyFont="1" applyFill="1"/>
    <xf numFmtId="0" fontId="27" fillId="3" borderId="0" xfId="0" applyFont="1" applyFill="1" applyAlignment="1">
      <alignment vertical="center"/>
    </xf>
    <xf numFmtId="0" fontId="27" fillId="0" borderId="0" xfId="0" applyFont="1"/>
    <xf numFmtId="0" fontId="27" fillId="7" borderId="3" xfId="0" applyFont="1" applyFill="1" applyBorder="1" applyAlignment="1">
      <alignment horizontal="center"/>
    </xf>
    <xf numFmtId="0" fontId="27" fillId="7" borderId="17" xfId="0" applyFont="1" applyFill="1" applyBorder="1" applyAlignment="1">
      <alignment horizontal="center"/>
    </xf>
    <xf numFmtId="0" fontId="27" fillId="7" borderId="18" xfId="0" applyFont="1" applyFill="1" applyBorder="1" applyAlignment="1">
      <alignment horizontal="center"/>
    </xf>
    <xf numFmtId="0" fontId="28" fillId="3" borderId="3" xfId="0" applyFont="1" applyFill="1" applyBorder="1" applyAlignment="1">
      <alignment horizontal="right" vertical="center"/>
    </xf>
    <xf numFmtId="0" fontId="28" fillId="3" borderId="17" xfId="0" applyFont="1" applyFill="1" applyBorder="1" applyAlignment="1">
      <alignment horizontal="right" vertical="center"/>
    </xf>
    <xf numFmtId="0" fontId="28" fillId="3" borderId="18" xfId="0" applyFont="1" applyFill="1" applyBorder="1" applyAlignment="1">
      <alignment horizontal="right" vertical="center"/>
    </xf>
    <xf numFmtId="0" fontId="3" fillId="7" borderId="1" xfId="0" applyFont="1" applyFill="1" applyBorder="1" applyAlignment="1">
      <alignment horizontal="center" vertical="center"/>
    </xf>
    <xf numFmtId="0" fontId="27" fillId="3" borderId="1" xfId="0" applyFont="1" applyFill="1" applyBorder="1" applyAlignment="1">
      <alignment horizontal="center" vertical="center"/>
    </xf>
    <xf numFmtId="0" fontId="3" fillId="7" borderId="18" xfId="0" applyFont="1" applyFill="1" applyBorder="1" applyAlignment="1">
      <alignment horizontal="center" vertical="center"/>
    </xf>
    <xf numFmtId="0" fontId="27" fillId="3" borderId="3" xfId="0" applyFont="1" applyFill="1" applyBorder="1" applyAlignment="1">
      <alignment horizontal="center" vertical="center"/>
    </xf>
    <xf numFmtId="0" fontId="27" fillId="3" borderId="18" xfId="0" applyFont="1" applyFill="1" applyBorder="1" applyAlignment="1">
      <alignment horizontal="center" vertical="center"/>
    </xf>
    <xf numFmtId="0" fontId="3" fillId="7" borderId="3" xfId="0" applyFont="1" applyFill="1" applyBorder="1" applyAlignment="1">
      <alignment horizontal="center" vertical="center"/>
    </xf>
    <xf numFmtId="0" fontId="0" fillId="3" borderId="1" xfId="0" applyFill="1" applyBorder="1" applyAlignment="1">
      <alignment horizontal="center" vertical="center"/>
    </xf>
    <xf numFmtId="0" fontId="27" fillId="7" borderId="1" xfId="0" applyFont="1" applyFill="1" applyBorder="1" applyAlignment="1">
      <alignment horizontal="center"/>
    </xf>
    <xf numFmtId="0" fontId="28" fillId="7" borderId="1" xfId="0" applyFont="1" applyFill="1" applyBorder="1" applyAlignment="1">
      <alignment horizontal="center"/>
    </xf>
    <xf numFmtId="0" fontId="28" fillId="7" borderId="3" xfId="0" applyFont="1" applyFill="1" applyBorder="1" applyAlignment="1">
      <alignment horizontal="center"/>
    </xf>
    <xf numFmtId="0" fontId="28" fillId="7" borderId="17" xfId="0" applyFont="1" applyFill="1" applyBorder="1" applyAlignment="1">
      <alignment horizontal="center"/>
    </xf>
    <xf numFmtId="0" fontId="28" fillId="7" borderId="11" xfId="0" applyFont="1" applyFill="1" applyBorder="1" applyAlignment="1">
      <alignment horizontal="center"/>
    </xf>
    <xf numFmtId="0" fontId="28" fillId="7" borderId="18" xfId="0" applyFont="1" applyFill="1" applyBorder="1" applyAlignment="1">
      <alignment horizontal="center"/>
    </xf>
    <xf numFmtId="0" fontId="28" fillId="7" borderId="13" xfId="0" applyFont="1" applyFill="1" applyBorder="1" applyAlignment="1">
      <alignment horizontal="center" vertical="center"/>
    </xf>
    <xf numFmtId="0" fontId="28" fillId="7" borderId="2" xfId="0" applyFont="1" applyFill="1" applyBorder="1" applyAlignment="1">
      <alignment horizontal="center" vertical="center"/>
    </xf>
    <xf numFmtId="0" fontId="28" fillId="7" borderId="0" xfId="0" applyFont="1" applyFill="1" applyAlignment="1">
      <alignment horizontal="center" vertical="center"/>
    </xf>
    <xf numFmtId="0" fontId="28" fillId="7" borderId="1" xfId="0" applyFont="1" applyFill="1" applyBorder="1" applyAlignment="1">
      <alignment horizontal="center" vertical="center" wrapText="1"/>
    </xf>
    <xf numFmtId="0" fontId="28" fillId="7" borderId="13" xfId="0" applyFont="1" applyFill="1" applyBorder="1" applyAlignment="1">
      <alignment horizontal="center" vertical="center" wrapText="1"/>
    </xf>
    <xf numFmtId="0" fontId="28" fillId="7" borderId="1" xfId="0" applyFont="1" applyFill="1" applyBorder="1" applyAlignment="1">
      <alignment horizontal="center" vertical="center"/>
    </xf>
    <xf numFmtId="0" fontId="28" fillId="7" borderId="12" xfId="0" applyFont="1" applyFill="1" applyBorder="1" applyAlignment="1">
      <alignment horizontal="center" vertical="center"/>
    </xf>
    <xf numFmtId="0" fontId="28" fillId="0" borderId="0" xfId="0" applyFont="1"/>
    <xf numFmtId="0" fontId="28" fillId="7" borderId="12" xfId="0" applyFont="1" applyFill="1" applyBorder="1" applyAlignment="1">
      <alignment horizontal="center" vertical="center" wrapText="1"/>
    </xf>
    <xf numFmtId="0" fontId="28" fillId="7" borderId="10" xfId="0" applyFont="1" applyFill="1" applyBorder="1" applyAlignment="1">
      <alignment horizontal="center"/>
    </xf>
    <xf numFmtId="0" fontId="18" fillId="7" borderId="13"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28" fillId="7" borderId="7" xfId="0" applyFont="1" applyFill="1" applyBorder="1" applyAlignment="1">
      <alignment horizontal="center" vertical="center"/>
    </xf>
    <xf numFmtId="0" fontId="28" fillId="7" borderId="11" xfId="0" applyFont="1" applyFill="1" applyBorder="1" applyAlignment="1">
      <alignment horizontal="center" vertical="center"/>
    </xf>
    <xf numFmtId="0" fontId="28" fillId="7" borderId="10" xfId="0" applyFont="1" applyFill="1" applyBorder="1" applyAlignment="1">
      <alignment horizontal="center" vertical="center" wrapText="1"/>
    </xf>
    <xf numFmtId="0" fontId="18" fillId="7" borderId="12" xfId="0" applyFont="1" applyFill="1" applyBorder="1" applyAlignment="1">
      <alignment horizontal="center" vertical="center"/>
    </xf>
    <xf numFmtId="0" fontId="37" fillId="7" borderId="10" xfId="0" applyFont="1" applyFill="1" applyBorder="1" applyAlignment="1">
      <alignment horizontal="center" vertical="center" wrapText="1"/>
    </xf>
    <xf numFmtId="0" fontId="28" fillId="7" borderId="10" xfId="0" applyFont="1" applyFill="1" applyBorder="1" applyAlignment="1">
      <alignment horizontal="center" vertical="center"/>
    </xf>
    <xf numFmtId="0" fontId="18" fillId="7" borderId="1"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8"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28" fillId="0" borderId="13" xfId="0" applyFont="1" applyBorder="1" applyAlignment="1" applyProtection="1">
      <alignment horizontal="center" vertical="center" wrapText="1"/>
      <protection locked="0"/>
    </xf>
    <xf numFmtId="0" fontId="37" fillId="3" borderId="13" xfId="0" applyFont="1" applyFill="1" applyBorder="1" applyAlignment="1">
      <alignment horizontal="center" vertical="center"/>
    </xf>
    <xf numFmtId="0" fontId="19" fillId="0" borderId="1" xfId="0" applyFont="1" applyBorder="1" applyAlignment="1" applyProtection="1">
      <alignment horizontal="center" vertical="center" wrapText="1"/>
      <protection locked="0"/>
    </xf>
    <xf numFmtId="0" fontId="32" fillId="0" borderId="41" xfId="0" applyFont="1" applyBorder="1" applyAlignment="1">
      <alignment horizontal="justify" vertical="top" wrapText="1"/>
    </xf>
    <xf numFmtId="1" fontId="32" fillId="0" borderId="42" xfId="0" applyNumberFormat="1" applyFont="1" applyBorder="1" applyAlignment="1">
      <alignment horizontal="center" vertical="center"/>
    </xf>
    <xf numFmtId="1" fontId="36" fillId="0" borderId="43" xfId="0" applyNumberFormat="1" applyFont="1" applyBorder="1" applyAlignment="1">
      <alignment horizontal="center" vertical="center" wrapText="1"/>
    </xf>
    <xf numFmtId="0" fontId="33" fillId="0" borderId="13" xfId="0" applyFont="1" applyBorder="1" applyAlignment="1">
      <alignment horizontal="center" vertical="center" wrapText="1"/>
    </xf>
    <xf numFmtId="0" fontId="36" fillId="5" borderId="1" xfId="0" applyFont="1" applyFill="1" applyBorder="1" applyAlignment="1">
      <alignment horizontal="center" vertical="center"/>
    </xf>
    <xf numFmtId="0" fontId="27" fillId="0" borderId="13" xfId="0" applyFont="1" applyBorder="1" applyAlignment="1">
      <alignment horizontal="center"/>
    </xf>
    <xf numFmtId="0" fontId="34" fillId="0" borderId="1" xfId="0" applyFont="1" applyBorder="1" applyAlignment="1">
      <alignment horizontal="center" vertical="center" wrapText="1"/>
    </xf>
    <xf numFmtId="0" fontId="18" fillId="0" borderId="13" xfId="0" applyFont="1" applyBorder="1" applyAlignment="1">
      <alignment horizontal="center" vertical="center" wrapText="1"/>
    </xf>
    <xf numFmtId="17" fontId="27" fillId="0" borderId="1" xfId="0" applyNumberFormat="1" applyFont="1" applyBorder="1" applyAlignment="1" applyProtection="1">
      <alignment horizontal="center" vertical="center"/>
      <protection locked="0"/>
    </xf>
    <xf numFmtId="0" fontId="38" fillId="0" borderId="1"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37" fillId="3" borderId="12" xfId="0" applyFont="1" applyFill="1" applyBorder="1" applyAlignment="1">
      <alignment horizontal="center" vertical="center"/>
    </xf>
    <xf numFmtId="0" fontId="32" fillId="0" borderId="38" xfId="0" applyFont="1" applyBorder="1" applyAlignment="1">
      <alignment horizontal="justify" vertical="top" wrapText="1"/>
    </xf>
    <xf numFmtId="1" fontId="32" fillId="0" borderId="40" xfId="0" applyNumberFormat="1" applyFont="1" applyBorder="1" applyAlignment="1">
      <alignment horizontal="center" vertical="center"/>
    </xf>
    <xf numFmtId="1" fontId="36" fillId="0" borderId="44" xfId="0" applyNumberFormat="1" applyFont="1" applyBorder="1" applyAlignment="1">
      <alignment horizontal="center" vertical="center" wrapText="1"/>
    </xf>
    <xf numFmtId="0" fontId="33" fillId="0" borderId="12" xfId="0" applyFont="1" applyBorder="1" applyAlignment="1">
      <alignment horizontal="center" vertical="center" wrapText="1"/>
    </xf>
    <xf numFmtId="0" fontId="27" fillId="0" borderId="12" xfId="0" applyFont="1" applyBorder="1" applyAlignment="1">
      <alignment horizontal="center"/>
    </xf>
    <xf numFmtId="0" fontId="18" fillId="0" borderId="12" xfId="0" applyFont="1" applyBorder="1" applyAlignment="1">
      <alignment horizontal="center" vertical="center" wrapText="1"/>
    </xf>
    <xf numFmtId="0" fontId="27" fillId="0" borderId="12" xfId="0" applyFont="1" applyBorder="1" applyAlignment="1" applyProtection="1">
      <alignment horizontal="center" vertical="center"/>
      <protection locked="0"/>
    </xf>
    <xf numFmtId="0" fontId="32" fillId="6" borderId="1" xfId="0" applyFont="1" applyFill="1" applyBorder="1" applyAlignment="1">
      <alignment horizontal="center" vertical="center" wrapText="1"/>
    </xf>
    <xf numFmtId="0" fontId="35" fillId="0" borderId="45" xfId="0" applyFont="1" applyBorder="1" applyAlignment="1">
      <alignment horizontal="center" vertical="center" wrapText="1"/>
    </xf>
    <xf numFmtId="0" fontId="35" fillId="5" borderId="1" xfId="0" applyFont="1" applyFill="1" applyBorder="1" applyAlignment="1">
      <alignment horizontal="center" vertical="center" wrapText="1"/>
    </xf>
    <xf numFmtId="0" fontId="36" fillId="0" borderId="12" xfId="0" applyFont="1" applyBorder="1" applyAlignment="1">
      <alignment horizontal="center" vertical="top" wrapText="1"/>
    </xf>
    <xf numFmtId="0" fontId="36" fillId="6" borderId="1" xfId="0" applyFont="1" applyFill="1" applyBorder="1" applyAlignment="1">
      <alignment horizontal="center" vertical="center" wrapText="1"/>
    </xf>
    <xf numFmtId="0" fontId="36" fillId="6" borderId="13" xfId="0" applyFont="1" applyFill="1" applyBorder="1" applyAlignment="1">
      <alignment horizontal="center" vertical="center" wrapText="1"/>
    </xf>
    <xf numFmtId="0" fontId="27" fillId="0" borderId="10" xfId="0" applyFont="1" applyBorder="1" applyAlignment="1" applyProtection="1">
      <alignment horizontal="center" vertical="center"/>
      <protection locked="0"/>
    </xf>
    <xf numFmtId="0" fontId="35" fillId="0" borderId="44" xfId="0" applyFont="1" applyBorder="1" applyAlignment="1">
      <alignment horizontal="center" vertical="center" wrapText="1"/>
    </xf>
    <xf numFmtId="0" fontId="36" fillId="6" borderId="12"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32" fillId="0" borderId="39" xfId="0" applyFont="1" applyBorder="1" applyAlignment="1">
      <alignment horizontal="justify" vertical="top" wrapText="1"/>
    </xf>
    <xf numFmtId="1" fontId="32" fillId="0" borderId="46" xfId="0" applyNumberFormat="1" applyFont="1" applyBorder="1" applyAlignment="1">
      <alignment horizontal="center" vertical="center"/>
    </xf>
    <xf numFmtId="0" fontId="33" fillId="0" borderId="10" xfId="0" applyFont="1" applyBorder="1" applyAlignment="1">
      <alignment horizontal="center" vertical="center" wrapText="1"/>
    </xf>
    <xf numFmtId="0" fontId="35" fillId="5" borderId="13" xfId="0" applyFont="1" applyFill="1" applyBorder="1" applyAlignment="1">
      <alignment horizontal="center" vertical="center" wrapText="1"/>
    </xf>
    <xf numFmtId="0" fontId="36" fillId="0" borderId="10" xfId="0" applyFont="1" applyBorder="1" applyAlignment="1">
      <alignment horizontal="center" vertical="top" wrapText="1"/>
    </xf>
    <xf numFmtId="0" fontId="38" fillId="0" borderId="13" xfId="0" applyFont="1" applyBorder="1" applyAlignment="1" applyProtection="1">
      <alignment horizontal="center" vertical="center" wrapText="1"/>
      <protection locked="0"/>
    </xf>
    <xf numFmtId="0" fontId="32" fillId="0" borderId="13" xfId="0" applyFont="1" applyBorder="1" applyAlignment="1">
      <alignment horizontal="center" vertical="center"/>
    </xf>
    <xf numFmtId="0" fontId="39"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protection locked="0"/>
    </xf>
    <xf numFmtId="0" fontId="27" fillId="0" borderId="12" xfId="0" applyFont="1" applyBorder="1" applyAlignment="1">
      <alignment horizontal="center" vertical="center"/>
    </xf>
    <xf numFmtId="0" fontId="19" fillId="0" borderId="13" xfId="0" applyFont="1" applyBorder="1" applyAlignment="1" applyProtection="1">
      <alignment horizontal="center" vertical="center"/>
      <protection locked="0"/>
    </xf>
    <xf numFmtId="0" fontId="28" fillId="0" borderId="4" xfId="0" applyFont="1" applyBorder="1" applyAlignment="1" applyProtection="1">
      <alignment horizontal="center" vertical="top" wrapText="1"/>
      <protection locked="0"/>
    </xf>
    <xf numFmtId="0" fontId="28" fillId="0" borderId="0" xfId="0" applyFont="1" applyAlignment="1" applyProtection="1">
      <alignment horizontal="center" vertical="top" wrapText="1"/>
      <protection locked="0"/>
    </xf>
    <xf numFmtId="0" fontId="27" fillId="0" borderId="9" xfId="0" applyFont="1" applyBorder="1" applyAlignment="1" applyProtection="1">
      <alignment horizontal="left" vertical="top"/>
      <protection locked="0"/>
    </xf>
    <xf numFmtId="0" fontId="35" fillId="0" borderId="9" xfId="0" applyFont="1" applyBorder="1" applyAlignment="1" applyProtection="1">
      <alignment horizontal="center" vertical="center"/>
      <protection locked="0"/>
    </xf>
    <xf numFmtId="0" fontId="27" fillId="0" borderId="11" xfId="0" applyFont="1" applyBorder="1" applyAlignment="1" applyProtection="1">
      <alignment horizontal="center" vertical="center" wrapText="1"/>
      <protection locked="0"/>
    </xf>
    <xf numFmtId="0" fontId="27" fillId="0" borderId="9" xfId="0" applyFont="1" applyBorder="1" applyAlignment="1" applyProtection="1">
      <alignment horizontal="center" vertical="center"/>
      <protection locked="0"/>
    </xf>
    <xf numFmtId="0" fontId="18" fillId="0" borderId="9" xfId="0" applyFont="1" applyBorder="1" applyAlignment="1" applyProtection="1">
      <alignment horizontal="center" vertical="center" wrapText="1"/>
      <protection locked="0"/>
    </xf>
    <xf numFmtId="0" fontId="18" fillId="8" borderId="9" xfId="0" applyFont="1" applyFill="1" applyBorder="1" applyAlignment="1" applyProtection="1">
      <alignment horizontal="center" vertical="center" wrapText="1"/>
      <protection locked="0"/>
    </xf>
    <xf numFmtId="0" fontId="37" fillId="3" borderId="0" xfId="0" applyFont="1" applyFill="1" applyAlignment="1">
      <alignment horizontal="center" vertical="center"/>
    </xf>
    <xf numFmtId="0" fontId="19" fillId="0" borderId="9" xfId="0" applyFont="1" applyBorder="1" applyAlignment="1" applyProtection="1">
      <alignment horizontal="center"/>
      <protection locked="0"/>
    </xf>
    <xf numFmtId="0" fontId="32" fillId="0" borderId="0" xfId="0" applyFont="1" applyAlignment="1">
      <alignment horizontal="justify" vertical="top" wrapText="1"/>
    </xf>
    <xf numFmtId="0" fontId="28" fillId="0" borderId="0" xfId="0" applyFont="1" applyAlignment="1" applyProtection="1">
      <alignment horizontal="center" vertical="center" wrapText="1"/>
      <protection locked="0"/>
    </xf>
    <xf numFmtId="1" fontId="32" fillId="0" borderId="0" xfId="0" applyNumberFormat="1" applyFont="1" applyAlignment="1">
      <alignment horizontal="center" vertical="center"/>
    </xf>
    <xf numFmtId="0" fontId="35" fillId="0" borderId="0" xfId="0" applyFont="1" applyAlignment="1">
      <alignment horizontal="center" vertical="center" wrapText="1"/>
    </xf>
    <xf numFmtId="0" fontId="33" fillId="0" borderId="11" xfId="0" applyFont="1" applyBorder="1" applyAlignment="1">
      <alignment horizontal="center" vertical="center" wrapText="1"/>
    </xf>
    <xf numFmtId="0" fontId="35" fillId="5" borderId="9" xfId="0" applyFont="1" applyFill="1" applyBorder="1" applyAlignment="1">
      <alignment horizontal="center" vertical="center" wrapText="1"/>
    </xf>
    <xf numFmtId="0" fontId="36" fillId="0" borderId="11" xfId="0" applyFont="1" applyBorder="1" applyAlignment="1">
      <alignment horizontal="center" vertical="top" wrapText="1"/>
    </xf>
    <xf numFmtId="0" fontId="36" fillId="6" borderId="9" xfId="0" applyFont="1" applyFill="1" applyBorder="1" applyAlignment="1">
      <alignment horizontal="center" vertical="center" wrapText="1"/>
    </xf>
    <xf numFmtId="0" fontId="36" fillId="6" borderId="0" xfId="0" applyFont="1" applyFill="1" applyAlignment="1">
      <alignment horizontal="center" vertical="center" wrapText="1"/>
    </xf>
    <xf numFmtId="0" fontId="18" fillId="0" borderId="0" xfId="0" applyFont="1" applyAlignment="1">
      <alignment horizontal="center" vertical="center" wrapText="1"/>
    </xf>
    <xf numFmtId="0" fontId="27" fillId="0" borderId="9" xfId="0" applyFont="1" applyBorder="1" applyAlignment="1" applyProtection="1">
      <alignment horizontal="center"/>
      <protection locked="0"/>
    </xf>
    <xf numFmtId="0" fontId="27" fillId="0" borderId="11" xfId="0" applyFont="1" applyBorder="1" applyAlignment="1" applyProtection="1">
      <alignment horizontal="center"/>
      <protection locked="0"/>
    </xf>
    <xf numFmtId="0" fontId="36" fillId="0" borderId="11" xfId="0" applyFont="1" applyBorder="1" applyAlignment="1" applyProtection="1">
      <alignment horizontal="center" vertical="center"/>
      <protection locked="0"/>
    </xf>
    <xf numFmtId="0" fontId="38" fillId="0" borderId="9" xfId="0" applyFont="1" applyBorder="1" applyAlignment="1" applyProtection="1">
      <alignment horizontal="center" vertical="center" wrapText="1"/>
      <protection locked="0"/>
    </xf>
    <xf numFmtId="0" fontId="27" fillId="0" borderId="9" xfId="0" applyFont="1" applyBorder="1" applyAlignment="1" applyProtection="1">
      <alignment horizontal="center" vertical="center" wrapText="1"/>
      <protection locked="0"/>
    </xf>
    <xf numFmtId="0" fontId="27" fillId="0" borderId="5" xfId="0" applyFont="1" applyBorder="1" applyAlignment="1" applyProtection="1">
      <alignment horizontal="center" vertical="center" wrapText="1"/>
      <protection locked="0"/>
    </xf>
    <xf numFmtId="0" fontId="27" fillId="0" borderId="3" xfId="0" applyFont="1" applyBorder="1" applyAlignment="1" applyProtection="1">
      <alignment horizontal="center" vertical="top" wrapText="1"/>
      <protection locked="0"/>
    </xf>
    <xf numFmtId="0" fontId="27" fillId="0" borderId="17" xfId="0" applyFont="1" applyBorder="1" applyAlignment="1" applyProtection="1">
      <alignment horizontal="center" vertical="top" wrapText="1"/>
      <protection locked="0"/>
    </xf>
    <xf numFmtId="0" fontId="27" fillId="0" borderId="18" xfId="0" applyFont="1" applyBorder="1" applyAlignment="1" applyProtection="1">
      <alignment horizontal="center" vertical="top" wrapText="1"/>
      <protection locked="0"/>
    </xf>
    <xf numFmtId="0" fontId="28" fillId="2" borderId="3"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18" xfId="0" applyFont="1" applyFill="1" applyBorder="1" applyAlignment="1">
      <alignment horizontal="center" vertical="center" wrapText="1"/>
    </xf>
    <xf numFmtId="0" fontId="28" fillId="3" borderId="17" xfId="0" applyFont="1" applyFill="1" applyBorder="1" applyAlignment="1">
      <alignment horizontal="center" vertical="center" wrapText="1"/>
    </xf>
    <xf numFmtId="0" fontId="28" fillId="3" borderId="3" xfId="0" applyFont="1" applyFill="1" applyBorder="1" applyAlignment="1">
      <alignment horizontal="center" vertical="center"/>
    </xf>
    <xf numFmtId="0" fontId="28" fillId="3" borderId="17" xfId="0" applyFont="1" applyFill="1" applyBorder="1" applyAlignment="1">
      <alignment horizontal="center" vertical="center"/>
    </xf>
    <xf numFmtId="0" fontId="28" fillId="3" borderId="18" xfId="0" applyFont="1" applyFill="1" applyBorder="1" applyAlignment="1">
      <alignment horizontal="center" vertical="center"/>
    </xf>
    <xf numFmtId="0" fontId="28" fillId="0" borderId="17" xfId="0" applyFont="1" applyBorder="1" applyAlignment="1" applyProtection="1">
      <alignment horizontal="center" vertical="top" wrapText="1"/>
      <protection locked="0"/>
    </xf>
    <xf numFmtId="0" fontId="28" fillId="2" borderId="3" xfId="0" applyFont="1" applyFill="1" applyBorder="1" applyAlignment="1">
      <alignment horizontal="center" wrapText="1"/>
    </xf>
    <xf numFmtId="0" fontId="28" fillId="2" borderId="17" xfId="0" applyFont="1" applyFill="1" applyBorder="1" applyAlignment="1">
      <alignment horizontal="center" wrapText="1"/>
    </xf>
    <xf numFmtId="0" fontId="28" fillId="2" borderId="18" xfId="0" applyFont="1" applyFill="1" applyBorder="1" applyAlignment="1">
      <alignment horizontal="center" wrapText="1"/>
    </xf>
    <xf numFmtId="0" fontId="31" fillId="0" borderId="3" xfId="0" applyFont="1" applyBorder="1" applyAlignment="1">
      <alignment horizontal="center" vertical="center"/>
    </xf>
    <xf numFmtId="0" fontId="31" fillId="0" borderId="17" xfId="0" applyFont="1" applyBorder="1" applyAlignment="1">
      <alignment horizontal="center" vertical="center"/>
    </xf>
    <xf numFmtId="0" fontId="31" fillId="0" borderId="18" xfId="0" applyFont="1" applyBorder="1" applyAlignment="1">
      <alignment horizontal="center" vertical="center"/>
    </xf>
    <xf numFmtId="0" fontId="31" fillId="0" borderId="3"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0" xfId="0" applyFont="1" applyAlignment="1">
      <alignment vertical="center" wrapText="1"/>
    </xf>
    <xf numFmtId="0" fontId="18" fillId="0" borderId="1" xfId="0" applyFont="1" applyBorder="1" applyAlignment="1">
      <alignment horizontal="left" vertical="center"/>
    </xf>
    <xf numFmtId="0" fontId="18" fillId="0" borderId="3"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 xfId="0" applyFont="1" applyBorder="1" applyAlignment="1">
      <alignment vertical="center"/>
    </xf>
    <xf numFmtId="0" fontId="18" fillId="0" borderId="9" xfId="0" applyFont="1" applyBorder="1" applyAlignment="1">
      <alignment vertical="center"/>
    </xf>
    <xf numFmtId="0" fontId="18" fillId="0" borderId="10" xfId="0" applyFont="1" applyBorder="1" applyAlignment="1">
      <alignment horizontal="left" vertical="center"/>
    </xf>
    <xf numFmtId="0" fontId="0" fillId="0" borderId="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8" fillId="0" borderId="0" xfId="0" applyFont="1" applyAlignment="1">
      <alignment vertical="center"/>
    </xf>
    <xf numFmtId="0" fontId="27" fillId="0" borderId="0" xfId="0" applyFont="1" applyAlignment="1">
      <alignment vertical="center"/>
    </xf>
    <xf numFmtId="14" fontId="18" fillId="0" borderId="1" xfId="0" applyNumberFormat="1" applyFont="1" applyBorder="1" applyAlignment="1" applyProtection="1">
      <alignment horizontal="center" vertical="center"/>
      <protection locked="0"/>
    </xf>
    <xf numFmtId="0" fontId="27" fillId="0" borderId="13" xfId="0" applyFont="1" applyBorder="1" applyAlignment="1" applyProtection="1">
      <alignment horizontal="left" vertical="top" wrapText="1"/>
      <protection locked="0"/>
    </xf>
    <xf numFmtId="0" fontId="19" fillId="0" borderId="4" xfId="0" applyFont="1" applyBorder="1" applyAlignment="1" applyProtection="1">
      <alignment horizontal="left" vertical="center" wrapText="1"/>
      <protection locked="0"/>
    </xf>
    <xf numFmtId="14" fontId="27" fillId="0" borderId="1" xfId="0" applyNumberFormat="1" applyFont="1" applyBorder="1" applyAlignment="1" applyProtection="1">
      <alignment horizontal="center" vertical="center"/>
      <protection locked="0"/>
    </xf>
    <xf numFmtId="0" fontId="27" fillId="0" borderId="12" xfId="0" applyFont="1" applyBorder="1" applyAlignment="1" applyProtection="1">
      <alignment horizontal="left" vertical="top" wrapText="1"/>
      <protection locked="0"/>
    </xf>
    <xf numFmtId="0" fontId="19" fillId="0" borderId="2" xfId="0" applyFont="1" applyBorder="1" applyAlignment="1" applyProtection="1">
      <alignment horizontal="left" vertical="center" wrapText="1"/>
      <protection locked="0"/>
    </xf>
    <xf numFmtId="0" fontId="28" fillId="0" borderId="10" xfId="0" applyFont="1" applyBorder="1" applyAlignment="1" applyProtection="1">
      <alignment horizontal="center" vertical="center" wrapText="1"/>
      <protection locked="0"/>
    </xf>
    <xf numFmtId="0" fontId="27" fillId="0" borderId="10" xfId="0" applyFont="1" applyBorder="1" applyAlignment="1" applyProtection="1">
      <alignment horizontal="left" vertical="top" wrapText="1"/>
      <protection locked="0"/>
    </xf>
    <xf numFmtId="0" fontId="27" fillId="0" borderId="1" xfId="0" applyFont="1" applyBorder="1" applyAlignment="1" applyProtection="1">
      <alignment horizontal="left" vertical="center" wrapText="1"/>
      <protection locked="0"/>
    </xf>
    <xf numFmtId="0" fontId="27" fillId="0" borderId="1" xfId="0" applyFont="1" applyBorder="1" applyAlignment="1" applyProtection="1">
      <alignment horizontal="left" vertical="center"/>
      <protection locked="0"/>
    </xf>
    <xf numFmtId="0" fontId="27" fillId="0" borderId="13" xfId="0" applyFont="1" applyBorder="1" applyAlignment="1" applyProtection="1">
      <alignment horizontal="left" vertical="center"/>
      <protection locked="0"/>
    </xf>
    <xf numFmtId="0" fontId="40" fillId="4" borderId="1" xfId="0" applyFont="1" applyFill="1" applyBorder="1" applyAlignment="1" applyProtection="1">
      <alignment horizontal="center" vertical="center" wrapText="1"/>
      <protection locked="0"/>
    </xf>
    <xf numFmtId="0" fontId="28" fillId="2" borderId="1"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28" fillId="3" borderId="10" xfId="0" applyFont="1" applyFill="1" applyBorder="1" applyAlignment="1">
      <alignment horizontal="center" vertical="center"/>
    </xf>
    <xf numFmtId="0" fontId="28" fillId="3" borderId="1" xfId="0" applyFont="1" applyFill="1" applyBorder="1" applyAlignment="1">
      <alignment horizontal="center" vertical="center"/>
    </xf>
    <xf numFmtId="14" fontId="27" fillId="0" borderId="3" xfId="0" applyNumberFormat="1" applyFont="1" applyBorder="1" applyAlignment="1" applyProtection="1">
      <alignment horizontal="center"/>
      <protection locked="0"/>
    </xf>
    <xf numFmtId="0" fontId="27" fillId="0" borderId="0" xfId="0" applyFont="1" applyAlignment="1" applyProtection="1">
      <alignment horizontal="center"/>
      <protection locked="0"/>
    </xf>
    <xf numFmtId="0" fontId="31" fillId="0" borderId="10" xfId="0" applyFont="1" applyBorder="1" applyAlignment="1">
      <alignment horizontal="center" vertical="center"/>
    </xf>
    <xf numFmtId="0" fontId="31" fillId="0" borderId="7" xfId="0" applyFont="1" applyBorder="1" applyAlignment="1">
      <alignment horizontal="center" vertical="center"/>
    </xf>
    <xf numFmtId="0" fontId="31" fillId="0" borderId="11" xfId="0" applyFont="1" applyBorder="1" applyAlignment="1">
      <alignment horizontal="center" vertical="center"/>
    </xf>
    <xf numFmtId="0" fontId="31" fillId="0" borderId="8" xfId="0" applyFont="1" applyBorder="1" applyAlignment="1">
      <alignment horizontal="center" vertical="center"/>
    </xf>
    <xf numFmtId="0" fontId="31" fillId="0" borderId="10" xfId="0" applyFont="1" applyBorder="1" applyAlignment="1">
      <alignment horizontal="center" vertical="center" wrapText="1"/>
    </xf>
    <xf numFmtId="0" fontId="18" fillId="0" borderId="9" xfId="0" applyFont="1" applyBorder="1" applyAlignment="1">
      <alignment horizontal="center" vertical="center"/>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19" fillId="0" borderId="4"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27" fillId="0" borderId="4" xfId="0" applyFont="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protection locked="0"/>
    </xf>
    <xf numFmtId="0" fontId="19" fillId="0" borderId="13" xfId="0" applyFont="1" applyFill="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19" fillId="0" borderId="13" xfId="0" applyFont="1" applyFill="1" applyBorder="1" applyAlignment="1" applyProtection="1">
      <alignment horizontal="center" vertical="center" wrapText="1"/>
      <protection locked="0"/>
    </xf>
    <xf numFmtId="1" fontId="32" fillId="0" borderId="50" xfId="0" applyNumberFormat="1" applyFont="1" applyBorder="1" applyAlignment="1" applyProtection="1">
      <alignment horizontal="center" vertical="center"/>
    </xf>
    <xf numFmtId="1" fontId="32" fillId="0" borderId="51" xfId="0" applyNumberFormat="1" applyFont="1" applyBorder="1" applyAlignment="1" applyProtection="1">
      <alignment horizontal="center" vertical="center"/>
    </xf>
    <xf numFmtId="1" fontId="32" fillId="0" borderId="52" xfId="0" applyNumberFormat="1" applyFont="1" applyBorder="1" applyAlignment="1" applyProtection="1">
      <alignment horizontal="center" vertical="center"/>
    </xf>
    <xf numFmtId="0" fontId="32" fillId="0" borderId="53" xfId="0" applyFont="1" applyBorder="1" applyAlignment="1" applyProtection="1">
      <alignment horizontal="justify" vertical="top" wrapText="1"/>
    </xf>
    <xf numFmtId="0" fontId="28" fillId="0" borderId="54" xfId="0" applyFont="1" applyBorder="1" applyAlignment="1" applyProtection="1">
      <alignment horizontal="center" vertical="center" wrapText="1"/>
      <protection locked="0"/>
    </xf>
    <xf numFmtId="0" fontId="32" fillId="0" borderId="55" xfId="0" applyFont="1" applyBorder="1" applyAlignment="1" applyProtection="1">
      <alignment horizontal="justify" vertical="top" wrapText="1"/>
    </xf>
    <xf numFmtId="0" fontId="28" fillId="0" borderId="56" xfId="0" applyFont="1" applyBorder="1" applyAlignment="1" applyProtection="1">
      <alignment horizontal="center" vertical="center" wrapText="1"/>
      <protection locked="0"/>
    </xf>
    <xf numFmtId="0" fontId="32" fillId="0" borderId="2" xfId="0" applyFont="1" applyBorder="1" applyAlignment="1">
      <alignment vertical="top" wrapText="1"/>
    </xf>
    <xf numFmtId="0" fontId="32" fillId="0" borderId="57" xfId="0" applyFont="1" applyBorder="1" applyAlignment="1" applyProtection="1">
      <alignment horizontal="justify" vertical="top" wrapText="1"/>
    </xf>
    <xf numFmtId="0" fontId="28" fillId="0" borderId="58"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xf>
    <xf numFmtId="0" fontId="27" fillId="0" borderId="12" xfId="0" applyFont="1" applyBorder="1" applyAlignment="1" applyProtection="1">
      <alignment horizontal="center" vertical="center" wrapText="1"/>
    </xf>
    <xf numFmtId="0" fontId="27" fillId="0" borderId="10" xfId="0" applyFont="1" applyBorder="1" applyAlignment="1" applyProtection="1">
      <alignment horizontal="center" vertical="center" wrapText="1"/>
    </xf>
    <xf numFmtId="0" fontId="36" fillId="0" borderId="13"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36" fillId="0" borderId="10" xfId="0" applyFont="1" applyBorder="1" applyAlignment="1" applyProtection="1">
      <alignment horizontal="center" vertical="center" wrapText="1"/>
      <protection locked="0"/>
    </xf>
    <xf numFmtId="0" fontId="27" fillId="0" borderId="0" xfId="0" applyFont="1" applyAlignment="1" applyProtection="1">
      <alignment vertical="center"/>
      <protection locked="0"/>
    </xf>
  </cellXfs>
  <cellStyles count="1">
    <cellStyle name="Normal" xfId="0" builtinId="0"/>
  </cellStyles>
  <dxfs count="240">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s>
  <tableStyles count="0" defaultTableStyle="TableStyleMedium2" defaultPivotStyle="PivotStyleLight16"/>
  <colors>
    <mruColors>
      <color rgb="FFFF5050"/>
      <color rgb="FFEC6114"/>
      <color rgb="FF0EBE16"/>
      <color rgb="FF66FF66"/>
      <color rgb="FFFF6699"/>
      <color rgb="FFFF7C80"/>
      <color rgb="FFFFCC99"/>
      <color rgb="FF00FF99"/>
      <color rgb="FF33CC33"/>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8" Type="http://schemas.openxmlformats.org/officeDocument/2006/relationships/image" Target="../media/image10.gif"/><Relationship Id="rId3" Type="http://schemas.openxmlformats.org/officeDocument/2006/relationships/image" Target="../media/image5.gif"/><Relationship Id="rId7" Type="http://schemas.openxmlformats.org/officeDocument/2006/relationships/image" Target="../media/image9.gif"/><Relationship Id="rId2" Type="http://schemas.openxmlformats.org/officeDocument/2006/relationships/image" Target="../media/image4.gif"/><Relationship Id="rId1" Type="http://schemas.openxmlformats.org/officeDocument/2006/relationships/image" Target="../media/image3.png"/><Relationship Id="rId6" Type="http://schemas.openxmlformats.org/officeDocument/2006/relationships/image" Target="../media/image8.gif"/><Relationship Id="rId11" Type="http://schemas.openxmlformats.org/officeDocument/2006/relationships/image" Target="../media/image13.gif"/><Relationship Id="rId5" Type="http://schemas.openxmlformats.org/officeDocument/2006/relationships/image" Target="../media/image7.gif"/><Relationship Id="rId10" Type="http://schemas.openxmlformats.org/officeDocument/2006/relationships/image" Target="../media/image12.gif"/><Relationship Id="rId4" Type="http://schemas.openxmlformats.org/officeDocument/2006/relationships/image" Target="../media/image6.gif"/><Relationship Id="rId9" Type="http://schemas.openxmlformats.org/officeDocument/2006/relationships/image" Target="../media/image1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34</xdr:col>
      <xdr:colOff>0</xdr:colOff>
      <xdr:row>6</xdr:row>
      <xdr:rowOff>4536</xdr:rowOff>
    </xdr:to>
    <xdr:grpSp>
      <xdr:nvGrpSpPr>
        <xdr:cNvPr id="3" name="Group 4">
          <a:extLst>
            <a:ext uri="{FF2B5EF4-FFF2-40B4-BE49-F238E27FC236}">
              <a16:creationId xmlns:a16="http://schemas.microsoft.com/office/drawing/2014/main" id="{00000000-0008-0000-0000-000003000000}"/>
            </a:ext>
          </a:extLst>
        </xdr:cNvPr>
        <xdr:cNvGrpSpPr>
          <a:grpSpLocks/>
        </xdr:cNvGrpSpPr>
      </xdr:nvGrpSpPr>
      <xdr:grpSpPr bwMode="auto">
        <a:xfrm>
          <a:off x="0" y="31750"/>
          <a:ext cx="24726900" cy="1115786"/>
          <a:chOff x="-8" y="0"/>
          <a:chExt cx="1382" cy="136"/>
        </a:xfrm>
      </xdr:grpSpPr>
      <xdr:sp macro="" textlink="">
        <xdr:nvSpPr>
          <xdr:cNvPr id="4" name="1 CuadroTexto">
            <a:extLst>
              <a:ext uri="{FF2B5EF4-FFF2-40B4-BE49-F238E27FC236}">
                <a16:creationId xmlns:a16="http://schemas.microsoft.com/office/drawing/2014/main" id="{00000000-0008-0000-0000-000004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5" name="3 CuadroTexto">
            <a:extLst>
              <a:ext uri="{FF2B5EF4-FFF2-40B4-BE49-F238E27FC236}">
                <a16:creationId xmlns:a16="http://schemas.microsoft.com/office/drawing/2014/main" id="{00000000-0008-0000-0000-000005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6" name="7 CuadroTexto">
            <a:extLst>
              <a:ext uri="{FF2B5EF4-FFF2-40B4-BE49-F238E27FC236}">
                <a16:creationId xmlns:a16="http://schemas.microsoft.com/office/drawing/2014/main" id="{00000000-0008-0000-0000-000006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7" name="8 CuadroTexto">
            <a:extLst>
              <a:ext uri="{FF2B5EF4-FFF2-40B4-BE49-F238E27FC236}">
                <a16:creationId xmlns:a16="http://schemas.microsoft.com/office/drawing/2014/main" id="{00000000-0008-0000-0000-000007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GESTIÓN</a:t>
            </a:r>
            <a:r>
              <a:rPr lang="es-ES" sz="1100" b="1" i="0" strike="noStrike" baseline="0">
                <a:solidFill>
                  <a:srgbClr val="000000"/>
                </a:solidFill>
                <a:latin typeface="Times New Roman"/>
                <a:cs typeface="Times New Roman"/>
              </a:rPr>
              <a:t> DE MEJORAMIENTO</a:t>
            </a:r>
            <a:endParaRPr lang="es-ES" sz="1100" b="1" i="0" strike="noStrike">
              <a:solidFill>
                <a:srgbClr val="000000"/>
              </a:solidFill>
              <a:latin typeface="Times New Roman"/>
              <a:cs typeface="Times New Roman"/>
            </a:endParaRPr>
          </a:p>
        </xdr:txBody>
      </xdr:sp>
      <xdr:sp macro="" textlink="">
        <xdr:nvSpPr>
          <xdr:cNvPr id="8" name="10 CuadroTexto">
            <a:extLst>
              <a:ext uri="{FF2B5EF4-FFF2-40B4-BE49-F238E27FC236}">
                <a16:creationId xmlns:a16="http://schemas.microsoft.com/office/drawing/2014/main" id="{00000000-0008-0000-0000-000008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100" b="1" i="0" strike="noStrike">
                <a:solidFill>
                  <a:srgbClr val="000000"/>
                </a:solidFill>
                <a:latin typeface="Times New Roman" pitchFamily="18" charset="0"/>
                <a:cs typeface="Times New Roman" pitchFamily="18" charset="0"/>
              </a:rPr>
              <a:t>MAPA DE RIESGOS DE CORRUPCIÓN</a:t>
            </a:r>
          </a:p>
        </xdr:txBody>
      </xdr:sp>
      <xdr:sp macro="" textlink="">
        <xdr:nvSpPr>
          <xdr:cNvPr id="9" name="11 CuadroTexto">
            <a:extLst>
              <a:ext uri="{FF2B5EF4-FFF2-40B4-BE49-F238E27FC236}">
                <a16:creationId xmlns:a16="http://schemas.microsoft.com/office/drawing/2014/main" id="{00000000-0008-0000-0000-000009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10" name="12 CuadroTexto">
            <a:extLst>
              <a:ext uri="{FF2B5EF4-FFF2-40B4-BE49-F238E27FC236}">
                <a16:creationId xmlns:a16="http://schemas.microsoft.com/office/drawing/2014/main" id="{00000000-0008-0000-0000-00000A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1" name="13 CuadroTexto">
            <a:extLst>
              <a:ext uri="{FF2B5EF4-FFF2-40B4-BE49-F238E27FC236}">
                <a16:creationId xmlns:a16="http://schemas.microsoft.com/office/drawing/2014/main" id="{00000000-0008-0000-0000-00000B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2" name="14 CuadroTexto">
            <a:extLst>
              <a:ext uri="{FF2B5EF4-FFF2-40B4-BE49-F238E27FC236}">
                <a16:creationId xmlns:a16="http://schemas.microsoft.com/office/drawing/2014/main" id="{00000000-0008-0000-0000-00000C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3" name="16 CuadroTexto">
            <a:extLst>
              <a:ext uri="{FF2B5EF4-FFF2-40B4-BE49-F238E27FC236}">
                <a16:creationId xmlns:a16="http://schemas.microsoft.com/office/drawing/2014/main" id="{00000000-0008-0000-0000-00000D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a:t>
            </a:r>
          </a:p>
        </xdr:txBody>
      </xdr:sp>
      <xdr:sp macro="" textlink="">
        <xdr:nvSpPr>
          <xdr:cNvPr id="14" name="17 CuadroTexto">
            <a:extLst>
              <a:ext uri="{FF2B5EF4-FFF2-40B4-BE49-F238E27FC236}">
                <a16:creationId xmlns:a16="http://schemas.microsoft.com/office/drawing/2014/main" id="{00000000-0008-0000-0000-00000E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200" b="1" i="0" strike="noStrike">
                <a:solidFill>
                  <a:srgbClr val="000000"/>
                </a:solidFill>
                <a:latin typeface="Times New Roman"/>
                <a:cs typeface="Times New Roman"/>
              </a:rPr>
              <a:t>1</a:t>
            </a:r>
          </a:p>
        </xdr:txBody>
      </xdr:sp>
      <xdr:sp macro="" textlink="">
        <xdr:nvSpPr>
          <xdr:cNvPr id="15" name="18 CuadroTexto">
            <a:extLst>
              <a:ext uri="{FF2B5EF4-FFF2-40B4-BE49-F238E27FC236}">
                <a16:creationId xmlns:a16="http://schemas.microsoft.com/office/drawing/2014/main" id="{00000000-0008-0000-0000-00000F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6" name="19 CuadroTexto">
            <a:extLst>
              <a:ext uri="{FF2B5EF4-FFF2-40B4-BE49-F238E27FC236}">
                <a16:creationId xmlns:a16="http://schemas.microsoft.com/office/drawing/2014/main" id="{00000000-0008-0000-0000-000010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000" b="1" i="0" strike="noStrike">
                <a:solidFill>
                  <a:srgbClr val="000000"/>
                </a:solidFill>
                <a:latin typeface="Times New Roman"/>
                <a:cs typeface="Times New Roman"/>
              </a:rPr>
              <a:t>NOVIEMBRE DE 2016</a:t>
            </a:r>
          </a:p>
        </xdr:txBody>
      </xdr:sp>
    </xdr:grpSp>
    <xdr:clientData/>
  </xdr:twoCellAnchor>
  <xdr:twoCellAnchor editAs="oneCell">
    <xdr:from>
      <xdr:col>0</xdr:col>
      <xdr:colOff>1226484</xdr:colOff>
      <xdr:row>0</xdr:row>
      <xdr:rowOff>79375</xdr:rowOff>
    </xdr:from>
    <xdr:to>
      <xdr:col>1</xdr:col>
      <xdr:colOff>622181</xdr:colOff>
      <xdr:row>5</xdr:row>
      <xdr:rowOff>149985</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11038" cy="1023110"/>
        </a:xfrm>
        <a:prstGeom prst="rect">
          <a:avLst/>
        </a:prstGeom>
      </xdr:spPr>
    </xdr:pic>
    <xdr:clientData/>
  </xdr:twoCellAnchor>
  <xdr:twoCellAnchor>
    <xdr:from>
      <xdr:col>11</xdr:col>
      <xdr:colOff>1397000</xdr:colOff>
      <xdr:row>47</xdr:row>
      <xdr:rowOff>0</xdr:rowOff>
    </xdr:from>
    <xdr:to>
      <xdr:col>11</xdr:col>
      <xdr:colOff>2968625</xdr:colOff>
      <xdr:row>47</xdr:row>
      <xdr:rowOff>0</xdr:rowOff>
    </xdr:to>
    <xdr:cxnSp macro="">
      <xdr:nvCxnSpPr>
        <xdr:cNvPr id="47" name="Conector recto 46">
          <a:extLst>
            <a:ext uri="{FF2B5EF4-FFF2-40B4-BE49-F238E27FC236}">
              <a16:creationId xmlns:a16="http://schemas.microsoft.com/office/drawing/2014/main" id="{00000000-0008-0000-0000-00002F000000}"/>
            </a:ext>
          </a:extLst>
        </xdr:cNvPr>
        <xdr:cNvCxnSpPr/>
      </xdr:nvCxnSpPr>
      <xdr:spPr>
        <a:xfrm>
          <a:off x="11620500" y="6492875"/>
          <a:ext cx="1571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1428750</xdr:colOff>
      <xdr:row>48</xdr:row>
      <xdr:rowOff>1</xdr:rowOff>
    </xdr:from>
    <xdr:to>
      <xdr:col>12</xdr:col>
      <xdr:colOff>0</xdr:colOff>
      <xdr:row>48</xdr:row>
      <xdr:rowOff>15875</xdr:rowOff>
    </xdr:to>
    <xdr:cxnSp macro="">
      <xdr:nvCxnSpPr>
        <xdr:cNvPr id="55" name="Conector recto 54">
          <a:extLst>
            <a:ext uri="{FF2B5EF4-FFF2-40B4-BE49-F238E27FC236}">
              <a16:creationId xmlns:a16="http://schemas.microsoft.com/office/drawing/2014/main" id="{00000000-0008-0000-0000-000037000000}"/>
            </a:ext>
          </a:extLst>
        </xdr:cNvPr>
        <xdr:cNvCxnSpPr/>
      </xdr:nvCxnSpPr>
      <xdr:spPr>
        <a:xfrm flipV="1">
          <a:off x="11652250" y="6683376"/>
          <a:ext cx="155575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31</xdr:col>
      <xdr:colOff>1020989</xdr:colOff>
      <xdr:row>6</xdr:row>
      <xdr:rowOff>0</xdr:rowOff>
    </xdr:to>
    <xdr:grpSp>
      <xdr:nvGrpSpPr>
        <xdr:cNvPr id="2" name="Group 4">
          <a:extLst>
            <a:ext uri="{FF2B5EF4-FFF2-40B4-BE49-F238E27FC236}">
              <a16:creationId xmlns:a16="http://schemas.microsoft.com/office/drawing/2014/main" id="{EAA1896C-E555-4939-A3EC-1F17B5A74D28}"/>
            </a:ext>
          </a:extLst>
        </xdr:cNvPr>
        <xdr:cNvGrpSpPr>
          <a:grpSpLocks/>
        </xdr:cNvGrpSpPr>
      </xdr:nvGrpSpPr>
      <xdr:grpSpPr bwMode="auto">
        <a:xfrm>
          <a:off x="0" y="31750"/>
          <a:ext cx="51646364" cy="1182688"/>
          <a:chOff x="-8" y="0"/>
          <a:chExt cx="1382" cy="136"/>
        </a:xfrm>
      </xdr:grpSpPr>
      <xdr:sp macro="" textlink="">
        <xdr:nvSpPr>
          <xdr:cNvPr id="3" name="1 CuadroTexto">
            <a:extLst>
              <a:ext uri="{FF2B5EF4-FFF2-40B4-BE49-F238E27FC236}">
                <a16:creationId xmlns:a16="http://schemas.microsoft.com/office/drawing/2014/main" id="{822990D1-7200-4915-BF41-28E669722FF7}"/>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DB640DD5-ECEB-4F33-AE86-D858B615B784}"/>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27A38759-1208-425F-A28F-A26936B0952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CE226DCA-95CE-40C5-88DF-E006FEBCEB57}"/>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275498AA-B885-4455-88BD-B059C2205D96}"/>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E3788CCF-7723-4F1E-BDDF-9423F986A43C}"/>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F3ADA6C3-747B-4989-BC5E-27BEEA0F859A}"/>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A0CE77D0-06A9-4E10-A634-E3E12DCFD1E4}"/>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E324785A-F64A-41BC-909C-998AB49585D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B07014D9-C422-4955-9176-1F83A84BDF03}"/>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E0C78A50-B2E8-4FD9-B0AA-825277537A38}"/>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3268F84E-4B90-40C4-939F-4A4309B68431}"/>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7AD6E027-BF19-4E89-831E-40827134DF63}"/>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E6BCDA8A-A812-4074-A96D-494CE81CC7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236764</xdr:colOff>
      <xdr:row>6</xdr:row>
      <xdr:rowOff>0</xdr:rowOff>
    </xdr:to>
    <xdr:grpSp>
      <xdr:nvGrpSpPr>
        <xdr:cNvPr id="2" name="Group 4">
          <a:extLst>
            <a:ext uri="{FF2B5EF4-FFF2-40B4-BE49-F238E27FC236}">
              <a16:creationId xmlns:a16="http://schemas.microsoft.com/office/drawing/2014/main" id="{00000000-0008-0000-0300-000002000000}"/>
            </a:ext>
          </a:extLst>
        </xdr:cNvPr>
        <xdr:cNvGrpSpPr>
          <a:grpSpLocks/>
        </xdr:cNvGrpSpPr>
      </xdr:nvGrpSpPr>
      <xdr:grpSpPr bwMode="auto">
        <a:xfrm>
          <a:off x="0" y="31750"/>
          <a:ext cx="51690814" cy="1206500"/>
          <a:chOff x="-8" y="0"/>
          <a:chExt cx="1382" cy="136"/>
        </a:xfrm>
      </xdr:grpSpPr>
      <xdr:sp macro="" textlink="">
        <xdr:nvSpPr>
          <xdr:cNvPr id="3" name="1 CuadroTexto">
            <a:extLst>
              <a:ext uri="{FF2B5EF4-FFF2-40B4-BE49-F238E27FC236}">
                <a16:creationId xmlns:a16="http://schemas.microsoft.com/office/drawing/2014/main" id="{00000000-0008-0000-03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0000000-0008-0000-03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00000000-0008-0000-03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00000000-0008-0000-03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0000000-0008-0000-03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0000000-0008-0000-03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00000000-0008-0000-03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0000000-0008-0000-03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0000000-0008-0000-03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0000000-0008-0000-03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0000000-0008-0000-03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00000000-0008-0000-03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00000000-0008-0000-03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231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31</xdr:col>
      <xdr:colOff>11906</xdr:colOff>
      <xdr:row>6</xdr:row>
      <xdr:rowOff>0</xdr:rowOff>
    </xdr:to>
    <xdr:grpSp>
      <xdr:nvGrpSpPr>
        <xdr:cNvPr id="2" name="Group 4">
          <a:extLst>
            <a:ext uri="{FF2B5EF4-FFF2-40B4-BE49-F238E27FC236}">
              <a16:creationId xmlns:a16="http://schemas.microsoft.com/office/drawing/2014/main" id="{FF526D8F-E979-4EB1-BA3D-1772A3196FB3}"/>
            </a:ext>
          </a:extLst>
        </xdr:cNvPr>
        <xdr:cNvGrpSpPr>
          <a:grpSpLocks/>
        </xdr:cNvGrpSpPr>
      </xdr:nvGrpSpPr>
      <xdr:grpSpPr bwMode="auto">
        <a:xfrm>
          <a:off x="0" y="31750"/>
          <a:ext cx="51613594" cy="1182688"/>
          <a:chOff x="-8" y="0"/>
          <a:chExt cx="1382" cy="136"/>
        </a:xfrm>
      </xdr:grpSpPr>
      <xdr:sp macro="" textlink="">
        <xdr:nvSpPr>
          <xdr:cNvPr id="3" name="1 CuadroTexto">
            <a:extLst>
              <a:ext uri="{FF2B5EF4-FFF2-40B4-BE49-F238E27FC236}">
                <a16:creationId xmlns:a16="http://schemas.microsoft.com/office/drawing/2014/main" id="{76B6C930-61ED-48ED-BB64-441613C20AAF}"/>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150FBCC5-E4AD-47D5-8912-E91E60DFC219}"/>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2C6C9686-38D8-469E-93F8-FAE84E96E6CF}"/>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ABFDD074-E155-4C68-B484-B51E23A11C9C}"/>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80BD33E8-AAAF-4720-8741-F3A0E59A67F1}"/>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A2B38A33-FAF1-4461-8C81-C50BD409F6B1}"/>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1685CA39-47ED-4E00-ADB2-4B5F01951DD9}"/>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B7544477-F71B-4400-9F34-09ABA6EAA7FC}"/>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4A47ACD4-F3A8-4A8C-A457-540AAC344608}"/>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2BDB88A2-77FB-449C-B06C-FADEB889CCB4}"/>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44986855-AC49-4C76-A8CC-457FC8E2E26B}"/>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CAC7EBB3-BB93-4B5B-987D-44667320B381}"/>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40F4E46A-8E94-4045-8A62-EC697E26F78C}"/>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145931</xdr:colOff>
      <xdr:row>5</xdr:row>
      <xdr:rowOff>323167</xdr:rowOff>
    </xdr:to>
    <xdr:pic>
      <xdr:nvPicPr>
        <xdr:cNvPr id="16" name="Imagen 16">
          <a:extLst>
            <a:ext uri="{FF2B5EF4-FFF2-40B4-BE49-F238E27FC236}">
              <a16:creationId xmlns:a16="http://schemas.microsoft.com/office/drawing/2014/main" id="{57BBD2E6-AAEE-4581-89E5-9E3132CFD8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1551214</xdr:colOff>
      <xdr:row>6</xdr:row>
      <xdr:rowOff>0</xdr:rowOff>
    </xdr:to>
    <xdr:grpSp>
      <xdr:nvGrpSpPr>
        <xdr:cNvPr id="2" name="Group 4">
          <a:extLst>
            <a:ext uri="{FF2B5EF4-FFF2-40B4-BE49-F238E27FC236}">
              <a16:creationId xmlns:a16="http://schemas.microsoft.com/office/drawing/2014/main" id="{0AF54036-9138-4224-9F84-D24F76AE8FEA}"/>
            </a:ext>
          </a:extLst>
        </xdr:cNvPr>
        <xdr:cNvGrpSpPr>
          <a:grpSpLocks/>
        </xdr:cNvGrpSpPr>
      </xdr:nvGrpSpPr>
      <xdr:grpSpPr bwMode="auto">
        <a:xfrm>
          <a:off x="0" y="31750"/>
          <a:ext cx="51605089" cy="1182688"/>
          <a:chOff x="-8" y="0"/>
          <a:chExt cx="1382" cy="136"/>
        </a:xfrm>
      </xdr:grpSpPr>
      <xdr:sp macro="" textlink="">
        <xdr:nvSpPr>
          <xdr:cNvPr id="3" name="1 CuadroTexto">
            <a:extLst>
              <a:ext uri="{FF2B5EF4-FFF2-40B4-BE49-F238E27FC236}">
                <a16:creationId xmlns:a16="http://schemas.microsoft.com/office/drawing/2014/main" id="{38819290-71E3-4EB5-AC1B-2CF271897861}"/>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F23D50C7-2B90-4DFC-9CB1-2FBC868499D8}"/>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3913CAA4-4881-4D19-B339-BCD3C27E5F57}"/>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02CC7CFB-C227-415D-AA48-1CDD395F88A4}"/>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BDD7FAA1-42CB-4F5F-9515-BCFBFB781677}"/>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9D93DB5C-8B8F-417B-90B3-6E53F25781E1}"/>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6A6B0A51-19A2-4024-83D4-E544D200266A}"/>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8FB418AA-BD03-4310-8B4A-5E56C793ED4A}"/>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F6B983D-74D1-4EB2-A536-E05545DFC184}"/>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B4933877-3BE8-40C6-8E18-F1CAE0F09E5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5F4B56ED-E017-4FB7-87D5-2FA8013DE8D8}"/>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B7F31D31-A238-44A1-9226-740DD88D5F54}"/>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FDCE2844-20A2-4FBF-93B7-71212EE73199}"/>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656F43FF-5676-4AC9-8344-EC3AC083CD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5715000</xdr:colOff>
      <xdr:row>27</xdr:row>
      <xdr:rowOff>673100</xdr:rowOff>
    </xdr:from>
    <xdr:to>
      <xdr:col>3</xdr:col>
      <xdr:colOff>12215269</xdr:colOff>
      <xdr:row>27</xdr:row>
      <xdr:rowOff>3614356</xdr:rowOff>
    </xdr:to>
    <xdr:pic>
      <xdr:nvPicPr>
        <xdr:cNvPr id="27" name="Imagen 26">
          <a:extLst>
            <a:ext uri="{FF2B5EF4-FFF2-40B4-BE49-F238E27FC236}">
              <a16:creationId xmlns:a16="http://schemas.microsoft.com/office/drawing/2014/main" id="{25EB8858-13D4-459F-BBE8-B99AF4E58F2A}"/>
            </a:ext>
          </a:extLst>
        </xdr:cNvPr>
        <xdr:cNvPicPr>
          <a:picLocks noChangeAspect="1"/>
        </xdr:cNvPicPr>
      </xdr:nvPicPr>
      <xdr:blipFill rotWithShape="1">
        <a:blip xmlns:r="http://schemas.openxmlformats.org/officeDocument/2006/relationships" r:embed="rId1"/>
        <a:srcRect l="21704" t="33338" r="17091" b="17428"/>
        <a:stretch/>
      </xdr:blipFill>
      <xdr:spPr>
        <a:xfrm>
          <a:off x="10429875" y="64284225"/>
          <a:ext cx="6500269" cy="2941256"/>
        </a:xfrm>
        <a:prstGeom prst="rect">
          <a:avLst/>
        </a:prstGeom>
      </xdr:spPr>
    </xdr:pic>
    <xdr:clientData/>
  </xdr:twoCellAnchor>
  <xdr:twoCellAnchor editAs="oneCell">
    <xdr:from>
      <xdr:col>2</xdr:col>
      <xdr:colOff>190958</xdr:colOff>
      <xdr:row>27</xdr:row>
      <xdr:rowOff>652844</xdr:rowOff>
    </xdr:from>
    <xdr:to>
      <xdr:col>3</xdr:col>
      <xdr:colOff>4902658</xdr:colOff>
      <xdr:row>27</xdr:row>
      <xdr:rowOff>3596069</xdr:rowOff>
    </xdr:to>
    <xdr:pic>
      <xdr:nvPicPr>
        <xdr:cNvPr id="26" name="Imagen 25">
          <a:extLst>
            <a:ext uri="{FF2B5EF4-FFF2-40B4-BE49-F238E27FC236}">
              <a16:creationId xmlns:a16="http://schemas.microsoft.com/office/drawing/2014/main" id="{132A36D8-3E85-4229-9E16-2B84C470DB29}"/>
            </a:ext>
          </a:extLst>
        </xdr:cNvPr>
        <xdr:cNvPicPr>
          <a:picLocks noChangeAspect="1"/>
        </xdr:cNvPicPr>
      </xdr:nvPicPr>
      <xdr:blipFill>
        <a:blip xmlns:r="http://schemas.openxmlformats.org/officeDocument/2006/relationships" r:embed="rId2"/>
        <a:stretch>
          <a:fillRect/>
        </a:stretch>
      </xdr:blipFill>
      <xdr:spPr>
        <a:xfrm>
          <a:off x="3111958" y="64263969"/>
          <a:ext cx="6505575" cy="2943225"/>
        </a:xfrm>
        <a:prstGeom prst="rect">
          <a:avLst/>
        </a:prstGeom>
      </xdr:spPr>
    </xdr:pic>
    <xdr:clientData/>
  </xdr:twoCellAnchor>
  <xdr:twoCellAnchor>
    <xdr:from>
      <xdr:col>3</xdr:col>
      <xdr:colOff>1762125</xdr:colOff>
      <xdr:row>27</xdr:row>
      <xdr:rowOff>2174875</xdr:rowOff>
    </xdr:from>
    <xdr:to>
      <xdr:col>3</xdr:col>
      <xdr:colOff>2016125</xdr:colOff>
      <xdr:row>27</xdr:row>
      <xdr:rowOff>2460625</xdr:rowOff>
    </xdr:to>
    <xdr:sp macro="" textlink="">
      <xdr:nvSpPr>
        <xdr:cNvPr id="12" name="Elipse 11">
          <a:extLst>
            <a:ext uri="{FF2B5EF4-FFF2-40B4-BE49-F238E27FC236}">
              <a16:creationId xmlns:a16="http://schemas.microsoft.com/office/drawing/2014/main" id="{F402A245-0FE8-4679-9EE6-9DD94C9B7760}"/>
            </a:ext>
          </a:extLst>
        </xdr:cNvPr>
        <xdr:cNvSpPr/>
      </xdr:nvSpPr>
      <xdr:spPr>
        <a:xfrm>
          <a:off x="6477000" y="65649475"/>
          <a:ext cx="254000" cy="2857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9271000</xdr:colOff>
      <xdr:row>27</xdr:row>
      <xdr:rowOff>2333625</xdr:rowOff>
    </xdr:from>
    <xdr:to>
      <xdr:col>3</xdr:col>
      <xdr:colOff>9461500</xdr:colOff>
      <xdr:row>27</xdr:row>
      <xdr:rowOff>2730500</xdr:rowOff>
    </xdr:to>
    <xdr:sp macro="" textlink="">
      <xdr:nvSpPr>
        <xdr:cNvPr id="14" name="Flecha: hacia abajo 13">
          <a:extLst>
            <a:ext uri="{FF2B5EF4-FFF2-40B4-BE49-F238E27FC236}">
              <a16:creationId xmlns:a16="http://schemas.microsoft.com/office/drawing/2014/main" id="{15507D48-64EE-4816-BBD0-CF2BD0F62386}"/>
            </a:ext>
          </a:extLst>
        </xdr:cNvPr>
        <xdr:cNvSpPr/>
      </xdr:nvSpPr>
      <xdr:spPr>
        <a:xfrm>
          <a:off x="13985875" y="65808225"/>
          <a:ext cx="190500" cy="3968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8318500</xdr:colOff>
      <xdr:row>27</xdr:row>
      <xdr:rowOff>2603500</xdr:rowOff>
    </xdr:from>
    <xdr:to>
      <xdr:col>3</xdr:col>
      <xdr:colOff>9191625</xdr:colOff>
      <xdr:row>27</xdr:row>
      <xdr:rowOff>2809875</xdr:rowOff>
    </xdr:to>
    <xdr:sp macro="" textlink="">
      <xdr:nvSpPr>
        <xdr:cNvPr id="15" name="Flecha: hacia la izquierda 14">
          <a:extLst>
            <a:ext uri="{FF2B5EF4-FFF2-40B4-BE49-F238E27FC236}">
              <a16:creationId xmlns:a16="http://schemas.microsoft.com/office/drawing/2014/main" id="{9E925560-FE52-46CC-850B-B13818DC05D5}"/>
            </a:ext>
          </a:extLst>
        </xdr:cNvPr>
        <xdr:cNvSpPr/>
      </xdr:nvSpPr>
      <xdr:spPr>
        <a:xfrm>
          <a:off x="13033375" y="66078100"/>
          <a:ext cx="873125" cy="2063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7937500</xdr:colOff>
      <xdr:row>27</xdr:row>
      <xdr:rowOff>2540000</xdr:rowOff>
    </xdr:from>
    <xdr:to>
      <xdr:col>3</xdr:col>
      <xdr:colOff>8191500</xdr:colOff>
      <xdr:row>27</xdr:row>
      <xdr:rowOff>2825750</xdr:rowOff>
    </xdr:to>
    <xdr:sp macro="" textlink="">
      <xdr:nvSpPr>
        <xdr:cNvPr id="16" name="Elipse 15">
          <a:extLst>
            <a:ext uri="{FF2B5EF4-FFF2-40B4-BE49-F238E27FC236}">
              <a16:creationId xmlns:a16="http://schemas.microsoft.com/office/drawing/2014/main" id="{F253774F-1AAD-4F3E-B966-B86732375A13}"/>
            </a:ext>
          </a:extLst>
        </xdr:cNvPr>
        <xdr:cNvSpPr/>
      </xdr:nvSpPr>
      <xdr:spPr>
        <a:xfrm>
          <a:off x="12652375" y="66014600"/>
          <a:ext cx="254000" cy="2857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3</xdr:col>
      <xdr:colOff>3746500</xdr:colOff>
      <xdr:row>8</xdr:row>
      <xdr:rowOff>317500</xdr:rowOff>
    </xdr:from>
    <xdr:to>
      <xdr:col>3</xdr:col>
      <xdr:colOff>6146800</xdr:colOff>
      <xdr:row>9</xdr:row>
      <xdr:rowOff>1000125</xdr:rowOff>
    </xdr:to>
    <xdr:pic>
      <xdr:nvPicPr>
        <xdr:cNvPr id="17" name="Imagen 16">
          <a:extLst>
            <a:ext uri="{FF2B5EF4-FFF2-40B4-BE49-F238E27FC236}">
              <a16:creationId xmlns:a16="http://schemas.microsoft.com/office/drawing/2014/main" id="{D78227C7-6592-45DB-91EA-95B8EBE4840E}"/>
            </a:ext>
          </a:extLst>
        </xdr:cNvPr>
        <xdr:cNvPicPr>
          <a:picLocks noChangeAspect="1"/>
        </xdr:cNvPicPr>
      </xdr:nvPicPr>
      <xdr:blipFill>
        <a:blip xmlns:r="http://schemas.openxmlformats.org/officeDocument/2006/relationships" r:embed="rId3"/>
        <a:stretch>
          <a:fillRect/>
        </a:stretch>
      </xdr:blipFill>
      <xdr:spPr>
        <a:xfrm>
          <a:off x="8461375" y="6524625"/>
          <a:ext cx="2400300" cy="3905250"/>
        </a:xfrm>
        <a:prstGeom prst="rect">
          <a:avLst/>
        </a:prstGeom>
      </xdr:spPr>
    </xdr:pic>
    <xdr:clientData/>
  </xdr:twoCellAnchor>
  <xdr:twoCellAnchor editAs="oneCell">
    <xdr:from>
      <xdr:col>3</xdr:col>
      <xdr:colOff>3533259</xdr:colOff>
      <xdr:row>13</xdr:row>
      <xdr:rowOff>673051</xdr:rowOff>
    </xdr:from>
    <xdr:to>
      <xdr:col>3</xdr:col>
      <xdr:colOff>10667484</xdr:colOff>
      <xdr:row>13</xdr:row>
      <xdr:rowOff>4464001</xdr:rowOff>
    </xdr:to>
    <xdr:pic>
      <xdr:nvPicPr>
        <xdr:cNvPr id="18" name="Imagen 17">
          <a:extLst>
            <a:ext uri="{FF2B5EF4-FFF2-40B4-BE49-F238E27FC236}">
              <a16:creationId xmlns:a16="http://schemas.microsoft.com/office/drawing/2014/main" id="{E3865A0C-D1E9-470B-936D-A80D494DBEA2}"/>
            </a:ext>
          </a:extLst>
        </xdr:cNvPr>
        <xdr:cNvPicPr>
          <a:picLocks noChangeAspect="1"/>
        </xdr:cNvPicPr>
      </xdr:nvPicPr>
      <xdr:blipFill>
        <a:blip xmlns:r="http://schemas.openxmlformats.org/officeDocument/2006/relationships" r:embed="rId4"/>
        <a:stretch>
          <a:fillRect/>
        </a:stretch>
      </xdr:blipFill>
      <xdr:spPr>
        <a:xfrm>
          <a:off x="8248134" y="20119926"/>
          <a:ext cx="7134225" cy="3790950"/>
        </a:xfrm>
        <a:prstGeom prst="rect">
          <a:avLst/>
        </a:prstGeom>
      </xdr:spPr>
    </xdr:pic>
    <xdr:clientData/>
  </xdr:twoCellAnchor>
  <xdr:twoCellAnchor editAs="oneCell">
    <xdr:from>
      <xdr:col>3</xdr:col>
      <xdr:colOff>3659350</xdr:colOff>
      <xdr:row>14</xdr:row>
      <xdr:rowOff>676275</xdr:rowOff>
    </xdr:from>
    <xdr:to>
      <xdr:col>3</xdr:col>
      <xdr:colOff>10974550</xdr:colOff>
      <xdr:row>14</xdr:row>
      <xdr:rowOff>4552950</xdr:rowOff>
    </xdr:to>
    <xdr:pic>
      <xdr:nvPicPr>
        <xdr:cNvPr id="19" name="Imagen 18">
          <a:extLst>
            <a:ext uri="{FF2B5EF4-FFF2-40B4-BE49-F238E27FC236}">
              <a16:creationId xmlns:a16="http://schemas.microsoft.com/office/drawing/2014/main" id="{E210EABA-9FE6-42E9-A81F-6A355A339468}"/>
            </a:ext>
          </a:extLst>
        </xdr:cNvPr>
        <xdr:cNvPicPr>
          <a:picLocks noChangeAspect="1"/>
        </xdr:cNvPicPr>
      </xdr:nvPicPr>
      <xdr:blipFill>
        <a:blip xmlns:r="http://schemas.openxmlformats.org/officeDocument/2006/relationships" r:embed="rId5"/>
        <a:stretch>
          <a:fillRect/>
        </a:stretch>
      </xdr:blipFill>
      <xdr:spPr>
        <a:xfrm>
          <a:off x="8374225" y="24822150"/>
          <a:ext cx="7315200" cy="3876675"/>
        </a:xfrm>
        <a:prstGeom prst="rect">
          <a:avLst/>
        </a:prstGeom>
      </xdr:spPr>
    </xdr:pic>
    <xdr:clientData/>
  </xdr:twoCellAnchor>
  <xdr:twoCellAnchor editAs="oneCell">
    <xdr:from>
      <xdr:col>3</xdr:col>
      <xdr:colOff>79375</xdr:colOff>
      <xdr:row>15</xdr:row>
      <xdr:rowOff>452669</xdr:rowOff>
    </xdr:from>
    <xdr:to>
      <xdr:col>3</xdr:col>
      <xdr:colOff>7651750</xdr:colOff>
      <xdr:row>16</xdr:row>
      <xdr:rowOff>2970444</xdr:rowOff>
    </xdr:to>
    <xdr:pic>
      <xdr:nvPicPr>
        <xdr:cNvPr id="20" name="Imagen 19">
          <a:extLst>
            <a:ext uri="{FF2B5EF4-FFF2-40B4-BE49-F238E27FC236}">
              <a16:creationId xmlns:a16="http://schemas.microsoft.com/office/drawing/2014/main" id="{183B5A2A-742A-4203-A05D-FEDE65FB1994}"/>
            </a:ext>
          </a:extLst>
        </xdr:cNvPr>
        <xdr:cNvPicPr>
          <a:picLocks noChangeAspect="1"/>
        </xdr:cNvPicPr>
      </xdr:nvPicPr>
      <xdr:blipFill>
        <a:blip xmlns:r="http://schemas.openxmlformats.org/officeDocument/2006/relationships" r:embed="rId6"/>
        <a:stretch>
          <a:fillRect/>
        </a:stretch>
      </xdr:blipFill>
      <xdr:spPr>
        <a:xfrm>
          <a:off x="4794250" y="29805544"/>
          <a:ext cx="7572375" cy="7724775"/>
        </a:xfrm>
        <a:prstGeom prst="rect">
          <a:avLst/>
        </a:prstGeom>
      </xdr:spPr>
    </xdr:pic>
    <xdr:clientData/>
  </xdr:twoCellAnchor>
  <xdr:twoCellAnchor editAs="oneCell">
    <xdr:from>
      <xdr:col>3</xdr:col>
      <xdr:colOff>7754602</xdr:colOff>
      <xdr:row>15</xdr:row>
      <xdr:rowOff>455360</xdr:rowOff>
    </xdr:from>
    <xdr:to>
      <xdr:col>3</xdr:col>
      <xdr:colOff>14574502</xdr:colOff>
      <xdr:row>16</xdr:row>
      <xdr:rowOff>2896935</xdr:rowOff>
    </xdr:to>
    <xdr:pic>
      <xdr:nvPicPr>
        <xdr:cNvPr id="21" name="Imagen 20">
          <a:extLst>
            <a:ext uri="{FF2B5EF4-FFF2-40B4-BE49-F238E27FC236}">
              <a16:creationId xmlns:a16="http://schemas.microsoft.com/office/drawing/2014/main" id="{E0EB26AB-D8B6-4A19-984D-54F943AC3B37}"/>
            </a:ext>
          </a:extLst>
        </xdr:cNvPr>
        <xdr:cNvPicPr>
          <a:picLocks noChangeAspect="1"/>
        </xdr:cNvPicPr>
      </xdr:nvPicPr>
      <xdr:blipFill>
        <a:blip xmlns:r="http://schemas.openxmlformats.org/officeDocument/2006/relationships" r:embed="rId7"/>
        <a:stretch>
          <a:fillRect/>
        </a:stretch>
      </xdr:blipFill>
      <xdr:spPr>
        <a:xfrm>
          <a:off x="12469477" y="29808235"/>
          <a:ext cx="6819900" cy="7648575"/>
        </a:xfrm>
        <a:prstGeom prst="rect">
          <a:avLst/>
        </a:prstGeom>
      </xdr:spPr>
    </xdr:pic>
    <xdr:clientData/>
  </xdr:twoCellAnchor>
  <xdr:twoCellAnchor editAs="oneCell">
    <xdr:from>
      <xdr:col>3</xdr:col>
      <xdr:colOff>3508375</xdr:colOff>
      <xdr:row>19</xdr:row>
      <xdr:rowOff>3356513</xdr:rowOff>
    </xdr:from>
    <xdr:to>
      <xdr:col>3</xdr:col>
      <xdr:colOff>9309100</xdr:colOff>
      <xdr:row>21</xdr:row>
      <xdr:rowOff>4067713</xdr:rowOff>
    </xdr:to>
    <xdr:pic>
      <xdr:nvPicPr>
        <xdr:cNvPr id="22" name="Imagen 21">
          <a:extLst>
            <a:ext uri="{FF2B5EF4-FFF2-40B4-BE49-F238E27FC236}">
              <a16:creationId xmlns:a16="http://schemas.microsoft.com/office/drawing/2014/main" id="{B9FB0EE8-75E7-4A6D-9AEC-4F3E9CD6256A}"/>
            </a:ext>
          </a:extLst>
        </xdr:cNvPr>
        <xdr:cNvPicPr>
          <a:picLocks noChangeAspect="1"/>
        </xdr:cNvPicPr>
      </xdr:nvPicPr>
      <xdr:blipFill>
        <a:blip xmlns:r="http://schemas.openxmlformats.org/officeDocument/2006/relationships" r:embed="rId8"/>
        <a:stretch>
          <a:fillRect/>
        </a:stretch>
      </xdr:blipFill>
      <xdr:spPr>
        <a:xfrm>
          <a:off x="8223250" y="42472513"/>
          <a:ext cx="5800725" cy="6743700"/>
        </a:xfrm>
        <a:prstGeom prst="rect">
          <a:avLst/>
        </a:prstGeom>
      </xdr:spPr>
    </xdr:pic>
    <xdr:clientData/>
  </xdr:twoCellAnchor>
  <xdr:twoCellAnchor editAs="oneCell">
    <xdr:from>
      <xdr:col>3</xdr:col>
      <xdr:colOff>2460624</xdr:colOff>
      <xdr:row>22</xdr:row>
      <xdr:rowOff>60325</xdr:rowOff>
    </xdr:from>
    <xdr:to>
      <xdr:col>3</xdr:col>
      <xdr:colOff>11918949</xdr:colOff>
      <xdr:row>22</xdr:row>
      <xdr:rowOff>2946400</xdr:rowOff>
    </xdr:to>
    <xdr:pic>
      <xdr:nvPicPr>
        <xdr:cNvPr id="23" name="Imagen 22">
          <a:extLst>
            <a:ext uri="{FF2B5EF4-FFF2-40B4-BE49-F238E27FC236}">
              <a16:creationId xmlns:a16="http://schemas.microsoft.com/office/drawing/2014/main" id="{3AE9690F-4422-49DC-98E4-13FA7207FF5B}"/>
            </a:ext>
          </a:extLst>
        </xdr:cNvPr>
        <xdr:cNvPicPr>
          <a:picLocks noChangeAspect="1"/>
        </xdr:cNvPicPr>
      </xdr:nvPicPr>
      <xdr:blipFill>
        <a:blip xmlns:r="http://schemas.openxmlformats.org/officeDocument/2006/relationships" r:embed="rId9"/>
        <a:stretch>
          <a:fillRect/>
        </a:stretch>
      </xdr:blipFill>
      <xdr:spPr>
        <a:xfrm>
          <a:off x="7175499" y="49764950"/>
          <a:ext cx="9458325" cy="2886075"/>
        </a:xfrm>
        <a:prstGeom prst="rect">
          <a:avLst/>
        </a:prstGeom>
      </xdr:spPr>
    </xdr:pic>
    <xdr:clientData/>
  </xdr:twoCellAnchor>
  <xdr:twoCellAnchor editAs="oneCell">
    <xdr:from>
      <xdr:col>3</xdr:col>
      <xdr:colOff>3397250</xdr:colOff>
      <xdr:row>23</xdr:row>
      <xdr:rowOff>486739</xdr:rowOff>
    </xdr:from>
    <xdr:to>
      <xdr:col>3</xdr:col>
      <xdr:colOff>9940925</xdr:colOff>
      <xdr:row>24</xdr:row>
      <xdr:rowOff>1978989</xdr:rowOff>
    </xdr:to>
    <xdr:pic>
      <xdr:nvPicPr>
        <xdr:cNvPr id="24" name="Imagen 23">
          <a:extLst>
            <a:ext uri="{FF2B5EF4-FFF2-40B4-BE49-F238E27FC236}">
              <a16:creationId xmlns:a16="http://schemas.microsoft.com/office/drawing/2014/main" id="{1AB66F1F-D7B2-4DBC-BC01-A4675D445FBD}"/>
            </a:ext>
          </a:extLst>
        </xdr:cNvPr>
        <xdr:cNvPicPr>
          <a:picLocks noChangeAspect="1"/>
        </xdr:cNvPicPr>
      </xdr:nvPicPr>
      <xdr:blipFill>
        <a:blip xmlns:r="http://schemas.openxmlformats.org/officeDocument/2006/relationships" r:embed="rId10"/>
        <a:stretch>
          <a:fillRect/>
        </a:stretch>
      </xdr:blipFill>
      <xdr:spPr>
        <a:xfrm>
          <a:off x="8112125" y="53318739"/>
          <a:ext cx="6543675" cy="3952875"/>
        </a:xfrm>
        <a:prstGeom prst="rect">
          <a:avLst/>
        </a:prstGeom>
      </xdr:spPr>
    </xdr:pic>
    <xdr:clientData/>
  </xdr:twoCellAnchor>
  <xdr:twoCellAnchor editAs="oneCell">
    <xdr:from>
      <xdr:col>3</xdr:col>
      <xdr:colOff>146050</xdr:colOff>
      <xdr:row>25</xdr:row>
      <xdr:rowOff>492126</xdr:rowOff>
    </xdr:from>
    <xdr:to>
      <xdr:col>3</xdr:col>
      <xdr:colOff>13433425</xdr:colOff>
      <xdr:row>26</xdr:row>
      <xdr:rowOff>3549651</xdr:rowOff>
    </xdr:to>
    <xdr:pic>
      <xdr:nvPicPr>
        <xdr:cNvPr id="25" name="Imagen 24">
          <a:extLst>
            <a:ext uri="{FF2B5EF4-FFF2-40B4-BE49-F238E27FC236}">
              <a16:creationId xmlns:a16="http://schemas.microsoft.com/office/drawing/2014/main" id="{3EB8245F-FCB3-4353-848E-DA7FB3BE4F39}"/>
            </a:ext>
          </a:extLst>
        </xdr:cNvPr>
        <xdr:cNvPicPr>
          <a:picLocks noChangeAspect="1"/>
        </xdr:cNvPicPr>
      </xdr:nvPicPr>
      <xdr:blipFill>
        <a:blip xmlns:r="http://schemas.openxmlformats.org/officeDocument/2006/relationships" r:embed="rId11"/>
        <a:stretch>
          <a:fillRect/>
        </a:stretch>
      </xdr:blipFill>
      <xdr:spPr>
        <a:xfrm>
          <a:off x="4860925" y="58070751"/>
          <a:ext cx="13287375" cy="5343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W50"/>
  <sheetViews>
    <sheetView topLeftCell="G1" zoomScale="60" zoomScaleNormal="60" workbookViewId="0">
      <selection activeCell="AF50" sqref="AF50"/>
    </sheetView>
  </sheetViews>
  <sheetFormatPr baseColWidth="10" defaultRowHeight="15" x14ac:dyDescent="0.25"/>
  <cols>
    <col min="1" max="1" width="22.5703125" style="5" customWidth="1"/>
    <col min="2" max="2" width="15.42578125" style="5" customWidth="1"/>
    <col min="3" max="3" width="16.140625" style="5" customWidth="1"/>
    <col min="4" max="4" width="21.5703125" style="5" customWidth="1"/>
    <col min="5" max="5" width="19.140625" style="5" customWidth="1"/>
    <col min="6" max="6" width="2" style="5" hidden="1" customWidth="1"/>
    <col min="7" max="7" width="18.28515625" style="5" customWidth="1"/>
    <col min="8" max="8" width="11.42578125" style="5" hidden="1" customWidth="1"/>
    <col min="9" max="9" width="10.42578125" style="5" hidden="1" customWidth="1"/>
    <col min="10" max="10" width="17.140625" style="5" customWidth="1"/>
    <col min="11" max="11" width="20.28515625" style="5" customWidth="1"/>
    <col min="12" max="12" width="44.7109375" style="5" customWidth="1"/>
    <col min="13" max="13" width="9.5703125" style="5" customWidth="1"/>
    <col min="14" max="19" width="11.42578125" style="5" hidden="1" customWidth="1"/>
    <col min="20" max="20" width="2.42578125" style="5" hidden="1" customWidth="1"/>
    <col min="21" max="21" width="10.42578125" style="5" customWidth="1"/>
    <col min="22" max="22" width="14.140625" style="5" customWidth="1"/>
    <col min="23" max="23" width="11.42578125" style="5" hidden="1" customWidth="1"/>
    <col min="24" max="24" width="15.28515625" style="5" customWidth="1"/>
    <col min="25" max="26" width="11.42578125" style="5" hidden="1" customWidth="1"/>
    <col min="27" max="27" width="16.42578125" style="5" customWidth="1"/>
    <col min="28" max="29" width="15.28515625" style="5" customWidth="1"/>
    <col min="30" max="30" width="17" style="5" customWidth="1"/>
    <col min="31" max="31" width="11.42578125" style="5"/>
    <col min="32" max="32" width="15.42578125" style="5" customWidth="1"/>
    <col min="33" max="33" width="19.140625" style="5" customWidth="1"/>
    <col min="34" max="34" width="16.140625" style="5" customWidth="1"/>
    <col min="35" max="16384" width="11.42578125" style="5"/>
  </cols>
  <sheetData>
    <row r="1" spans="1:34 16374:16377"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XET1" s="2" t="s">
        <v>1</v>
      </c>
      <c r="XEU1" s="3" t="s">
        <v>2</v>
      </c>
      <c r="XEV1" s="4"/>
    </row>
    <row r="2" spans="1:34 16374:1637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XET2" s="5" t="s">
        <v>17</v>
      </c>
      <c r="XEU2" s="5">
        <v>5</v>
      </c>
      <c r="XEV2" s="6"/>
    </row>
    <row r="3" spans="1:34 16374:16377"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XET3" s="5" t="s">
        <v>16</v>
      </c>
      <c r="XEU3" s="5">
        <v>4</v>
      </c>
      <c r="XEV3" s="6"/>
    </row>
    <row r="4" spans="1:34 16374:16377"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XET4" s="5" t="s">
        <v>15</v>
      </c>
      <c r="XEU4" s="5">
        <v>3</v>
      </c>
      <c r="XEV4" s="6"/>
    </row>
    <row r="5" spans="1:34 16374:16377"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XET5" s="5" t="s">
        <v>14</v>
      </c>
      <c r="XEU5" s="5">
        <v>2</v>
      </c>
      <c r="XEV5" s="6"/>
    </row>
    <row r="6" spans="1:34 16374:16377"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XET6" s="5" t="s">
        <v>13</v>
      </c>
      <c r="XEU6" s="5">
        <v>1</v>
      </c>
      <c r="XEV6" s="6"/>
    </row>
    <row r="7" spans="1:34 16374:16377" ht="21" customHeight="1" x14ac:dyDescent="0.25">
      <c r="A7" s="148" t="s">
        <v>54</v>
      </c>
      <c r="B7" s="149"/>
      <c r="C7" s="149"/>
      <c r="D7" s="150"/>
      <c r="E7" s="1"/>
      <c r="F7" s="1"/>
      <c r="G7" s="1"/>
      <c r="H7" s="1"/>
      <c r="I7" s="1"/>
      <c r="J7" s="1"/>
      <c r="K7" s="1"/>
      <c r="L7" s="1"/>
      <c r="M7" s="1"/>
      <c r="N7" s="1"/>
      <c r="O7" s="1"/>
      <c r="P7" s="1"/>
      <c r="Q7" s="1"/>
      <c r="R7" s="1"/>
      <c r="S7" s="1"/>
      <c r="T7" s="1"/>
      <c r="U7" s="1"/>
      <c r="V7" s="1"/>
      <c r="W7" s="1"/>
      <c r="X7" s="1"/>
      <c r="Y7" s="1"/>
      <c r="Z7" s="1"/>
      <c r="AA7" s="1"/>
      <c r="AB7" s="1"/>
      <c r="AC7" s="1"/>
      <c r="AD7" s="1"/>
      <c r="AE7" s="1"/>
      <c r="AF7" s="1"/>
      <c r="AG7" s="1"/>
      <c r="AH7" s="36"/>
      <c r="XET7" s="203" t="s">
        <v>0</v>
      </c>
      <c r="XEU7" s="204"/>
    </row>
    <row r="8" spans="1:34 16374:16377" x14ac:dyDescent="0.25">
      <c r="A8" s="176" t="s">
        <v>53</v>
      </c>
      <c r="B8" s="176"/>
      <c r="C8" s="176"/>
      <c r="D8" s="176"/>
      <c r="E8" s="176" t="s">
        <v>21</v>
      </c>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64" t="s">
        <v>28</v>
      </c>
      <c r="AF8" s="167" t="s">
        <v>39</v>
      </c>
      <c r="AG8" s="168"/>
      <c r="AH8" s="169"/>
      <c r="XET8" s="203" t="s">
        <v>2</v>
      </c>
      <c r="XEU8" s="204"/>
    </row>
    <row r="9" spans="1:34 16374:16377" x14ac:dyDescent="0.25">
      <c r="A9" s="189" t="s">
        <v>40</v>
      </c>
      <c r="B9" s="191" t="s">
        <v>41</v>
      </c>
      <c r="C9" s="191" t="s">
        <v>42</v>
      </c>
      <c r="D9" s="193" t="s">
        <v>43</v>
      </c>
      <c r="E9" s="176" t="s">
        <v>22</v>
      </c>
      <c r="F9" s="176"/>
      <c r="G9" s="176"/>
      <c r="H9" s="176"/>
      <c r="I9" s="176"/>
      <c r="J9" s="176"/>
      <c r="K9" s="119" t="s">
        <v>26</v>
      </c>
      <c r="L9" s="176" t="s">
        <v>24</v>
      </c>
      <c r="M9" s="176"/>
      <c r="N9" s="176"/>
      <c r="O9" s="176"/>
      <c r="P9" s="176"/>
      <c r="Q9" s="176"/>
      <c r="R9" s="176"/>
      <c r="S9" s="176"/>
      <c r="T9" s="176"/>
      <c r="U9" s="176"/>
      <c r="V9" s="176"/>
      <c r="W9" s="176"/>
      <c r="X9" s="176"/>
      <c r="Y9" s="176"/>
      <c r="Z9" s="176"/>
      <c r="AA9" s="176"/>
      <c r="AB9" s="176"/>
      <c r="AC9" s="176"/>
      <c r="AD9" s="176"/>
      <c r="AE9" s="165"/>
      <c r="AF9" s="170"/>
      <c r="AG9" s="171"/>
      <c r="AH9" s="172"/>
      <c r="XET9" s="7" t="s">
        <v>18</v>
      </c>
      <c r="XEU9" s="7" t="s">
        <v>20</v>
      </c>
      <c r="XEV9" s="7" t="s">
        <v>19</v>
      </c>
    </row>
    <row r="10" spans="1:34 16374:16377" ht="15" customHeight="1" x14ac:dyDescent="0.25">
      <c r="A10" s="189"/>
      <c r="B10" s="191"/>
      <c r="C10" s="191"/>
      <c r="D10" s="193"/>
      <c r="E10" s="197" t="s">
        <v>44</v>
      </c>
      <c r="F10" s="197"/>
      <c r="G10" s="197"/>
      <c r="H10" s="197"/>
      <c r="I10" s="197"/>
      <c r="J10" s="197"/>
      <c r="K10" s="120"/>
      <c r="L10" s="166" t="s">
        <v>55</v>
      </c>
      <c r="M10" s="210" t="s">
        <v>23</v>
      </c>
      <c r="N10" s="8"/>
      <c r="O10" s="9"/>
      <c r="P10" s="9"/>
      <c r="Q10" s="9"/>
      <c r="R10" s="9"/>
      <c r="S10" s="9"/>
      <c r="T10" s="9"/>
      <c r="U10" s="177" t="s">
        <v>46</v>
      </c>
      <c r="V10" s="212" t="s">
        <v>45</v>
      </c>
      <c r="W10" s="213"/>
      <c r="X10" s="213"/>
      <c r="Y10" s="213"/>
      <c r="Z10" s="213"/>
      <c r="AA10" s="214"/>
      <c r="AB10" s="208" t="s">
        <v>50</v>
      </c>
      <c r="AC10" s="208"/>
      <c r="AD10" s="208"/>
      <c r="AE10" s="165"/>
      <c r="AF10" s="173"/>
      <c r="AG10" s="174"/>
      <c r="AH10" s="175"/>
      <c r="XET10" s="5">
        <v>5</v>
      </c>
      <c r="XEU10" s="5">
        <v>10</v>
      </c>
      <c r="XEV10" s="5">
        <v>20</v>
      </c>
    </row>
    <row r="11" spans="1:34 16374:16377" ht="32.25" customHeight="1" x14ac:dyDescent="0.25">
      <c r="A11" s="190"/>
      <c r="B11" s="192"/>
      <c r="C11" s="192"/>
      <c r="D11" s="194"/>
      <c r="E11" s="10" t="s">
        <v>8</v>
      </c>
      <c r="F11" s="11"/>
      <c r="G11" s="10" t="s">
        <v>9</v>
      </c>
      <c r="H11" s="11"/>
      <c r="I11" s="11"/>
      <c r="J11" s="12" t="s">
        <v>10</v>
      </c>
      <c r="K11" s="121"/>
      <c r="L11" s="209"/>
      <c r="M11" s="211"/>
      <c r="N11" s="13"/>
      <c r="O11" s="13"/>
      <c r="P11" s="13"/>
      <c r="Q11" s="13"/>
      <c r="R11" s="13"/>
      <c r="S11" s="13"/>
      <c r="T11" s="13"/>
      <c r="U11" s="178"/>
      <c r="V11" s="34" t="s">
        <v>8</v>
      </c>
      <c r="W11" s="14"/>
      <c r="X11" s="15" t="s">
        <v>9</v>
      </c>
      <c r="Y11" s="16"/>
      <c r="Z11" s="13"/>
      <c r="AA11" s="17" t="s">
        <v>10</v>
      </c>
      <c r="AB11" s="32" t="s">
        <v>47</v>
      </c>
      <c r="AC11" s="21" t="s">
        <v>48</v>
      </c>
      <c r="AD11" s="21" t="s">
        <v>49</v>
      </c>
      <c r="AE11" s="166"/>
      <c r="AF11" s="33" t="s">
        <v>48</v>
      </c>
      <c r="AG11" s="35" t="s">
        <v>51</v>
      </c>
      <c r="AH11" s="33" t="s">
        <v>52</v>
      </c>
      <c r="XET11" s="5" t="s">
        <v>11</v>
      </c>
      <c r="XEU11" s="5" t="s">
        <v>12</v>
      </c>
      <c r="XEV11" s="5" t="s">
        <v>9</v>
      </c>
      <c r="XEW11" s="5" t="s">
        <v>8</v>
      </c>
    </row>
    <row r="12" spans="1:34 16374:16377" ht="50.25" customHeight="1" x14ac:dyDescent="0.25">
      <c r="A12" s="122"/>
      <c r="B12" s="124"/>
      <c r="C12" s="127"/>
      <c r="D12" s="129"/>
      <c r="E12" s="132" t="s">
        <v>15</v>
      </c>
      <c r="F12" s="134" t="str">
        <f>IF(E12="(1) RARA VEZ","1", IF(E12="(2) IMPROBABLE","2",IF(E12="(3) POSIBLE","3",IF(E12="(4) PROBABLE","4",IF(E12="(5) CASI SEGURO","5","")))))</f>
        <v>3</v>
      </c>
      <c r="G12" s="106" t="s">
        <v>19</v>
      </c>
      <c r="H12" s="101" t="str">
        <f>IF(G12="(5) MODERADO","5", IF(G12="(10) MAYOR","10",IF(G12="(20) CATASTROFICO","20","")))</f>
        <v>20</v>
      </c>
      <c r="I12" s="116">
        <f>F12*H12</f>
        <v>60</v>
      </c>
      <c r="J12" s="136">
        <f>+I12</f>
        <v>60</v>
      </c>
      <c r="K12" s="96"/>
      <c r="L12" s="22" t="s">
        <v>6</v>
      </c>
      <c r="M12" s="20" t="s">
        <v>11</v>
      </c>
      <c r="N12" s="18">
        <f>IF(M12="SÍ",15,"0")</f>
        <v>15</v>
      </c>
      <c r="O12" s="115">
        <f>SUM(N12:N18)</f>
        <v>70</v>
      </c>
      <c r="P12" s="117">
        <f>IF(AND($O12&gt;=0,$O12&lt;=50),0,IF(AND($O12&gt;50,$O12&lt;=75),1,IF(AND($O12&gt;75,$O12&lt;=100),2,"")))</f>
        <v>1</v>
      </c>
      <c r="Q12" s="117">
        <f>$F12-$P12</f>
        <v>2</v>
      </c>
      <c r="R12" s="108">
        <f>IF($Q12&lt;=0,1,$Q12)</f>
        <v>2</v>
      </c>
      <c r="S12" s="117">
        <f>$H12-$P12</f>
        <v>19</v>
      </c>
      <c r="T12" s="108">
        <f>IF($S12=19,10,IF($S12=18,5,IF($S12=9,5,IF($S12=8,5,H12))))</f>
        <v>10</v>
      </c>
      <c r="U12" s="110" t="s">
        <v>8</v>
      </c>
      <c r="V12" s="139" t="str">
        <f>IF(AND($U12="PROBABILIDAD",$R12=1),$XET$6,IF(AND($U12="PROBABILIDAD",$R12=2),$XET$5,IF(AND($U12="PROBABILIDAD",$R12=3),$XET$4,IF(AND($U12="PROBABILIDAD",$R12=4),$XET$3,IF(AND($U12="PROBABILIDAD",$R12=5),$XET$2,$E12)))))</f>
        <v>(2) IMPROBABLE</v>
      </c>
      <c r="W12" s="205">
        <f>IF($U12="PROBABILIDAD",$R12,$F12)</f>
        <v>2</v>
      </c>
      <c r="X12" s="141" t="str">
        <f>IF(AND($U12="IMPACTO",$S12=18),$XET$9,IF(AND($U12="IMPACTO",$S12=19),$XEU$9,IF(AND($U12="IMPACTO",$S12=20),$XEV$9,IF(AND($U12="IMPACTO",$S12&lt;10),$XET$9,$G12))))</f>
        <v>(20) CATASTROFICO</v>
      </c>
      <c r="Y12" s="100" t="str">
        <f>IF($U12="IMPACTO",$T12,$H12)</f>
        <v>20</v>
      </c>
      <c r="Z12" s="101">
        <f>$W12*$Y12</f>
        <v>40</v>
      </c>
      <c r="AA12" s="102">
        <f>$Z12</f>
        <v>40</v>
      </c>
      <c r="AB12" s="96"/>
      <c r="AC12" s="96"/>
      <c r="AD12" s="96"/>
      <c r="AE12" s="96"/>
      <c r="AF12" s="96"/>
      <c r="AG12" s="96"/>
      <c r="AH12" s="98"/>
    </row>
    <row r="13" spans="1:34 16374:16377" ht="48" customHeight="1" x14ac:dyDescent="0.25">
      <c r="A13" s="122"/>
      <c r="B13" s="125"/>
      <c r="C13" s="127"/>
      <c r="D13" s="130"/>
      <c r="E13" s="132"/>
      <c r="F13" s="134"/>
      <c r="G13" s="106"/>
      <c r="H13" s="101"/>
      <c r="I13" s="116"/>
      <c r="J13" s="136"/>
      <c r="K13" s="97"/>
      <c r="L13" s="23" t="s">
        <v>7</v>
      </c>
      <c r="M13" s="20" t="s">
        <v>11</v>
      </c>
      <c r="N13" s="19">
        <f>IF(M13="SÍ",5,"0")</f>
        <v>5</v>
      </c>
      <c r="O13" s="116"/>
      <c r="P13" s="118"/>
      <c r="Q13" s="118"/>
      <c r="R13" s="109"/>
      <c r="S13" s="118"/>
      <c r="T13" s="109"/>
      <c r="U13" s="111"/>
      <c r="V13" s="112"/>
      <c r="W13" s="206"/>
      <c r="X13" s="114"/>
      <c r="Y13" s="100"/>
      <c r="Z13" s="101"/>
      <c r="AA13" s="103"/>
      <c r="AB13" s="97"/>
      <c r="AC13" s="97"/>
      <c r="AD13" s="97"/>
      <c r="AE13" s="97"/>
      <c r="AF13" s="97"/>
      <c r="AG13" s="97"/>
      <c r="AH13" s="99"/>
    </row>
    <row r="14" spans="1:34 16374:16377" ht="33" customHeight="1" x14ac:dyDescent="0.25">
      <c r="A14" s="122"/>
      <c r="B14" s="125"/>
      <c r="C14" s="127"/>
      <c r="D14" s="130"/>
      <c r="E14" s="132"/>
      <c r="F14" s="134"/>
      <c r="G14" s="106"/>
      <c r="H14" s="101"/>
      <c r="I14" s="116"/>
      <c r="J14" s="137" t="str">
        <f>IF(AND(I12&gt;=5,I12&lt;=10),"BAJA",IF(AND(I12&gt;=15,I12&lt;=25),"MODERADA",IF(AND(I12&gt;=30,I12&lt;=50),"ALTA",IF(AND(I12&gt;=60,I12&lt;=100),"EXTREMA",""))))</f>
        <v>EXTREMA</v>
      </c>
      <c r="K14" s="97"/>
      <c r="L14" s="24" t="s">
        <v>3</v>
      </c>
      <c r="M14" s="20" t="s">
        <v>11</v>
      </c>
      <c r="N14" s="19">
        <f>IF(M14="SÍ",15,"0")</f>
        <v>15</v>
      </c>
      <c r="O14" s="116"/>
      <c r="P14" s="118"/>
      <c r="Q14" s="118"/>
      <c r="R14" s="109"/>
      <c r="S14" s="118"/>
      <c r="T14" s="109"/>
      <c r="U14" s="111"/>
      <c r="V14" s="112"/>
      <c r="W14" s="206"/>
      <c r="X14" s="114"/>
      <c r="Y14" s="100"/>
      <c r="Z14" s="101"/>
      <c r="AA14" s="104" t="str">
        <f>IF(AND($Z12&gt;=5,$Z12&lt;=10),"BAJA",IF(AND($Z12&gt;=15,$Z12&lt;=25),"MODERADA",IF(AND($Z12&gt;=30,$Z12&lt;=50),"ALTA",IF(AND($Z12&gt;=60,$Z12&lt;=100),"EXTREMA",""))))</f>
        <v>ALTA</v>
      </c>
      <c r="AB14" s="97"/>
      <c r="AC14" s="97"/>
      <c r="AD14" s="97"/>
      <c r="AE14" s="97"/>
      <c r="AF14" s="97"/>
      <c r="AG14" s="97"/>
      <c r="AH14" s="99"/>
    </row>
    <row r="15" spans="1:34 16374:16377" ht="26.25" customHeight="1" x14ac:dyDescent="0.25">
      <c r="A15" s="122"/>
      <c r="B15" s="125"/>
      <c r="C15" s="127"/>
      <c r="D15" s="130"/>
      <c r="E15" s="132"/>
      <c r="F15" s="134"/>
      <c r="G15" s="106"/>
      <c r="H15" s="101"/>
      <c r="I15" s="116"/>
      <c r="J15" s="137"/>
      <c r="K15" s="97"/>
      <c r="L15" s="24" t="s">
        <v>4</v>
      </c>
      <c r="M15" s="20" t="s">
        <v>11</v>
      </c>
      <c r="N15" s="19">
        <f>IF(M15="SÍ",10,"0")</f>
        <v>10</v>
      </c>
      <c r="O15" s="116"/>
      <c r="P15" s="118"/>
      <c r="Q15" s="118"/>
      <c r="R15" s="109"/>
      <c r="S15" s="118"/>
      <c r="T15" s="109"/>
      <c r="U15" s="111"/>
      <c r="V15" s="112"/>
      <c r="W15" s="206"/>
      <c r="X15" s="114"/>
      <c r="Y15" s="100"/>
      <c r="Z15" s="101"/>
      <c r="AA15" s="104"/>
      <c r="AB15" s="97"/>
      <c r="AC15" s="97"/>
      <c r="AD15" s="97"/>
      <c r="AE15" s="97"/>
      <c r="AF15" s="97"/>
      <c r="AG15" s="97"/>
      <c r="AH15" s="99"/>
    </row>
    <row r="16" spans="1:34 16374:16377" ht="45" customHeight="1" x14ac:dyDescent="0.25">
      <c r="A16" s="122"/>
      <c r="B16" s="125"/>
      <c r="C16" s="127"/>
      <c r="D16" s="130"/>
      <c r="E16" s="132"/>
      <c r="F16" s="134"/>
      <c r="G16" s="106"/>
      <c r="H16" s="101"/>
      <c r="I16" s="116"/>
      <c r="J16" s="137"/>
      <c r="K16" s="97"/>
      <c r="L16" s="23" t="s">
        <v>37</v>
      </c>
      <c r="M16" s="20" t="s">
        <v>11</v>
      </c>
      <c r="N16" s="19">
        <f>IF(M16="SÍ",15,"0")</f>
        <v>15</v>
      </c>
      <c r="O16" s="116"/>
      <c r="P16" s="118"/>
      <c r="Q16" s="118"/>
      <c r="R16" s="109"/>
      <c r="S16" s="118"/>
      <c r="T16" s="109"/>
      <c r="U16" s="111"/>
      <c r="V16" s="112"/>
      <c r="W16" s="206"/>
      <c r="X16" s="114"/>
      <c r="Y16" s="100"/>
      <c r="Z16" s="101"/>
      <c r="AA16" s="104"/>
      <c r="AB16" s="97"/>
      <c r="AC16" s="97"/>
      <c r="AD16" s="97"/>
      <c r="AE16" s="97"/>
      <c r="AF16" s="97"/>
      <c r="AG16" s="97"/>
      <c r="AH16" s="99"/>
    </row>
    <row r="17" spans="1:34" ht="51" customHeight="1" x14ac:dyDescent="0.25">
      <c r="A17" s="122"/>
      <c r="B17" s="125"/>
      <c r="C17" s="127"/>
      <c r="D17" s="130"/>
      <c r="E17" s="132"/>
      <c r="F17" s="134"/>
      <c r="G17" s="106"/>
      <c r="H17" s="101"/>
      <c r="I17" s="116"/>
      <c r="J17" s="137"/>
      <c r="K17" s="97"/>
      <c r="L17" s="23" t="s">
        <v>5</v>
      </c>
      <c r="M17" s="20" t="s">
        <v>11</v>
      </c>
      <c r="N17" s="19">
        <f>IF(M17="SÍ",10,"0")</f>
        <v>10</v>
      </c>
      <c r="O17" s="116"/>
      <c r="P17" s="118"/>
      <c r="Q17" s="118"/>
      <c r="R17" s="109"/>
      <c r="S17" s="118"/>
      <c r="T17" s="109"/>
      <c r="U17" s="111"/>
      <c r="V17" s="112"/>
      <c r="W17" s="206"/>
      <c r="X17" s="114"/>
      <c r="Y17" s="100"/>
      <c r="Z17" s="101"/>
      <c r="AA17" s="104"/>
      <c r="AB17" s="97"/>
      <c r="AC17" s="97"/>
      <c r="AD17" s="97"/>
      <c r="AE17" s="97"/>
      <c r="AF17" s="97"/>
      <c r="AG17" s="97"/>
      <c r="AH17" s="99"/>
    </row>
    <row r="18" spans="1:34" ht="39.75" customHeight="1" x14ac:dyDescent="0.25">
      <c r="A18" s="123"/>
      <c r="B18" s="126"/>
      <c r="C18" s="128"/>
      <c r="D18" s="131"/>
      <c r="E18" s="133"/>
      <c r="F18" s="135"/>
      <c r="G18" s="107"/>
      <c r="H18" s="101"/>
      <c r="I18" s="116"/>
      <c r="J18" s="138"/>
      <c r="K18" s="97"/>
      <c r="L18" s="27" t="s">
        <v>36</v>
      </c>
      <c r="M18" s="20" t="s">
        <v>12</v>
      </c>
      <c r="N18" s="19" t="str">
        <f>IF(M18="SÍ",30,"0")</f>
        <v>0</v>
      </c>
      <c r="O18" s="116"/>
      <c r="P18" s="118"/>
      <c r="Q18" s="118"/>
      <c r="R18" s="109"/>
      <c r="S18" s="118"/>
      <c r="T18" s="109"/>
      <c r="U18" s="111"/>
      <c r="V18" s="140"/>
      <c r="W18" s="207"/>
      <c r="X18" s="142"/>
      <c r="Y18" s="100"/>
      <c r="Z18" s="101"/>
      <c r="AA18" s="104"/>
      <c r="AB18" s="97"/>
      <c r="AC18" s="97"/>
      <c r="AD18" s="97"/>
      <c r="AE18" s="97"/>
      <c r="AF18" s="97"/>
      <c r="AG18" s="97"/>
      <c r="AH18" s="99"/>
    </row>
    <row r="19" spans="1:34" ht="50.25" customHeight="1" x14ac:dyDescent="0.25">
      <c r="A19" s="122"/>
      <c r="B19" s="124"/>
      <c r="C19" s="127"/>
      <c r="D19" s="129"/>
      <c r="E19" s="132" t="s">
        <v>16</v>
      </c>
      <c r="F19" s="134" t="str">
        <f>IF(E19="(1) RARA VEZ","1", IF(E19="(2) IMPROBABLE","2",IF(E19="(3) POSIBLE","3",IF(E19="(4) PROBABLE","4",IF(E19="(5) CASI SEGURO","5","")))))</f>
        <v>4</v>
      </c>
      <c r="G19" s="106" t="s">
        <v>20</v>
      </c>
      <c r="H19" s="101" t="str">
        <f>IF(G19="(5) MODERADO","5", IF(G19="(10) MAYOR","10",IF(G19="(20) CATASTROFICO","20","")))</f>
        <v>10</v>
      </c>
      <c r="I19" s="116">
        <f>F19*H19</f>
        <v>40</v>
      </c>
      <c r="J19" s="136">
        <f>+I19</f>
        <v>40</v>
      </c>
      <c r="K19" s="96"/>
      <c r="L19" s="22" t="s">
        <v>6</v>
      </c>
      <c r="M19" s="20" t="s">
        <v>11</v>
      </c>
      <c r="N19" s="39">
        <f>IF(M19="SÍ",15,"0")</f>
        <v>15</v>
      </c>
      <c r="O19" s="115">
        <f>SUM(N19:N25)</f>
        <v>100</v>
      </c>
      <c r="P19" s="117">
        <f>IF(AND($O19&gt;=0,$O19&lt;=50),0,IF(AND($O19&gt;50,$O19&lt;=75),1,IF(AND($O19&gt;75,$O19&lt;=100),2,"")))</f>
        <v>2</v>
      </c>
      <c r="Q19" s="117">
        <f>$F19-$P19</f>
        <v>2</v>
      </c>
      <c r="R19" s="108">
        <f>IF($Q19&lt;=0,1,$Q19)</f>
        <v>2</v>
      </c>
      <c r="S19" s="117">
        <f>$H19-$P19</f>
        <v>8</v>
      </c>
      <c r="T19" s="108">
        <f>IF($S19=19,10,IF($S19=18,5,IF($S19=9,5,IF($S19=8,5,H19))))</f>
        <v>5</v>
      </c>
      <c r="U19" s="110"/>
      <c r="V19" s="139" t="str">
        <f>IF(AND($U19="PROBABILIDAD",$R19=1),$XET$6,IF(AND($U19="PROBABILIDAD",$R19=2),$XET$5,IF(AND($U19="PROBABILIDAD",$R19=3),$XET$4,IF(AND($U19="PROBABILIDAD",$R19=4),$XET$3,IF(AND($U19="PROBABILIDAD",$R19=5),$XET$2,$E19)))))</f>
        <v>(4) PROBABLE</v>
      </c>
      <c r="W19" s="146" t="str">
        <f>IF($U19="PROBABILIDAD",$R19,$F19)</f>
        <v>4</v>
      </c>
      <c r="X19" s="141" t="str">
        <f>IF(AND($U19="IMPACTO",$S19=18),$XET$9,IF(AND($U19="IMPACTO",$S19=19),$XEU$9,IF(AND($U19="IMPACTO",$S19=20),$XEV$9,IF(AND($U19="IMPACTO",$S19&lt;10),$XET$9,$G19))))</f>
        <v>(10) MAYOR</v>
      </c>
      <c r="Y19" s="100" t="str">
        <f>IF($U19="IMPACTO",$T19,$H19)</f>
        <v>10</v>
      </c>
      <c r="Z19" s="101">
        <f>$W19*$Y19</f>
        <v>40</v>
      </c>
      <c r="AA19" s="102">
        <f>$Z19</f>
        <v>40</v>
      </c>
      <c r="AB19" s="96"/>
      <c r="AC19" s="96"/>
      <c r="AD19" s="96"/>
      <c r="AE19" s="96"/>
      <c r="AF19" s="96"/>
      <c r="AG19" s="96"/>
      <c r="AH19" s="98"/>
    </row>
    <row r="20" spans="1:34" ht="48" customHeight="1" x14ac:dyDescent="0.25">
      <c r="A20" s="122"/>
      <c r="B20" s="125"/>
      <c r="C20" s="127"/>
      <c r="D20" s="130"/>
      <c r="E20" s="132"/>
      <c r="F20" s="134"/>
      <c r="G20" s="106"/>
      <c r="H20" s="101"/>
      <c r="I20" s="116"/>
      <c r="J20" s="136"/>
      <c r="K20" s="97"/>
      <c r="L20" s="23" t="s">
        <v>7</v>
      </c>
      <c r="M20" s="20" t="s">
        <v>11</v>
      </c>
      <c r="N20" s="19">
        <f>IF(M20="SÍ",5,"0")</f>
        <v>5</v>
      </c>
      <c r="O20" s="116"/>
      <c r="P20" s="118"/>
      <c r="Q20" s="118"/>
      <c r="R20" s="109"/>
      <c r="S20" s="118"/>
      <c r="T20" s="109"/>
      <c r="U20" s="111"/>
      <c r="V20" s="112"/>
      <c r="W20" s="113"/>
      <c r="X20" s="114"/>
      <c r="Y20" s="100"/>
      <c r="Z20" s="101"/>
      <c r="AA20" s="103"/>
      <c r="AB20" s="97"/>
      <c r="AC20" s="97"/>
      <c r="AD20" s="97"/>
      <c r="AE20" s="97"/>
      <c r="AF20" s="97"/>
      <c r="AG20" s="97"/>
      <c r="AH20" s="99"/>
    </row>
    <row r="21" spans="1:34" ht="33" customHeight="1" x14ac:dyDescent="0.25">
      <c r="A21" s="122"/>
      <c r="B21" s="125"/>
      <c r="C21" s="127"/>
      <c r="D21" s="130"/>
      <c r="E21" s="132"/>
      <c r="F21" s="134"/>
      <c r="G21" s="106"/>
      <c r="H21" s="101"/>
      <c r="I21" s="116"/>
      <c r="J21" s="137" t="str">
        <f>IF(AND(I19&gt;=5,I19&lt;=10),"BAJA",IF(AND(I19&gt;=15,I19&lt;=25),"MODERADA",IF(AND(I19&gt;=30,I19&lt;=50),"ALTA",IF(AND(I19&gt;=60,I19&lt;=100),"EXTREMA",""))))</f>
        <v>ALTA</v>
      </c>
      <c r="K21" s="97"/>
      <c r="L21" s="24" t="s">
        <v>3</v>
      </c>
      <c r="M21" s="20" t="s">
        <v>11</v>
      </c>
      <c r="N21" s="19">
        <f>IF(M21="SÍ",15,"0")</f>
        <v>15</v>
      </c>
      <c r="O21" s="116"/>
      <c r="P21" s="118"/>
      <c r="Q21" s="118"/>
      <c r="R21" s="109"/>
      <c r="S21" s="118"/>
      <c r="T21" s="109"/>
      <c r="U21" s="111"/>
      <c r="V21" s="112"/>
      <c r="W21" s="113"/>
      <c r="X21" s="114"/>
      <c r="Y21" s="100"/>
      <c r="Z21" s="101"/>
      <c r="AA21" s="104" t="str">
        <f>IF(AND($Z19&gt;=5,$Z19&lt;=10),"BAJA",IF(AND($Z19&gt;=15,$Z19&lt;=25),"MODERADA",IF(AND($Z19&gt;=30,$Z19&lt;=50),"ALTA",IF(AND($Z19&gt;=60,$Z19&lt;=100),"EXTREMA",""))))</f>
        <v>ALTA</v>
      </c>
      <c r="AB21" s="97"/>
      <c r="AC21" s="97"/>
      <c r="AD21" s="97"/>
      <c r="AE21" s="97"/>
      <c r="AF21" s="97"/>
      <c r="AG21" s="97"/>
      <c r="AH21" s="99"/>
    </row>
    <row r="22" spans="1:34" ht="26.25" customHeight="1" x14ac:dyDescent="0.25">
      <c r="A22" s="122"/>
      <c r="B22" s="125"/>
      <c r="C22" s="127"/>
      <c r="D22" s="130"/>
      <c r="E22" s="132"/>
      <c r="F22" s="134"/>
      <c r="G22" s="106"/>
      <c r="H22" s="101"/>
      <c r="I22" s="116"/>
      <c r="J22" s="137"/>
      <c r="K22" s="97"/>
      <c r="L22" s="24" t="s">
        <v>4</v>
      </c>
      <c r="M22" s="20" t="s">
        <v>11</v>
      </c>
      <c r="N22" s="19">
        <f>IF(M22="SÍ",10,"0")</f>
        <v>10</v>
      </c>
      <c r="O22" s="116"/>
      <c r="P22" s="118"/>
      <c r="Q22" s="118"/>
      <c r="R22" s="109"/>
      <c r="S22" s="118"/>
      <c r="T22" s="109"/>
      <c r="U22" s="111"/>
      <c r="V22" s="112"/>
      <c r="W22" s="113"/>
      <c r="X22" s="114"/>
      <c r="Y22" s="100"/>
      <c r="Z22" s="101"/>
      <c r="AA22" s="104"/>
      <c r="AB22" s="97"/>
      <c r="AC22" s="97"/>
      <c r="AD22" s="97"/>
      <c r="AE22" s="97"/>
      <c r="AF22" s="97"/>
      <c r="AG22" s="97"/>
      <c r="AH22" s="99"/>
    </row>
    <row r="23" spans="1:34" ht="45" customHeight="1" x14ac:dyDescent="0.25">
      <c r="A23" s="122"/>
      <c r="B23" s="125"/>
      <c r="C23" s="127"/>
      <c r="D23" s="130"/>
      <c r="E23" s="132"/>
      <c r="F23" s="134"/>
      <c r="G23" s="106"/>
      <c r="H23" s="101"/>
      <c r="I23" s="116"/>
      <c r="J23" s="137"/>
      <c r="K23" s="97"/>
      <c r="L23" s="23" t="s">
        <v>37</v>
      </c>
      <c r="M23" s="20" t="s">
        <v>11</v>
      </c>
      <c r="N23" s="19">
        <f>IF(M23="SÍ",15,"0")</f>
        <v>15</v>
      </c>
      <c r="O23" s="116"/>
      <c r="P23" s="118"/>
      <c r="Q23" s="118"/>
      <c r="R23" s="109"/>
      <c r="S23" s="118"/>
      <c r="T23" s="109"/>
      <c r="U23" s="111"/>
      <c r="V23" s="112"/>
      <c r="W23" s="113"/>
      <c r="X23" s="114"/>
      <c r="Y23" s="100"/>
      <c r="Z23" s="101"/>
      <c r="AA23" s="104"/>
      <c r="AB23" s="97"/>
      <c r="AC23" s="97"/>
      <c r="AD23" s="97"/>
      <c r="AE23" s="97"/>
      <c r="AF23" s="97"/>
      <c r="AG23" s="97"/>
      <c r="AH23" s="99"/>
    </row>
    <row r="24" spans="1:34" ht="51" customHeight="1" x14ac:dyDescent="0.25">
      <c r="A24" s="122"/>
      <c r="B24" s="125"/>
      <c r="C24" s="127"/>
      <c r="D24" s="130"/>
      <c r="E24" s="132"/>
      <c r="F24" s="134"/>
      <c r="G24" s="106"/>
      <c r="H24" s="101"/>
      <c r="I24" s="116"/>
      <c r="J24" s="137"/>
      <c r="K24" s="97"/>
      <c r="L24" s="23" t="s">
        <v>5</v>
      </c>
      <c r="M24" s="20" t="s">
        <v>11</v>
      </c>
      <c r="N24" s="19">
        <f>IF(M24="SÍ",10,"0")</f>
        <v>10</v>
      </c>
      <c r="O24" s="116"/>
      <c r="P24" s="118"/>
      <c r="Q24" s="118"/>
      <c r="R24" s="109"/>
      <c r="S24" s="118"/>
      <c r="T24" s="109"/>
      <c r="U24" s="111"/>
      <c r="V24" s="112"/>
      <c r="W24" s="113"/>
      <c r="X24" s="114"/>
      <c r="Y24" s="100"/>
      <c r="Z24" s="101"/>
      <c r="AA24" s="104"/>
      <c r="AB24" s="97"/>
      <c r="AC24" s="97"/>
      <c r="AD24" s="97"/>
      <c r="AE24" s="97"/>
      <c r="AF24" s="97"/>
      <c r="AG24" s="97"/>
      <c r="AH24" s="99"/>
    </row>
    <row r="25" spans="1:34" ht="39.75" customHeight="1" x14ac:dyDescent="0.25">
      <c r="A25" s="123"/>
      <c r="B25" s="126"/>
      <c r="C25" s="128"/>
      <c r="D25" s="131"/>
      <c r="E25" s="133"/>
      <c r="F25" s="135"/>
      <c r="G25" s="107"/>
      <c r="H25" s="101"/>
      <c r="I25" s="116"/>
      <c r="J25" s="138"/>
      <c r="K25" s="97"/>
      <c r="L25" s="27" t="s">
        <v>36</v>
      </c>
      <c r="M25" s="20" t="s">
        <v>11</v>
      </c>
      <c r="N25" s="19">
        <f>IF(M25="SÍ",30,"0")</f>
        <v>30</v>
      </c>
      <c r="O25" s="116"/>
      <c r="P25" s="118"/>
      <c r="Q25" s="118"/>
      <c r="R25" s="109"/>
      <c r="S25" s="118"/>
      <c r="T25" s="109"/>
      <c r="U25" s="111"/>
      <c r="V25" s="140"/>
      <c r="W25" s="147"/>
      <c r="X25" s="142"/>
      <c r="Y25" s="100"/>
      <c r="Z25" s="101"/>
      <c r="AA25" s="104"/>
      <c r="AB25" s="97"/>
      <c r="AC25" s="97"/>
      <c r="AD25" s="97"/>
      <c r="AE25" s="97"/>
      <c r="AF25" s="97"/>
      <c r="AG25" s="97"/>
      <c r="AH25" s="99"/>
    </row>
    <row r="26" spans="1:34" ht="50.25" customHeight="1" x14ac:dyDescent="0.25">
      <c r="A26" s="122"/>
      <c r="B26" s="124"/>
      <c r="C26" s="127"/>
      <c r="D26" s="129"/>
      <c r="E26" s="132" t="s">
        <v>15</v>
      </c>
      <c r="F26" s="134" t="str">
        <f>IF(E26="(1) RARA VEZ","1", IF(E26="(2) IMPROBABLE","2",IF(E26="(3) POSIBLE","3",IF(E26="(4) PROBABLE","4",IF(E26="(5) CASI SEGURO","5","")))))</f>
        <v>3</v>
      </c>
      <c r="G26" s="106" t="s">
        <v>20</v>
      </c>
      <c r="H26" s="101" t="str">
        <f>IF(G26="(5) MODERADO","5", IF(G26="(10) MAYOR","10",IF(G26="(20) CATASTROFICO","20","")))</f>
        <v>10</v>
      </c>
      <c r="I26" s="116">
        <f>F26*H26</f>
        <v>30</v>
      </c>
      <c r="J26" s="136">
        <f>+I26</f>
        <v>30</v>
      </c>
      <c r="K26" s="96"/>
      <c r="L26" s="22" t="s">
        <v>6</v>
      </c>
      <c r="M26" s="20" t="s">
        <v>12</v>
      </c>
      <c r="N26" s="39" t="str">
        <f>IF(M26="SÍ",15,"0")</f>
        <v>0</v>
      </c>
      <c r="O26" s="115">
        <f>SUM(N26:N32)</f>
        <v>0</v>
      </c>
      <c r="P26" s="117">
        <f>IF(AND($O26&gt;=0,$O26&lt;=50),0,IF(AND($O26&gt;50,$O26&lt;=75),1,IF(AND($O26&gt;75,$O26&lt;=100),2,"")))</f>
        <v>0</v>
      </c>
      <c r="Q26" s="117">
        <f>$F26-$P26</f>
        <v>3</v>
      </c>
      <c r="R26" s="108">
        <f>IF($Q26&lt;=0,1,$Q26)</f>
        <v>3</v>
      </c>
      <c r="S26" s="117">
        <f>$H26-$P26</f>
        <v>10</v>
      </c>
      <c r="T26" s="108" t="str">
        <f>IF($S26=19,10,IF($S26=18,5,IF($S26=9,5,IF($S26=8,5,H26))))</f>
        <v>10</v>
      </c>
      <c r="U26" s="110"/>
      <c r="V26" s="139" t="str">
        <f>IF(AND($U26="PROBABILIDAD",$R26=1),$XET$6,IF(AND($U26="PROBABILIDAD",$R26=2),$XET$5,IF(AND($U26="PROBABILIDAD",$R26=3),$XET$4,IF(AND($U26="PROBABILIDAD",$R26=4),$XET$3,IF(AND($U26="PROBABILIDAD",$R26=5),$XET$2,$E26)))))</f>
        <v>(3) POSIBLE</v>
      </c>
      <c r="W26" s="113" t="str">
        <f>IF($U26="PROBABILIDAD",$R26,$F26)</f>
        <v>3</v>
      </c>
      <c r="X26" s="141" t="str">
        <f>IF(AND($U26="IMPACTO",$S26=18),$XET$9,IF(AND($U26="IMPACTO",$S26=19),$XEU$9,IF(AND($U26="IMPACTO",$S26=20),$XEV$9,IF(AND($U26="IMPACTO",$S26&lt;10),$XET$9,$G26))))</f>
        <v>(10) MAYOR</v>
      </c>
      <c r="Y26" s="100" t="str">
        <f>IF($U26="IMPACTO",$T26,$H26)</f>
        <v>10</v>
      </c>
      <c r="Z26" s="101">
        <f>$W26*$Y26</f>
        <v>30</v>
      </c>
      <c r="AA26" s="102">
        <f>$Z26</f>
        <v>30</v>
      </c>
      <c r="AB26" s="96"/>
      <c r="AC26" s="96"/>
      <c r="AD26" s="96"/>
      <c r="AE26" s="96"/>
      <c r="AF26" s="96"/>
      <c r="AG26" s="96"/>
      <c r="AH26" s="98"/>
    </row>
    <row r="27" spans="1:34" ht="48" customHeight="1" x14ac:dyDescent="0.25">
      <c r="A27" s="122"/>
      <c r="B27" s="125"/>
      <c r="C27" s="127"/>
      <c r="D27" s="130"/>
      <c r="E27" s="132"/>
      <c r="F27" s="134"/>
      <c r="G27" s="106"/>
      <c r="H27" s="101"/>
      <c r="I27" s="116"/>
      <c r="J27" s="136"/>
      <c r="K27" s="97"/>
      <c r="L27" s="23" t="s">
        <v>7</v>
      </c>
      <c r="M27" s="20" t="s">
        <v>12</v>
      </c>
      <c r="N27" s="19" t="str">
        <f>IF(M27="SÍ",5,"0")</f>
        <v>0</v>
      </c>
      <c r="O27" s="116"/>
      <c r="P27" s="118"/>
      <c r="Q27" s="118"/>
      <c r="R27" s="109"/>
      <c r="S27" s="118"/>
      <c r="T27" s="109"/>
      <c r="U27" s="111"/>
      <c r="V27" s="112"/>
      <c r="W27" s="113"/>
      <c r="X27" s="114"/>
      <c r="Y27" s="100"/>
      <c r="Z27" s="101"/>
      <c r="AA27" s="103"/>
      <c r="AB27" s="97"/>
      <c r="AC27" s="97"/>
      <c r="AD27" s="97"/>
      <c r="AE27" s="97"/>
      <c r="AF27" s="97"/>
      <c r="AG27" s="97"/>
      <c r="AH27" s="99"/>
    </row>
    <row r="28" spans="1:34" ht="33" customHeight="1" x14ac:dyDescent="0.25">
      <c r="A28" s="122"/>
      <c r="B28" s="125"/>
      <c r="C28" s="127"/>
      <c r="D28" s="130"/>
      <c r="E28" s="132"/>
      <c r="F28" s="134"/>
      <c r="G28" s="106"/>
      <c r="H28" s="101"/>
      <c r="I28" s="116"/>
      <c r="J28" s="137" t="str">
        <f>IF(AND(I26&gt;=5,I26&lt;=10),"BAJA",IF(AND(I26&gt;=15,I26&lt;=25),"MODERADA",IF(AND(I26&gt;=30,I26&lt;=50),"ALTA",IF(AND(I26&gt;=60,I26&lt;=100),"EXTREMA",""))))</f>
        <v>ALTA</v>
      </c>
      <c r="K28" s="97"/>
      <c r="L28" s="24" t="s">
        <v>3</v>
      </c>
      <c r="M28" s="20" t="s">
        <v>12</v>
      </c>
      <c r="N28" s="19" t="str">
        <f>IF(M28="SÍ",15,"0")</f>
        <v>0</v>
      </c>
      <c r="O28" s="116"/>
      <c r="P28" s="118"/>
      <c r="Q28" s="118"/>
      <c r="R28" s="109"/>
      <c r="S28" s="118"/>
      <c r="T28" s="109"/>
      <c r="U28" s="111"/>
      <c r="V28" s="112"/>
      <c r="W28" s="113"/>
      <c r="X28" s="114"/>
      <c r="Y28" s="100"/>
      <c r="Z28" s="101"/>
      <c r="AA28" s="104" t="str">
        <f>IF(AND($Z26&gt;=5,$Z26&lt;=10),"BAJA",IF(AND($Z26&gt;=15,$Z26&lt;=25),"MODERADA",IF(AND($Z26&gt;=30,$Z26&lt;=50),"ALTA",IF(AND($Z26&gt;=60,$Z26&lt;=100),"EXTREMA",""))))</f>
        <v>ALTA</v>
      </c>
      <c r="AB28" s="97"/>
      <c r="AC28" s="97"/>
      <c r="AD28" s="97"/>
      <c r="AE28" s="97"/>
      <c r="AF28" s="97"/>
      <c r="AG28" s="97"/>
      <c r="AH28" s="99"/>
    </row>
    <row r="29" spans="1:34" ht="26.25" customHeight="1" x14ac:dyDescent="0.25">
      <c r="A29" s="122"/>
      <c r="B29" s="125"/>
      <c r="C29" s="127"/>
      <c r="D29" s="130"/>
      <c r="E29" s="132"/>
      <c r="F29" s="134"/>
      <c r="G29" s="106"/>
      <c r="H29" s="101"/>
      <c r="I29" s="116"/>
      <c r="J29" s="137"/>
      <c r="K29" s="97"/>
      <c r="L29" s="24" t="s">
        <v>4</v>
      </c>
      <c r="M29" s="20" t="s">
        <v>12</v>
      </c>
      <c r="N29" s="19" t="str">
        <f>IF(M29="SÍ",10,"0")</f>
        <v>0</v>
      </c>
      <c r="O29" s="116"/>
      <c r="P29" s="118"/>
      <c r="Q29" s="118"/>
      <c r="R29" s="109"/>
      <c r="S29" s="118"/>
      <c r="T29" s="109"/>
      <c r="U29" s="111"/>
      <c r="V29" s="112"/>
      <c r="W29" s="113"/>
      <c r="X29" s="114"/>
      <c r="Y29" s="100"/>
      <c r="Z29" s="101"/>
      <c r="AA29" s="104"/>
      <c r="AB29" s="97"/>
      <c r="AC29" s="97"/>
      <c r="AD29" s="97"/>
      <c r="AE29" s="97"/>
      <c r="AF29" s="97"/>
      <c r="AG29" s="97"/>
      <c r="AH29" s="99"/>
    </row>
    <row r="30" spans="1:34" ht="45" customHeight="1" x14ac:dyDescent="0.25">
      <c r="A30" s="122"/>
      <c r="B30" s="125"/>
      <c r="C30" s="127"/>
      <c r="D30" s="130"/>
      <c r="E30" s="132"/>
      <c r="F30" s="134"/>
      <c r="G30" s="106"/>
      <c r="H30" s="101"/>
      <c r="I30" s="116"/>
      <c r="J30" s="137"/>
      <c r="K30" s="97"/>
      <c r="L30" s="23" t="s">
        <v>37</v>
      </c>
      <c r="M30" s="20" t="s">
        <v>12</v>
      </c>
      <c r="N30" s="19" t="str">
        <f>IF(M30="SÍ",15,"0")</f>
        <v>0</v>
      </c>
      <c r="O30" s="116"/>
      <c r="P30" s="118"/>
      <c r="Q30" s="118"/>
      <c r="R30" s="109"/>
      <c r="S30" s="118"/>
      <c r="T30" s="109"/>
      <c r="U30" s="111"/>
      <c r="V30" s="112"/>
      <c r="W30" s="113"/>
      <c r="X30" s="114"/>
      <c r="Y30" s="100"/>
      <c r="Z30" s="101"/>
      <c r="AA30" s="104"/>
      <c r="AB30" s="97"/>
      <c r="AC30" s="97"/>
      <c r="AD30" s="97"/>
      <c r="AE30" s="97"/>
      <c r="AF30" s="97"/>
      <c r="AG30" s="97"/>
      <c r="AH30" s="99"/>
    </row>
    <row r="31" spans="1:34" ht="51" customHeight="1" x14ac:dyDescent="0.25">
      <c r="A31" s="122"/>
      <c r="B31" s="125"/>
      <c r="C31" s="127"/>
      <c r="D31" s="130"/>
      <c r="E31" s="132"/>
      <c r="F31" s="134"/>
      <c r="G31" s="106"/>
      <c r="H31" s="101"/>
      <c r="I31" s="116"/>
      <c r="J31" s="137"/>
      <c r="K31" s="97"/>
      <c r="L31" s="23" t="s">
        <v>5</v>
      </c>
      <c r="M31" s="20" t="s">
        <v>12</v>
      </c>
      <c r="N31" s="19" t="str">
        <f>IF(M31="SÍ",10,"0")</f>
        <v>0</v>
      </c>
      <c r="O31" s="116"/>
      <c r="P31" s="118"/>
      <c r="Q31" s="118"/>
      <c r="R31" s="109"/>
      <c r="S31" s="118"/>
      <c r="T31" s="109"/>
      <c r="U31" s="111"/>
      <c r="V31" s="112"/>
      <c r="W31" s="113"/>
      <c r="X31" s="114"/>
      <c r="Y31" s="100"/>
      <c r="Z31" s="101"/>
      <c r="AA31" s="104"/>
      <c r="AB31" s="97"/>
      <c r="AC31" s="97"/>
      <c r="AD31" s="97"/>
      <c r="AE31" s="97"/>
      <c r="AF31" s="97"/>
      <c r="AG31" s="97"/>
      <c r="AH31" s="99"/>
    </row>
    <row r="32" spans="1:34" ht="39.75" customHeight="1" x14ac:dyDescent="0.25">
      <c r="A32" s="123"/>
      <c r="B32" s="126"/>
      <c r="C32" s="128"/>
      <c r="D32" s="131"/>
      <c r="E32" s="133"/>
      <c r="F32" s="135"/>
      <c r="G32" s="107"/>
      <c r="H32" s="101"/>
      <c r="I32" s="116"/>
      <c r="J32" s="138"/>
      <c r="K32" s="97"/>
      <c r="L32" s="27" t="s">
        <v>36</v>
      </c>
      <c r="M32" s="28" t="s">
        <v>12</v>
      </c>
      <c r="N32" s="19" t="str">
        <f>IF(M32="SÍ",30,"0")</f>
        <v>0</v>
      </c>
      <c r="O32" s="116"/>
      <c r="P32" s="118"/>
      <c r="Q32" s="118"/>
      <c r="R32" s="109"/>
      <c r="S32" s="118"/>
      <c r="T32" s="109"/>
      <c r="U32" s="111"/>
      <c r="V32" s="140"/>
      <c r="W32" s="113"/>
      <c r="X32" s="142"/>
      <c r="Y32" s="100"/>
      <c r="Z32" s="101"/>
      <c r="AA32" s="104"/>
      <c r="AB32" s="97"/>
      <c r="AC32" s="97"/>
      <c r="AD32" s="97"/>
      <c r="AE32" s="97"/>
      <c r="AF32" s="97"/>
      <c r="AG32" s="97"/>
      <c r="AH32" s="99"/>
    </row>
    <row r="33" spans="1:34" ht="50.25" customHeight="1" x14ac:dyDescent="0.25">
      <c r="A33" s="122"/>
      <c r="B33" s="124"/>
      <c r="C33" s="127"/>
      <c r="D33" s="129"/>
      <c r="E33" s="132" t="s">
        <v>15</v>
      </c>
      <c r="F33" s="134" t="str">
        <f>IF(E33="(1) RARA VEZ","1", IF(E33="(2) IMPROBABLE","2",IF(E33="(3) POSIBLE","3",IF(E33="(4) PROBABLE","4",IF(E33="(5) CASI SEGURO","5","")))))</f>
        <v>3</v>
      </c>
      <c r="G33" s="106" t="s">
        <v>18</v>
      </c>
      <c r="H33" s="101" t="str">
        <f>IF(G33="(5) MODERADO","5", IF(G33="(10) MAYOR","10",IF(G33="(20) CATASTROFICO","20","")))</f>
        <v>5</v>
      </c>
      <c r="I33" s="116">
        <f>F33*H33</f>
        <v>15</v>
      </c>
      <c r="J33" s="136">
        <f>+I33</f>
        <v>15</v>
      </c>
      <c r="K33" s="96"/>
      <c r="L33" s="22" t="s">
        <v>6</v>
      </c>
      <c r="M33" s="20" t="s">
        <v>12</v>
      </c>
      <c r="N33" s="39" t="str">
        <f>IF(M33="SÍ",15,"0")</f>
        <v>0</v>
      </c>
      <c r="O33" s="115">
        <f>SUM(N33:N39)</f>
        <v>0</v>
      </c>
      <c r="P33" s="117">
        <f>IF(AND($O33&gt;=0,$O33&lt;=50),0,IF(AND($O33&gt;50,$O33&lt;=75),1,IF(AND($O33&gt;75,$O33&lt;=100),2,"")))</f>
        <v>0</v>
      </c>
      <c r="Q33" s="117">
        <f>$F33-$P33</f>
        <v>3</v>
      </c>
      <c r="R33" s="108">
        <f>IF($Q33&lt;=0,1,$Q33)</f>
        <v>3</v>
      </c>
      <c r="S33" s="117">
        <f>$H33-$P33</f>
        <v>5</v>
      </c>
      <c r="T33" s="108" t="str">
        <f>IF($S33=19,10,IF($S33=18,5,IF($S33=9,5,IF($S33=8,5,H33))))</f>
        <v>5</v>
      </c>
      <c r="U33" s="110" t="s">
        <v>8</v>
      </c>
      <c r="V33" s="112" t="str">
        <f>IF(AND($U33="PROBABILIDAD",$R33=1),$XET$6,IF(AND($U33="PROBABILIDAD",$R33=2),$XET$5,IF(AND($U33="PROBABILIDAD",$R33=3),$XET$4,IF(AND($U33="PROBABILIDAD",$R33=4),$XET$3,IF(AND($U33="PROBABILIDAD",$R33=5),$XET$2,$E33)))))</f>
        <v>(3) POSIBLE</v>
      </c>
      <c r="W33" s="113">
        <f>IF($U33="PROBABILIDAD",$R33,$F33)</f>
        <v>3</v>
      </c>
      <c r="X33" s="114" t="str">
        <f>IF(AND($U33="IMPACTO",$S33=18),$XET$9,IF(AND($U33="IMPACTO",$S33=19),$XEU$9,IF(AND($U33="IMPACTO",$S33=20),$XEV$9,IF(AND($U33="IMPACTO",$S33&lt;10),$XET$9,$G33))))</f>
        <v>(5) MODERADO</v>
      </c>
      <c r="Y33" s="100" t="str">
        <f>IF($U33="IMPACTO",$T33,$H33)</f>
        <v>5</v>
      </c>
      <c r="Z33" s="101">
        <f>$W33*$Y33</f>
        <v>15</v>
      </c>
      <c r="AA33" s="102">
        <f>$Z33</f>
        <v>15</v>
      </c>
      <c r="AB33" s="96"/>
      <c r="AC33" s="96"/>
      <c r="AD33" s="96"/>
      <c r="AE33" s="96"/>
      <c r="AF33" s="96"/>
      <c r="AG33" s="96"/>
      <c r="AH33" s="98"/>
    </row>
    <row r="34" spans="1:34" ht="48" customHeight="1" x14ac:dyDescent="0.25">
      <c r="A34" s="122"/>
      <c r="B34" s="125"/>
      <c r="C34" s="127"/>
      <c r="D34" s="130"/>
      <c r="E34" s="132"/>
      <c r="F34" s="134"/>
      <c r="G34" s="106"/>
      <c r="H34" s="101"/>
      <c r="I34" s="116"/>
      <c r="J34" s="136"/>
      <c r="K34" s="97"/>
      <c r="L34" s="23" t="s">
        <v>7</v>
      </c>
      <c r="M34" s="20" t="s">
        <v>12</v>
      </c>
      <c r="N34" s="19" t="str">
        <f>IF(M34="SÍ",5,"0")</f>
        <v>0</v>
      </c>
      <c r="O34" s="116"/>
      <c r="P34" s="118"/>
      <c r="Q34" s="118"/>
      <c r="R34" s="109"/>
      <c r="S34" s="118"/>
      <c r="T34" s="109"/>
      <c r="U34" s="111"/>
      <c r="V34" s="112"/>
      <c r="W34" s="113"/>
      <c r="X34" s="114"/>
      <c r="Y34" s="100"/>
      <c r="Z34" s="101"/>
      <c r="AA34" s="103"/>
      <c r="AB34" s="97"/>
      <c r="AC34" s="97"/>
      <c r="AD34" s="97"/>
      <c r="AE34" s="97"/>
      <c r="AF34" s="97"/>
      <c r="AG34" s="97"/>
      <c r="AH34" s="99"/>
    </row>
    <row r="35" spans="1:34" ht="33" customHeight="1" x14ac:dyDescent="0.25">
      <c r="A35" s="122"/>
      <c r="B35" s="125"/>
      <c r="C35" s="127"/>
      <c r="D35" s="130"/>
      <c r="E35" s="132"/>
      <c r="F35" s="134"/>
      <c r="G35" s="106"/>
      <c r="H35" s="101"/>
      <c r="I35" s="116"/>
      <c r="J35" s="137" t="str">
        <f>IF(AND(I33&gt;=5,I33&lt;=10),"BAJA",IF(AND(I33&gt;=15,I33&lt;=25),"MODERADA",IF(AND(I33&gt;=30,I33&lt;=50),"ALTA",IF(AND(I33&gt;=60,I33&lt;=100),"EXTREMA",""))))</f>
        <v>MODERADA</v>
      </c>
      <c r="K35" s="97"/>
      <c r="L35" s="24" t="s">
        <v>3</v>
      </c>
      <c r="M35" s="20" t="s">
        <v>12</v>
      </c>
      <c r="N35" s="19" t="str">
        <f>IF(M35="SÍ",15,"0")</f>
        <v>0</v>
      </c>
      <c r="O35" s="116"/>
      <c r="P35" s="118"/>
      <c r="Q35" s="118"/>
      <c r="R35" s="109"/>
      <c r="S35" s="118"/>
      <c r="T35" s="109"/>
      <c r="U35" s="111"/>
      <c r="V35" s="112"/>
      <c r="W35" s="113"/>
      <c r="X35" s="114"/>
      <c r="Y35" s="100"/>
      <c r="Z35" s="101"/>
      <c r="AA35" s="104" t="str">
        <f>IF(AND($Z33&gt;=5,$Z33&lt;=10),"BAJA",IF(AND($Z33&gt;=15,$Z33&lt;=25),"MODERADA",IF(AND($Z33&gt;=30,$Z33&lt;=50),"ALTA",IF(AND($Z33&gt;=60,$Z33&lt;=100),"EXTREMA",""))))</f>
        <v>MODERADA</v>
      </c>
      <c r="AB35" s="97"/>
      <c r="AC35" s="97"/>
      <c r="AD35" s="97"/>
      <c r="AE35" s="97"/>
      <c r="AF35" s="97"/>
      <c r="AG35" s="97"/>
      <c r="AH35" s="99"/>
    </row>
    <row r="36" spans="1:34" ht="26.25" customHeight="1" x14ac:dyDescent="0.25">
      <c r="A36" s="122"/>
      <c r="B36" s="125"/>
      <c r="C36" s="127"/>
      <c r="D36" s="130"/>
      <c r="E36" s="132"/>
      <c r="F36" s="134"/>
      <c r="G36" s="106"/>
      <c r="H36" s="101"/>
      <c r="I36" s="116"/>
      <c r="J36" s="137"/>
      <c r="K36" s="97"/>
      <c r="L36" s="24" t="s">
        <v>4</v>
      </c>
      <c r="M36" s="20" t="s">
        <v>12</v>
      </c>
      <c r="N36" s="19" t="str">
        <f>IF(M36="SÍ",10,"0")</f>
        <v>0</v>
      </c>
      <c r="O36" s="116"/>
      <c r="P36" s="118"/>
      <c r="Q36" s="118"/>
      <c r="R36" s="109"/>
      <c r="S36" s="118"/>
      <c r="T36" s="109"/>
      <c r="U36" s="111"/>
      <c r="V36" s="112"/>
      <c r="W36" s="113"/>
      <c r="X36" s="114"/>
      <c r="Y36" s="100"/>
      <c r="Z36" s="101"/>
      <c r="AA36" s="104"/>
      <c r="AB36" s="97"/>
      <c r="AC36" s="97"/>
      <c r="AD36" s="97"/>
      <c r="AE36" s="97"/>
      <c r="AF36" s="97"/>
      <c r="AG36" s="97"/>
      <c r="AH36" s="99"/>
    </row>
    <row r="37" spans="1:34" ht="45" customHeight="1" x14ac:dyDescent="0.25">
      <c r="A37" s="122"/>
      <c r="B37" s="125"/>
      <c r="C37" s="127"/>
      <c r="D37" s="130"/>
      <c r="E37" s="132"/>
      <c r="F37" s="134"/>
      <c r="G37" s="106"/>
      <c r="H37" s="101"/>
      <c r="I37" s="116"/>
      <c r="J37" s="137"/>
      <c r="K37" s="97"/>
      <c r="L37" s="23" t="s">
        <v>37</v>
      </c>
      <c r="M37" s="20" t="s">
        <v>12</v>
      </c>
      <c r="N37" s="19" t="str">
        <f>IF(M37="SÍ",15,"0")</f>
        <v>0</v>
      </c>
      <c r="O37" s="116"/>
      <c r="P37" s="118"/>
      <c r="Q37" s="118"/>
      <c r="R37" s="109"/>
      <c r="S37" s="118"/>
      <c r="T37" s="109"/>
      <c r="U37" s="111"/>
      <c r="V37" s="112"/>
      <c r="W37" s="113"/>
      <c r="X37" s="114"/>
      <c r="Y37" s="100"/>
      <c r="Z37" s="101"/>
      <c r="AA37" s="104"/>
      <c r="AB37" s="97"/>
      <c r="AC37" s="97"/>
      <c r="AD37" s="97"/>
      <c r="AE37" s="97"/>
      <c r="AF37" s="97"/>
      <c r="AG37" s="97"/>
      <c r="AH37" s="99"/>
    </row>
    <row r="38" spans="1:34" ht="51" customHeight="1" x14ac:dyDescent="0.25">
      <c r="A38" s="122"/>
      <c r="B38" s="125"/>
      <c r="C38" s="127"/>
      <c r="D38" s="130"/>
      <c r="E38" s="132"/>
      <c r="F38" s="134"/>
      <c r="G38" s="106"/>
      <c r="H38" s="101"/>
      <c r="I38" s="116"/>
      <c r="J38" s="137"/>
      <c r="K38" s="97"/>
      <c r="L38" s="23" t="s">
        <v>5</v>
      </c>
      <c r="M38" s="20" t="s">
        <v>12</v>
      </c>
      <c r="N38" s="19" t="str">
        <f>IF(M38="SÍ",10,"0")</f>
        <v>0</v>
      </c>
      <c r="O38" s="116"/>
      <c r="P38" s="118"/>
      <c r="Q38" s="118"/>
      <c r="R38" s="109"/>
      <c r="S38" s="118"/>
      <c r="T38" s="109"/>
      <c r="U38" s="111"/>
      <c r="V38" s="112"/>
      <c r="W38" s="113"/>
      <c r="X38" s="114"/>
      <c r="Y38" s="100"/>
      <c r="Z38" s="101"/>
      <c r="AA38" s="104"/>
      <c r="AB38" s="97"/>
      <c r="AC38" s="97"/>
      <c r="AD38" s="97"/>
      <c r="AE38" s="97"/>
      <c r="AF38" s="97"/>
      <c r="AG38" s="97"/>
      <c r="AH38" s="99"/>
    </row>
    <row r="39" spans="1:34" ht="39.75" customHeight="1" x14ac:dyDescent="0.25">
      <c r="A39" s="123"/>
      <c r="B39" s="126"/>
      <c r="C39" s="128"/>
      <c r="D39" s="131"/>
      <c r="E39" s="133"/>
      <c r="F39" s="135"/>
      <c r="G39" s="107"/>
      <c r="H39" s="101"/>
      <c r="I39" s="116"/>
      <c r="J39" s="138"/>
      <c r="K39" s="97"/>
      <c r="L39" s="27" t="s">
        <v>36</v>
      </c>
      <c r="M39" s="20" t="s">
        <v>12</v>
      </c>
      <c r="N39" s="19" t="str">
        <f>IF(M39="SÍ",30,"0")</f>
        <v>0</v>
      </c>
      <c r="O39" s="116"/>
      <c r="P39" s="118"/>
      <c r="Q39" s="118"/>
      <c r="R39" s="109"/>
      <c r="S39" s="118"/>
      <c r="T39" s="109"/>
      <c r="U39" s="111"/>
      <c r="V39" s="112"/>
      <c r="W39" s="113"/>
      <c r="X39" s="114"/>
      <c r="Y39" s="100"/>
      <c r="Z39" s="101"/>
      <c r="AA39" s="105"/>
      <c r="AB39" s="97"/>
      <c r="AC39" s="97"/>
      <c r="AD39" s="97"/>
      <c r="AE39" s="97"/>
      <c r="AF39" s="97"/>
      <c r="AG39" s="97"/>
      <c r="AH39" s="99"/>
    </row>
    <row r="40" spans="1:34" ht="21.75" customHeight="1" x14ac:dyDescent="0.25">
      <c r="A40" s="195" t="s">
        <v>35</v>
      </c>
      <c r="B40" s="196"/>
      <c r="C40" s="196"/>
      <c r="D40" s="196"/>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row>
    <row r="41" spans="1:34" ht="27.75" customHeight="1" x14ac:dyDescent="0.25">
      <c r="A41" s="198" t="s">
        <v>56</v>
      </c>
      <c r="B41" s="199"/>
      <c r="C41" s="200" t="s">
        <v>57</v>
      </c>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2" t="s">
        <v>58</v>
      </c>
      <c r="AD41" s="202"/>
      <c r="AE41" s="202"/>
      <c r="AF41" s="202" t="s">
        <v>27</v>
      </c>
      <c r="AG41" s="202"/>
      <c r="AH41" s="202"/>
    </row>
    <row r="42" spans="1:34" s="37" customFormat="1" ht="14.25" customHeight="1" x14ac:dyDescent="0.25">
      <c r="A42" s="122"/>
      <c r="B42" s="143"/>
      <c r="C42" s="127"/>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5"/>
      <c r="AD42" s="145"/>
      <c r="AE42" s="145"/>
      <c r="AF42" s="145"/>
      <c r="AG42" s="145"/>
      <c r="AH42" s="145"/>
    </row>
    <row r="43" spans="1:34" s="37" customFormat="1" ht="12.75" customHeight="1" x14ac:dyDescent="0.25">
      <c r="A43" s="122"/>
      <c r="B43" s="143"/>
      <c r="C43" s="127"/>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5"/>
      <c r="AD43" s="145"/>
      <c r="AE43" s="145"/>
      <c r="AF43" s="145"/>
      <c r="AG43" s="145"/>
      <c r="AH43" s="145"/>
    </row>
    <row r="44" spans="1:34" s="37" customFormat="1" ht="17.25" customHeight="1" x14ac:dyDescent="0.25">
      <c r="A44" s="122"/>
      <c r="B44" s="143"/>
      <c r="C44" s="127"/>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5"/>
      <c r="AD44" s="145"/>
      <c r="AE44" s="145"/>
      <c r="AF44" s="145"/>
      <c r="AG44" s="145"/>
      <c r="AH44" s="145"/>
    </row>
    <row r="45" spans="1:34" ht="15" customHeight="1" x14ac:dyDescent="0.25">
      <c r="A45" s="151" t="s">
        <v>38</v>
      </c>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3"/>
    </row>
    <row r="46" spans="1:34" x14ac:dyDescent="0.25">
      <c r="A46" s="181" t="s">
        <v>27</v>
      </c>
      <c r="B46" s="182"/>
      <c r="C46" s="182"/>
      <c r="D46" s="183"/>
      <c r="E46" s="157" t="s">
        <v>29</v>
      </c>
      <c r="F46" s="158"/>
      <c r="G46" s="158"/>
      <c r="H46" s="158"/>
      <c r="I46" s="159"/>
      <c r="J46" s="159"/>
      <c r="K46" s="160"/>
      <c r="L46" s="181" t="s">
        <v>30</v>
      </c>
      <c r="M46" s="182"/>
      <c r="N46" s="182"/>
      <c r="O46" s="183"/>
      <c r="P46" s="26"/>
      <c r="Q46" s="26"/>
      <c r="R46" s="25"/>
      <c r="S46" s="26"/>
      <c r="T46" s="26"/>
      <c r="U46" s="184"/>
      <c r="V46" s="184"/>
      <c r="W46" s="184"/>
      <c r="X46" s="185"/>
      <c r="Y46" s="26"/>
      <c r="Z46" s="26"/>
      <c r="AA46" s="154" t="s">
        <v>31</v>
      </c>
      <c r="AB46" s="155"/>
      <c r="AC46" s="155"/>
      <c r="AD46" s="155"/>
      <c r="AE46" s="155"/>
      <c r="AF46" s="155"/>
      <c r="AG46" s="155"/>
      <c r="AH46" s="156"/>
    </row>
    <row r="47" spans="1:34" s="37" customFormat="1" x14ac:dyDescent="0.25">
      <c r="A47" s="29" t="s">
        <v>32</v>
      </c>
      <c r="B47" s="161"/>
      <c r="C47" s="161"/>
      <c r="D47" s="186"/>
      <c r="E47" s="29" t="s">
        <v>32</v>
      </c>
      <c r="F47" s="161"/>
      <c r="G47" s="161"/>
      <c r="H47" s="161"/>
      <c r="I47" s="162"/>
      <c r="J47" s="162"/>
      <c r="K47" s="163"/>
      <c r="L47" s="29" t="s">
        <v>32</v>
      </c>
      <c r="M47" s="179"/>
      <c r="N47" s="179"/>
      <c r="O47" s="179"/>
      <c r="P47" s="179"/>
      <c r="Q47" s="179"/>
      <c r="R47" s="179"/>
      <c r="S47" s="179"/>
      <c r="T47" s="179"/>
      <c r="U47" s="179"/>
      <c r="V47" s="179"/>
      <c r="W47" s="179"/>
      <c r="X47" s="180"/>
      <c r="Y47" s="38"/>
      <c r="Z47" s="38"/>
      <c r="AA47" s="29" t="s">
        <v>32</v>
      </c>
      <c r="AB47" s="161"/>
      <c r="AC47" s="162"/>
      <c r="AD47" s="162"/>
      <c r="AE47" s="162"/>
      <c r="AF47" s="162"/>
      <c r="AG47" s="162"/>
      <c r="AH47" s="163"/>
    </row>
    <row r="48" spans="1:34" s="37" customFormat="1" x14ac:dyDescent="0.25">
      <c r="A48" s="30" t="s">
        <v>33</v>
      </c>
      <c r="B48" s="179"/>
      <c r="C48" s="179"/>
      <c r="D48" s="180"/>
      <c r="E48" s="30" t="s">
        <v>33</v>
      </c>
      <c r="F48" s="161"/>
      <c r="G48" s="161"/>
      <c r="H48" s="161"/>
      <c r="I48" s="162"/>
      <c r="J48" s="162"/>
      <c r="K48" s="163"/>
      <c r="L48" s="30" t="s">
        <v>33</v>
      </c>
      <c r="M48" s="161"/>
      <c r="N48" s="161"/>
      <c r="O48" s="161"/>
      <c r="P48" s="161"/>
      <c r="Q48" s="161"/>
      <c r="R48" s="161"/>
      <c r="S48" s="161"/>
      <c r="T48" s="161"/>
      <c r="U48" s="161"/>
      <c r="V48" s="161"/>
      <c r="W48" s="161"/>
      <c r="X48" s="186"/>
      <c r="Y48" s="38"/>
      <c r="Z48" s="38"/>
      <c r="AA48" s="30" t="s">
        <v>33</v>
      </c>
      <c r="AB48" s="161"/>
      <c r="AC48" s="162"/>
      <c r="AD48" s="162"/>
      <c r="AE48" s="162"/>
      <c r="AF48" s="162"/>
      <c r="AG48" s="162"/>
      <c r="AH48" s="163"/>
    </row>
    <row r="49" spans="1:34" s="37" customFormat="1" x14ac:dyDescent="0.25">
      <c r="A49" s="31" t="s">
        <v>34</v>
      </c>
      <c r="B49" s="161"/>
      <c r="C49" s="161"/>
      <c r="D49" s="186"/>
      <c r="E49" s="31" t="s">
        <v>34</v>
      </c>
      <c r="F49" s="179"/>
      <c r="G49" s="179"/>
      <c r="H49" s="179"/>
      <c r="I49" s="187"/>
      <c r="J49" s="187"/>
      <c r="K49" s="188"/>
      <c r="L49" s="31" t="s">
        <v>34</v>
      </c>
      <c r="M49" s="161"/>
      <c r="N49" s="161"/>
      <c r="O49" s="161"/>
      <c r="P49" s="161"/>
      <c r="Q49" s="161"/>
      <c r="R49" s="161"/>
      <c r="S49" s="161"/>
      <c r="T49" s="161"/>
      <c r="U49" s="161"/>
      <c r="V49" s="161"/>
      <c r="W49" s="161"/>
      <c r="X49" s="186"/>
      <c r="Y49" s="38"/>
      <c r="Z49" s="38"/>
      <c r="AA49" s="31" t="s">
        <v>34</v>
      </c>
      <c r="AB49" s="161"/>
      <c r="AC49" s="162"/>
      <c r="AD49" s="162"/>
      <c r="AE49" s="162"/>
      <c r="AF49" s="162"/>
      <c r="AG49" s="162"/>
      <c r="AH49" s="163"/>
    </row>
    <row r="50" spans="1:34" s="37" customFormat="1" x14ac:dyDescent="0.25"/>
  </sheetData>
  <sheetProtection sheet="1" objects="1" scenarios="1" selectLockedCells="1"/>
  <mergeCells count="187">
    <mergeCell ref="XET7:XEU7"/>
    <mergeCell ref="XET8:XEU8"/>
    <mergeCell ref="F12:F18"/>
    <mergeCell ref="H12:H18"/>
    <mergeCell ref="J14:J18"/>
    <mergeCell ref="AA14:AA18"/>
    <mergeCell ref="P12:P18"/>
    <mergeCell ref="U12:U18"/>
    <mergeCell ref="Q12:Q18"/>
    <mergeCell ref="R12:R18"/>
    <mergeCell ref="S12:S18"/>
    <mergeCell ref="T12:T18"/>
    <mergeCell ref="AA12:AA13"/>
    <mergeCell ref="Z12:Z18"/>
    <mergeCell ref="W12:W18"/>
    <mergeCell ref="Y12:Y18"/>
    <mergeCell ref="AB10:AD10"/>
    <mergeCell ref="L10:L11"/>
    <mergeCell ref="V12:V18"/>
    <mergeCell ref="M10:M11"/>
    <mergeCell ref="G12:G18"/>
    <mergeCell ref="X12:X18"/>
    <mergeCell ref="V10:AA10"/>
    <mergeCell ref="O12:O18"/>
    <mergeCell ref="L9:AD9"/>
    <mergeCell ref="A43:B43"/>
    <mergeCell ref="A44:B44"/>
    <mergeCell ref="A8:D8"/>
    <mergeCell ref="A9:A11"/>
    <mergeCell ref="B9:B11"/>
    <mergeCell ref="C9:C11"/>
    <mergeCell ref="D9:D11"/>
    <mergeCell ref="A40:AH40"/>
    <mergeCell ref="E12:E18"/>
    <mergeCell ref="J12:J13"/>
    <mergeCell ref="E10:J10"/>
    <mergeCell ref="A19:A25"/>
    <mergeCell ref="B19:B25"/>
    <mergeCell ref="E19:E25"/>
    <mergeCell ref="F19:F25"/>
    <mergeCell ref="I19:I25"/>
    <mergeCell ref="J19:J20"/>
    <mergeCell ref="K19:K25"/>
    <mergeCell ref="J21:J25"/>
    <mergeCell ref="A41:B41"/>
    <mergeCell ref="C41:AB41"/>
    <mergeCell ref="AC41:AE41"/>
    <mergeCell ref="AF41:AH41"/>
    <mergeCell ref="AB48:AH48"/>
    <mergeCell ref="AB49:AH49"/>
    <mergeCell ref="M47:X47"/>
    <mergeCell ref="L46:O46"/>
    <mergeCell ref="U46:X46"/>
    <mergeCell ref="M48:X48"/>
    <mergeCell ref="C43:AB43"/>
    <mergeCell ref="AC43:AE43"/>
    <mergeCell ref="AF43:AH43"/>
    <mergeCell ref="C44:AB44"/>
    <mergeCell ref="AC44:AE44"/>
    <mergeCell ref="AF44:AH44"/>
    <mergeCell ref="F48:K48"/>
    <mergeCell ref="B48:D48"/>
    <mergeCell ref="M49:X49"/>
    <mergeCell ref="F49:K49"/>
    <mergeCell ref="A46:D46"/>
    <mergeCell ref="B47:D47"/>
    <mergeCell ref="B49:D49"/>
    <mergeCell ref="A7:D7"/>
    <mergeCell ref="A45:AH45"/>
    <mergeCell ref="AA46:AH46"/>
    <mergeCell ref="E46:K46"/>
    <mergeCell ref="AB47:AH47"/>
    <mergeCell ref="F47:K47"/>
    <mergeCell ref="AE8:AE11"/>
    <mergeCell ref="AF8:AH10"/>
    <mergeCell ref="AB12:AB18"/>
    <mergeCell ref="AC12:AC18"/>
    <mergeCell ref="AD12:AD18"/>
    <mergeCell ref="AE12:AE18"/>
    <mergeCell ref="AF12:AF18"/>
    <mergeCell ref="AG12:AG18"/>
    <mergeCell ref="AH12:AH18"/>
    <mergeCell ref="I12:I18"/>
    <mergeCell ref="E8:AD8"/>
    <mergeCell ref="U10:U11"/>
    <mergeCell ref="C19:C25"/>
    <mergeCell ref="D19:D25"/>
    <mergeCell ref="E9:J9"/>
    <mergeCell ref="K12:K18"/>
    <mergeCell ref="D12:D18"/>
    <mergeCell ref="A12:A18"/>
    <mergeCell ref="A42:B42"/>
    <mergeCell ref="C42:AB42"/>
    <mergeCell ref="AC42:AE42"/>
    <mergeCell ref="AF42:AH42"/>
    <mergeCell ref="T19:T25"/>
    <mergeCell ref="U19:U25"/>
    <mergeCell ref="V19:V25"/>
    <mergeCell ref="W19:W25"/>
    <mergeCell ref="X19:X25"/>
    <mergeCell ref="O19:O25"/>
    <mergeCell ref="P19:P25"/>
    <mergeCell ref="Q19:Q25"/>
    <mergeCell ref="R19:R25"/>
    <mergeCell ref="S19:S25"/>
    <mergeCell ref="AD19:AD25"/>
    <mergeCell ref="AE19:AE25"/>
    <mergeCell ref="AF19:AF25"/>
    <mergeCell ref="AG19:AG25"/>
    <mergeCell ref="AH19:AH25"/>
    <mergeCell ref="Y19:Y25"/>
    <mergeCell ref="Z19:Z25"/>
    <mergeCell ref="AA19:AA20"/>
    <mergeCell ref="AB19:AB25"/>
    <mergeCell ref="AC19:AC25"/>
    <mergeCell ref="AA21:AA25"/>
    <mergeCell ref="AF26:AF32"/>
    <mergeCell ref="AG26:AG32"/>
    <mergeCell ref="AH26:AH32"/>
    <mergeCell ref="J28:J32"/>
    <mergeCell ref="AA28:AA32"/>
    <mergeCell ref="AA26:AA27"/>
    <mergeCell ref="AB26:AB32"/>
    <mergeCell ref="AC26:AC32"/>
    <mergeCell ref="AD26:AD32"/>
    <mergeCell ref="AE26:AE32"/>
    <mergeCell ref="V26:V32"/>
    <mergeCell ref="W26:W32"/>
    <mergeCell ref="X26:X32"/>
    <mergeCell ref="Y26:Y32"/>
    <mergeCell ref="Z26:Z32"/>
    <mergeCell ref="Q26:Q32"/>
    <mergeCell ref="R26:R32"/>
    <mergeCell ref="S26:S32"/>
    <mergeCell ref="T26:T32"/>
    <mergeCell ref="U26:U32"/>
    <mergeCell ref="J26:J27"/>
    <mergeCell ref="K9:K11"/>
    <mergeCell ref="A33:A39"/>
    <mergeCell ref="B33:B39"/>
    <mergeCell ref="C33:C39"/>
    <mergeCell ref="D33:D39"/>
    <mergeCell ref="E33:E39"/>
    <mergeCell ref="F33:F39"/>
    <mergeCell ref="G33:G39"/>
    <mergeCell ref="H33:H39"/>
    <mergeCell ref="I33:I39"/>
    <mergeCell ref="J33:J34"/>
    <mergeCell ref="K33:K39"/>
    <mergeCell ref="J35:J39"/>
    <mergeCell ref="A26:A32"/>
    <mergeCell ref="B26:B32"/>
    <mergeCell ref="C26:C32"/>
    <mergeCell ref="D26:D32"/>
    <mergeCell ref="E26:E32"/>
    <mergeCell ref="F26:F32"/>
    <mergeCell ref="G26:G32"/>
    <mergeCell ref="H26:H32"/>
    <mergeCell ref="B12:B18"/>
    <mergeCell ref="C12:C18"/>
    <mergeCell ref="I26:I32"/>
    <mergeCell ref="G19:G25"/>
    <mergeCell ref="H19:H25"/>
    <mergeCell ref="T33:T39"/>
    <mergeCell ref="U33:U39"/>
    <mergeCell ref="V33:V39"/>
    <mergeCell ref="W33:W39"/>
    <mergeCell ref="X33:X39"/>
    <mergeCell ref="O33:O39"/>
    <mergeCell ref="P33:P39"/>
    <mergeCell ref="Q33:Q39"/>
    <mergeCell ref="R33:R39"/>
    <mergeCell ref="S33:S39"/>
    <mergeCell ref="K26:K32"/>
    <mergeCell ref="O26:O32"/>
    <mergeCell ref="P26:P32"/>
    <mergeCell ref="AD33:AD39"/>
    <mergeCell ref="AE33:AE39"/>
    <mergeCell ref="AF33:AF39"/>
    <mergeCell ref="AG33:AG39"/>
    <mergeCell ref="AH33:AH39"/>
    <mergeCell ref="Y33:Y39"/>
    <mergeCell ref="Z33:Z39"/>
    <mergeCell ref="AA33:AA34"/>
    <mergeCell ref="AB33:AB39"/>
    <mergeCell ref="AC33:AC39"/>
    <mergeCell ref="AA35:AA39"/>
  </mergeCells>
  <conditionalFormatting sqref="J12:J18">
    <cfRule type="expression" dxfId="239" priority="113">
      <formula>$J$14="BAJA"</formula>
    </cfRule>
    <cfRule type="expression" dxfId="238" priority="114">
      <formula>$J$14="MODERADA"</formula>
    </cfRule>
    <cfRule type="expression" dxfId="237" priority="115">
      <formula>$J$14="ALTA"</formula>
    </cfRule>
    <cfRule type="expression" dxfId="236" priority="116">
      <formula>$J$14="EXTREMA"</formula>
    </cfRule>
  </conditionalFormatting>
  <conditionalFormatting sqref="AA12:AA18">
    <cfRule type="expression" dxfId="235" priority="117">
      <formula>$AA$14="MODERADA"</formula>
    </cfRule>
    <cfRule type="expression" dxfId="234" priority="118">
      <formula>$AA$14="EXTREMA"</formula>
    </cfRule>
    <cfRule type="expression" dxfId="233" priority="119">
      <formula>$AA$14="ALTA"</formula>
    </cfRule>
    <cfRule type="expression" dxfId="232" priority="120">
      <formula>$AA$14="BAJA"</formula>
    </cfRule>
  </conditionalFormatting>
  <conditionalFormatting sqref="AA19:AA25">
    <cfRule type="expression" dxfId="231" priority="21">
      <formula>$AA$21="MODERADA"</formula>
    </cfRule>
    <cfRule type="expression" dxfId="230" priority="22">
      <formula>$AA$21="EXTREMA"</formula>
    </cfRule>
    <cfRule type="expression" dxfId="229" priority="23">
      <formula>$AA$21="ALTA"</formula>
    </cfRule>
    <cfRule type="expression" dxfId="228" priority="24">
      <formula>$AA$21="BAJA"</formula>
    </cfRule>
  </conditionalFormatting>
  <conditionalFormatting sqref="J19 J21">
    <cfRule type="expression" dxfId="227" priority="17">
      <formula>$J$21="BAJA"</formula>
    </cfRule>
    <cfRule type="expression" dxfId="226" priority="18">
      <formula>$J$21="MODERADA"</formula>
    </cfRule>
    <cfRule type="expression" dxfId="225" priority="19">
      <formula>$J$21="ALTA"</formula>
    </cfRule>
    <cfRule type="expression" dxfId="224" priority="20">
      <formula>$J$21="EXTREMA"</formula>
    </cfRule>
  </conditionalFormatting>
  <conditionalFormatting sqref="AA26:AA32">
    <cfRule type="expression" dxfId="223" priority="13">
      <formula>$AA$14="MODERADA"</formula>
    </cfRule>
    <cfRule type="expression" dxfId="222" priority="14">
      <formula>$AA$14="EXTREMA"</formula>
    </cfRule>
    <cfRule type="expression" dxfId="221" priority="15">
      <formula>$AA$14="ALTA"</formula>
    </cfRule>
    <cfRule type="expression" dxfId="220" priority="16">
      <formula>$AA$14="BAJA"</formula>
    </cfRule>
  </conditionalFormatting>
  <conditionalFormatting sqref="J26 J28">
    <cfRule type="expression" dxfId="219" priority="9">
      <formula>$J$28="BAJA"</formula>
    </cfRule>
    <cfRule type="expression" dxfId="218" priority="10">
      <formula>$J$28="MODERADA"</formula>
    </cfRule>
    <cfRule type="expression" dxfId="217" priority="11">
      <formula>$J$28="ALTA"</formula>
    </cfRule>
    <cfRule type="expression" dxfId="216" priority="12">
      <formula>$J$28="EXTREMA"</formula>
    </cfRule>
  </conditionalFormatting>
  <conditionalFormatting sqref="AA33:AA39">
    <cfRule type="expression" dxfId="215" priority="5">
      <formula>$AA$35="MODERADA"</formula>
    </cfRule>
    <cfRule type="expression" dxfId="214" priority="6">
      <formula>$AA$35="EXTREMA"</formula>
    </cfRule>
    <cfRule type="expression" dxfId="213" priority="7">
      <formula>$AA$35="ALTA"</formula>
    </cfRule>
    <cfRule type="expression" dxfId="212" priority="8">
      <formula>$AA$35="BAJA"</formula>
    </cfRule>
  </conditionalFormatting>
  <conditionalFormatting sqref="J33 J35">
    <cfRule type="expression" dxfId="211" priority="1">
      <formula>$J$35="BAJA"</formula>
    </cfRule>
    <cfRule type="expression" dxfId="210" priority="2">
      <formula>$J$35="MODERADA"</formula>
    </cfRule>
    <cfRule type="expression" dxfId="209" priority="3">
      <formula>$J$35="ALTA"</formula>
    </cfRule>
    <cfRule type="expression" dxfId="208" priority="4">
      <formula>$J$35="EXTREMA"</formula>
    </cfRule>
  </conditionalFormatting>
  <dataValidations count="4">
    <dataValidation type="list" allowBlank="1" showInputMessage="1" showErrorMessage="1" sqref="E12:E39" xr:uid="{00000000-0002-0000-0000-000000000000}">
      <formula1>$XET$2:$XET$6</formula1>
    </dataValidation>
    <dataValidation type="list" allowBlank="1" showInputMessage="1" showErrorMessage="1" sqref="G12:G39" xr:uid="{00000000-0002-0000-0000-000001000000}">
      <formula1>$XET$9:$XEV$9</formula1>
    </dataValidation>
    <dataValidation type="list" allowBlank="1" showInputMessage="1" showErrorMessage="1" sqref="M12:M39" xr:uid="{00000000-0002-0000-0000-000002000000}">
      <formula1>$XET$11:$XEU$11</formula1>
    </dataValidation>
    <dataValidation type="list" allowBlank="1" showInputMessage="1" showErrorMessage="1" sqref="U12:U39" xr:uid="{00000000-0002-0000-0000-000003000000}">
      <formula1>$XEV$11:$XFD$11</formula1>
    </dataValidation>
  </dataValidations>
  <printOptions horizontalCentered="1"/>
  <pageMargins left="0.31496062992125984" right="0.15748031496062992" top="0.39370078740157483" bottom="0.51" header="0.31496062992125984" footer="0.31496062992125984"/>
  <pageSetup paperSize="5"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A4BDA-B4B1-469C-A62D-BA74D7CA8328}">
  <dimension ref="A1:AP97"/>
  <sheetViews>
    <sheetView tabSelected="1" view="pageBreakPreview" topLeftCell="F8" zoomScale="40" zoomScaleNormal="40" zoomScaleSheetLayoutView="40" workbookViewId="0">
      <selection activeCell="W33" sqref="W33:W39"/>
    </sheetView>
  </sheetViews>
  <sheetFormatPr baseColWidth="10" defaultRowHeight="12.75" x14ac:dyDescent="0.2"/>
  <cols>
    <col min="1" max="2" width="22.5703125" style="42" customWidth="1"/>
    <col min="3" max="4" width="27.42578125" style="46" customWidth="1"/>
    <col min="5" max="5" width="24" style="42" customWidth="1"/>
    <col min="6" max="6" width="23.140625" style="42" customWidth="1"/>
    <col min="7" max="7" width="19.140625" style="42" customWidth="1"/>
    <col min="8" max="8" width="22.5703125" style="42" customWidth="1"/>
    <col min="9" max="9" width="25.28515625" style="42" hidden="1" customWidth="1"/>
    <col min="10" max="10" width="22.85546875" style="42" customWidth="1"/>
    <col min="11" max="11" width="41.42578125" style="42" customWidth="1"/>
    <col min="12" max="12" width="48.7109375" style="42" customWidth="1"/>
    <col min="13" max="13" width="26" style="42" customWidth="1"/>
    <col min="14" max="14" width="7.7109375" style="42" hidden="1" customWidth="1"/>
    <col min="15" max="15" width="21.140625" style="42" customWidth="1"/>
    <col min="16" max="16" width="26.140625" style="42" customWidth="1"/>
    <col min="17" max="17" width="18.42578125" style="42" customWidth="1"/>
    <col min="18" max="18" width="22.140625" style="42" customWidth="1"/>
    <col min="19" max="19" width="24.140625" style="42" customWidth="1"/>
    <col min="20" max="20" width="26.85546875" style="42" customWidth="1"/>
    <col min="21" max="21" width="23.42578125" style="42" customWidth="1"/>
    <col min="22" max="22" width="21" style="42" customWidth="1"/>
    <col min="23" max="23" width="27.7109375" style="42" customWidth="1"/>
    <col min="24" max="24" width="28.140625" style="42" customWidth="1"/>
    <col min="25" max="25" width="22.85546875" style="42" customWidth="1"/>
    <col min="26" max="26" width="39.42578125" style="42" customWidth="1"/>
    <col min="27" max="27" width="26.85546875" style="42" customWidth="1"/>
    <col min="28" max="28" width="28.7109375" style="42" customWidth="1"/>
    <col min="29" max="29" width="18" style="42" customWidth="1"/>
    <col min="30" max="30" width="37" style="42" customWidth="1"/>
    <col min="31" max="31" width="19.140625" style="42" customWidth="1"/>
    <col min="32" max="33" width="23.5703125" style="42" customWidth="1"/>
    <col min="34" max="34" width="17.28515625" style="42" hidden="1" customWidth="1"/>
    <col min="35" max="42" width="11.42578125" style="42" hidden="1" customWidth="1"/>
    <col min="43" max="16384" width="11.42578125" style="42"/>
  </cols>
  <sheetData>
    <row r="1" spans="1:41" x14ac:dyDescent="0.2">
      <c r="A1" s="40"/>
      <c r="B1" s="40"/>
      <c r="C1" s="41"/>
      <c r="D1" s="41"/>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K1" s="42" t="s">
        <v>9</v>
      </c>
      <c r="AL1" s="42" t="s">
        <v>8</v>
      </c>
      <c r="AN1" s="42" t="s">
        <v>63</v>
      </c>
    </row>
    <row r="2" spans="1:41" x14ac:dyDescent="0.2">
      <c r="A2" s="40"/>
      <c r="B2" s="40"/>
      <c r="C2" s="41"/>
      <c r="D2" s="41"/>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2" t="s">
        <v>101</v>
      </c>
      <c r="AI2" s="42" t="s">
        <v>11</v>
      </c>
      <c r="AL2" s="42" t="s">
        <v>128</v>
      </c>
      <c r="AN2" s="42" t="s">
        <v>65</v>
      </c>
    </row>
    <row r="3" spans="1:41" x14ac:dyDescent="0.2">
      <c r="A3" s="40"/>
      <c r="B3" s="40"/>
      <c r="C3" s="41"/>
      <c r="D3" s="41"/>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2" t="s">
        <v>102</v>
      </c>
      <c r="AI3" s="42" t="s">
        <v>12</v>
      </c>
      <c r="AL3" s="42" t="s">
        <v>129</v>
      </c>
      <c r="AN3" s="42" t="s">
        <v>143</v>
      </c>
    </row>
    <row r="4" spans="1:41" x14ac:dyDescent="0.2">
      <c r="A4" s="40"/>
      <c r="B4" s="40"/>
      <c r="C4" s="41"/>
      <c r="D4" s="41"/>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2" t="s">
        <v>147</v>
      </c>
      <c r="AI4" s="42" t="s">
        <v>103</v>
      </c>
      <c r="AK4" s="42" t="s">
        <v>116</v>
      </c>
      <c r="AL4" s="42" t="s">
        <v>130</v>
      </c>
      <c r="AN4" s="42" t="s">
        <v>66</v>
      </c>
    </row>
    <row r="5" spans="1:41" x14ac:dyDescent="0.2">
      <c r="A5" s="40"/>
      <c r="B5" s="40"/>
      <c r="C5" s="41"/>
      <c r="D5" s="41"/>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2" t="s">
        <v>148</v>
      </c>
      <c r="AI5" s="42" t="s">
        <v>104</v>
      </c>
      <c r="AK5" s="42" t="s">
        <v>127</v>
      </c>
      <c r="AL5" s="42" t="s">
        <v>131</v>
      </c>
      <c r="AN5" s="42" t="s">
        <v>64</v>
      </c>
    </row>
    <row r="6" spans="1:41" ht="29.25" customHeight="1" x14ac:dyDescent="0.2">
      <c r="A6" s="40"/>
      <c r="B6" s="40"/>
      <c r="C6" s="41"/>
      <c r="D6" s="41"/>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2" t="s">
        <v>150</v>
      </c>
      <c r="AI6" s="42" t="s">
        <v>151</v>
      </c>
      <c r="AJ6" s="42" t="s">
        <v>67</v>
      </c>
      <c r="AK6" s="42" t="s">
        <v>132</v>
      </c>
      <c r="AL6" s="42" t="s">
        <v>133</v>
      </c>
      <c r="AN6" s="42" t="s">
        <v>140</v>
      </c>
    </row>
    <row r="7" spans="1:41" ht="24.75" customHeight="1" x14ac:dyDescent="0.2">
      <c r="A7" s="300" t="s">
        <v>70</v>
      </c>
      <c r="B7" s="300"/>
      <c r="C7" s="514">
        <v>43861</v>
      </c>
      <c r="D7" s="301"/>
      <c r="E7" s="301"/>
      <c r="F7" s="301"/>
      <c r="G7" s="308"/>
      <c r="H7" s="309"/>
      <c r="I7" s="309"/>
      <c r="J7" s="309"/>
      <c r="K7" s="309"/>
      <c r="L7" s="310"/>
      <c r="M7" s="313" t="s">
        <v>90</v>
      </c>
      <c r="N7" s="314"/>
      <c r="O7" s="314"/>
      <c r="P7" s="314"/>
      <c r="Q7" s="314"/>
      <c r="R7" s="314"/>
      <c r="S7" s="314"/>
      <c r="T7" s="314"/>
      <c r="U7" s="314"/>
      <c r="V7" s="315"/>
      <c r="W7" s="92" t="s">
        <v>86</v>
      </c>
      <c r="X7" s="57"/>
      <c r="Y7" s="93" t="s">
        <v>87</v>
      </c>
      <c r="Z7" s="269"/>
      <c r="AA7" s="270"/>
      <c r="AB7" s="92" t="s">
        <v>88</v>
      </c>
      <c r="AC7" s="57"/>
      <c r="AD7" s="91" t="s">
        <v>89</v>
      </c>
      <c r="AE7" s="52"/>
      <c r="AF7" s="284"/>
      <c r="AG7" s="284"/>
      <c r="AH7" s="42" t="s">
        <v>105</v>
      </c>
      <c r="AI7" s="42" t="s">
        <v>106</v>
      </c>
      <c r="AJ7" s="42" t="s">
        <v>68</v>
      </c>
      <c r="AN7" s="42" t="s">
        <v>141</v>
      </c>
    </row>
    <row r="8" spans="1:41" x14ac:dyDescent="0.2">
      <c r="A8" s="318" t="s">
        <v>53</v>
      </c>
      <c r="B8" s="318"/>
      <c r="C8" s="318"/>
      <c r="D8" s="318"/>
      <c r="E8" s="318"/>
      <c r="F8" s="318"/>
      <c r="G8" s="304" t="s">
        <v>21</v>
      </c>
      <c r="H8" s="305"/>
      <c r="I8" s="305"/>
      <c r="J8" s="305"/>
      <c r="K8" s="305"/>
      <c r="L8" s="305"/>
      <c r="M8" s="305"/>
      <c r="N8" s="305"/>
      <c r="O8" s="305"/>
      <c r="P8" s="305"/>
      <c r="Q8" s="305"/>
      <c r="R8" s="305"/>
      <c r="S8" s="305"/>
      <c r="T8" s="305"/>
      <c r="U8" s="305"/>
      <c r="V8" s="305"/>
      <c r="W8" s="305"/>
      <c r="X8" s="319"/>
      <c r="Y8" s="305"/>
      <c r="Z8" s="305"/>
      <c r="AA8" s="305"/>
      <c r="AB8" s="306"/>
      <c r="AC8" s="289" t="s">
        <v>28</v>
      </c>
      <c r="AD8" s="285" t="s">
        <v>39</v>
      </c>
      <c r="AE8" s="286"/>
      <c r="AF8" s="286"/>
      <c r="AG8" s="286"/>
      <c r="AH8" s="42" t="s">
        <v>107</v>
      </c>
      <c r="AI8" s="42" t="s">
        <v>108</v>
      </c>
      <c r="AN8" s="42" t="s">
        <v>142</v>
      </c>
    </row>
    <row r="9" spans="1:41" s="47" customFormat="1" ht="14.25" customHeight="1" x14ac:dyDescent="0.2">
      <c r="A9" s="292" t="s">
        <v>60</v>
      </c>
      <c r="B9" s="307" t="s">
        <v>62</v>
      </c>
      <c r="C9" s="292" t="s">
        <v>41</v>
      </c>
      <c r="D9" s="292" t="s">
        <v>63</v>
      </c>
      <c r="E9" s="292" t="s">
        <v>42</v>
      </c>
      <c r="F9" s="303" t="s">
        <v>43</v>
      </c>
      <c r="G9" s="318" t="s">
        <v>73</v>
      </c>
      <c r="H9" s="318"/>
      <c r="I9" s="318"/>
      <c r="J9" s="318"/>
      <c r="K9" s="304" t="s">
        <v>24</v>
      </c>
      <c r="L9" s="305"/>
      <c r="M9" s="305"/>
      <c r="N9" s="305"/>
      <c r="O9" s="305"/>
      <c r="P9" s="305"/>
      <c r="Q9" s="305"/>
      <c r="R9" s="305"/>
      <c r="S9" s="305"/>
      <c r="T9" s="306"/>
      <c r="U9" s="304" t="s">
        <v>45</v>
      </c>
      <c r="V9" s="305"/>
      <c r="W9" s="305"/>
      <c r="X9" s="305"/>
      <c r="Y9" s="305"/>
      <c r="Z9" s="305"/>
      <c r="AA9" s="305"/>
      <c r="AB9" s="306"/>
      <c r="AC9" s="290"/>
      <c r="AD9" s="285"/>
      <c r="AE9" s="286"/>
      <c r="AF9" s="286"/>
      <c r="AG9" s="286"/>
      <c r="AH9" s="42" t="s">
        <v>109</v>
      </c>
      <c r="AI9" s="42" t="s">
        <v>152</v>
      </c>
      <c r="AJ9" s="42" t="s">
        <v>112</v>
      </c>
    </row>
    <row r="10" spans="1:41" s="47" customFormat="1" ht="20.25" customHeight="1" x14ac:dyDescent="0.2">
      <c r="A10" s="292"/>
      <c r="B10" s="293"/>
      <c r="C10" s="292"/>
      <c r="D10" s="292"/>
      <c r="E10" s="292"/>
      <c r="F10" s="303"/>
      <c r="G10" s="302" t="s">
        <v>44</v>
      </c>
      <c r="H10" s="302"/>
      <c r="I10" s="302"/>
      <c r="J10" s="302"/>
      <c r="K10" s="311" t="s">
        <v>99</v>
      </c>
      <c r="L10" s="303" t="s">
        <v>100</v>
      </c>
      <c r="M10" s="303" t="s">
        <v>23</v>
      </c>
      <c r="N10" s="289" t="s">
        <v>153</v>
      </c>
      <c r="O10" s="292" t="s">
        <v>154</v>
      </c>
      <c r="P10" s="293" t="s">
        <v>155</v>
      </c>
      <c r="Q10" s="307" t="s">
        <v>159</v>
      </c>
      <c r="R10" s="292" t="s">
        <v>113</v>
      </c>
      <c r="S10" s="307" t="s">
        <v>160</v>
      </c>
      <c r="T10" s="307" t="s">
        <v>161</v>
      </c>
      <c r="U10" s="312" t="s">
        <v>167</v>
      </c>
      <c r="V10" s="292" t="s">
        <v>120</v>
      </c>
      <c r="W10" s="311" t="s">
        <v>125</v>
      </c>
      <c r="X10" s="307" t="s">
        <v>144</v>
      </c>
      <c r="Y10" s="292" t="s">
        <v>203</v>
      </c>
      <c r="Z10" s="292"/>
      <c r="AA10" s="292"/>
      <c r="AB10" s="292"/>
      <c r="AC10" s="290"/>
      <c r="AD10" s="287"/>
      <c r="AE10" s="288"/>
      <c r="AF10" s="288"/>
      <c r="AG10" s="288"/>
      <c r="AH10" s="47" t="s">
        <v>156</v>
      </c>
      <c r="AI10" s="47" t="s">
        <v>157</v>
      </c>
      <c r="AJ10" s="47" t="s">
        <v>158</v>
      </c>
      <c r="AL10" s="47" t="s">
        <v>145</v>
      </c>
      <c r="AO10" s="42" t="s">
        <v>117</v>
      </c>
    </row>
    <row r="11" spans="1:41" s="47" customFormat="1" ht="66.75" customHeight="1" x14ac:dyDescent="0.2">
      <c r="A11" s="307"/>
      <c r="B11" s="294"/>
      <c r="C11" s="307"/>
      <c r="D11" s="307"/>
      <c r="E11" s="307"/>
      <c r="F11" s="289"/>
      <c r="G11" s="87" t="s">
        <v>8</v>
      </c>
      <c r="H11" s="87" t="s">
        <v>9</v>
      </c>
      <c r="I11" s="87"/>
      <c r="J11" s="88" t="s">
        <v>168</v>
      </c>
      <c r="K11" s="312"/>
      <c r="L11" s="303"/>
      <c r="M11" s="303"/>
      <c r="N11" s="291"/>
      <c r="O11" s="292"/>
      <c r="P11" s="294"/>
      <c r="Q11" s="294"/>
      <c r="R11" s="292"/>
      <c r="S11" s="294"/>
      <c r="T11" s="294"/>
      <c r="U11" s="320"/>
      <c r="V11" s="292"/>
      <c r="W11" s="312"/>
      <c r="X11" s="294"/>
      <c r="Y11" s="94" t="s">
        <v>205</v>
      </c>
      <c r="Z11" s="94" t="s">
        <v>204</v>
      </c>
      <c r="AA11" s="95" t="s">
        <v>169</v>
      </c>
      <c r="AB11" s="95" t="s">
        <v>49</v>
      </c>
      <c r="AC11" s="291"/>
      <c r="AD11" s="90" t="s">
        <v>202</v>
      </c>
      <c r="AE11" s="90" t="s">
        <v>51</v>
      </c>
      <c r="AF11" s="90" t="s">
        <v>126</v>
      </c>
      <c r="AG11" s="94" t="s">
        <v>166</v>
      </c>
      <c r="AH11" s="47" t="s">
        <v>162</v>
      </c>
      <c r="AI11" s="47" t="s">
        <v>12</v>
      </c>
      <c r="AL11" s="47" t="s">
        <v>146</v>
      </c>
      <c r="AO11" s="42" t="s">
        <v>175</v>
      </c>
    </row>
    <row r="12" spans="1:41" ht="37.5" customHeight="1" x14ac:dyDescent="0.2">
      <c r="A12" s="409" t="s">
        <v>308</v>
      </c>
      <c r="B12" s="409" t="s">
        <v>310</v>
      </c>
      <c r="C12" s="522" t="s">
        <v>309</v>
      </c>
      <c r="D12" s="242" t="s">
        <v>66</v>
      </c>
      <c r="E12" s="226" t="s">
        <v>311</v>
      </c>
      <c r="F12" s="225" t="s">
        <v>313</v>
      </c>
      <c r="G12" s="247" t="s">
        <v>128</v>
      </c>
      <c r="H12" s="249" t="s">
        <v>146</v>
      </c>
      <c r="I12" s="71" t="str">
        <f>CONCATENATE(G12,H12)</f>
        <v>RARA VEZMENOR</v>
      </c>
      <c r="J12" s="251" t="str">
        <f>I13</f>
        <v>2. BAJO</v>
      </c>
      <c r="K12" s="540" t="s">
        <v>314</v>
      </c>
      <c r="L12" s="552" t="s">
        <v>110</v>
      </c>
      <c r="M12" s="553" t="s">
        <v>101</v>
      </c>
      <c r="N12" s="549">
        <f>IF(M12="ASIGNADO",15,IF(M12="NO ASIGNADO",0,""))</f>
        <v>15</v>
      </c>
      <c r="O12" s="255">
        <f>SUM(N12:N18)</f>
        <v>100</v>
      </c>
      <c r="P12" s="257" t="s">
        <v>156</v>
      </c>
      <c r="Q12" s="260">
        <f>IF(Q15="DÉBIL",0,IF(Q15="MODERADO",50,IF(Q15="FUERTE",100,"")))</f>
        <v>100</v>
      </c>
      <c r="R12" s="261"/>
      <c r="S12" s="263" t="s">
        <v>118</v>
      </c>
      <c r="T12" s="263" t="s">
        <v>118</v>
      </c>
      <c r="U12" s="243" t="s">
        <v>175</v>
      </c>
      <c r="V12" s="264" t="s">
        <v>122</v>
      </c>
      <c r="W12" s="225" t="s">
        <v>328</v>
      </c>
      <c r="X12" s="225" t="s">
        <v>315</v>
      </c>
      <c r="Y12" s="226" t="s">
        <v>317</v>
      </c>
      <c r="Z12" s="246" t="s">
        <v>316</v>
      </c>
      <c r="AA12" s="219" t="s">
        <v>170</v>
      </c>
      <c r="AB12" s="225" t="s">
        <v>319</v>
      </c>
      <c r="AC12" s="222"/>
      <c r="AD12" s="222"/>
      <c r="AE12" s="542" t="s">
        <v>321</v>
      </c>
      <c r="AF12" s="422" t="s">
        <v>320</v>
      </c>
      <c r="AG12" s="225"/>
      <c r="AH12" s="42" t="s">
        <v>114</v>
      </c>
      <c r="AI12" s="42" t="s">
        <v>115</v>
      </c>
      <c r="AJ12" s="42" t="s">
        <v>116</v>
      </c>
      <c r="AK12" s="42" t="s">
        <v>117</v>
      </c>
      <c r="AL12" s="42" t="s">
        <v>116</v>
      </c>
      <c r="AN12" s="42" t="s">
        <v>170</v>
      </c>
      <c r="AO12" s="42" t="s">
        <v>176</v>
      </c>
    </row>
    <row r="13" spans="1:41" ht="51.75" customHeight="1" x14ac:dyDescent="0.2">
      <c r="A13" s="423"/>
      <c r="B13" s="423"/>
      <c r="C13" s="523"/>
      <c r="D13" s="243"/>
      <c r="E13" s="215"/>
      <c r="F13" s="245"/>
      <c r="G13" s="247"/>
      <c r="H13" s="249"/>
      <c r="I13" s="71"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2. BAJO</v>
      </c>
      <c r="J13" s="252"/>
      <c r="K13" s="541"/>
      <c r="L13" s="554" t="s">
        <v>199</v>
      </c>
      <c r="M13" s="555" t="s">
        <v>147</v>
      </c>
      <c r="N13" s="550">
        <f>IF(M13="ADECUADO",15,IF(M13="INADECUADO",0,""))</f>
        <v>15</v>
      </c>
      <c r="O13" s="256"/>
      <c r="P13" s="258"/>
      <c r="Q13" s="260"/>
      <c r="R13" s="262"/>
      <c r="S13" s="263"/>
      <c r="T13" s="263"/>
      <c r="U13" s="243"/>
      <c r="V13" s="265"/>
      <c r="W13" s="225"/>
      <c r="X13" s="225"/>
      <c r="Y13" s="215"/>
      <c r="Z13" s="431"/>
      <c r="AA13" s="220"/>
      <c r="AB13" s="225"/>
      <c r="AC13" s="222"/>
      <c r="AD13" s="222"/>
      <c r="AE13" s="543"/>
      <c r="AF13" s="225"/>
      <c r="AG13" s="225"/>
      <c r="AH13" s="42" t="s">
        <v>118</v>
      </c>
      <c r="AI13" s="42" t="s">
        <v>119</v>
      </c>
      <c r="AL13" s="42" t="s">
        <v>127</v>
      </c>
      <c r="AN13" s="42" t="s">
        <v>200</v>
      </c>
      <c r="AO13" s="42" t="s">
        <v>177</v>
      </c>
    </row>
    <row r="14" spans="1:41" ht="69.75" customHeight="1" x14ac:dyDescent="0.2">
      <c r="A14" s="423"/>
      <c r="B14" s="423"/>
      <c r="C14" s="523"/>
      <c r="D14" s="243"/>
      <c r="E14" s="215"/>
      <c r="F14" s="245"/>
      <c r="G14" s="247"/>
      <c r="H14" s="249"/>
      <c r="I14" s="71"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BAJO</v>
      </c>
      <c r="J14" s="252"/>
      <c r="K14" s="541"/>
      <c r="L14" s="556" t="s">
        <v>111</v>
      </c>
      <c r="M14" s="555" t="s">
        <v>148</v>
      </c>
      <c r="N14" s="550">
        <f>IF(M14="OPORTUNA",15,IF(M14="INOPORTUNA",0,""))</f>
        <v>15</v>
      </c>
      <c r="O14" s="256"/>
      <c r="P14" s="258"/>
      <c r="Q14" s="260"/>
      <c r="R14" s="262"/>
      <c r="S14" s="69" t="s">
        <v>164</v>
      </c>
      <c r="T14" s="69" t="s">
        <v>165</v>
      </c>
      <c r="U14" s="243"/>
      <c r="V14" s="265"/>
      <c r="W14" s="225"/>
      <c r="X14" s="225"/>
      <c r="Y14" s="215"/>
      <c r="Z14" s="431"/>
      <c r="AA14" s="220"/>
      <c r="AB14" s="225"/>
      <c r="AC14" s="222"/>
      <c r="AD14" s="222"/>
      <c r="AE14" s="543"/>
      <c r="AF14" s="225"/>
      <c r="AG14" s="225"/>
      <c r="AH14" s="42" t="s">
        <v>121</v>
      </c>
      <c r="AI14" s="42" t="s">
        <v>122</v>
      </c>
      <c r="AJ14" s="42" t="s">
        <v>123</v>
      </c>
      <c r="AK14" s="42" t="s">
        <v>124</v>
      </c>
      <c r="AL14" s="42" t="s">
        <v>132</v>
      </c>
      <c r="AO14" s="42" t="s">
        <v>178</v>
      </c>
    </row>
    <row r="15" spans="1:41" ht="84" customHeight="1" x14ac:dyDescent="0.2">
      <c r="A15" s="423"/>
      <c r="B15" s="423"/>
      <c r="C15" s="523"/>
      <c r="D15" s="243"/>
      <c r="E15" s="77" t="s">
        <v>172</v>
      </c>
      <c r="F15" s="245"/>
      <c r="G15" s="247"/>
      <c r="H15" s="249"/>
      <c r="I15" s="71"/>
      <c r="J15" s="252"/>
      <c r="K15" s="541"/>
      <c r="L15" s="554" t="s">
        <v>136</v>
      </c>
      <c r="M15" s="555" t="s">
        <v>149</v>
      </c>
      <c r="N15" s="550">
        <f>IF(M15="PREVENIR",15,IF(M15="DETECTAR",10,IF(M15="NO ES UN CONTROL",0,"")))</f>
        <v>15</v>
      </c>
      <c r="O15" s="227" t="str">
        <f>IF(O12&lt;86,"DÉBIL",IF(O12&lt;96,"MODERADO",IF(O12&lt;101,"FUERTE","")))</f>
        <v>FUERTE</v>
      </c>
      <c r="P15" s="258"/>
      <c r="Q15" s="229" t="str">
        <f>IF(AND(O15="FUERTE",P12="FUERTE (SIEMPRE SE EJECUTA)"),"FUERTE",IF(OR(O15="DÉBIL",P12="DÉBIL (NO SE EJECUTA)"),"DÉBIL",IF(OR(O15="MODERADO",P12="MODERADO (ALGUNAS VECES)"),"MODERADO")))</f>
        <v>FUERTE</v>
      </c>
      <c r="R15" s="231" t="str">
        <f>IF(AND(O15="FUERTE",P12="FUERTE (SIEMPRE SE EJECUTA)"),"NO","SÍ")</f>
        <v>NO</v>
      </c>
      <c r="S15" s="233">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234">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243"/>
      <c r="V15" s="265"/>
      <c r="W15" s="225"/>
      <c r="X15" s="225"/>
      <c r="Y15" s="215"/>
      <c r="Z15" s="438"/>
      <c r="AA15" s="220"/>
      <c r="AB15" s="225"/>
      <c r="AC15" s="222"/>
      <c r="AD15" s="222"/>
      <c r="AE15" s="543"/>
      <c r="AF15" s="225" t="s">
        <v>174</v>
      </c>
      <c r="AG15" s="225"/>
      <c r="AH15" s="42" t="s">
        <v>118</v>
      </c>
      <c r="AO15" s="42" t="s">
        <v>179</v>
      </c>
    </row>
    <row r="16" spans="1:41" ht="55.5" customHeight="1" x14ac:dyDescent="0.2">
      <c r="A16" s="423"/>
      <c r="B16" s="423"/>
      <c r="C16" s="523"/>
      <c r="D16" s="243"/>
      <c r="E16" s="215" t="s">
        <v>312</v>
      </c>
      <c r="F16" s="245"/>
      <c r="G16" s="247"/>
      <c r="H16" s="249"/>
      <c r="I16" s="71"/>
      <c r="J16" s="252"/>
      <c r="K16" s="541"/>
      <c r="L16" s="554" t="s">
        <v>137</v>
      </c>
      <c r="M16" s="555" t="s">
        <v>105</v>
      </c>
      <c r="N16" s="550">
        <f>IF(M16="CONFIABLE",15,IF(M16="NO CONFIABLE",0,""))</f>
        <v>15</v>
      </c>
      <c r="O16" s="228"/>
      <c r="P16" s="258"/>
      <c r="Q16" s="229"/>
      <c r="R16" s="231"/>
      <c r="S16" s="233"/>
      <c r="T16" s="235"/>
      <c r="U16" s="243"/>
      <c r="V16" s="265"/>
      <c r="W16" s="225"/>
      <c r="X16" s="225"/>
      <c r="Y16" s="215"/>
      <c r="Z16" s="77" t="s">
        <v>206</v>
      </c>
      <c r="AA16" s="220"/>
      <c r="AB16" s="225"/>
      <c r="AC16" s="222"/>
      <c r="AD16" s="222"/>
      <c r="AE16" s="543"/>
      <c r="AF16" s="225"/>
      <c r="AG16" s="225"/>
      <c r="AH16" s="42" t="s">
        <v>163</v>
      </c>
      <c r="AJ16" s="42" t="s">
        <v>150</v>
      </c>
      <c r="AK16" s="42" t="s">
        <v>149</v>
      </c>
      <c r="AL16" s="42" t="s">
        <v>151</v>
      </c>
      <c r="AO16" s="42" t="s">
        <v>180</v>
      </c>
    </row>
    <row r="17" spans="1:41" ht="66.75" customHeight="1" x14ac:dyDescent="0.2">
      <c r="A17" s="423"/>
      <c r="B17" s="423"/>
      <c r="C17" s="523"/>
      <c r="D17" s="243"/>
      <c r="E17" s="215"/>
      <c r="F17" s="245"/>
      <c r="G17" s="247"/>
      <c r="H17" s="249"/>
      <c r="I17" s="71"/>
      <c r="J17" s="252"/>
      <c r="K17" s="541"/>
      <c r="L17" s="554" t="s">
        <v>138</v>
      </c>
      <c r="M17" s="555" t="s">
        <v>107</v>
      </c>
      <c r="N17" s="550">
        <f>IF(M17="SE INVESTIGAN Y SE RESUELVEN OPORTUNAMENTE",15,IF(M17="NO SE INVESTIGAN Y SE RESUELVEN OPORTUNAMENTE",0,""))</f>
        <v>15</v>
      </c>
      <c r="O17" s="228"/>
      <c r="P17" s="258"/>
      <c r="Q17" s="229"/>
      <c r="R17" s="231"/>
      <c r="S17" s="233"/>
      <c r="T17" s="235"/>
      <c r="U17" s="243"/>
      <c r="V17" s="265"/>
      <c r="W17" s="225"/>
      <c r="X17" s="225"/>
      <c r="Y17" s="215"/>
      <c r="Z17" s="246" t="s">
        <v>318</v>
      </c>
      <c r="AA17" s="220"/>
      <c r="AB17" s="225"/>
      <c r="AC17" s="222"/>
      <c r="AD17" s="222"/>
      <c r="AE17" s="543"/>
      <c r="AF17" s="225"/>
      <c r="AG17" s="225"/>
      <c r="AH17" s="42" t="s">
        <v>119</v>
      </c>
      <c r="AO17" s="42" t="s">
        <v>181</v>
      </c>
    </row>
    <row r="18" spans="1:41" ht="60.75" customHeight="1" x14ac:dyDescent="0.2">
      <c r="A18" s="423"/>
      <c r="B18" s="423"/>
      <c r="C18" s="524"/>
      <c r="D18" s="244"/>
      <c r="E18" s="216"/>
      <c r="F18" s="246"/>
      <c r="G18" s="248"/>
      <c r="H18" s="250"/>
      <c r="I18" s="71"/>
      <c r="J18" s="252"/>
      <c r="K18" s="541"/>
      <c r="L18" s="557" t="s">
        <v>139</v>
      </c>
      <c r="M18" s="558" t="s">
        <v>109</v>
      </c>
      <c r="N18" s="551">
        <f>IF(M18="COMPLETA",10,IF(M18="INCOMPLETA",5,IF(M18="NO EXISTE",0,"")))</f>
        <v>10</v>
      </c>
      <c r="O18" s="228"/>
      <c r="P18" s="259"/>
      <c r="Q18" s="230"/>
      <c r="R18" s="232"/>
      <c r="S18" s="234"/>
      <c r="T18" s="235"/>
      <c r="U18" s="244"/>
      <c r="V18" s="265"/>
      <c r="W18" s="226"/>
      <c r="X18" s="226"/>
      <c r="Y18" s="216"/>
      <c r="Z18" s="438"/>
      <c r="AA18" s="221"/>
      <c r="AB18" s="226"/>
      <c r="AC18" s="217"/>
      <c r="AD18" s="217"/>
      <c r="AE18" s="543"/>
      <c r="AF18" s="226"/>
      <c r="AG18" s="226"/>
      <c r="AO18" s="42" t="s">
        <v>182</v>
      </c>
    </row>
    <row r="19" spans="1:41" ht="37.5" customHeight="1" x14ac:dyDescent="0.2">
      <c r="A19" s="423"/>
      <c r="B19" s="409" t="s">
        <v>322</v>
      </c>
      <c r="C19" s="522" t="s">
        <v>323</v>
      </c>
      <c r="D19" s="242" t="s">
        <v>66</v>
      </c>
      <c r="E19" s="226" t="s">
        <v>324</v>
      </c>
      <c r="F19" s="225" t="s">
        <v>326</v>
      </c>
      <c r="G19" s="247" t="s">
        <v>131</v>
      </c>
      <c r="H19" s="249" t="s">
        <v>116</v>
      </c>
      <c r="I19" s="71" t="str">
        <f>CONCATENATE(G19,H19)</f>
        <v>PROBABLEMODERADO</v>
      </c>
      <c r="J19" s="251" t="str">
        <f>I20</f>
        <v>5. ALTO</v>
      </c>
      <c r="K19" s="544" t="s">
        <v>327</v>
      </c>
      <c r="L19" s="552" t="s">
        <v>110</v>
      </c>
      <c r="M19" s="553" t="s">
        <v>101</v>
      </c>
      <c r="N19" s="549">
        <f>IF(M19="ASIGNADO",15,IF(M19="NO ASIGNADO",0,""))</f>
        <v>15</v>
      </c>
      <c r="O19" s="255">
        <f>SUM(N19:N25)</f>
        <v>100</v>
      </c>
      <c r="P19" s="257" t="s">
        <v>157</v>
      </c>
      <c r="Q19" s="260">
        <f>IF(Q22="DÉBIL",0,IF(Q22="MODERADO",50,IF(Q22="FUERTE",100,"")))</f>
        <v>50</v>
      </c>
      <c r="R19" s="261"/>
      <c r="S19" s="263" t="s">
        <v>118</v>
      </c>
      <c r="T19" s="263" t="s">
        <v>118</v>
      </c>
      <c r="U19" s="243" t="s">
        <v>182</v>
      </c>
      <c r="V19" s="264" t="s">
        <v>122</v>
      </c>
      <c r="W19" s="245">
        <v>2019</v>
      </c>
      <c r="X19" s="225" t="s">
        <v>329</v>
      </c>
      <c r="Y19" s="226" t="s">
        <v>330</v>
      </c>
      <c r="Z19" s="246" t="s">
        <v>316</v>
      </c>
      <c r="AA19" s="219" t="s">
        <v>170</v>
      </c>
      <c r="AB19" s="225" t="s">
        <v>332</v>
      </c>
      <c r="AC19" s="222"/>
      <c r="AD19" s="222"/>
      <c r="AE19" s="542" t="s">
        <v>333</v>
      </c>
      <c r="AF19" s="225" t="s">
        <v>334</v>
      </c>
      <c r="AG19" s="225"/>
      <c r="AH19" s="42" t="s">
        <v>114</v>
      </c>
      <c r="AI19" s="42" t="s">
        <v>115</v>
      </c>
      <c r="AJ19" s="42" t="s">
        <v>116</v>
      </c>
      <c r="AK19" s="42" t="s">
        <v>117</v>
      </c>
      <c r="AL19" s="42" t="s">
        <v>116</v>
      </c>
      <c r="AN19" s="42" t="s">
        <v>170</v>
      </c>
      <c r="AO19" s="42" t="s">
        <v>176</v>
      </c>
    </row>
    <row r="20" spans="1:41" ht="51.75" customHeight="1" x14ac:dyDescent="0.2">
      <c r="A20" s="423"/>
      <c r="B20" s="423"/>
      <c r="C20" s="523"/>
      <c r="D20" s="243"/>
      <c r="E20" s="215"/>
      <c r="F20" s="245"/>
      <c r="G20" s="247"/>
      <c r="H20" s="249"/>
      <c r="I20" s="71"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5. ALTO</v>
      </c>
      <c r="J20" s="252"/>
      <c r="K20" s="545"/>
      <c r="L20" s="554" t="s">
        <v>199</v>
      </c>
      <c r="M20" s="555" t="s">
        <v>147</v>
      </c>
      <c r="N20" s="550">
        <f>IF(M20="ADECUADO",15,IF(M20="INADECUADO",0,""))</f>
        <v>15</v>
      </c>
      <c r="O20" s="256"/>
      <c r="P20" s="258"/>
      <c r="Q20" s="260"/>
      <c r="R20" s="262"/>
      <c r="S20" s="263"/>
      <c r="T20" s="263"/>
      <c r="U20" s="243"/>
      <c r="V20" s="265"/>
      <c r="W20" s="245"/>
      <c r="X20" s="245"/>
      <c r="Y20" s="215"/>
      <c r="Z20" s="431"/>
      <c r="AA20" s="220"/>
      <c r="AB20" s="225"/>
      <c r="AC20" s="222"/>
      <c r="AD20" s="222"/>
      <c r="AE20" s="543"/>
      <c r="AF20" s="225"/>
      <c r="AG20" s="225"/>
      <c r="AH20" s="42" t="s">
        <v>118</v>
      </c>
      <c r="AI20" s="42" t="s">
        <v>119</v>
      </c>
      <c r="AL20" s="42" t="s">
        <v>127</v>
      </c>
      <c r="AN20" s="42" t="s">
        <v>200</v>
      </c>
      <c r="AO20" s="42" t="s">
        <v>177</v>
      </c>
    </row>
    <row r="21" spans="1:41" ht="69.75" customHeight="1" x14ac:dyDescent="0.2">
      <c r="A21" s="423"/>
      <c r="B21" s="423"/>
      <c r="C21" s="523"/>
      <c r="D21" s="243"/>
      <c r="E21" s="215"/>
      <c r="F21" s="245"/>
      <c r="G21" s="247"/>
      <c r="H21" s="249"/>
      <c r="I21" s="71"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ALTO</v>
      </c>
      <c r="J21" s="252"/>
      <c r="K21" s="545"/>
      <c r="L21" s="556" t="s">
        <v>111</v>
      </c>
      <c r="M21" s="555" t="s">
        <v>148</v>
      </c>
      <c r="N21" s="550">
        <f>IF(M21="OPORTUNA",15,IF(M21="INOPORTUNA",0,""))</f>
        <v>15</v>
      </c>
      <c r="O21" s="256"/>
      <c r="P21" s="258"/>
      <c r="Q21" s="260"/>
      <c r="R21" s="262"/>
      <c r="S21" s="69" t="s">
        <v>164</v>
      </c>
      <c r="T21" s="69" t="s">
        <v>165</v>
      </c>
      <c r="U21" s="243"/>
      <c r="V21" s="265"/>
      <c r="W21" s="245"/>
      <c r="X21" s="245"/>
      <c r="Y21" s="215"/>
      <c r="Z21" s="431"/>
      <c r="AA21" s="220"/>
      <c r="AB21" s="225"/>
      <c r="AC21" s="222"/>
      <c r="AD21" s="222"/>
      <c r="AE21" s="543"/>
      <c r="AF21" s="225"/>
      <c r="AG21" s="225"/>
      <c r="AH21" s="42" t="s">
        <v>121</v>
      </c>
      <c r="AI21" s="42" t="s">
        <v>122</v>
      </c>
      <c r="AJ21" s="42" t="s">
        <v>123</v>
      </c>
      <c r="AK21" s="42" t="s">
        <v>124</v>
      </c>
      <c r="AL21" s="42" t="s">
        <v>132</v>
      </c>
      <c r="AO21" s="42" t="s">
        <v>178</v>
      </c>
    </row>
    <row r="22" spans="1:41" ht="84" customHeight="1" x14ac:dyDescent="0.2">
      <c r="A22" s="423"/>
      <c r="B22" s="423"/>
      <c r="C22" s="523"/>
      <c r="D22" s="243"/>
      <c r="E22" s="77" t="s">
        <v>172</v>
      </c>
      <c r="F22" s="245"/>
      <c r="G22" s="247"/>
      <c r="H22" s="249"/>
      <c r="I22" s="71"/>
      <c r="J22" s="252"/>
      <c r="K22" s="545"/>
      <c r="L22" s="554" t="s">
        <v>136</v>
      </c>
      <c r="M22" s="555" t="s">
        <v>149</v>
      </c>
      <c r="N22" s="550">
        <f>IF(M22="PREVENIR",15,IF(M22="DETECTAR",10,IF(M22="NO ES UN CONTROL",0,"")))</f>
        <v>15</v>
      </c>
      <c r="O22" s="227" t="str">
        <f>IF(O19&lt;86,"DÉBIL",IF(O19&lt;96,"MODERADO",IF(O19&lt;101,"FUERTE","")))</f>
        <v>FUERTE</v>
      </c>
      <c r="P22" s="258"/>
      <c r="Q22" s="229" t="str">
        <f>IF(AND(O22="FUERTE",P19="FUERTE (SIEMPRE SE EJECUTA)"),"FUERTE",IF(OR(O22="DÉBIL",P19="DÉBIL (NO SE EJECUTA)"),"DÉBIL",IF(OR(O22="MODERADO",P19="MODERADO (ALGUNAS VECES)"),"MODERADO")))</f>
        <v>MODERADO</v>
      </c>
      <c r="R22" s="231" t="str">
        <f>IF(AND(O22="FUERTE",P19="FUERTE (SIEMPRE SE EJECUTA)"),"NO","SÍ")</f>
        <v>SÍ</v>
      </c>
      <c r="S22" s="233">
        <f>IF(AND($Q22="FUERTE",$S19="DIRECTAMENTE",$T19="DIRECTAMENTE"),2,IF(AND($Q22="FUERTE",$S19="DIRECTAMENTE",$T19="INDIRECTAMENTE"),2,IF(AND($Q22="FUERTE",$S19="DIRECTAMENTE",$T19="NO DISMINUYE"),2,IF(AND($Q22="FUERTE",$S19="NO DISMINUYE",$T19="DIRECTAMENTE"),0,IF(AND($Q22="MODERADO",$S19="DIRECTAMENTE",$T19="DIRECTAMENTE"),1,IF(AND($Q22="MODERADO",$S19="DIRECTAMENTE",$T19="INDIRECTAMENTE"),1,IF(AND($Q22="MODERADO",$S19="DIRECTAMENTE",$T19="NO DISMINUYE"),1,IF(AND($Q22="MODERADO",$S19="NO DISMINUYE",$T19="DIRECTAMENTE"),0,"N/A"))))))))</f>
        <v>1</v>
      </c>
      <c r="T22" s="234">
        <f>IF(AND($Q22="FUERTE",$S19="DIRECTAMENTE",$T19="DIRECTAMENTE"),2,IF(AND($Q22="FUERTE",$S19="DIRECTAMENTE",$T19="INDIRECTAMENTE"),1,IF(AND($Q22="FUERTE",$S19="DIRECTAMENTE",$T19="NO DISMINUYE"),0,IF(AND($Q22="FUERTE",$S19="NO DISMINUYE",$T19="DIRECTAMENTE"),2,IF(AND($Q22="MODERADO",$S19="DIRECTAMENTE",$T19="DIRECTAMENTE"),1,IF(AND($Q22="MODERADO",$S19="DIRECTAMENTE",$T19="INDIRECTAMENTE"),0,IF(AND($Q22="MODERADO",$S19="DIRECTAMENTE",$T19="NO DISMINUYE"),0,IF(AND($Q22="MODERADO",$S19="NO DISMINUYE",$T19="DIRECTAMENTE"),1,"N/A"))))))))</f>
        <v>1</v>
      </c>
      <c r="U22" s="243"/>
      <c r="V22" s="265"/>
      <c r="W22" s="245"/>
      <c r="X22" s="245"/>
      <c r="Y22" s="215"/>
      <c r="Z22" s="438"/>
      <c r="AA22" s="220"/>
      <c r="AB22" s="225"/>
      <c r="AC22" s="222"/>
      <c r="AD22" s="222"/>
      <c r="AE22" s="543"/>
      <c r="AF22" s="225" t="s">
        <v>174</v>
      </c>
      <c r="AG22" s="225"/>
      <c r="AH22" s="42" t="s">
        <v>118</v>
      </c>
      <c r="AO22" s="42" t="s">
        <v>179</v>
      </c>
    </row>
    <row r="23" spans="1:41" ht="55.5" customHeight="1" x14ac:dyDescent="0.2">
      <c r="A23" s="423"/>
      <c r="B23" s="423"/>
      <c r="C23" s="523"/>
      <c r="D23" s="243"/>
      <c r="E23" s="215" t="s">
        <v>325</v>
      </c>
      <c r="F23" s="245"/>
      <c r="G23" s="247"/>
      <c r="H23" s="249"/>
      <c r="I23" s="71"/>
      <c r="J23" s="252"/>
      <c r="K23" s="545"/>
      <c r="L23" s="554" t="s">
        <v>137</v>
      </c>
      <c r="M23" s="555" t="s">
        <v>105</v>
      </c>
      <c r="N23" s="550">
        <f>IF(M23="CONFIABLE",15,IF(M23="NO CONFIABLE",0,""))</f>
        <v>15</v>
      </c>
      <c r="O23" s="228"/>
      <c r="P23" s="258"/>
      <c r="Q23" s="229"/>
      <c r="R23" s="231"/>
      <c r="S23" s="233"/>
      <c r="T23" s="235"/>
      <c r="U23" s="243"/>
      <c r="V23" s="265"/>
      <c r="W23" s="245"/>
      <c r="X23" s="245"/>
      <c r="Y23" s="215"/>
      <c r="Z23" s="77" t="s">
        <v>206</v>
      </c>
      <c r="AA23" s="220"/>
      <c r="AB23" s="225"/>
      <c r="AC23" s="222"/>
      <c r="AD23" s="222"/>
      <c r="AE23" s="543"/>
      <c r="AF23" s="225"/>
      <c r="AG23" s="225"/>
      <c r="AH23" s="42" t="s">
        <v>163</v>
      </c>
      <c r="AJ23" s="42" t="s">
        <v>150</v>
      </c>
      <c r="AK23" s="42" t="s">
        <v>149</v>
      </c>
      <c r="AL23" s="42" t="s">
        <v>151</v>
      </c>
      <c r="AO23" s="42" t="s">
        <v>180</v>
      </c>
    </row>
    <row r="24" spans="1:41" ht="66.75" customHeight="1" x14ac:dyDescent="0.2">
      <c r="A24" s="423"/>
      <c r="B24" s="423"/>
      <c r="C24" s="523"/>
      <c r="D24" s="243"/>
      <c r="E24" s="215"/>
      <c r="F24" s="245"/>
      <c r="G24" s="247"/>
      <c r="H24" s="249"/>
      <c r="I24" s="71"/>
      <c r="J24" s="252"/>
      <c r="K24" s="545"/>
      <c r="L24" s="554" t="s">
        <v>138</v>
      </c>
      <c r="M24" s="555" t="s">
        <v>107</v>
      </c>
      <c r="N24" s="550">
        <f>IF(M24="SE INVESTIGAN Y SE RESUELVEN OPORTUNAMENTE",15,IF(M24="NO SE INVESTIGAN Y SE RESUELVEN OPORTUNAMENTE",0,""))</f>
        <v>15</v>
      </c>
      <c r="O24" s="228"/>
      <c r="P24" s="258"/>
      <c r="Q24" s="229"/>
      <c r="R24" s="231"/>
      <c r="S24" s="233"/>
      <c r="T24" s="235"/>
      <c r="U24" s="243"/>
      <c r="V24" s="265"/>
      <c r="W24" s="245"/>
      <c r="X24" s="245"/>
      <c r="Y24" s="215"/>
      <c r="Z24" s="246" t="s">
        <v>331</v>
      </c>
      <c r="AA24" s="220"/>
      <c r="AB24" s="225"/>
      <c r="AC24" s="222"/>
      <c r="AD24" s="222"/>
      <c r="AE24" s="543"/>
      <c r="AF24" s="225"/>
      <c r="AG24" s="225"/>
      <c r="AH24" s="42" t="s">
        <v>119</v>
      </c>
      <c r="AO24" s="42" t="s">
        <v>181</v>
      </c>
    </row>
    <row r="25" spans="1:41" ht="60.75" customHeight="1" x14ac:dyDescent="0.2">
      <c r="A25" s="423"/>
      <c r="B25" s="423"/>
      <c r="C25" s="524"/>
      <c r="D25" s="244"/>
      <c r="E25" s="216"/>
      <c r="F25" s="246"/>
      <c r="G25" s="248"/>
      <c r="H25" s="250"/>
      <c r="I25" s="71"/>
      <c r="J25" s="252"/>
      <c r="K25" s="546"/>
      <c r="L25" s="557" t="s">
        <v>139</v>
      </c>
      <c r="M25" s="558" t="s">
        <v>109</v>
      </c>
      <c r="N25" s="551">
        <f>IF(M25="COMPLETA",10,IF(M25="INCOMPLETA",5,IF(M25="NO EXISTE",0,"")))</f>
        <v>10</v>
      </c>
      <c r="O25" s="228"/>
      <c r="P25" s="259"/>
      <c r="Q25" s="230"/>
      <c r="R25" s="232"/>
      <c r="S25" s="234"/>
      <c r="T25" s="235"/>
      <c r="U25" s="244"/>
      <c r="V25" s="265"/>
      <c r="W25" s="246"/>
      <c r="X25" s="246"/>
      <c r="Y25" s="216"/>
      <c r="Z25" s="438"/>
      <c r="AA25" s="221"/>
      <c r="AB25" s="226"/>
      <c r="AC25" s="217"/>
      <c r="AD25" s="217"/>
      <c r="AE25" s="543"/>
      <c r="AF25" s="226"/>
      <c r="AG25" s="226"/>
      <c r="AO25" s="42" t="s">
        <v>182</v>
      </c>
    </row>
    <row r="26" spans="1:41" ht="37.5" customHeight="1" x14ac:dyDescent="0.2">
      <c r="A26" s="423"/>
      <c r="B26" s="409" t="s">
        <v>335</v>
      </c>
      <c r="C26" s="522" t="s">
        <v>336</v>
      </c>
      <c r="D26" s="242" t="s">
        <v>142</v>
      </c>
      <c r="E26" s="226" t="s">
        <v>337</v>
      </c>
      <c r="F26" s="225" t="s">
        <v>339</v>
      </c>
      <c r="G26" s="247" t="s">
        <v>131</v>
      </c>
      <c r="H26" s="249" t="s">
        <v>116</v>
      </c>
      <c r="I26" s="71" t="str">
        <f>CONCATENATE(G26,H26)</f>
        <v>PROBABLEMODERADO</v>
      </c>
      <c r="J26" s="251" t="str">
        <f>I27</f>
        <v>5. ALTO</v>
      </c>
      <c r="K26" s="540" t="s">
        <v>340</v>
      </c>
      <c r="L26" s="552" t="s">
        <v>110</v>
      </c>
      <c r="M26" s="553" t="s">
        <v>101</v>
      </c>
      <c r="N26" s="549">
        <f>IF(M26="ASIGNADO",15,IF(M26="NO ASIGNADO",0,""))</f>
        <v>15</v>
      </c>
      <c r="O26" s="255">
        <f>SUM(N26:N32)</f>
        <v>100</v>
      </c>
      <c r="P26" s="257" t="s">
        <v>157</v>
      </c>
      <c r="Q26" s="260">
        <f>IF(Q29="DÉBIL",0,IF(Q29="MODERADO",50,IF(Q29="FUERTE",100,"")))</f>
        <v>50</v>
      </c>
      <c r="R26" s="261"/>
      <c r="S26" s="263" t="s">
        <v>118</v>
      </c>
      <c r="T26" s="263" t="s">
        <v>118</v>
      </c>
      <c r="U26" s="243" t="s">
        <v>182</v>
      </c>
      <c r="V26" s="264" t="s">
        <v>122</v>
      </c>
      <c r="W26" s="225" t="s">
        <v>328</v>
      </c>
      <c r="X26" s="542" t="s">
        <v>341</v>
      </c>
      <c r="Y26" s="226" t="s">
        <v>342</v>
      </c>
      <c r="Z26" s="246" t="s">
        <v>316</v>
      </c>
      <c r="AA26" s="219" t="s">
        <v>170</v>
      </c>
      <c r="AB26" s="225" t="s">
        <v>344</v>
      </c>
      <c r="AC26" s="222"/>
      <c r="AD26" s="222"/>
      <c r="AE26" s="542" t="s">
        <v>345</v>
      </c>
      <c r="AF26" s="225" t="s">
        <v>346</v>
      </c>
      <c r="AG26" s="225"/>
      <c r="AH26" s="42" t="s">
        <v>114</v>
      </c>
      <c r="AI26" s="42" t="s">
        <v>115</v>
      </c>
      <c r="AJ26" s="42" t="s">
        <v>116</v>
      </c>
      <c r="AK26" s="42" t="s">
        <v>117</v>
      </c>
      <c r="AL26" s="42" t="s">
        <v>116</v>
      </c>
      <c r="AN26" s="42" t="s">
        <v>170</v>
      </c>
      <c r="AO26" s="42" t="s">
        <v>176</v>
      </c>
    </row>
    <row r="27" spans="1:41" ht="51.75" customHeight="1" x14ac:dyDescent="0.2">
      <c r="A27" s="423"/>
      <c r="B27" s="423"/>
      <c r="C27" s="523"/>
      <c r="D27" s="243"/>
      <c r="E27" s="215"/>
      <c r="F27" s="245"/>
      <c r="G27" s="247"/>
      <c r="H27" s="249"/>
      <c r="I27" s="71"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5. ALTO</v>
      </c>
      <c r="J27" s="252"/>
      <c r="K27" s="541"/>
      <c r="L27" s="554" t="s">
        <v>199</v>
      </c>
      <c r="M27" s="555" t="s">
        <v>147</v>
      </c>
      <c r="N27" s="550">
        <f>IF(M27="ADECUADO",15,IF(M27="INADECUADO",0,""))</f>
        <v>15</v>
      </c>
      <c r="O27" s="256"/>
      <c r="P27" s="258"/>
      <c r="Q27" s="260"/>
      <c r="R27" s="262"/>
      <c r="S27" s="263"/>
      <c r="T27" s="263"/>
      <c r="U27" s="243"/>
      <c r="V27" s="265"/>
      <c r="W27" s="225"/>
      <c r="X27" s="547"/>
      <c r="Y27" s="215"/>
      <c r="Z27" s="431"/>
      <c r="AA27" s="220"/>
      <c r="AB27" s="225"/>
      <c r="AC27" s="222"/>
      <c r="AD27" s="222"/>
      <c r="AE27" s="543"/>
      <c r="AF27" s="225"/>
      <c r="AG27" s="225"/>
      <c r="AH27" s="42" t="s">
        <v>118</v>
      </c>
      <c r="AI27" s="42" t="s">
        <v>119</v>
      </c>
      <c r="AL27" s="42" t="s">
        <v>127</v>
      </c>
      <c r="AN27" s="42" t="s">
        <v>200</v>
      </c>
      <c r="AO27" s="42" t="s">
        <v>177</v>
      </c>
    </row>
    <row r="28" spans="1:41" ht="78.75" customHeight="1" x14ac:dyDescent="0.2">
      <c r="A28" s="423"/>
      <c r="B28" s="423"/>
      <c r="C28" s="523"/>
      <c r="D28" s="243"/>
      <c r="E28" s="215"/>
      <c r="F28" s="245"/>
      <c r="G28" s="247"/>
      <c r="H28" s="249"/>
      <c r="I28" s="71"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ALTO</v>
      </c>
      <c r="J28" s="252"/>
      <c r="K28" s="541"/>
      <c r="L28" s="556" t="s">
        <v>111</v>
      </c>
      <c r="M28" s="555" t="s">
        <v>148</v>
      </c>
      <c r="N28" s="550">
        <f>IF(M28="OPORTUNA",15,IF(M28="INOPORTUNA",0,""))</f>
        <v>15</v>
      </c>
      <c r="O28" s="256"/>
      <c r="P28" s="258"/>
      <c r="Q28" s="260"/>
      <c r="R28" s="262"/>
      <c r="S28" s="69" t="s">
        <v>164</v>
      </c>
      <c r="T28" s="69" t="s">
        <v>165</v>
      </c>
      <c r="U28" s="243"/>
      <c r="V28" s="265"/>
      <c r="W28" s="225"/>
      <c r="X28" s="547"/>
      <c r="Y28" s="215"/>
      <c r="Z28" s="431"/>
      <c r="AA28" s="220"/>
      <c r="AB28" s="225"/>
      <c r="AC28" s="222"/>
      <c r="AD28" s="222"/>
      <c r="AE28" s="543"/>
      <c r="AF28" s="225"/>
      <c r="AG28" s="225"/>
      <c r="AH28" s="42" t="s">
        <v>121</v>
      </c>
      <c r="AI28" s="42" t="s">
        <v>122</v>
      </c>
      <c r="AJ28" s="42" t="s">
        <v>123</v>
      </c>
      <c r="AK28" s="42" t="s">
        <v>124</v>
      </c>
      <c r="AL28" s="42" t="s">
        <v>132</v>
      </c>
      <c r="AO28" s="42" t="s">
        <v>178</v>
      </c>
    </row>
    <row r="29" spans="1:41" ht="84" customHeight="1" x14ac:dyDescent="0.2">
      <c r="A29" s="423"/>
      <c r="B29" s="423"/>
      <c r="C29" s="523"/>
      <c r="D29" s="243"/>
      <c r="E29" s="77" t="s">
        <v>172</v>
      </c>
      <c r="F29" s="245"/>
      <c r="G29" s="247"/>
      <c r="H29" s="249"/>
      <c r="I29" s="71"/>
      <c r="J29" s="252"/>
      <c r="K29" s="541"/>
      <c r="L29" s="554" t="s">
        <v>136</v>
      </c>
      <c r="M29" s="555" t="s">
        <v>149</v>
      </c>
      <c r="N29" s="550">
        <f>IF(M29="PREVENIR",15,IF(M29="DETECTAR",10,IF(M29="NO ES UN CONTROL",0,"")))</f>
        <v>15</v>
      </c>
      <c r="O29" s="227" t="str">
        <f>IF(O26&lt;86,"DÉBIL",IF(O26&lt;96,"MODERADO",IF(O26&lt;101,"FUERTE","")))</f>
        <v>FUERTE</v>
      </c>
      <c r="P29" s="258"/>
      <c r="Q29" s="229" t="str">
        <f>IF(AND(O29="FUERTE",P26="FUERTE (SIEMPRE SE EJECUTA)"),"FUERTE",IF(OR(O29="DÉBIL",P26="DÉBIL (NO SE EJECUTA)"),"DÉBIL",IF(OR(O29="MODERADO",P26="MODERADO (ALGUNAS VECES)"),"MODERADO")))</f>
        <v>MODERADO</v>
      </c>
      <c r="R29" s="231" t="str">
        <f>IF(AND(O29="FUERTE",P26="FUERTE (SIEMPRE SE EJECUTA)"),"NO","SÍ")</f>
        <v>SÍ</v>
      </c>
      <c r="S29" s="233">
        <f>IF(AND($Q29="FUERTE",$S26="DIRECTAMENTE",$T26="DIRECTAMENTE"),2,IF(AND($Q29="FUERTE",$S26="DIRECTAMENTE",$T26="INDIRECTAMENTE"),2,IF(AND($Q29="FUERTE",$S26="DIRECTAMENTE",$T26="NO DISMINUYE"),2,IF(AND($Q29="FUERTE",$S26="NO DISMINUYE",$T26="DIRECTAMENTE"),0,IF(AND($Q29="MODERADO",$S26="DIRECTAMENTE",$T26="DIRECTAMENTE"),1,IF(AND($Q29="MODERADO",$S26="DIRECTAMENTE",$T26="INDIRECTAMENTE"),1,IF(AND($Q29="MODERADO",$S26="DIRECTAMENTE",$T26="NO DISMINUYE"),1,IF(AND($Q29="MODERADO",$S26="NO DISMINUYE",$T26="DIRECTAMENTE"),0,"N/A"))))))))</f>
        <v>1</v>
      </c>
      <c r="T29" s="234">
        <f>IF(AND($Q29="FUERTE",$S26="DIRECTAMENTE",$T26="DIRECTAMENTE"),2,IF(AND($Q29="FUERTE",$S26="DIRECTAMENTE",$T26="INDIRECTAMENTE"),1,IF(AND($Q29="FUERTE",$S26="DIRECTAMENTE",$T26="NO DISMINUYE"),0,IF(AND($Q29="FUERTE",$S26="NO DISMINUYE",$T26="DIRECTAMENTE"),2,IF(AND($Q29="MODERADO",$S26="DIRECTAMENTE",$T26="DIRECTAMENTE"),1,IF(AND($Q29="MODERADO",$S26="DIRECTAMENTE",$T26="INDIRECTAMENTE"),0,IF(AND($Q29="MODERADO",$S26="DIRECTAMENTE",$T26="NO DISMINUYE"),0,IF(AND($Q29="MODERADO",$S26="NO DISMINUYE",$T26="DIRECTAMENTE"),1,"N/A"))))))))</f>
        <v>1</v>
      </c>
      <c r="U29" s="243"/>
      <c r="V29" s="265"/>
      <c r="W29" s="225"/>
      <c r="X29" s="547"/>
      <c r="Y29" s="215"/>
      <c r="Z29" s="438"/>
      <c r="AA29" s="220"/>
      <c r="AB29" s="225"/>
      <c r="AC29" s="222"/>
      <c r="AD29" s="222"/>
      <c r="AE29" s="543"/>
      <c r="AF29" s="225" t="s">
        <v>174</v>
      </c>
      <c r="AG29" s="225"/>
      <c r="AH29" s="42" t="s">
        <v>118</v>
      </c>
      <c r="AO29" s="42" t="s">
        <v>179</v>
      </c>
    </row>
    <row r="30" spans="1:41" ht="55.5" customHeight="1" x14ac:dyDescent="0.2">
      <c r="A30" s="423"/>
      <c r="B30" s="423"/>
      <c r="C30" s="523"/>
      <c r="D30" s="243"/>
      <c r="E30" s="215" t="s">
        <v>338</v>
      </c>
      <c r="F30" s="245"/>
      <c r="G30" s="247"/>
      <c r="H30" s="249"/>
      <c r="I30" s="71"/>
      <c r="J30" s="252"/>
      <c r="K30" s="541"/>
      <c r="L30" s="554" t="s">
        <v>137</v>
      </c>
      <c r="M30" s="555" t="s">
        <v>105</v>
      </c>
      <c r="N30" s="550">
        <f>IF(M30="CONFIABLE",15,IF(M30="NO CONFIABLE",0,""))</f>
        <v>15</v>
      </c>
      <c r="O30" s="228"/>
      <c r="P30" s="258"/>
      <c r="Q30" s="229"/>
      <c r="R30" s="231"/>
      <c r="S30" s="233"/>
      <c r="T30" s="235"/>
      <c r="U30" s="243"/>
      <c r="V30" s="265"/>
      <c r="W30" s="225"/>
      <c r="X30" s="547"/>
      <c r="Y30" s="215"/>
      <c r="Z30" s="77" t="s">
        <v>206</v>
      </c>
      <c r="AA30" s="220"/>
      <c r="AB30" s="225"/>
      <c r="AC30" s="222"/>
      <c r="AD30" s="222"/>
      <c r="AE30" s="543"/>
      <c r="AF30" s="225"/>
      <c r="AG30" s="225"/>
      <c r="AH30" s="42" t="s">
        <v>163</v>
      </c>
      <c r="AJ30" s="42" t="s">
        <v>150</v>
      </c>
      <c r="AK30" s="42" t="s">
        <v>149</v>
      </c>
      <c r="AL30" s="42" t="s">
        <v>151</v>
      </c>
      <c r="AO30" s="42" t="s">
        <v>180</v>
      </c>
    </row>
    <row r="31" spans="1:41" ht="66.75" customHeight="1" x14ac:dyDescent="0.2">
      <c r="A31" s="423"/>
      <c r="B31" s="423"/>
      <c r="C31" s="523"/>
      <c r="D31" s="243"/>
      <c r="E31" s="215"/>
      <c r="F31" s="245"/>
      <c r="G31" s="247"/>
      <c r="H31" s="249"/>
      <c r="I31" s="71"/>
      <c r="J31" s="252"/>
      <c r="K31" s="541"/>
      <c r="L31" s="554" t="s">
        <v>138</v>
      </c>
      <c r="M31" s="555" t="s">
        <v>107</v>
      </c>
      <c r="N31" s="550">
        <f>IF(M31="SE INVESTIGAN Y SE RESUELVEN OPORTUNAMENTE",15,IF(M31="NO SE INVESTIGAN Y SE RESUELVEN OPORTUNAMENTE",0,""))</f>
        <v>15</v>
      </c>
      <c r="O31" s="228"/>
      <c r="P31" s="258"/>
      <c r="Q31" s="229"/>
      <c r="R31" s="231"/>
      <c r="S31" s="233"/>
      <c r="T31" s="235"/>
      <c r="U31" s="243"/>
      <c r="V31" s="265"/>
      <c r="W31" s="225"/>
      <c r="X31" s="547"/>
      <c r="Y31" s="215"/>
      <c r="Z31" s="246" t="s">
        <v>343</v>
      </c>
      <c r="AA31" s="220"/>
      <c r="AB31" s="225"/>
      <c r="AC31" s="222"/>
      <c r="AD31" s="222"/>
      <c r="AE31" s="543"/>
      <c r="AF31" s="225"/>
      <c r="AG31" s="225"/>
      <c r="AH31" s="42" t="s">
        <v>119</v>
      </c>
      <c r="AO31" s="42" t="s">
        <v>181</v>
      </c>
    </row>
    <row r="32" spans="1:41" ht="60.75" customHeight="1" x14ac:dyDescent="0.2">
      <c r="A32" s="423"/>
      <c r="B32" s="423"/>
      <c r="C32" s="524"/>
      <c r="D32" s="244"/>
      <c r="E32" s="216"/>
      <c r="F32" s="246"/>
      <c r="G32" s="248"/>
      <c r="H32" s="250"/>
      <c r="I32" s="71"/>
      <c r="J32" s="252"/>
      <c r="K32" s="541"/>
      <c r="L32" s="557" t="s">
        <v>139</v>
      </c>
      <c r="M32" s="558" t="s">
        <v>109</v>
      </c>
      <c r="N32" s="551">
        <f>IF(M32="COMPLETA",10,IF(M32="INCOMPLETA",5,IF(M32="NO EXISTE",0,"")))</f>
        <v>10</v>
      </c>
      <c r="O32" s="228"/>
      <c r="P32" s="259"/>
      <c r="Q32" s="230"/>
      <c r="R32" s="232"/>
      <c r="S32" s="234"/>
      <c r="T32" s="235"/>
      <c r="U32" s="244"/>
      <c r="V32" s="265"/>
      <c r="W32" s="226"/>
      <c r="X32" s="547"/>
      <c r="Y32" s="216"/>
      <c r="Z32" s="438"/>
      <c r="AA32" s="221"/>
      <c r="AB32" s="226"/>
      <c r="AC32" s="217"/>
      <c r="AD32" s="217"/>
      <c r="AE32" s="543"/>
      <c r="AF32" s="226"/>
      <c r="AG32" s="226"/>
      <c r="AO32" s="42" t="s">
        <v>182</v>
      </c>
    </row>
    <row r="33" spans="1:41" ht="37.5" customHeight="1" x14ac:dyDescent="0.2">
      <c r="A33" s="423"/>
      <c r="B33" s="409" t="s">
        <v>310</v>
      </c>
      <c r="C33" s="522" t="s">
        <v>347</v>
      </c>
      <c r="D33" s="242" t="s">
        <v>66</v>
      </c>
      <c r="E33" s="226" t="s">
        <v>348</v>
      </c>
      <c r="F33" s="225" t="s">
        <v>350</v>
      </c>
      <c r="G33" s="247" t="s">
        <v>131</v>
      </c>
      <c r="H33" s="249" t="s">
        <v>116</v>
      </c>
      <c r="I33" s="71" t="str">
        <f>CONCATENATE(G33,H33)</f>
        <v>PROBABLEMODERADO</v>
      </c>
      <c r="J33" s="251" t="str">
        <f>I34</f>
        <v>5. ALTO</v>
      </c>
      <c r="K33" s="544" t="s">
        <v>351</v>
      </c>
      <c r="L33" s="552" t="s">
        <v>110</v>
      </c>
      <c r="M33" s="553" t="s">
        <v>101</v>
      </c>
      <c r="N33" s="549">
        <f>IF(M33="ASIGNADO",15,IF(M33="NO ASIGNADO",0,""))</f>
        <v>15</v>
      </c>
      <c r="O33" s="255">
        <f>SUM(N33:N39)</f>
        <v>100</v>
      </c>
      <c r="P33" s="257" t="s">
        <v>156</v>
      </c>
      <c r="Q33" s="260">
        <f>IF(Q36="DÉBIL",0,IF(Q36="MODERADO",50,IF(Q36="FUERTE",100,"")))</f>
        <v>100</v>
      </c>
      <c r="R33" s="261"/>
      <c r="S33" s="263" t="s">
        <v>118</v>
      </c>
      <c r="T33" s="263" t="s">
        <v>118</v>
      </c>
      <c r="U33" s="243" t="s">
        <v>177</v>
      </c>
      <c r="V33" s="264" t="s">
        <v>122</v>
      </c>
      <c r="W33" s="225" t="s">
        <v>328</v>
      </c>
      <c r="X33" s="226" t="s">
        <v>352</v>
      </c>
      <c r="Y33" s="559" t="s">
        <v>353</v>
      </c>
      <c r="Z33" s="246" t="s">
        <v>316</v>
      </c>
      <c r="AA33" s="219" t="s">
        <v>170</v>
      </c>
      <c r="AB33" s="245" t="s">
        <v>355</v>
      </c>
      <c r="AC33" s="222"/>
      <c r="AD33" s="222"/>
      <c r="AE33" s="542" t="s">
        <v>321</v>
      </c>
      <c r="AF33" s="225" t="s">
        <v>354</v>
      </c>
      <c r="AG33" s="225"/>
      <c r="AH33" s="42" t="s">
        <v>114</v>
      </c>
      <c r="AI33" s="42" t="s">
        <v>115</v>
      </c>
      <c r="AJ33" s="42" t="s">
        <v>116</v>
      </c>
      <c r="AK33" s="42" t="s">
        <v>117</v>
      </c>
      <c r="AL33" s="42" t="s">
        <v>116</v>
      </c>
      <c r="AN33" s="42" t="s">
        <v>170</v>
      </c>
      <c r="AO33" s="42" t="s">
        <v>176</v>
      </c>
    </row>
    <row r="34" spans="1:41" ht="51.75" customHeight="1" x14ac:dyDescent="0.2">
      <c r="A34" s="423"/>
      <c r="B34" s="423"/>
      <c r="C34" s="523"/>
      <c r="D34" s="243"/>
      <c r="E34" s="215"/>
      <c r="F34" s="245"/>
      <c r="G34" s="247"/>
      <c r="H34" s="249"/>
      <c r="I34" s="71"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5. ALTO</v>
      </c>
      <c r="J34" s="252"/>
      <c r="K34" s="544"/>
      <c r="L34" s="554" t="s">
        <v>199</v>
      </c>
      <c r="M34" s="555" t="s">
        <v>147</v>
      </c>
      <c r="N34" s="550">
        <f>IF(M34="ADECUADO",15,IF(M34="INADECUADO",0,""))</f>
        <v>15</v>
      </c>
      <c r="O34" s="256"/>
      <c r="P34" s="258"/>
      <c r="Q34" s="260"/>
      <c r="R34" s="262"/>
      <c r="S34" s="263"/>
      <c r="T34" s="263"/>
      <c r="U34" s="243"/>
      <c r="V34" s="265"/>
      <c r="W34" s="225"/>
      <c r="X34" s="215"/>
      <c r="Y34" s="560"/>
      <c r="Z34" s="431"/>
      <c r="AA34" s="220"/>
      <c r="AB34" s="245"/>
      <c r="AC34" s="222"/>
      <c r="AD34" s="222"/>
      <c r="AE34" s="543"/>
      <c r="AF34" s="225"/>
      <c r="AG34" s="225"/>
      <c r="AH34" s="42" t="s">
        <v>118</v>
      </c>
      <c r="AI34" s="42" t="s">
        <v>119</v>
      </c>
      <c r="AL34" s="42" t="s">
        <v>127</v>
      </c>
      <c r="AN34" s="42" t="s">
        <v>200</v>
      </c>
      <c r="AO34" s="42" t="s">
        <v>177</v>
      </c>
    </row>
    <row r="35" spans="1:41" ht="69.75" customHeight="1" x14ac:dyDescent="0.2">
      <c r="A35" s="423"/>
      <c r="B35" s="423"/>
      <c r="C35" s="523"/>
      <c r="D35" s="243"/>
      <c r="E35" s="215"/>
      <c r="F35" s="245"/>
      <c r="G35" s="247"/>
      <c r="H35" s="249"/>
      <c r="I35" s="71"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ALTO</v>
      </c>
      <c r="J35" s="252"/>
      <c r="K35" s="544"/>
      <c r="L35" s="556" t="s">
        <v>111</v>
      </c>
      <c r="M35" s="555" t="s">
        <v>148</v>
      </c>
      <c r="N35" s="550">
        <f>IF(M35="OPORTUNA",15,IF(M35="INOPORTUNA",0,""))</f>
        <v>15</v>
      </c>
      <c r="O35" s="256"/>
      <c r="P35" s="258"/>
      <c r="Q35" s="260"/>
      <c r="R35" s="262"/>
      <c r="S35" s="69" t="s">
        <v>164</v>
      </c>
      <c r="T35" s="69" t="s">
        <v>165</v>
      </c>
      <c r="U35" s="243"/>
      <c r="V35" s="265"/>
      <c r="W35" s="225"/>
      <c r="X35" s="215"/>
      <c r="Y35" s="560"/>
      <c r="Z35" s="431"/>
      <c r="AA35" s="220"/>
      <c r="AB35" s="245"/>
      <c r="AC35" s="222"/>
      <c r="AD35" s="222"/>
      <c r="AE35" s="543"/>
      <c r="AF35" s="225"/>
      <c r="AG35" s="225"/>
      <c r="AH35" s="42" t="s">
        <v>121</v>
      </c>
      <c r="AI35" s="42" t="s">
        <v>122</v>
      </c>
      <c r="AJ35" s="42" t="s">
        <v>123</v>
      </c>
      <c r="AK35" s="42" t="s">
        <v>124</v>
      </c>
      <c r="AL35" s="42" t="s">
        <v>132</v>
      </c>
      <c r="AO35" s="42" t="s">
        <v>178</v>
      </c>
    </row>
    <row r="36" spans="1:41" ht="84" customHeight="1" x14ac:dyDescent="0.2">
      <c r="A36" s="423"/>
      <c r="B36" s="423"/>
      <c r="C36" s="523"/>
      <c r="D36" s="243"/>
      <c r="E36" s="77" t="s">
        <v>172</v>
      </c>
      <c r="F36" s="245"/>
      <c r="G36" s="247"/>
      <c r="H36" s="249"/>
      <c r="I36" s="71"/>
      <c r="J36" s="252"/>
      <c r="K36" s="544"/>
      <c r="L36" s="554" t="s">
        <v>136</v>
      </c>
      <c r="M36" s="555" t="s">
        <v>149</v>
      </c>
      <c r="N36" s="550">
        <f>IF(M36="PREVENIR",15,IF(M36="DETECTAR",10,IF(M36="NO ES UN CONTROL",0,"")))</f>
        <v>15</v>
      </c>
      <c r="O36" s="227" t="str">
        <f>IF(O33&lt;86,"DÉBIL",IF(O33&lt;96,"MODERADO",IF(O33&lt;101,"FUERTE","")))</f>
        <v>FUERTE</v>
      </c>
      <c r="P36" s="258"/>
      <c r="Q36" s="229" t="str">
        <f>IF(AND(O36="FUERTE",P33="FUERTE (SIEMPRE SE EJECUTA)"),"FUERTE",IF(OR(O36="DÉBIL",P33="DÉBIL (NO SE EJECUTA)"),"DÉBIL",IF(OR(O36="MODERADO",P33="MODERADO (ALGUNAS VECES)"),"MODERADO")))</f>
        <v>FUERTE</v>
      </c>
      <c r="R36" s="231" t="str">
        <f>IF(AND(O36="FUERTE",P33="FUERTE (SIEMPRE SE EJECUTA)"),"NO","SÍ")</f>
        <v>NO</v>
      </c>
      <c r="S36" s="233">
        <f>IF(AND($Q36="FUERTE",$S33="DIRECTAMENTE",$T33="DIRECTAMENTE"),2,IF(AND($Q36="FUERTE",$S33="DIRECTAMENTE",$T33="INDIRECTAMENTE"),2,IF(AND($Q36="FUERTE",$S33="DIRECTAMENTE",$T33="NO DISMINUYE"),2,IF(AND($Q36="FUERTE",$S33="NO DISMINUYE",$T33="DIRECTAMENTE"),0,IF(AND($Q36="MODERADO",$S33="DIRECTAMENTE",$T33="DIRECTAMENTE"),1,IF(AND($Q36="MODERADO",$S33="DIRECTAMENTE",$T33="INDIRECTAMENTE"),1,IF(AND($Q36="MODERADO",$S33="DIRECTAMENTE",$T33="NO DISMINUYE"),1,IF(AND($Q36="MODERADO",$S33="NO DISMINUYE",$T33="DIRECTAMENTE"),0,"N/A"))))))))</f>
        <v>2</v>
      </c>
      <c r="T36" s="234">
        <f>IF(AND($Q36="FUERTE",$S33="DIRECTAMENTE",$T33="DIRECTAMENTE"),2,IF(AND($Q36="FUERTE",$S33="DIRECTAMENTE",$T33="INDIRECTAMENTE"),1,IF(AND($Q36="FUERTE",$S33="DIRECTAMENTE",$T33="NO DISMINUYE"),0,IF(AND($Q36="FUERTE",$S33="NO DISMINUYE",$T33="DIRECTAMENTE"),2,IF(AND($Q36="MODERADO",$S33="DIRECTAMENTE",$T33="DIRECTAMENTE"),1,IF(AND($Q36="MODERADO",$S33="DIRECTAMENTE",$T33="INDIRECTAMENTE"),0,IF(AND($Q36="MODERADO",$S33="DIRECTAMENTE",$T33="NO DISMINUYE"),0,IF(AND($Q36="MODERADO",$S33="NO DISMINUYE",$T33="DIRECTAMENTE"),1,"N/A"))))))))</f>
        <v>2</v>
      </c>
      <c r="U36" s="243"/>
      <c r="V36" s="265"/>
      <c r="W36" s="225"/>
      <c r="X36" s="215"/>
      <c r="Y36" s="560"/>
      <c r="Z36" s="438"/>
      <c r="AA36" s="220"/>
      <c r="AB36" s="245"/>
      <c r="AC36" s="222"/>
      <c r="AD36" s="222"/>
      <c r="AE36" s="543"/>
      <c r="AF36" s="225" t="s">
        <v>174</v>
      </c>
      <c r="AG36" s="225"/>
      <c r="AH36" s="42" t="s">
        <v>118</v>
      </c>
      <c r="AO36" s="42" t="s">
        <v>179</v>
      </c>
    </row>
    <row r="37" spans="1:41" ht="55.5" customHeight="1" x14ac:dyDescent="0.2">
      <c r="A37" s="423"/>
      <c r="B37" s="423"/>
      <c r="C37" s="523"/>
      <c r="D37" s="243"/>
      <c r="E37" s="215" t="s">
        <v>349</v>
      </c>
      <c r="F37" s="245"/>
      <c r="G37" s="247"/>
      <c r="H37" s="249"/>
      <c r="I37" s="71"/>
      <c r="J37" s="252"/>
      <c r="K37" s="544"/>
      <c r="L37" s="554" t="s">
        <v>137</v>
      </c>
      <c r="M37" s="555" t="s">
        <v>105</v>
      </c>
      <c r="N37" s="550">
        <f>IF(M37="CONFIABLE",15,IF(M37="NO CONFIABLE",0,""))</f>
        <v>15</v>
      </c>
      <c r="O37" s="228"/>
      <c r="P37" s="258"/>
      <c r="Q37" s="229"/>
      <c r="R37" s="231"/>
      <c r="S37" s="233"/>
      <c r="T37" s="235"/>
      <c r="U37" s="243"/>
      <c r="V37" s="265"/>
      <c r="W37" s="225"/>
      <c r="X37" s="215"/>
      <c r="Y37" s="560"/>
      <c r="Z37" s="77" t="s">
        <v>206</v>
      </c>
      <c r="AA37" s="220"/>
      <c r="AB37" s="245"/>
      <c r="AC37" s="222"/>
      <c r="AD37" s="222"/>
      <c r="AE37" s="543"/>
      <c r="AF37" s="225"/>
      <c r="AG37" s="225"/>
      <c r="AH37" s="42" t="s">
        <v>163</v>
      </c>
      <c r="AJ37" s="42" t="s">
        <v>150</v>
      </c>
      <c r="AK37" s="42" t="s">
        <v>149</v>
      </c>
      <c r="AL37" s="42" t="s">
        <v>151</v>
      </c>
      <c r="AO37" s="42" t="s">
        <v>180</v>
      </c>
    </row>
    <row r="38" spans="1:41" ht="66.75" customHeight="1" x14ac:dyDescent="0.2">
      <c r="A38" s="423"/>
      <c r="B38" s="423"/>
      <c r="C38" s="523"/>
      <c r="D38" s="243"/>
      <c r="E38" s="215"/>
      <c r="F38" s="245"/>
      <c r="G38" s="247"/>
      <c r="H38" s="249"/>
      <c r="I38" s="71"/>
      <c r="J38" s="252"/>
      <c r="K38" s="544"/>
      <c r="L38" s="554" t="s">
        <v>138</v>
      </c>
      <c r="M38" s="555" t="s">
        <v>107</v>
      </c>
      <c r="N38" s="550">
        <f>IF(M38="SE INVESTIGAN Y SE RESUELVEN OPORTUNAMENTE",15,IF(M38="NO SE INVESTIGAN Y SE RESUELVEN OPORTUNAMENTE",0,""))</f>
        <v>15</v>
      </c>
      <c r="O38" s="228"/>
      <c r="P38" s="258"/>
      <c r="Q38" s="229"/>
      <c r="R38" s="231"/>
      <c r="S38" s="233"/>
      <c r="T38" s="235"/>
      <c r="U38" s="243"/>
      <c r="V38" s="265"/>
      <c r="W38" s="225"/>
      <c r="X38" s="215"/>
      <c r="Y38" s="560"/>
      <c r="Z38" s="246" t="s">
        <v>343</v>
      </c>
      <c r="AA38" s="220"/>
      <c r="AB38" s="245"/>
      <c r="AC38" s="222"/>
      <c r="AD38" s="222"/>
      <c r="AE38" s="543"/>
      <c r="AF38" s="225"/>
      <c r="AG38" s="225"/>
      <c r="AH38" s="42" t="s">
        <v>119</v>
      </c>
      <c r="AO38" s="42" t="s">
        <v>181</v>
      </c>
    </row>
    <row r="39" spans="1:41" ht="60.75" customHeight="1" x14ac:dyDescent="0.2">
      <c r="A39" s="423"/>
      <c r="B39" s="423"/>
      <c r="C39" s="524"/>
      <c r="D39" s="244"/>
      <c r="E39" s="216"/>
      <c r="F39" s="246"/>
      <c r="G39" s="248"/>
      <c r="H39" s="250"/>
      <c r="I39" s="71"/>
      <c r="J39" s="252"/>
      <c r="K39" s="548"/>
      <c r="L39" s="557" t="s">
        <v>139</v>
      </c>
      <c r="M39" s="558" t="s">
        <v>109</v>
      </c>
      <c r="N39" s="551">
        <f>IF(M39="COMPLETA",10,IF(M39="INCOMPLETA",5,IF(M39="NO EXISTE",0,"")))</f>
        <v>10</v>
      </c>
      <c r="O39" s="228"/>
      <c r="P39" s="259"/>
      <c r="Q39" s="230"/>
      <c r="R39" s="232"/>
      <c r="S39" s="234"/>
      <c r="T39" s="235"/>
      <c r="U39" s="244"/>
      <c r="V39" s="265"/>
      <c r="W39" s="226"/>
      <c r="X39" s="216"/>
      <c r="Y39" s="561"/>
      <c r="Z39" s="438"/>
      <c r="AA39" s="221"/>
      <c r="AB39" s="246"/>
      <c r="AC39" s="217"/>
      <c r="AD39" s="217"/>
      <c r="AE39" s="543"/>
      <c r="AF39" s="226"/>
      <c r="AG39" s="226"/>
      <c r="AO39" s="42" t="s">
        <v>182</v>
      </c>
    </row>
    <row r="40" spans="1:41" ht="37.5" customHeight="1" x14ac:dyDescent="0.2">
      <c r="A40" s="423"/>
      <c r="B40" s="409" t="s">
        <v>322</v>
      </c>
      <c r="C40" s="225" t="s">
        <v>356</v>
      </c>
      <c r="D40" s="242" t="s">
        <v>66</v>
      </c>
      <c r="E40" s="226" t="s">
        <v>357</v>
      </c>
      <c r="F40" s="225" t="s">
        <v>359</v>
      </c>
      <c r="G40" s="247" t="s">
        <v>130</v>
      </c>
      <c r="H40" s="249" t="s">
        <v>116</v>
      </c>
      <c r="I40" s="71" t="str">
        <f>CONCATENATE(G40,H40)</f>
        <v>POSIBLEMODERADO</v>
      </c>
      <c r="J40" s="251" t="str">
        <f>I41</f>
        <v>3. ALTO</v>
      </c>
      <c r="K40" s="544" t="s">
        <v>360</v>
      </c>
      <c r="L40" s="78" t="s">
        <v>110</v>
      </c>
      <c r="M40" s="67" t="s">
        <v>101</v>
      </c>
      <c r="N40" s="68">
        <f>IF(M40="ASIGNADO",15,IF(M40="NO ASIGNADO",0,""))</f>
        <v>15</v>
      </c>
      <c r="O40" s="255">
        <f>SUM(N40:N46)</f>
        <v>95</v>
      </c>
      <c r="P40" s="257" t="s">
        <v>157</v>
      </c>
      <c r="Q40" s="260">
        <f>IF(Q43="DÉBIL",0,IF(Q43="MODERADO",50,IF(Q43="FUERTE",100,"")))</f>
        <v>50</v>
      </c>
      <c r="R40" s="261"/>
      <c r="S40" s="263" t="s">
        <v>118</v>
      </c>
      <c r="T40" s="263" t="s">
        <v>118</v>
      </c>
      <c r="U40" s="243" t="s">
        <v>178</v>
      </c>
      <c r="V40" s="264" t="s">
        <v>122</v>
      </c>
      <c r="W40" s="225" t="s">
        <v>328</v>
      </c>
      <c r="X40" s="226" t="s">
        <v>361</v>
      </c>
      <c r="Y40" s="226" t="s">
        <v>362</v>
      </c>
      <c r="Z40" s="246" t="s">
        <v>316</v>
      </c>
      <c r="AA40" s="562" t="s">
        <v>170</v>
      </c>
      <c r="AB40" s="245" t="s">
        <v>363</v>
      </c>
      <c r="AC40" s="222"/>
      <c r="AD40" s="222"/>
      <c r="AE40" s="542" t="s">
        <v>333</v>
      </c>
      <c r="AF40" s="225" t="s">
        <v>364</v>
      </c>
      <c r="AG40" s="225"/>
      <c r="AH40" s="42" t="s">
        <v>114</v>
      </c>
      <c r="AI40" s="42" t="s">
        <v>115</v>
      </c>
      <c r="AJ40" s="42" t="s">
        <v>116</v>
      </c>
      <c r="AK40" s="42" t="s">
        <v>117</v>
      </c>
      <c r="AL40" s="42" t="s">
        <v>116</v>
      </c>
      <c r="AN40" s="42" t="s">
        <v>170</v>
      </c>
      <c r="AO40" s="42" t="s">
        <v>176</v>
      </c>
    </row>
    <row r="41" spans="1:41" ht="51.75" customHeight="1" x14ac:dyDescent="0.2">
      <c r="A41" s="423"/>
      <c r="B41" s="423"/>
      <c r="C41" s="245"/>
      <c r="D41" s="243"/>
      <c r="E41" s="215"/>
      <c r="F41" s="245"/>
      <c r="G41" s="247"/>
      <c r="H41" s="249"/>
      <c r="I41" s="71" t="str">
        <f>IF(I40="RARA VEZINSIGNIFICANTE","1. BAJO",IF(I40="RARA VEZMENOR","2. BAJO",IF(I40="IMPROBABLEINSIGNIFICANTE","3. BAJO",IF(I40="IMPROBABLEMENOR","4. BAJO",IF(I40="POSIBLEINSIGNIFICANTE","5. BAJO",IF(I40="RARA VEZMODERADO","1. MODERADO",IF(I40="IMPROBABLEMODERADO","2. MODERADO",IF(I40="POSIBLEMENOR","3. MODERADO",IF(I40="PROBABLEINSIGNIFICANTE","4. MODERADO",IF(I40="RARA VEZMAYOR","1. ALTO",IF(I40="IMPROBABLEMAYOR","2. ALTO",IF(I40="POSIBLEMODERADO","3. ALTO",IF(I40="PROBABLEMENOR","4. ALTO",IF(I40="PROBABLEMODERADO","5. ALTO",IF(I40="CASI SEGUROINSIGNIFICANTE","6. ALTO",IF(I40="CASI SEGUROMENOR","7. ALTO",IF(I40="RARA VEZCATASTRÓFICO","1. EXTREMO",IF(I40="IMPROBABLECATASTRÓFICO","2. EXTREMO",IF(I40="POSIBLEMAYOR","3. EXTREMO",IF(I40="POSIBLECATASTRÓFICO","4. EXTREMO",IF(I40="PROBABLEMAYOR","5. EXTREMO",IF(I40="PROBABLECATASTRÓFICO","6. EXTREMO",IF(I40="CASI SEGUROMODERADO","7. EXTREMO",IF(I40="CASI SEGUROMAYOR","8. EXTREMO",IF(I40="CASI SEGUROCATASTRÓFICO","9. EXTREMO","")))))))))))))))))))))))))</f>
        <v>3. ALTO</v>
      </c>
      <c r="J41" s="252"/>
      <c r="K41" s="545"/>
      <c r="L41" s="79" t="s">
        <v>199</v>
      </c>
      <c r="M41" s="65" t="s">
        <v>147</v>
      </c>
      <c r="N41" s="66">
        <f>IF(M41="ADECUADO",15,IF(M41="INADECUADO",0,""))</f>
        <v>15</v>
      </c>
      <c r="O41" s="256"/>
      <c r="P41" s="258"/>
      <c r="Q41" s="260"/>
      <c r="R41" s="262"/>
      <c r="S41" s="263"/>
      <c r="T41" s="263"/>
      <c r="U41" s="243"/>
      <c r="V41" s="265"/>
      <c r="W41" s="225"/>
      <c r="X41" s="215"/>
      <c r="Y41" s="215"/>
      <c r="Z41" s="431"/>
      <c r="AA41" s="563"/>
      <c r="AB41" s="245"/>
      <c r="AC41" s="222"/>
      <c r="AD41" s="222"/>
      <c r="AE41" s="543"/>
      <c r="AF41" s="225"/>
      <c r="AG41" s="225"/>
      <c r="AH41" s="42" t="s">
        <v>118</v>
      </c>
      <c r="AI41" s="42" t="s">
        <v>119</v>
      </c>
      <c r="AL41" s="42" t="s">
        <v>127</v>
      </c>
      <c r="AN41" s="42" t="s">
        <v>200</v>
      </c>
      <c r="AO41" s="42" t="s">
        <v>177</v>
      </c>
    </row>
    <row r="42" spans="1:41" ht="69.75" customHeight="1" x14ac:dyDescent="0.2">
      <c r="A42" s="423"/>
      <c r="B42" s="423"/>
      <c r="C42" s="245"/>
      <c r="D42" s="243"/>
      <c r="E42" s="215"/>
      <c r="F42" s="245"/>
      <c r="G42" s="247"/>
      <c r="H42" s="249"/>
      <c r="I42" s="71" t="str">
        <f>IF(OR(I41="1. BAJO",I41="2. BAJO",I41="3. BAJO",I41="4. BAJO",I41="5. BAJO"),"BAJO",IF(OR(I41="1. MODERADO",I41="2. MODERADO",I41="3. MODERADO",I41="4. MODERADO"),"MODERADO",IF(OR(I41="1. ALTO",I41="2. ALTO",I41="3. ALTO",I41="4. ALTO",I41="5. ALTO",I41="6. ALTO",I41="7. ALTO"),"ALTO",IF(OR(I41="1. EXTREMO",I41="2. EXTREMO",I41="3. EXTREMO",I41="4. EXTREMO",I41="5. EXTREMO",I41="6. EXTREMO",I41="7. EXTREMO",I41="8. EXTREMO",I41="9. EXTREMO"),"EXTREMO",""))))</f>
        <v>ALTO</v>
      </c>
      <c r="J42" s="252"/>
      <c r="K42" s="545"/>
      <c r="L42" s="81" t="s">
        <v>111</v>
      </c>
      <c r="M42" s="65" t="s">
        <v>148</v>
      </c>
      <c r="N42" s="66">
        <f>IF(M42="OPORTUNA",15,IF(M42="INOPORTUNA",0,""))</f>
        <v>15</v>
      </c>
      <c r="O42" s="256"/>
      <c r="P42" s="258"/>
      <c r="Q42" s="260"/>
      <c r="R42" s="262"/>
      <c r="S42" s="69" t="s">
        <v>164</v>
      </c>
      <c r="T42" s="69" t="s">
        <v>165</v>
      </c>
      <c r="U42" s="243"/>
      <c r="V42" s="265"/>
      <c r="W42" s="225"/>
      <c r="X42" s="215"/>
      <c r="Y42" s="215"/>
      <c r="Z42" s="431"/>
      <c r="AA42" s="563"/>
      <c r="AB42" s="245"/>
      <c r="AC42" s="222"/>
      <c r="AD42" s="222"/>
      <c r="AE42" s="543"/>
      <c r="AF42" s="225"/>
      <c r="AG42" s="225"/>
      <c r="AH42" s="42" t="s">
        <v>121</v>
      </c>
      <c r="AI42" s="42" t="s">
        <v>122</v>
      </c>
      <c r="AJ42" s="42" t="s">
        <v>123</v>
      </c>
      <c r="AK42" s="42" t="s">
        <v>124</v>
      </c>
      <c r="AL42" s="42" t="s">
        <v>132</v>
      </c>
      <c r="AO42" s="42" t="s">
        <v>178</v>
      </c>
    </row>
    <row r="43" spans="1:41" ht="84" customHeight="1" x14ac:dyDescent="0.2">
      <c r="A43" s="423"/>
      <c r="B43" s="423"/>
      <c r="C43" s="245"/>
      <c r="D43" s="243"/>
      <c r="E43" s="77" t="s">
        <v>172</v>
      </c>
      <c r="F43" s="245"/>
      <c r="G43" s="247"/>
      <c r="H43" s="249"/>
      <c r="I43" s="71"/>
      <c r="J43" s="252"/>
      <c r="K43" s="545"/>
      <c r="L43" s="79" t="s">
        <v>136</v>
      </c>
      <c r="M43" s="65" t="s">
        <v>149</v>
      </c>
      <c r="N43" s="66">
        <f>IF(M43="PREVENIR",15,IF(M43="DETECTAR",10,IF(M43="NO ES UN CONTROL",0,"")))</f>
        <v>15</v>
      </c>
      <c r="O43" s="227" t="str">
        <f>IF(O40&lt;86,"DÉBIL",IF(O40&lt;96,"MODERADO",IF(O40&lt;101,"FUERTE","")))</f>
        <v>MODERADO</v>
      </c>
      <c r="P43" s="258"/>
      <c r="Q43" s="229" t="str">
        <f>IF(AND(O43="FUERTE",P40="FUERTE (SIEMPRE SE EJECUTA)"),"FUERTE",IF(OR(O43="DÉBIL",P40="DÉBIL (NO SE EJECUTA)"),"DÉBIL",IF(OR(O43="MODERADO",P40="MODERADO (ALGUNAS VECES)"),"MODERADO")))</f>
        <v>MODERADO</v>
      </c>
      <c r="R43" s="231" t="str">
        <f>IF(AND(O43="FUERTE",P40="FUERTE (SIEMPRE SE EJECUTA)"),"NO","SÍ")</f>
        <v>SÍ</v>
      </c>
      <c r="S43" s="233">
        <f>IF(AND($Q43="FUERTE",$S40="DIRECTAMENTE",$T40="DIRECTAMENTE"),2,IF(AND($Q43="FUERTE",$S40="DIRECTAMENTE",$T40="INDIRECTAMENTE"),2,IF(AND($Q43="FUERTE",$S40="DIRECTAMENTE",$T40="NO DISMINUYE"),2,IF(AND($Q43="FUERTE",$S40="NO DISMINUYE",$T40="DIRECTAMENTE"),0,IF(AND($Q43="MODERADO",$S40="DIRECTAMENTE",$T40="DIRECTAMENTE"),1,IF(AND($Q43="MODERADO",$S40="DIRECTAMENTE",$T40="INDIRECTAMENTE"),1,IF(AND($Q43="MODERADO",$S40="DIRECTAMENTE",$T40="NO DISMINUYE"),1,IF(AND($Q43="MODERADO",$S40="NO DISMINUYE",$T40="DIRECTAMENTE"),0,"N/A"))))))))</f>
        <v>1</v>
      </c>
      <c r="T43" s="234">
        <f>IF(AND($Q43="FUERTE",$S40="DIRECTAMENTE",$T40="DIRECTAMENTE"),2,IF(AND($Q43="FUERTE",$S40="DIRECTAMENTE",$T40="INDIRECTAMENTE"),1,IF(AND($Q43="FUERTE",$S40="DIRECTAMENTE",$T40="NO DISMINUYE"),0,IF(AND($Q43="FUERTE",$S40="NO DISMINUYE",$T40="DIRECTAMENTE"),2,IF(AND($Q43="MODERADO",$S40="DIRECTAMENTE",$T40="DIRECTAMENTE"),1,IF(AND($Q43="MODERADO",$S40="DIRECTAMENTE",$T40="INDIRECTAMENTE"),0,IF(AND($Q43="MODERADO",$S40="DIRECTAMENTE",$T40="NO DISMINUYE"),0,IF(AND($Q43="MODERADO",$S40="NO DISMINUYE",$T40="DIRECTAMENTE"),1,"N/A"))))))))</f>
        <v>1</v>
      </c>
      <c r="U43" s="243"/>
      <c r="V43" s="265"/>
      <c r="W43" s="225"/>
      <c r="X43" s="215"/>
      <c r="Y43" s="215"/>
      <c r="Z43" s="438"/>
      <c r="AA43" s="563"/>
      <c r="AB43" s="245"/>
      <c r="AC43" s="222"/>
      <c r="AD43" s="222"/>
      <c r="AE43" s="543"/>
      <c r="AF43" s="225" t="s">
        <v>174</v>
      </c>
      <c r="AG43" s="225"/>
      <c r="AH43" s="42" t="s">
        <v>118</v>
      </c>
      <c r="AO43" s="42" t="s">
        <v>179</v>
      </c>
    </row>
    <row r="44" spans="1:41" ht="55.5" customHeight="1" x14ac:dyDescent="0.2">
      <c r="A44" s="423"/>
      <c r="B44" s="423"/>
      <c r="C44" s="245"/>
      <c r="D44" s="243"/>
      <c r="E44" s="215" t="s">
        <v>358</v>
      </c>
      <c r="F44" s="245"/>
      <c r="G44" s="247"/>
      <c r="H44" s="249"/>
      <c r="I44" s="71"/>
      <c r="J44" s="252"/>
      <c r="K44" s="545"/>
      <c r="L44" s="79" t="s">
        <v>137</v>
      </c>
      <c r="M44" s="65" t="s">
        <v>105</v>
      </c>
      <c r="N44" s="66">
        <f>IF(M44="CONFIABLE",15,IF(M44="NO CONFIABLE",0,""))</f>
        <v>15</v>
      </c>
      <c r="O44" s="228"/>
      <c r="P44" s="258"/>
      <c r="Q44" s="229"/>
      <c r="R44" s="231"/>
      <c r="S44" s="233"/>
      <c r="T44" s="235"/>
      <c r="U44" s="243"/>
      <c r="V44" s="265"/>
      <c r="W44" s="225"/>
      <c r="X44" s="215"/>
      <c r="Y44" s="215"/>
      <c r="Z44" s="77" t="s">
        <v>206</v>
      </c>
      <c r="AA44" s="563"/>
      <c r="AB44" s="245"/>
      <c r="AC44" s="222"/>
      <c r="AD44" s="222"/>
      <c r="AE44" s="543"/>
      <c r="AF44" s="225"/>
      <c r="AG44" s="225"/>
      <c r="AH44" s="42" t="s">
        <v>163</v>
      </c>
      <c r="AJ44" s="42" t="s">
        <v>150</v>
      </c>
      <c r="AK44" s="42" t="s">
        <v>149</v>
      </c>
      <c r="AL44" s="42" t="s">
        <v>151</v>
      </c>
      <c r="AO44" s="42" t="s">
        <v>180</v>
      </c>
    </row>
    <row r="45" spans="1:41" ht="66.75" customHeight="1" x14ac:dyDescent="0.2">
      <c r="A45" s="423"/>
      <c r="B45" s="423"/>
      <c r="C45" s="245"/>
      <c r="D45" s="243"/>
      <c r="E45" s="215"/>
      <c r="F45" s="245"/>
      <c r="G45" s="247"/>
      <c r="H45" s="249"/>
      <c r="I45" s="71"/>
      <c r="J45" s="252"/>
      <c r="K45" s="545"/>
      <c r="L45" s="79" t="s">
        <v>138</v>
      </c>
      <c r="M45" s="65" t="s">
        <v>107</v>
      </c>
      <c r="N45" s="66">
        <f>IF(M45="SE INVESTIGAN Y SE RESUELVEN OPORTUNAMENTE",15,IF(M45="NO SE INVESTIGAN Y SE RESUELVEN OPORTUNAMENTE",0,""))</f>
        <v>15</v>
      </c>
      <c r="O45" s="228"/>
      <c r="P45" s="258"/>
      <c r="Q45" s="229"/>
      <c r="R45" s="231"/>
      <c r="S45" s="233"/>
      <c r="T45" s="235"/>
      <c r="U45" s="243"/>
      <c r="V45" s="265"/>
      <c r="W45" s="225"/>
      <c r="X45" s="215"/>
      <c r="Y45" s="215"/>
      <c r="Z45" s="246" t="s">
        <v>331</v>
      </c>
      <c r="AA45" s="563"/>
      <c r="AB45" s="245"/>
      <c r="AC45" s="222"/>
      <c r="AD45" s="222"/>
      <c r="AE45" s="543"/>
      <c r="AF45" s="225"/>
      <c r="AG45" s="225"/>
      <c r="AH45" s="42" t="s">
        <v>119</v>
      </c>
      <c r="AO45" s="42" t="s">
        <v>181</v>
      </c>
    </row>
    <row r="46" spans="1:41" ht="60.75" customHeight="1" x14ac:dyDescent="0.2">
      <c r="A46" s="520"/>
      <c r="B46" s="423"/>
      <c r="C46" s="246"/>
      <c r="D46" s="244"/>
      <c r="E46" s="216"/>
      <c r="F46" s="246"/>
      <c r="G46" s="248"/>
      <c r="H46" s="250"/>
      <c r="I46" s="71"/>
      <c r="J46" s="252"/>
      <c r="K46" s="546"/>
      <c r="L46" s="80" t="s">
        <v>139</v>
      </c>
      <c r="M46" s="72" t="s">
        <v>152</v>
      </c>
      <c r="N46" s="73">
        <f>IF(M46="COMPLETA",10,IF(M46="INCOMPLETA",5,IF(M46="NO EXISTE",0,"")))</f>
        <v>5</v>
      </c>
      <c r="O46" s="228"/>
      <c r="P46" s="259"/>
      <c r="Q46" s="230"/>
      <c r="R46" s="232"/>
      <c r="S46" s="234"/>
      <c r="T46" s="235"/>
      <c r="U46" s="244"/>
      <c r="V46" s="265"/>
      <c r="W46" s="226"/>
      <c r="X46" s="216"/>
      <c r="Y46" s="216"/>
      <c r="Z46" s="438"/>
      <c r="AA46" s="564"/>
      <c r="AB46" s="246"/>
      <c r="AC46" s="217"/>
      <c r="AD46" s="217"/>
      <c r="AE46" s="543"/>
      <c r="AF46" s="226"/>
      <c r="AG46" s="226"/>
      <c r="AO46" s="42" t="s">
        <v>182</v>
      </c>
    </row>
    <row r="47" spans="1:41" ht="37.5" hidden="1" customHeight="1" x14ac:dyDescent="0.2">
      <c r="A47" s="236"/>
      <c r="B47" s="237"/>
      <c r="C47" s="522"/>
      <c r="D47" s="242" t="s">
        <v>65</v>
      </c>
      <c r="E47" s="226"/>
      <c r="F47" s="225"/>
      <c r="G47" s="247" t="s">
        <v>131</v>
      </c>
      <c r="H47" s="249" t="s">
        <v>127</v>
      </c>
      <c r="I47" s="71" t="str">
        <f>CONCATENATE(G47,H47)</f>
        <v>PROBABLEMAYOR</v>
      </c>
      <c r="J47" s="251" t="str">
        <f>I48</f>
        <v>5. EXTREMO</v>
      </c>
      <c r="K47" s="253"/>
      <c r="L47" s="78" t="s">
        <v>110</v>
      </c>
      <c r="M47" s="67" t="s">
        <v>101</v>
      </c>
      <c r="N47" s="68">
        <f>IF(M47="ASIGNADO",15,IF(M47="NO ASIGNADO",0,""))</f>
        <v>15</v>
      </c>
      <c r="O47" s="255">
        <f>SUM(N47:N53)</f>
        <v>100</v>
      </c>
      <c r="P47" s="257" t="s">
        <v>156</v>
      </c>
      <c r="Q47" s="260">
        <f>IF(Q50="DÉBIL",0,IF(Q50="MODERADO",50,IF(Q50="FUERTE",100,"")))</f>
        <v>100</v>
      </c>
      <c r="R47" s="261"/>
      <c r="S47" s="263" t="s">
        <v>118</v>
      </c>
      <c r="T47" s="263" t="s">
        <v>118</v>
      </c>
      <c r="U47" s="243" t="s">
        <v>196</v>
      </c>
      <c r="V47" s="264" t="s">
        <v>121</v>
      </c>
      <c r="W47" s="222"/>
      <c r="X47" s="222"/>
      <c r="Y47" s="217"/>
      <c r="Z47" s="217"/>
      <c r="AA47" s="219" t="s">
        <v>200</v>
      </c>
      <c r="AB47" s="222"/>
      <c r="AC47" s="222"/>
      <c r="AD47" s="222"/>
      <c r="AE47" s="223" t="s">
        <v>207</v>
      </c>
      <c r="AF47" s="225" t="s">
        <v>173</v>
      </c>
      <c r="AG47" s="225"/>
      <c r="AH47" s="42" t="s">
        <v>114</v>
      </c>
      <c r="AI47" s="42" t="s">
        <v>115</v>
      </c>
      <c r="AJ47" s="42" t="s">
        <v>116</v>
      </c>
      <c r="AK47" s="42" t="s">
        <v>117</v>
      </c>
      <c r="AL47" s="42" t="s">
        <v>116</v>
      </c>
      <c r="AN47" s="42" t="s">
        <v>170</v>
      </c>
      <c r="AO47" s="42" t="s">
        <v>176</v>
      </c>
    </row>
    <row r="48" spans="1:41" ht="51.75" hidden="1" customHeight="1" x14ac:dyDescent="0.2">
      <c r="A48" s="236"/>
      <c r="B48" s="238"/>
      <c r="C48" s="523"/>
      <c r="D48" s="243"/>
      <c r="E48" s="215"/>
      <c r="F48" s="245"/>
      <c r="G48" s="247"/>
      <c r="H48" s="249"/>
      <c r="I48" s="71" t="str">
        <f>IF(I47="RARA VEZINSIGNIFICANTE","1. BAJO",IF(I47="RARA VEZMENOR","2. BAJO",IF(I47="IMPROBABLEINSIGNIFICANTE","3. BAJO",IF(I47="IMPROBABLEMENOR","4. BAJO",IF(I47="POSIBLEINSIGNIFICANTE","5. BAJO",IF(I47="RARA VEZMODERADO","1. MODERADO",IF(I47="IMPROBABLEMODERADO","2. MODERADO",IF(I47="POSIBLEMENOR","3. MODERADO",IF(I47="PROBABLEINSIGNIFICANTE","4. MODERADO",IF(I47="RARA VEZMAYOR","1. ALTO",IF(I47="IMPROBABLEMAYOR","2. ALTO",IF(I47="POSIBLEMODERADO","3. ALTO",IF(I47="PROBABLEMENOR","4. ALTO",IF(I47="PROBABLEMODERADO","5. ALTO",IF(I47="CASI SEGUROINSIGNIFICANTE","6. ALTO",IF(I47="CASI SEGUROMENOR","7. ALTO",IF(I47="RARA VEZCATASTRÓFICO","1. EXTREMO",IF(I47="IMPROBABLECATASTRÓFICO","2. EXTREMO",IF(I47="POSIBLEMAYOR","3. EXTREMO",IF(I47="POSIBLECATASTRÓFICO","4. EXTREMO",IF(I47="PROBABLEMAYOR","5. EXTREMO",IF(I47="PROBABLECATASTRÓFICO","6. EXTREMO",IF(I47="CASI SEGUROMODERADO","7. EXTREMO",IF(I47="CASI SEGUROMAYOR","8. EXTREMO",IF(I47="CASI SEGUROCATASTRÓFICO","9. EXTREMO","")))))))))))))))))))))))))</f>
        <v>5. EXTREMO</v>
      </c>
      <c r="J48" s="252"/>
      <c r="K48" s="253"/>
      <c r="L48" s="79" t="s">
        <v>199</v>
      </c>
      <c r="M48" s="65" t="s">
        <v>147</v>
      </c>
      <c r="N48" s="66">
        <f>IF(M48="ADECUADO",15,IF(M48="INADECUADO",0,""))</f>
        <v>15</v>
      </c>
      <c r="O48" s="256"/>
      <c r="P48" s="258"/>
      <c r="Q48" s="260"/>
      <c r="R48" s="262"/>
      <c r="S48" s="263"/>
      <c r="T48" s="263"/>
      <c r="U48" s="243"/>
      <c r="V48" s="265"/>
      <c r="W48" s="222"/>
      <c r="X48" s="222"/>
      <c r="Y48" s="266"/>
      <c r="Z48" s="266"/>
      <c r="AA48" s="220"/>
      <c r="AB48" s="222"/>
      <c r="AC48" s="222"/>
      <c r="AD48" s="222"/>
      <c r="AE48" s="223"/>
      <c r="AF48" s="225"/>
      <c r="AG48" s="225"/>
      <c r="AH48" s="42" t="s">
        <v>118</v>
      </c>
      <c r="AI48" s="42" t="s">
        <v>119</v>
      </c>
      <c r="AL48" s="42" t="s">
        <v>127</v>
      </c>
      <c r="AN48" s="42" t="s">
        <v>200</v>
      </c>
      <c r="AO48" s="42" t="s">
        <v>177</v>
      </c>
    </row>
    <row r="49" spans="1:41" ht="69.75" hidden="1" customHeight="1" x14ac:dyDescent="0.2">
      <c r="A49" s="236"/>
      <c r="B49" s="238"/>
      <c r="C49" s="523"/>
      <c r="D49" s="243"/>
      <c r="E49" s="215"/>
      <c r="F49" s="245"/>
      <c r="G49" s="247"/>
      <c r="H49" s="249"/>
      <c r="I49" s="71" t="str">
        <f>IF(OR(I48="1. BAJO",I48="2. BAJO",I48="3. BAJO",I48="4. BAJO",I48="5. BAJO"),"BAJO",IF(OR(I48="1. MODERADO",I48="2. MODERADO",I48="3. MODERADO",I48="4. MODERADO"),"MODERADO",IF(OR(I48="1. ALTO",I48="2. ALTO",I48="3. ALTO",I48="4. ALTO",I48="5. ALTO",I48="6. ALTO",I48="7. ALTO"),"ALTO",IF(OR(I48="1. EXTREMO",I48="2. EXTREMO",I48="3. EXTREMO",I48="4. EXTREMO",I48="5. EXTREMO",I48="6. EXTREMO",I48="7. EXTREMO",I48="8. EXTREMO",I48="9. EXTREMO"),"EXTREMO",""))))</f>
        <v>EXTREMO</v>
      </c>
      <c r="J49" s="252"/>
      <c r="K49" s="253"/>
      <c r="L49" s="81" t="s">
        <v>111</v>
      </c>
      <c r="M49" s="65" t="s">
        <v>148</v>
      </c>
      <c r="N49" s="66">
        <f>IF(M49="OPORTUNA",15,IF(M49="INOPORTUNA",0,""))</f>
        <v>15</v>
      </c>
      <c r="O49" s="256"/>
      <c r="P49" s="258"/>
      <c r="Q49" s="260"/>
      <c r="R49" s="262"/>
      <c r="S49" s="69" t="s">
        <v>164</v>
      </c>
      <c r="T49" s="69" t="s">
        <v>165</v>
      </c>
      <c r="U49" s="243"/>
      <c r="V49" s="265"/>
      <c r="W49" s="222"/>
      <c r="X49" s="222"/>
      <c r="Y49" s="266"/>
      <c r="Z49" s="266"/>
      <c r="AA49" s="220"/>
      <c r="AB49" s="222"/>
      <c r="AC49" s="222"/>
      <c r="AD49" s="222"/>
      <c r="AE49" s="223"/>
      <c r="AF49" s="225"/>
      <c r="AG49" s="225"/>
      <c r="AH49" s="42" t="s">
        <v>121</v>
      </c>
      <c r="AI49" s="42" t="s">
        <v>122</v>
      </c>
      <c r="AJ49" s="42" t="s">
        <v>123</v>
      </c>
      <c r="AK49" s="42" t="s">
        <v>124</v>
      </c>
      <c r="AL49" s="42" t="s">
        <v>132</v>
      </c>
      <c r="AO49" s="42" t="s">
        <v>178</v>
      </c>
    </row>
    <row r="50" spans="1:41" ht="84" hidden="1" customHeight="1" x14ac:dyDescent="0.2">
      <c r="A50" s="236"/>
      <c r="B50" s="238"/>
      <c r="C50" s="523"/>
      <c r="D50" s="243"/>
      <c r="E50" s="77" t="s">
        <v>172</v>
      </c>
      <c r="F50" s="245"/>
      <c r="G50" s="247"/>
      <c r="H50" s="249"/>
      <c r="I50" s="71"/>
      <c r="J50" s="252"/>
      <c r="K50" s="253"/>
      <c r="L50" s="79" t="s">
        <v>136</v>
      </c>
      <c r="M50" s="65" t="s">
        <v>149</v>
      </c>
      <c r="N50" s="66">
        <f>IF(M50="PREVENIR",15,IF(M50="DETECTAR",10,IF(M50="NO ES UN CONTROL",0,"")))</f>
        <v>15</v>
      </c>
      <c r="O50" s="227" t="str">
        <f>IF(O47&lt;86,"DÉBIL",IF(O47&lt;96,"MODERADO",IF(O47&lt;101,"FUERTE","")))</f>
        <v>FUERTE</v>
      </c>
      <c r="P50" s="258"/>
      <c r="Q50" s="229" t="str">
        <f>IF(AND(O50="FUERTE",P47="FUERTE (SIEMPRE SE EJECUTA)"),"FUERTE",IF(OR(O50="DÉBIL",P47="DÉBIL (NO SE EJECUTA)"),"DÉBIL",IF(OR(O50="MODERADO",P47="MODERADO (ALGUNAS VECES)"),"MODERADO")))</f>
        <v>FUERTE</v>
      </c>
      <c r="R50" s="231" t="str">
        <f>IF(AND(O50="FUERTE",P47="FUERTE (SIEMPRE SE EJECUTA)"),"NO","SÍ")</f>
        <v>NO</v>
      </c>
      <c r="S50" s="233">
        <f>IF(AND($Q50="FUERTE",$S47="DIRECTAMENTE",$T47="DIRECTAMENTE"),2,IF(AND($Q50="FUERTE",$S47="DIRECTAMENTE",$T47="INDIRECTAMENTE"),2,IF(AND($Q50="FUERTE",$S47="DIRECTAMENTE",$T47="NO DISMINUYE"),2,IF(AND($Q50="FUERTE",$S47="NO DISMINUYE",$T47="DIRECTAMENTE"),0,IF(AND($Q50="MODERADO",$S47="DIRECTAMENTE",$T47="DIRECTAMENTE"),1,IF(AND($Q50="MODERADO",$S47="DIRECTAMENTE",$T47="INDIRECTAMENTE"),1,IF(AND($Q50="MODERADO",$S47="DIRECTAMENTE",$T47="NO DISMINUYE"),1,IF(AND($Q50="MODERADO",$S47="NO DISMINUYE",$T47="DIRECTAMENTE"),0,"N/A"))))))))</f>
        <v>2</v>
      </c>
      <c r="T50" s="234">
        <f>IF(AND($Q50="FUERTE",$S47="DIRECTAMENTE",$T47="DIRECTAMENTE"),2,IF(AND($Q50="FUERTE",$S47="DIRECTAMENTE",$T47="INDIRECTAMENTE"),1,IF(AND($Q50="FUERTE",$S47="DIRECTAMENTE",$T47="NO DISMINUYE"),0,IF(AND($Q50="FUERTE",$S47="NO DISMINUYE",$T47="DIRECTAMENTE"),2,IF(AND($Q50="MODERADO",$S47="DIRECTAMENTE",$T47="DIRECTAMENTE"),1,IF(AND($Q50="MODERADO",$S47="DIRECTAMENTE",$T47="INDIRECTAMENTE"),0,IF(AND($Q50="MODERADO",$S47="DIRECTAMENTE",$T47="NO DISMINUYE"),0,IF(AND($Q50="MODERADO",$S47="NO DISMINUYE",$T47="DIRECTAMENTE"),1,"N/A"))))))))</f>
        <v>2</v>
      </c>
      <c r="U50" s="243"/>
      <c r="V50" s="265"/>
      <c r="W50" s="222"/>
      <c r="X50" s="222"/>
      <c r="Y50" s="266"/>
      <c r="Z50" s="218"/>
      <c r="AA50" s="220"/>
      <c r="AB50" s="222"/>
      <c r="AC50" s="222"/>
      <c r="AD50" s="222"/>
      <c r="AE50" s="223"/>
      <c r="AF50" s="225" t="s">
        <v>174</v>
      </c>
      <c r="AG50" s="225"/>
      <c r="AH50" s="42" t="s">
        <v>118</v>
      </c>
      <c r="AO50" s="42" t="s">
        <v>179</v>
      </c>
    </row>
    <row r="51" spans="1:41" ht="55.5" hidden="1" customHeight="1" x14ac:dyDescent="0.2">
      <c r="A51" s="236"/>
      <c r="B51" s="238"/>
      <c r="C51" s="523"/>
      <c r="D51" s="243"/>
      <c r="E51" s="215"/>
      <c r="F51" s="245"/>
      <c r="G51" s="247"/>
      <c r="H51" s="249"/>
      <c r="I51" s="71"/>
      <c r="J51" s="252"/>
      <c r="K51" s="253"/>
      <c r="L51" s="79" t="s">
        <v>137</v>
      </c>
      <c r="M51" s="65" t="s">
        <v>105</v>
      </c>
      <c r="N51" s="66">
        <f>IF(M51="CONFIABLE",15,IF(M51="NO CONFIABLE",0,""))</f>
        <v>15</v>
      </c>
      <c r="O51" s="228"/>
      <c r="P51" s="258"/>
      <c r="Q51" s="229"/>
      <c r="R51" s="231"/>
      <c r="S51" s="233"/>
      <c r="T51" s="235"/>
      <c r="U51" s="243"/>
      <c r="V51" s="265"/>
      <c r="W51" s="222"/>
      <c r="X51" s="222"/>
      <c r="Y51" s="266"/>
      <c r="Z51" s="77" t="s">
        <v>206</v>
      </c>
      <c r="AA51" s="220"/>
      <c r="AB51" s="222"/>
      <c r="AC51" s="222"/>
      <c r="AD51" s="222"/>
      <c r="AE51" s="223"/>
      <c r="AF51" s="225"/>
      <c r="AG51" s="225"/>
      <c r="AH51" s="42" t="s">
        <v>163</v>
      </c>
      <c r="AJ51" s="42" t="s">
        <v>150</v>
      </c>
      <c r="AK51" s="42" t="s">
        <v>149</v>
      </c>
      <c r="AL51" s="42" t="s">
        <v>151</v>
      </c>
      <c r="AO51" s="42" t="s">
        <v>180</v>
      </c>
    </row>
    <row r="52" spans="1:41" ht="66.75" hidden="1" customHeight="1" x14ac:dyDescent="0.2">
      <c r="A52" s="236"/>
      <c r="B52" s="238"/>
      <c r="C52" s="523"/>
      <c r="D52" s="243"/>
      <c r="E52" s="215"/>
      <c r="F52" s="245"/>
      <c r="G52" s="247"/>
      <c r="H52" s="249"/>
      <c r="I52" s="71"/>
      <c r="J52" s="252"/>
      <c r="K52" s="253"/>
      <c r="L52" s="79" t="s">
        <v>138</v>
      </c>
      <c r="M52" s="65" t="s">
        <v>107</v>
      </c>
      <c r="N52" s="66">
        <f>IF(M52="SE INVESTIGAN Y SE RESUELVEN OPORTUNAMENTE",15,IF(M52="NO SE INVESTIGAN Y SE RESUELVEN OPORTUNAMENTE",0,""))</f>
        <v>15</v>
      </c>
      <c r="O52" s="228"/>
      <c r="P52" s="258"/>
      <c r="Q52" s="229"/>
      <c r="R52" s="231"/>
      <c r="S52" s="233"/>
      <c r="T52" s="235"/>
      <c r="U52" s="243"/>
      <c r="V52" s="265"/>
      <c r="W52" s="222"/>
      <c r="X52" s="222"/>
      <c r="Y52" s="266"/>
      <c r="Z52" s="217"/>
      <c r="AA52" s="220"/>
      <c r="AB52" s="222"/>
      <c r="AC52" s="222"/>
      <c r="AD52" s="222"/>
      <c r="AE52" s="223"/>
      <c r="AF52" s="225"/>
      <c r="AG52" s="225"/>
      <c r="AH52" s="42" t="s">
        <v>119</v>
      </c>
      <c r="AO52" s="42" t="s">
        <v>181</v>
      </c>
    </row>
    <row r="53" spans="1:41" ht="60.75" hidden="1" customHeight="1" x14ac:dyDescent="0.2">
      <c r="A53" s="237"/>
      <c r="B53" s="238"/>
      <c r="C53" s="524"/>
      <c r="D53" s="244"/>
      <c r="E53" s="216"/>
      <c r="F53" s="246"/>
      <c r="G53" s="248"/>
      <c r="H53" s="250"/>
      <c r="I53" s="71"/>
      <c r="J53" s="252"/>
      <c r="K53" s="254"/>
      <c r="L53" s="80" t="s">
        <v>139</v>
      </c>
      <c r="M53" s="72" t="s">
        <v>109</v>
      </c>
      <c r="N53" s="73">
        <f>IF(M53="COMPLETA",10,IF(M53="INCOMPLETA",5,IF(M53="NO EXISTE",0,"")))</f>
        <v>10</v>
      </c>
      <c r="O53" s="228"/>
      <c r="P53" s="259"/>
      <c r="Q53" s="230"/>
      <c r="R53" s="232"/>
      <c r="S53" s="234"/>
      <c r="T53" s="235"/>
      <c r="U53" s="244"/>
      <c r="V53" s="265"/>
      <c r="W53" s="217"/>
      <c r="X53" s="217"/>
      <c r="Y53" s="218"/>
      <c r="Z53" s="218"/>
      <c r="AA53" s="221"/>
      <c r="AB53" s="217"/>
      <c r="AC53" s="217"/>
      <c r="AD53" s="217"/>
      <c r="AE53" s="224"/>
      <c r="AF53" s="226"/>
      <c r="AG53" s="226"/>
      <c r="AO53" s="42" t="s">
        <v>182</v>
      </c>
    </row>
    <row r="54" spans="1:41" ht="37.5" hidden="1" customHeight="1" x14ac:dyDescent="0.2">
      <c r="A54" s="236"/>
      <c r="B54" s="237"/>
      <c r="C54" s="522"/>
      <c r="D54" s="242" t="s">
        <v>65</v>
      </c>
      <c r="E54" s="226"/>
      <c r="F54" s="225"/>
      <c r="G54" s="247" t="s">
        <v>131</v>
      </c>
      <c r="H54" s="249" t="s">
        <v>127</v>
      </c>
      <c r="I54" s="71" t="str">
        <f>CONCATENATE(G54,H54)</f>
        <v>PROBABLEMAYOR</v>
      </c>
      <c r="J54" s="251" t="str">
        <f>I55</f>
        <v>5. EXTREMO</v>
      </c>
      <c r="K54" s="253"/>
      <c r="L54" s="78" t="s">
        <v>110</v>
      </c>
      <c r="M54" s="67" t="s">
        <v>101</v>
      </c>
      <c r="N54" s="68">
        <f>IF(M54="ASIGNADO",15,IF(M54="NO ASIGNADO",0,""))</f>
        <v>15</v>
      </c>
      <c r="O54" s="255">
        <f>SUM(N54:N60)</f>
        <v>100</v>
      </c>
      <c r="P54" s="257" t="s">
        <v>156</v>
      </c>
      <c r="Q54" s="260">
        <f>IF(Q57="DÉBIL",0,IF(Q57="MODERADO",50,IF(Q57="FUERTE",100,"")))</f>
        <v>100</v>
      </c>
      <c r="R54" s="261"/>
      <c r="S54" s="263" t="s">
        <v>118</v>
      </c>
      <c r="T54" s="263" t="s">
        <v>118</v>
      </c>
      <c r="U54" s="243" t="s">
        <v>196</v>
      </c>
      <c r="V54" s="264" t="s">
        <v>121</v>
      </c>
      <c r="W54" s="222"/>
      <c r="X54" s="222"/>
      <c r="Y54" s="217"/>
      <c r="Z54" s="217"/>
      <c r="AA54" s="219" t="s">
        <v>200</v>
      </c>
      <c r="AB54" s="222"/>
      <c r="AC54" s="222"/>
      <c r="AD54" s="222"/>
      <c r="AE54" s="223" t="s">
        <v>207</v>
      </c>
      <c r="AF54" s="225" t="s">
        <v>173</v>
      </c>
      <c r="AG54" s="225"/>
      <c r="AH54" s="42" t="s">
        <v>114</v>
      </c>
      <c r="AI54" s="42" t="s">
        <v>115</v>
      </c>
      <c r="AJ54" s="42" t="s">
        <v>116</v>
      </c>
      <c r="AK54" s="42" t="s">
        <v>117</v>
      </c>
      <c r="AL54" s="42" t="s">
        <v>116</v>
      </c>
      <c r="AN54" s="42" t="s">
        <v>170</v>
      </c>
      <c r="AO54" s="42" t="s">
        <v>176</v>
      </c>
    </row>
    <row r="55" spans="1:41" ht="51.75" hidden="1" customHeight="1" x14ac:dyDescent="0.2">
      <c r="A55" s="236"/>
      <c r="B55" s="238"/>
      <c r="C55" s="523"/>
      <c r="D55" s="243"/>
      <c r="E55" s="215"/>
      <c r="F55" s="245"/>
      <c r="G55" s="247"/>
      <c r="H55" s="249"/>
      <c r="I55" s="71" t="str">
        <f>IF(I54="RARA VEZINSIGNIFICANTE","1. BAJO",IF(I54="RARA VEZMENOR","2. BAJO",IF(I54="IMPROBABLEINSIGNIFICANTE","3. BAJO",IF(I54="IMPROBABLEMENOR","4. BAJO",IF(I54="POSIBLEINSIGNIFICANTE","5. BAJO",IF(I54="RARA VEZMODERADO","1. MODERADO",IF(I54="IMPROBABLEMODERADO","2. MODERADO",IF(I54="POSIBLEMENOR","3. MODERADO",IF(I54="PROBABLEINSIGNIFICANTE","4. MODERADO",IF(I54="RARA VEZMAYOR","1. ALTO",IF(I54="IMPROBABLEMAYOR","2. ALTO",IF(I54="POSIBLEMODERADO","3. ALTO",IF(I54="PROBABLEMENOR","4. ALTO",IF(I54="PROBABLEMODERADO","5. ALTO",IF(I54="CASI SEGUROINSIGNIFICANTE","6. ALTO",IF(I54="CASI SEGUROMENOR","7. ALTO",IF(I54="RARA VEZCATASTRÓFICO","1. EXTREMO",IF(I54="IMPROBABLECATASTRÓFICO","2. EXTREMO",IF(I54="POSIBLEMAYOR","3. EXTREMO",IF(I54="POSIBLECATASTRÓFICO","4. EXTREMO",IF(I54="PROBABLEMAYOR","5. EXTREMO",IF(I54="PROBABLECATASTRÓFICO","6. EXTREMO",IF(I54="CASI SEGUROMODERADO","7. EXTREMO",IF(I54="CASI SEGUROMAYOR","8. EXTREMO",IF(I54="CASI SEGUROCATASTRÓFICO","9. EXTREMO","")))))))))))))))))))))))))</f>
        <v>5. EXTREMO</v>
      </c>
      <c r="J55" s="252"/>
      <c r="K55" s="253"/>
      <c r="L55" s="79" t="s">
        <v>199</v>
      </c>
      <c r="M55" s="65" t="s">
        <v>147</v>
      </c>
      <c r="N55" s="66">
        <f>IF(M55="ADECUADO",15,IF(M55="INADECUADO",0,""))</f>
        <v>15</v>
      </c>
      <c r="O55" s="256"/>
      <c r="P55" s="258"/>
      <c r="Q55" s="260"/>
      <c r="R55" s="262"/>
      <c r="S55" s="263"/>
      <c r="T55" s="263"/>
      <c r="U55" s="243"/>
      <c r="V55" s="265"/>
      <c r="W55" s="222"/>
      <c r="X55" s="222"/>
      <c r="Y55" s="266"/>
      <c r="Z55" s="266"/>
      <c r="AA55" s="220"/>
      <c r="AB55" s="222"/>
      <c r="AC55" s="222"/>
      <c r="AD55" s="222"/>
      <c r="AE55" s="223"/>
      <c r="AF55" s="225"/>
      <c r="AG55" s="225"/>
      <c r="AH55" s="42" t="s">
        <v>118</v>
      </c>
      <c r="AI55" s="42" t="s">
        <v>119</v>
      </c>
      <c r="AL55" s="42" t="s">
        <v>127</v>
      </c>
      <c r="AN55" s="42" t="s">
        <v>200</v>
      </c>
      <c r="AO55" s="42" t="s">
        <v>177</v>
      </c>
    </row>
    <row r="56" spans="1:41" ht="69.75" hidden="1" customHeight="1" x14ac:dyDescent="0.2">
      <c r="A56" s="236"/>
      <c r="B56" s="238"/>
      <c r="C56" s="523"/>
      <c r="D56" s="243"/>
      <c r="E56" s="215"/>
      <c r="F56" s="245"/>
      <c r="G56" s="247"/>
      <c r="H56" s="249"/>
      <c r="I56" s="71" t="str">
        <f>IF(OR(I55="1. BAJO",I55="2. BAJO",I55="3. BAJO",I55="4. BAJO",I55="5. BAJO"),"BAJO",IF(OR(I55="1. MODERADO",I55="2. MODERADO",I55="3. MODERADO",I55="4. MODERADO"),"MODERADO",IF(OR(I55="1. ALTO",I55="2. ALTO",I55="3. ALTO",I55="4. ALTO",I55="5. ALTO",I55="6. ALTO",I55="7. ALTO"),"ALTO",IF(OR(I55="1. EXTREMO",I55="2. EXTREMO",I55="3. EXTREMO",I55="4. EXTREMO",I55="5. EXTREMO",I55="6. EXTREMO",I55="7. EXTREMO",I55="8. EXTREMO",I55="9. EXTREMO"),"EXTREMO",""))))</f>
        <v>EXTREMO</v>
      </c>
      <c r="J56" s="252"/>
      <c r="K56" s="253"/>
      <c r="L56" s="81" t="s">
        <v>111</v>
      </c>
      <c r="M56" s="65" t="s">
        <v>148</v>
      </c>
      <c r="N56" s="66">
        <f>IF(M56="OPORTUNA",15,IF(M56="INOPORTUNA",0,""))</f>
        <v>15</v>
      </c>
      <c r="O56" s="256"/>
      <c r="P56" s="258"/>
      <c r="Q56" s="260"/>
      <c r="R56" s="262"/>
      <c r="S56" s="69" t="s">
        <v>164</v>
      </c>
      <c r="T56" s="69" t="s">
        <v>165</v>
      </c>
      <c r="U56" s="243"/>
      <c r="V56" s="265"/>
      <c r="W56" s="222"/>
      <c r="X56" s="222"/>
      <c r="Y56" s="266"/>
      <c r="Z56" s="266"/>
      <c r="AA56" s="220"/>
      <c r="AB56" s="222"/>
      <c r="AC56" s="222"/>
      <c r="AD56" s="222"/>
      <c r="AE56" s="223"/>
      <c r="AF56" s="225"/>
      <c r="AG56" s="225"/>
      <c r="AH56" s="42" t="s">
        <v>121</v>
      </c>
      <c r="AI56" s="42" t="s">
        <v>122</v>
      </c>
      <c r="AJ56" s="42" t="s">
        <v>123</v>
      </c>
      <c r="AK56" s="42" t="s">
        <v>124</v>
      </c>
      <c r="AL56" s="42" t="s">
        <v>132</v>
      </c>
      <c r="AO56" s="42" t="s">
        <v>178</v>
      </c>
    </row>
    <row r="57" spans="1:41" ht="84" hidden="1" customHeight="1" x14ac:dyDescent="0.2">
      <c r="A57" s="236"/>
      <c r="B57" s="238"/>
      <c r="C57" s="523"/>
      <c r="D57" s="243"/>
      <c r="E57" s="77" t="s">
        <v>172</v>
      </c>
      <c r="F57" s="245"/>
      <c r="G57" s="247"/>
      <c r="H57" s="249"/>
      <c r="I57" s="71"/>
      <c r="J57" s="252"/>
      <c r="K57" s="253"/>
      <c r="L57" s="79" t="s">
        <v>136</v>
      </c>
      <c r="M57" s="65" t="s">
        <v>149</v>
      </c>
      <c r="N57" s="66">
        <f>IF(M57="PREVENIR",15,IF(M57="DETECTAR",10,IF(M57="NO ES UN CONTROL",0,"")))</f>
        <v>15</v>
      </c>
      <c r="O57" s="227" t="str">
        <f>IF(O54&lt;86,"DÉBIL",IF(O54&lt;96,"MODERADO",IF(O54&lt;101,"FUERTE","")))</f>
        <v>FUERTE</v>
      </c>
      <c r="P57" s="258"/>
      <c r="Q57" s="229" t="str">
        <f>IF(AND(O57="FUERTE",P54="FUERTE (SIEMPRE SE EJECUTA)"),"FUERTE",IF(OR(O57="DÉBIL",P54="DÉBIL (NO SE EJECUTA)"),"DÉBIL",IF(OR(O57="MODERADO",P54="MODERADO (ALGUNAS VECES)"),"MODERADO")))</f>
        <v>FUERTE</v>
      </c>
      <c r="R57" s="231" t="str">
        <f>IF(AND(O57="FUERTE",P54="FUERTE (SIEMPRE SE EJECUTA)"),"NO","SÍ")</f>
        <v>NO</v>
      </c>
      <c r="S57" s="233">
        <f>IF(AND($Q57="FUERTE",$S54="DIRECTAMENTE",$T54="DIRECTAMENTE"),2,IF(AND($Q57="FUERTE",$S54="DIRECTAMENTE",$T54="INDIRECTAMENTE"),2,IF(AND($Q57="FUERTE",$S54="DIRECTAMENTE",$T54="NO DISMINUYE"),2,IF(AND($Q57="FUERTE",$S54="NO DISMINUYE",$T54="DIRECTAMENTE"),0,IF(AND($Q57="MODERADO",$S54="DIRECTAMENTE",$T54="DIRECTAMENTE"),1,IF(AND($Q57="MODERADO",$S54="DIRECTAMENTE",$T54="INDIRECTAMENTE"),1,IF(AND($Q57="MODERADO",$S54="DIRECTAMENTE",$T54="NO DISMINUYE"),1,IF(AND($Q57="MODERADO",$S54="NO DISMINUYE",$T54="DIRECTAMENTE"),0,"N/A"))))))))</f>
        <v>2</v>
      </c>
      <c r="T57" s="234">
        <f>IF(AND($Q57="FUERTE",$S54="DIRECTAMENTE",$T54="DIRECTAMENTE"),2,IF(AND($Q57="FUERTE",$S54="DIRECTAMENTE",$T54="INDIRECTAMENTE"),1,IF(AND($Q57="FUERTE",$S54="DIRECTAMENTE",$T54="NO DISMINUYE"),0,IF(AND($Q57="FUERTE",$S54="NO DISMINUYE",$T54="DIRECTAMENTE"),2,IF(AND($Q57="MODERADO",$S54="DIRECTAMENTE",$T54="DIRECTAMENTE"),1,IF(AND($Q57="MODERADO",$S54="DIRECTAMENTE",$T54="INDIRECTAMENTE"),0,IF(AND($Q57="MODERADO",$S54="DIRECTAMENTE",$T54="NO DISMINUYE"),0,IF(AND($Q57="MODERADO",$S54="NO DISMINUYE",$T54="DIRECTAMENTE"),1,"N/A"))))))))</f>
        <v>2</v>
      </c>
      <c r="U57" s="243"/>
      <c r="V57" s="265"/>
      <c r="W57" s="222"/>
      <c r="X57" s="222"/>
      <c r="Y57" s="266"/>
      <c r="Z57" s="218"/>
      <c r="AA57" s="220"/>
      <c r="AB57" s="222"/>
      <c r="AC57" s="222"/>
      <c r="AD57" s="222"/>
      <c r="AE57" s="223"/>
      <c r="AF57" s="225" t="s">
        <v>174</v>
      </c>
      <c r="AG57" s="225"/>
      <c r="AH57" s="42" t="s">
        <v>118</v>
      </c>
      <c r="AO57" s="42" t="s">
        <v>179</v>
      </c>
    </row>
    <row r="58" spans="1:41" ht="55.5" hidden="1" customHeight="1" x14ac:dyDescent="0.2">
      <c r="A58" s="236"/>
      <c r="B58" s="238"/>
      <c r="C58" s="523"/>
      <c r="D58" s="243"/>
      <c r="E58" s="215"/>
      <c r="F58" s="245"/>
      <c r="G58" s="247"/>
      <c r="H58" s="249"/>
      <c r="I58" s="71"/>
      <c r="J58" s="252"/>
      <c r="K58" s="253"/>
      <c r="L58" s="79" t="s">
        <v>137</v>
      </c>
      <c r="M58" s="65" t="s">
        <v>105</v>
      </c>
      <c r="N58" s="66">
        <f>IF(M58="CONFIABLE",15,IF(M58="NO CONFIABLE",0,""))</f>
        <v>15</v>
      </c>
      <c r="O58" s="228"/>
      <c r="P58" s="258"/>
      <c r="Q58" s="229"/>
      <c r="R58" s="231"/>
      <c r="S58" s="233"/>
      <c r="T58" s="235"/>
      <c r="U58" s="243"/>
      <c r="V58" s="265"/>
      <c r="W58" s="222"/>
      <c r="X58" s="222"/>
      <c r="Y58" s="266"/>
      <c r="Z58" s="77" t="s">
        <v>206</v>
      </c>
      <c r="AA58" s="220"/>
      <c r="AB58" s="222"/>
      <c r="AC58" s="222"/>
      <c r="AD58" s="222"/>
      <c r="AE58" s="223"/>
      <c r="AF58" s="225"/>
      <c r="AG58" s="225"/>
      <c r="AH58" s="42" t="s">
        <v>163</v>
      </c>
      <c r="AJ58" s="42" t="s">
        <v>150</v>
      </c>
      <c r="AK58" s="42" t="s">
        <v>149</v>
      </c>
      <c r="AL58" s="42" t="s">
        <v>151</v>
      </c>
      <c r="AO58" s="42" t="s">
        <v>180</v>
      </c>
    </row>
    <row r="59" spans="1:41" ht="66.75" hidden="1" customHeight="1" x14ac:dyDescent="0.2">
      <c r="A59" s="236"/>
      <c r="B59" s="238"/>
      <c r="C59" s="523"/>
      <c r="D59" s="243"/>
      <c r="E59" s="215"/>
      <c r="F59" s="245"/>
      <c r="G59" s="247"/>
      <c r="H59" s="249"/>
      <c r="I59" s="71"/>
      <c r="J59" s="252"/>
      <c r="K59" s="253"/>
      <c r="L59" s="79" t="s">
        <v>138</v>
      </c>
      <c r="M59" s="65" t="s">
        <v>107</v>
      </c>
      <c r="N59" s="66">
        <f>IF(M59="SE INVESTIGAN Y SE RESUELVEN OPORTUNAMENTE",15,IF(M59="NO SE INVESTIGAN Y SE RESUELVEN OPORTUNAMENTE",0,""))</f>
        <v>15</v>
      </c>
      <c r="O59" s="228"/>
      <c r="P59" s="258"/>
      <c r="Q59" s="229"/>
      <c r="R59" s="231"/>
      <c r="S59" s="233"/>
      <c r="T59" s="235"/>
      <c r="U59" s="243"/>
      <c r="V59" s="265"/>
      <c r="W59" s="222"/>
      <c r="X59" s="222"/>
      <c r="Y59" s="266"/>
      <c r="Z59" s="217"/>
      <c r="AA59" s="220"/>
      <c r="AB59" s="222"/>
      <c r="AC59" s="222"/>
      <c r="AD59" s="222"/>
      <c r="AE59" s="223"/>
      <c r="AF59" s="225"/>
      <c r="AG59" s="225"/>
      <c r="AH59" s="42" t="s">
        <v>119</v>
      </c>
      <c r="AO59" s="42" t="s">
        <v>181</v>
      </c>
    </row>
    <row r="60" spans="1:41" ht="60.75" hidden="1" customHeight="1" x14ac:dyDescent="0.2">
      <c r="A60" s="237"/>
      <c r="B60" s="238"/>
      <c r="C60" s="524"/>
      <c r="D60" s="244"/>
      <c r="E60" s="216"/>
      <c r="F60" s="246"/>
      <c r="G60" s="248"/>
      <c r="H60" s="250"/>
      <c r="I60" s="71"/>
      <c r="J60" s="252"/>
      <c r="K60" s="254"/>
      <c r="L60" s="80" t="s">
        <v>139</v>
      </c>
      <c r="M60" s="72" t="s">
        <v>109</v>
      </c>
      <c r="N60" s="73">
        <f>IF(M60="COMPLETA",10,IF(M60="INCOMPLETA",5,IF(M60="NO EXISTE",0,"")))</f>
        <v>10</v>
      </c>
      <c r="O60" s="228"/>
      <c r="P60" s="259"/>
      <c r="Q60" s="230"/>
      <c r="R60" s="232"/>
      <c r="S60" s="234"/>
      <c r="T60" s="235"/>
      <c r="U60" s="244"/>
      <c r="V60" s="265"/>
      <c r="W60" s="217"/>
      <c r="X60" s="217"/>
      <c r="Y60" s="218"/>
      <c r="Z60" s="218"/>
      <c r="AA60" s="221"/>
      <c r="AB60" s="217"/>
      <c r="AC60" s="217"/>
      <c r="AD60" s="217"/>
      <c r="AE60" s="224"/>
      <c r="AF60" s="226"/>
      <c r="AG60" s="226"/>
      <c r="AO60" s="42" t="s">
        <v>182</v>
      </c>
    </row>
    <row r="61" spans="1:41" ht="37.5" hidden="1" customHeight="1" x14ac:dyDescent="0.2">
      <c r="A61" s="236"/>
      <c r="B61" s="237"/>
      <c r="C61" s="522"/>
      <c r="D61" s="242" t="s">
        <v>65</v>
      </c>
      <c r="E61" s="226"/>
      <c r="F61" s="225"/>
      <c r="G61" s="247" t="s">
        <v>131</v>
      </c>
      <c r="H61" s="249" t="s">
        <v>127</v>
      </c>
      <c r="I61" s="71" t="str">
        <f>CONCATENATE(G61,H61)</f>
        <v>PROBABLEMAYOR</v>
      </c>
      <c r="J61" s="251" t="str">
        <f>I62</f>
        <v>5. EXTREMO</v>
      </c>
      <c r="K61" s="253"/>
      <c r="L61" s="78" t="s">
        <v>110</v>
      </c>
      <c r="M61" s="67" t="s">
        <v>101</v>
      </c>
      <c r="N61" s="68">
        <f>IF(M61="ASIGNADO",15,IF(M61="NO ASIGNADO",0,""))</f>
        <v>15</v>
      </c>
      <c r="O61" s="255">
        <f>SUM(N61:N67)</f>
        <v>100</v>
      </c>
      <c r="P61" s="257" t="s">
        <v>156</v>
      </c>
      <c r="Q61" s="260">
        <f>IF(Q64="DÉBIL",0,IF(Q64="MODERADO",50,IF(Q64="FUERTE",100,"")))</f>
        <v>100</v>
      </c>
      <c r="R61" s="261"/>
      <c r="S61" s="263" t="s">
        <v>118</v>
      </c>
      <c r="T61" s="263" t="s">
        <v>118</v>
      </c>
      <c r="U61" s="243" t="s">
        <v>196</v>
      </c>
      <c r="V61" s="264" t="s">
        <v>121</v>
      </c>
      <c r="W61" s="222"/>
      <c r="X61" s="222"/>
      <c r="Y61" s="217"/>
      <c r="Z61" s="217"/>
      <c r="AA61" s="219" t="s">
        <v>200</v>
      </c>
      <c r="AB61" s="222"/>
      <c r="AC61" s="222"/>
      <c r="AD61" s="222"/>
      <c r="AE61" s="223" t="s">
        <v>207</v>
      </c>
      <c r="AF61" s="225" t="s">
        <v>173</v>
      </c>
      <c r="AG61" s="225"/>
      <c r="AH61" s="42" t="s">
        <v>114</v>
      </c>
      <c r="AI61" s="42" t="s">
        <v>115</v>
      </c>
      <c r="AJ61" s="42" t="s">
        <v>116</v>
      </c>
      <c r="AK61" s="42" t="s">
        <v>117</v>
      </c>
      <c r="AL61" s="42" t="s">
        <v>116</v>
      </c>
      <c r="AN61" s="42" t="s">
        <v>170</v>
      </c>
      <c r="AO61" s="42" t="s">
        <v>176</v>
      </c>
    </row>
    <row r="62" spans="1:41" ht="51.75" hidden="1" customHeight="1" x14ac:dyDescent="0.2">
      <c r="A62" s="236"/>
      <c r="B62" s="238"/>
      <c r="C62" s="523"/>
      <c r="D62" s="243"/>
      <c r="E62" s="215"/>
      <c r="F62" s="245"/>
      <c r="G62" s="247"/>
      <c r="H62" s="249"/>
      <c r="I62" s="71" t="str">
        <f>IF(I61="RARA VEZINSIGNIFICANTE","1. BAJO",IF(I61="RARA VEZMENOR","2. BAJO",IF(I61="IMPROBABLEINSIGNIFICANTE","3. BAJO",IF(I61="IMPROBABLEMENOR","4. BAJO",IF(I61="POSIBLEINSIGNIFICANTE","5. BAJO",IF(I61="RARA VEZMODERADO","1. MODERADO",IF(I61="IMPROBABLEMODERADO","2. MODERADO",IF(I61="POSIBLEMENOR","3. MODERADO",IF(I61="PROBABLEINSIGNIFICANTE","4. MODERADO",IF(I61="RARA VEZMAYOR","1. ALTO",IF(I61="IMPROBABLEMAYOR","2. ALTO",IF(I61="POSIBLEMODERADO","3. ALTO",IF(I61="PROBABLEMENOR","4. ALTO",IF(I61="PROBABLEMODERADO","5. ALTO",IF(I61="CASI SEGUROINSIGNIFICANTE","6. ALTO",IF(I61="CASI SEGUROMENOR","7. ALTO",IF(I61="RARA VEZCATASTRÓFICO","1. EXTREMO",IF(I61="IMPROBABLECATASTRÓFICO","2. EXTREMO",IF(I61="POSIBLEMAYOR","3. EXTREMO",IF(I61="POSIBLECATASTRÓFICO","4. EXTREMO",IF(I61="PROBABLEMAYOR","5. EXTREMO",IF(I61="PROBABLECATASTRÓFICO","6. EXTREMO",IF(I61="CASI SEGUROMODERADO","7. EXTREMO",IF(I61="CASI SEGUROMAYOR","8. EXTREMO",IF(I61="CASI SEGUROCATASTRÓFICO","9. EXTREMO","")))))))))))))))))))))))))</f>
        <v>5. EXTREMO</v>
      </c>
      <c r="J62" s="252"/>
      <c r="K62" s="253"/>
      <c r="L62" s="79" t="s">
        <v>199</v>
      </c>
      <c r="M62" s="65" t="s">
        <v>147</v>
      </c>
      <c r="N62" s="66">
        <f>IF(M62="ADECUADO",15,IF(M62="INADECUADO",0,""))</f>
        <v>15</v>
      </c>
      <c r="O62" s="256"/>
      <c r="P62" s="258"/>
      <c r="Q62" s="260"/>
      <c r="R62" s="262"/>
      <c r="S62" s="263"/>
      <c r="T62" s="263"/>
      <c r="U62" s="243"/>
      <c r="V62" s="265"/>
      <c r="W62" s="222"/>
      <c r="X62" s="222"/>
      <c r="Y62" s="266"/>
      <c r="Z62" s="266"/>
      <c r="AA62" s="220"/>
      <c r="AB62" s="222"/>
      <c r="AC62" s="222"/>
      <c r="AD62" s="222"/>
      <c r="AE62" s="223"/>
      <c r="AF62" s="225"/>
      <c r="AG62" s="225"/>
      <c r="AH62" s="42" t="s">
        <v>118</v>
      </c>
      <c r="AI62" s="42" t="s">
        <v>119</v>
      </c>
      <c r="AL62" s="42" t="s">
        <v>127</v>
      </c>
      <c r="AN62" s="42" t="s">
        <v>200</v>
      </c>
      <c r="AO62" s="42" t="s">
        <v>177</v>
      </c>
    </row>
    <row r="63" spans="1:41" ht="69.75" hidden="1" customHeight="1" x14ac:dyDescent="0.2">
      <c r="A63" s="236"/>
      <c r="B63" s="238"/>
      <c r="C63" s="523"/>
      <c r="D63" s="243"/>
      <c r="E63" s="215"/>
      <c r="F63" s="245"/>
      <c r="G63" s="247"/>
      <c r="H63" s="249"/>
      <c r="I63" s="71" t="str">
        <f>IF(OR(I62="1. BAJO",I62="2. BAJO",I62="3. BAJO",I62="4. BAJO",I62="5. BAJO"),"BAJO",IF(OR(I62="1. MODERADO",I62="2. MODERADO",I62="3. MODERADO",I62="4. MODERADO"),"MODERADO",IF(OR(I62="1. ALTO",I62="2. ALTO",I62="3. ALTO",I62="4. ALTO",I62="5. ALTO",I62="6. ALTO",I62="7. ALTO"),"ALTO",IF(OR(I62="1. EXTREMO",I62="2. EXTREMO",I62="3. EXTREMO",I62="4. EXTREMO",I62="5. EXTREMO",I62="6. EXTREMO",I62="7. EXTREMO",I62="8. EXTREMO",I62="9. EXTREMO"),"EXTREMO",""))))</f>
        <v>EXTREMO</v>
      </c>
      <c r="J63" s="252"/>
      <c r="K63" s="253"/>
      <c r="L63" s="81" t="s">
        <v>111</v>
      </c>
      <c r="M63" s="65" t="s">
        <v>148</v>
      </c>
      <c r="N63" s="66">
        <f>IF(M63="OPORTUNA",15,IF(M63="INOPORTUNA",0,""))</f>
        <v>15</v>
      </c>
      <c r="O63" s="256"/>
      <c r="P63" s="258"/>
      <c r="Q63" s="260"/>
      <c r="R63" s="262"/>
      <c r="S63" s="69" t="s">
        <v>164</v>
      </c>
      <c r="T63" s="69" t="s">
        <v>165</v>
      </c>
      <c r="U63" s="243"/>
      <c r="V63" s="265"/>
      <c r="W63" s="222"/>
      <c r="X63" s="222"/>
      <c r="Y63" s="266"/>
      <c r="Z63" s="266"/>
      <c r="AA63" s="220"/>
      <c r="AB63" s="222"/>
      <c r="AC63" s="222"/>
      <c r="AD63" s="222"/>
      <c r="AE63" s="223"/>
      <c r="AF63" s="225"/>
      <c r="AG63" s="225"/>
      <c r="AH63" s="42" t="s">
        <v>121</v>
      </c>
      <c r="AI63" s="42" t="s">
        <v>122</v>
      </c>
      <c r="AJ63" s="42" t="s">
        <v>123</v>
      </c>
      <c r="AK63" s="42" t="s">
        <v>124</v>
      </c>
      <c r="AL63" s="42" t="s">
        <v>132</v>
      </c>
      <c r="AO63" s="42" t="s">
        <v>178</v>
      </c>
    </row>
    <row r="64" spans="1:41" ht="84" hidden="1" customHeight="1" x14ac:dyDescent="0.2">
      <c r="A64" s="236"/>
      <c r="B64" s="238"/>
      <c r="C64" s="523"/>
      <c r="D64" s="243"/>
      <c r="E64" s="77" t="s">
        <v>172</v>
      </c>
      <c r="F64" s="245"/>
      <c r="G64" s="247"/>
      <c r="H64" s="249"/>
      <c r="I64" s="71"/>
      <c r="J64" s="252"/>
      <c r="K64" s="253"/>
      <c r="L64" s="79" t="s">
        <v>136</v>
      </c>
      <c r="M64" s="65" t="s">
        <v>149</v>
      </c>
      <c r="N64" s="66">
        <f>IF(M64="PREVENIR",15,IF(M64="DETECTAR",10,IF(M64="NO ES UN CONTROL",0,"")))</f>
        <v>15</v>
      </c>
      <c r="O64" s="227" t="str">
        <f>IF(O61&lt;86,"DÉBIL",IF(O61&lt;96,"MODERADO",IF(O61&lt;101,"FUERTE","")))</f>
        <v>FUERTE</v>
      </c>
      <c r="P64" s="258"/>
      <c r="Q64" s="229" t="str">
        <f>IF(AND(O64="FUERTE",P61="FUERTE (SIEMPRE SE EJECUTA)"),"FUERTE",IF(OR(O64="DÉBIL",P61="DÉBIL (NO SE EJECUTA)"),"DÉBIL",IF(OR(O64="MODERADO",P61="MODERADO (ALGUNAS VECES)"),"MODERADO")))</f>
        <v>FUERTE</v>
      </c>
      <c r="R64" s="231" t="str">
        <f>IF(AND(O64="FUERTE",P61="FUERTE (SIEMPRE SE EJECUTA)"),"NO","SÍ")</f>
        <v>NO</v>
      </c>
      <c r="S64" s="233">
        <f>IF(AND($Q64="FUERTE",$S61="DIRECTAMENTE",$T61="DIRECTAMENTE"),2,IF(AND($Q64="FUERTE",$S61="DIRECTAMENTE",$T61="INDIRECTAMENTE"),2,IF(AND($Q64="FUERTE",$S61="DIRECTAMENTE",$T61="NO DISMINUYE"),2,IF(AND($Q64="FUERTE",$S61="NO DISMINUYE",$T61="DIRECTAMENTE"),0,IF(AND($Q64="MODERADO",$S61="DIRECTAMENTE",$T61="DIRECTAMENTE"),1,IF(AND($Q64="MODERADO",$S61="DIRECTAMENTE",$T61="INDIRECTAMENTE"),1,IF(AND($Q64="MODERADO",$S61="DIRECTAMENTE",$T61="NO DISMINUYE"),1,IF(AND($Q64="MODERADO",$S61="NO DISMINUYE",$T61="DIRECTAMENTE"),0,"N/A"))))))))</f>
        <v>2</v>
      </c>
      <c r="T64" s="234">
        <f>IF(AND($Q64="FUERTE",$S61="DIRECTAMENTE",$T61="DIRECTAMENTE"),2,IF(AND($Q64="FUERTE",$S61="DIRECTAMENTE",$T61="INDIRECTAMENTE"),1,IF(AND($Q64="FUERTE",$S61="DIRECTAMENTE",$T61="NO DISMINUYE"),0,IF(AND($Q64="FUERTE",$S61="NO DISMINUYE",$T61="DIRECTAMENTE"),2,IF(AND($Q64="MODERADO",$S61="DIRECTAMENTE",$T61="DIRECTAMENTE"),1,IF(AND($Q64="MODERADO",$S61="DIRECTAMENTE",$T61="INDIRECTAMENTE"),0,IF(AND($Q64="MODERADO",$S61="DIRECTAMENTE",$T61="NO DISMINUYE"),0,IF(AND($Q64="MODERADO",$S61="NO DISMINUYE",$T61="DIRECTAMENTE"),1,"N/A"))))))))</f>
        <v>2</v>
      </c>
      <c r="U64" s="243"/>
      <c r="V64" s="265"/>
      <c r="W64" s="222"/>
      <c r="X64" s="222"/>
      <c r="Y64" s="266"/>
      <c r="Z64" s="218"/>
      <c r="AA64" s="220"/>
      <c r="AB64" s="222"/>
      <c r="AC64" s="222"/>
      <c r="AD64" s="222"/>
      <c r="AE64" s="223"/>
      <c r="AF64" s="225" t="s">
        <v>174</v>
      </c>
      <c r="AG64" s="225"/>
      <c r="AH64" s="42" t="s">
        <v>118</v>
      </c>
      <c r="AO64" s="42" t="s">
        <v>179</v>
      </c>
    </row>
    <row r="65" spans="1:41" ht="55.5" hidden="1" customHeight="1" x14ac:dyDescent="0.2">
      <c r="A65" s="236"/>
      <c r="B65" s="238"/>
      <c r="C65" s="523"/>
      <c r="D65" s="243"/>
      <c r="E65" s="215"/>
      <c r="F65" s="245"/>
      <c r="G65" s="247"/>
      <c r="H65" s="249"/>
      <c r="I65" s="71"/>
      <c r="J65" s="252"/>
      <c r="K65" s="253"/>
      <c r="L65" s="79" t="s">
        <v>137</v>
      </c>
      <c r="M65" s="65" t="s">
        <v>105</v>
      </c>
      <c r="N65" s="66">
        <f>IF(M65="CONFIABLE",15,IF(M65="NO CONFIABLE",0,""))</f>
        <v>15</v>
      </c>
      <c r="O65" s="228"/>
      <c r="P65" s="258"/>
      <c r="Q65" s="229"/>
      <c r="R65" s="231"/>
      <c r="S65" s="233"/>
      <c r="T65" s="235"/>
      <c r="U65" s="243"/>
      <c r="V65" s="265"/>
      <c r="W65" s="222"/>
      <c r="X65" s="222"/>
      <c r="Y65" s="266"/>
      <c r="Z65" s="77" t="s">
        <v>206</v>
      </c>
      <c r="AA65" s="220"/>
      <c r="AB65" s="222"/>
      <c r="AC65" s="222"/>
      <c r="AD65" s="222"/>
      <c r="AE65" s="223"/>
      <c r="AF65" s="225"/>
      <c r="AG65" s="225"/>
      <c r="AH65" s="42" t="s">
        <v>163</v>
      </c>
      <c r="AJ65" s="42" t="s">
        <v>150</v>
      </c>
      <c r="AK65" s="42" t="s">
        <v>149</v>
      </c>
      <c r="AL65" s="42" t="s">
        <v>151</v>
      </c>
      <c r="AO65" s="42" t="s">
        <v>180</v>
      </c>
    </row>
    <row r="66" spans="1:41" ht="66.75" hidden="1" customHeight="1" x14ac:dyDescent="0.2">
      <c r="A66" s="236"/>
      <c r="B66" s="238"/>
      <c r="C66" s="523"/>
      <c r="D66" s="243"/>
      <c r="E66" s="215"/>
      <c r="F66" s="245"/>
      <c r="G66" s="247"/>
      <c r="H66" s="249"/>
      <c r="I66" s="71"/>
      <c r="J66" s="252"/>
      <c r="K66" s="253"/>
      <c r="L66" s="79" t="s">
        <v>138</v>
      </c>
      <c r="M66" s="65" t="s">
        <v>107</v>
      </c>
      <c r="N66" s="66">
        <f>IF(M66="SE INVESTIGAN Y SE RESUELVEN OPORTUNAMENTE",15,IF(M66="NO SE INVESTIGAN Y SE RESUELVEN OPORTUNAMENTE",0,""))</f>
        <v>15</v>
      </c>
      <c r="O66" s="228"/>
      <c r="P66" s="258"/>
      <c r="Q66" s="229"/>
      <c r="R66" s="231"/>
      <c r="S66" s="233"/>
      <c r="T66" s="235"/>
      <c r="U66" s="243"/>
      <c r="V66" s="265"/>
      <c r="W66" s="222"/>
      <c r="X66" s="222"/>
      <c r="Y66" s="266"/>
      <c r="Z66" s="217"/>
      <c r="AA66" s="220"/>
      <c r="AB66" s="222"/>
      <c r="AC66" s="222"/>
      <c r="AD66" s="222"/>
      <c r="AE66" s="223"/>
      <c r="AF66" s="225"/>
      <c r="AG66" s="225"/>
      <c r="AH66" s="42" t="s">
        <v>119</v>
      </c>
      <c r="AO66" s="42" t="s">
        <v>181</v>
      </c>
    </row>
    <row r="67" spans="1:41" ht="60.75" hidden="1" customHeight="1" x14ac:dyDescent="0.2">
      <c r="A67" s="237"/>
      <c r="B67" s="238"/>
      <c r="C67" s="524"/>
      <c r="D67" s="244"/>
      <c r="E67" s="216"/>
      <c r="F67" s="246"/>
      <c r="G67" s="248"/>
      <c r="H67" s="250"/>
      <c r="I67" s="71"/>
      <c r="J67" s="252"/>
      <c r="K67" s="254"/>
      <c r="L67" s="80" t="s">
        <v>139</v>
      </c>
      <c r="M67" s="72" t="s">
        <v>109</v>
      </c>
      <c r="N67" s="73">
        <f>IF(M67="COMPLETA",10,IF(M67="INCOMPLETA",5,IF(M67="NO EXISTE",0,"")))</f>
        <v>10</v>
      </c>
      <c r="O67" s="228"/>
      <c r="P67" s="259"/>
      <c r="Q67" s="230"/>
      <c r="R67" s="232"/>
      <c r="S67" s="234"/>
      <c r="T67" s="235"/>
      <c r="U67" s="244"/>
      <c r="V67" s="265"/>
      <c r="W67" s="217"/>
      <c r="X67" s="217"/>
      <c r="Y67" s="218"/>
      <c r="Z67" s="218"/>
      <c r="AA67" s="221"/>
      <c r="AB67" s="217"/>
      <c r="AC67" s="217"/>
      <c r="AD67" s="217"/>
      <c r="AE67" s="224"/>
      <c r="AF67" s="226"/>
      <c r="AG67" s="226"/>
      <c r="AO67" s="42" t="s">
        <v>182</v>
      </c>
    </row>
    <row r="68" spans="1:41" ht="37.5" hidden="1" customHeight="1" x14ac:dyDescent="0.2">
      <c r="A68" s="236"/>
      <c r="B68" s="237"/>
      <c r="C68" s="522"/>
      <c r="D68" s="242" t="s">
        <v>65</v>
      </c>
      <c r="E68" s="226"/>
      <c r="F68" s="225"/>
      <c r="G68" s="247" t="s">
        <v>131</v>
      </c>
      <c r="H68" s="249" t="s">
        <v>127</v>
      </c>
      <c r="I68" s="71" t="str">
        <f>CONCATENATE(G68,H68)</f>
        <v>PROBABLEMAYOR</v>
      </c>
      <c r="J68" s="251" t="str">
        <f>I69</f>
        <v>5. EXTREMO</v>
      </c>
      <c r="K68" s="253"/>
      <c r="L68" s="78" t="s">
        <v>110</v>
      </c>
      <c r="M68" s="67" t="s">
        <v>101</v>
      </c>
      <c r="N68" s="68">
        <f>IF(M68="ASIGNADO",15,IF(M68="NO ASIGNADO",0,""))</f>
        <v>15</v>
      </c>
      <c r="O68" s="255">
        <f>SUM(N68:N74)</f>
        <v>100</v>
      </c>
      <c r="P68" s="257" t="s">
        <v>156</v>
      </c>
      <c r="Q68" s="260">
        <f>IF(Q71="DÉBIL",0,IF(Q71="MODERADO",50,IF(Q71="FUERTE",100,"")))</f>
        <v>100</v>
      </c>
      <c r="R68" s="261"/>
      <c r="S68" s="263" t="s">
        <v>118</v>
      </c>
      <c r="T68" s="263" t="s">
        <v>118</v>
      </c>
      <c r="U68" s="243" t="s">
        <v>196</v>
      </c>
      <c r="V68" s="264" t="s">
        <v>121</v>
      </c>
      <c r="W68" s="222"/>
      <c r="X68" s="222"/>
      <c r="Y68" s="217"/>
      <c r="Z68" s="217"/>
      <c r="AA68" s="219" t="s">
        <v>200</v>
      </c>
      <c r="AB68" s="222"/>
      <c r="AC68" s="222"/>
      <c r="AD68" s="222"/>
      <c r="AE68" s="223" t="s">
        <v>207</v>
      </c>
      <c r="AF68" s="225" t="s">
        <v>173</v>
      </c>
      <c r="AG68" s="225"/>
      <c r="AH68" s="42" t="s">
        <v>114</v>
      </c>
      <c r="AI68" s="42" t="s">
        <v>115</v>
      </c>
      <c r="AJ68" s="42" t="s">
        <v>116</v>
      </c>
      <c r="AK68" s="42" t="s">
        <v>117</v>
      </c>
      <c r="AL68" s="42" t="s">
        <v>116</v>
      </c>
      <c r="AN68" s="42" t="s">
        <v>170</v>
      </c>
      <c r="AO68" s="42" t="s">
        <v>176</v>
      </c>
    </row>
    <row r="69" spans="1:41" ht="51.75" hidden="1" customHeight="1" x14ac:dyDescent="0.2">
      <c r="A69" s="236"/>
      <c r="B69" s="238"/>
      <c r="C69" s="523"/>
      <c r="D69" s="243"/>
      <c r="E69" s="215"/>
      <c r="F69" s="245"/>
      <c r="G69" s="247"/>
      <c r="H69" s="249"/>
      <c r="I69" s="71" t="str">
        <f>IF(I68="RARA VEZINSIGNIFICANTE","1. BAJO",IF(I68="RARA VEZMENOR","2. BAJO",IF(I68="IMPROBABLEINSIGNIFICANTE","3. BAJO",IF(I68="IMPROBABLEMENOR","4. BAJO",IF(I68="POSIBLEINSIGNIFICANTE","5. BAJO",IF(I68="RARA VEZMODERADO","1. MODERADO",IF(I68="IMPROBABLEMODERADO","2. MODERADO",IF(I68="POSIBLEMENOR","3. MODERADO",IF(I68="PROBABLEINSIGNIFICANTE","4. MODERADO",IF(I68="RARA VEZMAYOR","1. ALTO",IF(I68="IMPROBABLEMAYOR","2. ALTO",IF(I68="POSIBLEMODERADO","3. ALTO",IF(I68="PROBABLEMENOR","4. ALTO",IF(I68="PROBABLEMODERADO","5. ALTO",IF(I68="CASI SEGUROINSIGNIFICANTE","6. ALTO",IF(I68="CASI SEGUROMENOR","7. ALTO",IF(I68="RARA VEZCATASTRÓFICO","1. EXTREMO",IF(I68="IMPROBABLECATASTRÓFICO","2. EXTREMO",IF(I68="POSIBLEMAYOR","3. EXTREMO",IF(I68="POSIBLECATASTRÓFICO","4. EXTREMO",IF(I68="PROBABLEMAYOR","5. EXTREMO",IF(I68="PROBABLECATASTRÓFICO","6. EXTREMO",IF(I68="CASI SEGUROMODERADO","7. EXTREMO",IF(I68="CASI SEGUROMAYOR","8. EXTREMO",IF(I68="CASI SEGUROCATASTRÓFICO","9. EXTREMO","")))))))))))))))))))))))))</f>
        <v>5. EXTREMO</v>
      </c>
      <c r="J69" s="252"/>
      <c r="K69" s="253"/>
      <c r="L69" s="79" t="s">
        <v>199</v>
      </c>
      <c r="M69" s="65" t="s">
        <v>147</v>
      </c>
      <c r="N69" s="66">
        <f>IF(M69="ADECUADO",15,IF(M69="INADECUADO",0,""))</f>
        <v>15</v>
      </c>
      <c r="O69" s="256"/>
      <c r="P69" s="258"/>
      <c r="Q69" s="260"/>
      <c r="R69" s="262"/>
      <c r="S69" s="263"/>
      <c r="T69" s="263"/>
      <c r="U69" s="243"/>
      <c r="V69" s="265"/>
      <c r="W69" s="222"/>
      <c r="X69" s="222"/>
      <c r="Y69" s="266"/>
      <c r="Z69" s="266"/>
      <c r="AA69" s="220"/>
      <c r="AB69" s="222"/>
      <c r="AC69" s="222"/>
      <c r="AD69" s="222"/>
      <c r="AE69" s="223"/>
      <c r="AF69" s="225"/>
      <c r="AG69" s="225"/>
      <c r="AH69" s="42" t="s">
        <v>118</v>
      </c>
      <c r="AI69" s="42" t="s">
        <v>119</v>
      </c>
      <c r="AL69" s="42" t="s">
        <v>127</v>
      </c>
      <c r="AN69" s="42" t="s">
        <v>200</v>
      </c>
      <c r="AO69" s="42" t="s">
        <v>177</v>
      </c>
    </row>
    <row r="70" spans="1:41" ht="69.75" hidden="1" customHeight="1" x14ac:dyDescent="0.2">
      <c r="A70" s="236"/>
      <c r="B70" s="238"/>
      <c r="C70" s="523"/>
      <c r="D70" s="243"/>
      <c r="E70" s="215"/>
      <c r="F70" s="245"/>
      <c r="G70" s="247"/>
      <c r="H70" s="249"/>
      <c r="I70" s="71" t="str">
        <f>IF(OR(I69="1. BAJO",I69="2. BAJO",I69="3. BAJO",I69="4. BAJO",I69="5. BAJO"),"BAJO",IF(OR(I69="1. MODERADO",I69="2. MODERADO",I69="3. MODERADO",I69="4. MODERADO"),"MODERADO",IF(OR(I69="1. ALTO",I69="2. ALTO",I69="3. ALTO",I69="4. ALTO",I69="5. ALTO",I69="6. ALTO",I69="7. ALTO"),"ALTO",IF(OR(I69="1. EXTREMO",I69="2. EXTREMO",I69="3. EXTREMO",I69="4. EXTREMO",I69="5. EXTREMO",I69="6. EXTREMO",I69="7. EXTREMO",I69="8. EXTREMO",I69="9. EXTREMO"),"EXTREMO",""))))</f>
        <v>EXTREMO</v>
      </c>
      <c r="J70" s="252"/>
      <c r="K70" s="253"/>
      <c r="L70" s="81" t="s">
        <v>111</v>
      </c>
      <c r="M70" s="65" t="s">
        <v>148</v>
      </c>
      <c r="N70" s="66">
        <f>IF(M70="OPORTUNA",15,IF(M70="INOPORTUNA",0,""))</f>
        <v>15</v>
      </c>
      <c r="O70" s="256"/>
      <c r="P70" s="258"/>
      <c r="Q70" s="260"/>
      <c r="R70" s="262"/>
      <c r="S70" s="69" t="s">
        <v>164</v>
      </c>
      <c r="T70" s="69" t="s">
        <v>165</v>
      </c>
      <c r="U70" s="243"/>
      <c r="V70" s="265"/>
      <c r="W70" s="222"/>
      <c r="X70" s="222"/>
      <c r="Y70" s="266"/>
      <c r="Z70" s="266"/>
      <c r="AA70" s="220"/>
      <c r="AB70" s="222"/>
      <c r="AC70" s="222"/>
      <c r="AD70" s="222"/>
      <c r="AE70" s="223"/>
      <c r="AF70" s="225"/>
      <c r="AG70" s="225"/>
      <c r="AH70" s="42" t="s">
        <v>121</v>
      </c>
      <c r="AI70" s="42" t="s">
        <v>122</v>
      </c>
      <c r="AJ70" s="42" t="s">
        <v>123</v>
      </c>
      <c r="AK70" s="42" t="s">
        <v>124</v>
      </c>
      <c r="AL70" s="42" t="s">
        <v>132</v>
      </c>
      <c r="AO70" s="42" t="s">
        <v>178</v>
      </c>
    </row>
    <row r="71" spans="1:41" ht="84" hidden="1" customHeight="1" x14ac:dyDescent="0.2">
      <c r="A71" s="236"/>
      <c r="B71" s="238"/>
      <c r="C71" s="523"/>
      <c r="D71" s="243"/>
      <c r="E71" s="77" t="s">
        <v>172</v>
      </c>
      <c r="F71" s="245"/>
      <c r="G71" s="247"/>
      <c r="H71" s="249"/>
      <c r="I71" s="71"/>
      <c r="J71" s="252"/>
      <c r="K71" s="253"/>
      <c r="L71" s="79" t="s">
        <v>136</v>
      </c>
      <c r="M71" s="65" t="s">
        <v>149</v>
      </c>
      <c r="N71" s="66">
        <f>IF(M71="PREVENIR",15,IF(M71="DETECTAR",10,IF(M71="NO ES UN CONTROL",0,"")))</f>
        <v>15</v>
      </c>
      <c r="O71" s="227" t="str">
        <f>IF(O68&lt;86,"DÉBIL",IF(O68&lt;96,"MODERADO",IF(O68&lt;101,"FUERTE","")))</f>
        <v>FUERTE</v>
      </c>
      <c r="P71" s="258"/>
      <c r="Q71" s="229" t="str">
        <f>IF(AND(O71="FUERTE",P68="FUERTE (SIEMPRE SE EJECUTA)"),"FUERTE",IF(OR(O71="DÉBIL",P68="DÉBIL (NO SE EJECUTA)"),"DÉBIL",IF(OR(O71="MODERADO",P68="MODERADO (ALGUNAS VECES)"),"MODERADO")))</f>
        <v>FUERTE</v>
      </c>
      <c r="R71" s="231" t="str">
        <f>IF(AND(O71="FUERTE",P68="FUERTE (SIEMPRE SE EJECUTA)"),"NO","SÍ")</f>
        <v>NO</v>
      </c>
      <c r="S71" s="233">
        <f>IF(AND($Q71="FUERTE",$S68="DIRECTAMENTE",$T68="DIRECTAMENTE"),2,IF(AND($Q71="FUERTE",$S68="DIRECTAMENTE",$T68="INDIRECTAMENTE"),2,IF(AND($Q71="FUERTE",$S68="DIRECTAMENTE",$T68="NO DISMINUYE"),2,IF(AND($Q71="FUERTE",$S68="NO DISMINUYE",$T68="DIRECTAMENTE"),0,IF(AND($Q71="MODERADO",$S68="DIRECTAMENTE",$T68="DIRECTAMENTE"),1,IF(AND($Q71="MODERADO",$S68="DIRECTAMENTE",$T68="INDIRECTAMENTE"),1,IF(AND($Q71="MODERADO",$S68="DIRECTAMENTE",$T68="NO DISMINUYE"),1,IF(AND($Q71="MODERADO",$S68="NO DISMINUYE",$T68="DIRECTAMENTE"),0,"N/A"))))))))</f>
        <v>2</v>
      </c>
      <c r="T71" s="234">
        <f>IF(AND($Q71="FUERTE",$S68="DIRECTAMENTE",$T68="DIRECTAMENTE"),2,IF(AND($Q71="FUERTE",$S68="DIRECTAMENTE",$T68="INDIRECTAMENTE"),1,IF(AND($Q71="FUERTE",$S68="DIRECTAMENTE",$T68="NO DISMINUYE"),0,IF(AND($Q71="FUERTE",$S68="NO DISMINUYE",$T68="DIRECTAMENTE"),2,IF(AND($Q71="MODERADO",$S68="DIRECTAMENTE",$T68="DIRECTAMENTE"),1,IF(AND($Q71="MODERADO",$S68="DIRECTAMENTE",$T68="INDIRECTAMENTE"),0,IF(AND($Q71="MODERADO",$S68="DIRECTAMENTE",$T68="NO DISMINUYE"),0,IF(AND($Q71="MODERADO",$S68="NO DISMINUYE",$T68="DIRECTAMENTE"),1,"N/A"))))))))</f>
        <v>2</v>
      </c>
      <c r="U71" s="243"/>
      <c r="V71" s="265"/>
      <c r="W71" s="222"/>
      <c r="X71" s="222"/>
      <c r="Y71" s="266"/>
      <c r="Z71" s="218"/>
      <c r="AA71" s="220"/>
      <c r="AB71" s="222"/>
      <c r="AC71" s="222"/>
      <c r="AD71" s="222"/>
      <c r="AE71" s="223"/>
      <c r="AF71" s="225" t="s">
        <v>174</v>
      </c>
      <c r="AG71" s="225"/>
      <c r="AH71" s="42" t="s">
        <v>118</v>
      </c>
      <c r="AO71" s="42" t="s">
        <v>179</v>
      </c>
    </row>
    <row r="72" spans="1:41" ht="55.5" hidden="1" customHeight="1" x14ac:dyDescent="0.2">
      <c r="A72" s="236"/>
      <c r="B72" s="238"/>
      <c r="C72" s="523"/>
      <c r="D72" s="243"/>
      <c r="E72" s="215"/>
      <c r="F72" s="245"/>
      <c r="G72" s="247"/>
      <c r="H72" s="249"/>
      <c r="I72" s="71"/>
      <c r="J72" s="252"/>
      <c r="K72" s="253"/>
      <c r="L72" s="79" t="s">
        <v>137</v>
      </c>
      <c r="M72" s="65" t="s">
        <v>105</v>
      </c>
      <c r="N72" s="66">
        <f>IF(M72="CONFIABLE",15,IF(M72="NO CONFIABLE",0,""))</f>
        <v>15</v>
      </c>
      <c r="O72" s="228"/>
      <c r="P72" s="258"/>
      <c r="Q72" s="229"/>
      <c r="R72" s="231"/>
      <c r="S72" s="233"/>
      <c r="T72" s="235"/>
      <c r="U72" s="243"/>
      <c r="V72" s="265"/>
      <c r="W72" s="222"/>
      <c r="X72" s="222"/>
      <c r="Y72" s="266"/>
      <c r="Z72" s="77" t="s">
        <v>206</v>
      </c>
      <c r="AA72" s="220"/>
      <c r="AB72" s="222"/>
      <c r="AC72" s="222"/>
      <c r="AD72" s="222"/>
      <c r="AE72" s="223"/>
      <c r="AF72" s="225"/>
      <c r="AG72" s="225"/>
      <c r="AH72" s="42" t="s">
        <v>163</v>
      </c>
      <c r="AJ72" s="42" t="s">
        <v>150</v>
      </c>
      <c r="AK72" s="42" t="s">
        <v>149</v>
      </c>
      <c r="AL72" s="42" t="s">
        <v>151</v>
      </c>
      <c r="AO72" s="42" t="s">
        <v>180</v>
      </c>
    </row>
    <row r="73" spans="1:41" ht="66.75" hidden="1" customHeight="1" x14ac:dyDescent="0.2">
      <c r="A73" s="236"/>
      <c r="B73" s="238"/>
      <c r="C73" s="523"/>
      <c r="D73" s="243"/>
      <c r="E73" s="215"/>
      <c r="F73" s="245"/>
      <c r="G73" s="247"/>
      <c r="H73" s="249"/>
      <c r="I73" s="71"/>
      <c r="J73" s="252"/>
      <c r="K73" s="253"/>
      <c r="L73" s="79" t="s">
        <v>138</v>
      </c>
      <c r="M73" s="65" t="s">
        <v>107</v>
      </c>
      <c r="N73" s="66">
        <f>IF(M73="SE INVESTIGAN Y SE RESUELVEN OPORTUNAMENTE",15,IF(M73="NO SE INVESTIGAN Y SE RESUELVEN OPORTUNAMENTE",0,""))</f>
        <v>15</v>
      </c>
      <c r="O73" s="228"/>
      <c r="P73" s="258"/>
      <c r="Q73" s="229"/>
      <c r="R73" s="231"/>
      <c r="S73" s="233"/>
      <c r="T73" s="235"/>
      <c r="U73" s="243"/>
      <c r="V73" s="265"/>
      <c r="W73" s="222"/>
      <c r="X73" s="222"/>
      <c r="Y73" s="266"/>
      <c r="Z73" s="217"/>
      <c r="AA73" s="220"/>
      <c r="AB73" s="222"/>
      <c r="AC73" s="222"/>
      <c r="AD73" s="222"/>
      <c r="AE73" s="223"/>
      <c r="AF73" s="225"/>
      <c r="AG73" s="225"/>
      <c r="AH73" s="42" t="s">
        <v>119</v>
      </c>
      <c r="AO73" s="42" t="s">
        <v>181</v>
      </c>
    </row>
    <row r="74" spans="1:41" ht="60.75" hidden="1" customHeight="1" x14ac:dyDescent="0.2">
      <c r="A74" s="237"/>
      <c r="B74" s="238"/>
      <c r="C74" s="524"/>
      <c r="D74" s="244"/>
      <c r="E74" s="216"/>
      <c r="F74" s="246"/>
      <c r="G74" s="248"/>
      <c r="H74" s="250"/>
      <c r="I74" s="71"/>
      <c r="J74" s="252"/>
      <c r="K74" s="254"/>
      <c r="L74" s="80" t="s">
        <v>139</v>
      </c>
      <c r="M74" s="72" t="s">
        <v>109</v>
      </c>
      <c r="N74" s="73">
        <f>IF(M74="COMPLETA",10,IF(M74="INCOMPLETA",5,IF(M74="NO EXISTE",0,"")))</f>
        <v>10</v>
      </c>
      <c r="O74" s="228"/>
      <c r="P74" s="259"/>
      <c r="Q74" s="230"/>
      <c r="R74" s="232"/>
      <c r="S74" s="234"/>
      <c r="T74" s="235"/>
      <c r="U74" s="244"/>
      <c r="V74" s="265"/>
      <c r="W74" s="217"/>
      <c r="X74" s="217"/>
      <c r="Y74" s="218"/>
      <c r="Z74" s="218"/>
      <c r="AA74" s="221"/>
      <c r="AB74" s="217"/>
      <c r="AC74" s="217"/>
      <c r="AD74" s="217"/>
      <c r="AE74" s="224"/>
      <c r="AF74" s="226"/>
      <c r="AG74" s="226"/>
      <c r="AO74" s="42" t="s">
        <v>182</v>
      </c>
    </row>
    <row r="75" spans="1:41" ht="37.5" hidden="1" customHeight="1" x14ac:dyDescent="0.2">
      <c r="A75" s="236"/>
      <c r="B75" s="237"/>
      <c r="C75" s="522"/>
      <c r="D75" s="242" t="s">
        <v>65</v>
      </c>
      <c r="E75" s="226"/>
      <c r="F75" s="225"/>
      <c r="G75" s="247" t="s">
        <v>131</v>
      </c>
      <c r="H75" s="249" t="s">
        <v>127</v>
      </c>
      <c r="I75" s="71" t="str">
        <f>CONCATENATE(G75,H75)</f>
        <v>PROBABLEMAYOR</v>
      </c>
      <c r="J75" s="251" t="str">
        <f>I76</f>
        <v>5. EXTREMO</v>
      </c>
      <c r="K75" s="253"/>
      <c r="L75" s="78" t="s">
        <v>110</v>
      </c>
      <c r="M75" s="67" t="s">
        <v>101</v>
      </c>
      <c r="N75" s="68">
        <f>IF(M75="ASIGNADO",15,IF(M75="NO ASIGNADO",0,""))</f>
        <v>15</v>
      </c>
      <c r="O75" s="255">
        <f>SUM(N75:N81)</f>
        <v>100</v>
      </c>
      <c r="P75" s="257" t="s">
        <v>156</v>
      </c>
      <c r="Q75" s="260">
        <f>IF(Q78="DÉBIL",0,IF(Q78="MODERADO",50,IF(Q78="FUERTE",100,"")))</f>
        <v>100</v>
      </c>
      <c r="R75" s="261"/>
      <c r="S75" s="263" t="s">
        <v>118</v>
      </c>
      <c r="T75" s="263" t="s">
        <v>119</v>
      </c>
      <c r="U75" s="243" t="s">
        <v>196</v>
      </c>
      <c r="V75" s="264" t="s">
        <v>121</v>
      </c>
      <c r="W75" s="222"/>
      <c r="X75" s="222"/>
      <c r="Y75" s="217"/>
      <c r="Z75" s="217"/>
      <c r="AA75" s="219" t="s">
        <v>200</v>
      </c>
      <c r="AB75" s="222"/>
      <c r="AC75" s="222"/>
      <c r="AD75" s="222"/>
      <c r="AE75" s="223" t="s">
        <v>207</v>
      </c>
      <c r="AF75" s="225" t="s">
        <v>173</v>
      </c>
      <c r="AG75" s="225"/>
      <c r="AH75" s="42" t="s">
        <v>114</v>
      </c>
      <c r="AI75" s="42" t="s">
        <v>115</v>
      </c>
      <c r="AJ75" s="42" t="s">
        <v>116</v>
      </c>
      <c r="AK75" s="42" t="s">
        <v>117</v>
      </c>
      <c r="AL75" s="42" t="s">
        <v>116</v>
      </c>
      <c r="AN75" s="42" t="s">
        <v>170</v>
      </c>
      <c r="AO75" s="42" t="s">
        <v>176</v>
      </c>
    </row>
    <row r="76" spans="1:41" ht="51.75" hidden="1" customHeight="1" x14ac:dyDescent="0.2">
      <c r="A76" s="236"/>
      <c r="B76" s="238"/>
      <c r="C76" s="523"/>
      <c r="D76" s="243"/>
      <c r="E76" s="215"/>
      <c r="F76" s="245"/>
      <c r="G76" s="247"/>
      <c r="H76" s="249"/>
      <c r="I76" s="71" t="str">
        <f>IF(I75="RARA VEZINSIGNIFICANTE","1. BAJO",IF(I75="RARA VEZMENOR","2. BAJO",IF(I75="IMPROBABLEINSIGNIFICANTE","3. BAJO",IF(I75="IMPROBABLEMENOR","4. BAJO",IF(I75="POSIBLEINSIGNIFICANTE","5. BAJO",IF(I75="RARA VEZMODERADO","1. MODERADO",IF(I75="IMPROBABLEMODERADO","2. MODERADO",IF(I75="POSIBLEMENOR","3. MODERADO",IF(I75="PROBABLEINSIGNIFICANTE","4. MODERADO",IF(I75="RARA VEZMAYOR","1. ALTO",IF(I75="IMPROBABLEMAYOR","2. ALTO",IF(I75="POSIBLEMODERADO","3. ALTO",IF(I75="PROBABLEMENOR","4. ALTO",IF(I75="PROBABLEMODERADO","5. ALTO",IF(I75="CASI SEGUROINSIGNIFICANTE","6. ALTO",IF(I75="CASI SEGUROMENOR","7. ALTO",IF(I75="RARA VEZCATASTRÓFICO","1. EXTREMO",IF(I75="IMPROBABLECATASTRÓFICO","2. EXTREMO",IF(I75="POSIBLEMAYOR","3. EXTREMO",IF(I75="POSIBLECATASTRÓFICO","4. EXTREMO",IF(I75="PROBABLEMAYOR","5. EXTREMO",IF(I75="PROBABLECATASTRÓFICO","6. EXTREMO",IF(I75="CASI SEGUROMODERADO","7. EXTREMO",IF(I75="CASI SEGUROMAYOR","8. EXTREMO",IF(I75="CASI SEGUROCATASTRÓFICO","9. EXTREMO","")))))))))))))))))))))))))</f>
        <v>5. EXTREMO</v>
      </c>
      <c r="J76" s="252"/>
      <c r="K76" s="253"/>
      <c r="L76" s="79" t="s">
        <v>199</v>
      </c>
      <c r="M76" s="65" t="s">
        <v>147</v>
      </c>
      <c r="N76" s="66">
        <f>IF(M76="ADECUADO",15,IF(M76="INADECUADO",0,""))</f>
        <v>15</v>
      </c>
      <c r="O76" s="256"/>
      <c r="P76" s="258"/>
      <c r="Q76" s="260"/>
      <c r="R76" s="262"/>
      <c r="S76" s="263"/>
      <c r="T76" s="263"/>
      <c r="U76" s="243"/>
      <c r="V76" s="265"/>
      <c r="W76" s="222"/>
      <c r="X76" s="222"/>
      <c r="Y76" s="266"/>
      <c r="Z76" s="266"/>
      <c r="AA76" s="220"/>
      <c r="AB76" s="222"/>
      <c r="AC76" s="222"/>
      <c r="AD76" s="222"/>
      <c r="AE76" s="223"/>
      <c r="AF76" s="225"/>
      <c r="AG76" s="225"/>
      <c r="AH76" s="42" t="s">
        <v>118</v>
      </c>
      <c r="AI76" s="42" t="s">
        <v>119</v>
      </c>
      <c r="AL76" s="42" t="s">
        <v>127</v>
      </c>
      <c r="AN76" s="42" t="s">
        <v>200</v>
      </c>
      <c r="AO76" s="42" t="s">
        <v>177</v>
      </c>
    </row>
    <row r="77" spans="1:41" ht="69.75" hidden="1" customHeight="1" x14ac:dyDescent="0.2">
      <c r="A77" s="236"/>
      <c r="B77" s="238"/>
      <c r="C77" s="523"/>
      <c r="D77" s="243"/>
      <c r="E77" s="215"/>
      <c r="F77" s="245"/>
      <c r="G77" s="247"/>
      <c r="H77" s="249"/>
      <c r="I77" s="71" t="str">
        <f>IF(OR(I76="1. BAJO",I76="2. BAJO",I76="3. BAJO",I76="4. BAJO",I76="5. BAJO"),"BAJO",IF(OR(I76="1. MODERADO",I76="2. MODERADO",I76="3. MODERADO",I76="4. MODERADO"),"MODERADO",IF(OR(I76="1. ALTO",I76="2. ALTO",I76="3. ALTO",I76="4. ALTO",I76="5. ALTO",I76="6. ALTO",I76="7. ALTO"),"ALTO",IF(OR(I76="1. EXTREMO",I76="2. EXTREMO",I76="3. EXTREMO",I76="4. EXTREMO",I76="5. EXTREMO",I76="6. EXTREMO",I76="7. EXTREMO",I76="8. EXTREMO",I76="9. EXTREMO"),"EXTREMO",""))))</f>
        <v>EXTREMO</v>
      </c>
      <c r="J77" s="252"/>
      <c r="K77" s="253"/>
      <c r="L77" s="81" t="s">
        <v>111</v>
      </c>
      <c r="M77" s="65" t="s">
        <v>148</v>
      </c>
      <c r="N77" s="66">
        <f>IF(M77="OPORTUNA",15,IF(M77="INOPORTUNA",0,""))</f>
        <v>15</v>
      </c>
      <c r="O77" s="256"/>
      <c r="P77" s="258"/>
      <c r="Q77" s="260"/>
      <c r="R77" s="262"/>
      <c r="S77" s="69" t="s">
        <v>164</v>
      </c>
      <c r="T77" s="69" t="s">
        <v>165</v>
      </c>
      <c r="U77" s="243"/>
      <c r="V77" s="265"/>
      <c r="W77" s="222"/>
      <c r="X77" s="222"/>
      <c r="Y77" s="266"/>
      <c r="Z77" s="266"/>
      <c r="AA77" s="220"/>
      <c r="AB77" s="222"/>
      <c r="AC77" s="222"/>
      <c r="AD77" s="222"/>
      <c r="AE77" s="223"/>
      <c r="AF77" s="225"/>
      <c r="AG77" s="225"/>
      <c r="AH77" s="42" t="s">
        <v>121</v>
      </c>
      <c r="AI77" s="42" t="s">
        <v>122</v>
      </c>
      <c r="AJ77" s="42" t="s">
        <v>123</v>
      </c>
      <c r="AK77" s="42" t="s">
        <v>124</v>
      </c>
      <c r="AL77" s="42" t="s">
        <v>132</v>
      </c>
      <c r="AO77" s="42" t="s">
        <v>178</v>
      </c>
    </row>
    <row r="78" spans="1:41" ht="84" hidden="1" customHeight="1" x14ac:dyDescent="0.2">
      <c r="A78" s="236"/>
      <c r="B78" s="238"/>
      <c r="C78" s="523"/>
      <c r="D78" s="243"/>
      <c r="E78" s="77" t="s">
        <v>172</v>
      </c>
      <c r="F78" s="245"/>
      <c r="G78" s="247"/>
      <c r="H78" s="249"/>
      <c r="I78" s="71"/>
      <c r="J78" s="252"/>
      <c r="K78" s="253"/>
      <c r="L78" s="79" t="s">
        <v>136</v>
      </c>
      <c r="M78" s="65" t="s">
        <v>149</v>
      </c>
      <c r="N78" s="66">
        <f>IF(M78="PREVENIR",15,IF(M78="DETECTAR",10,IF(M78="NO ES UN CONTROL",0,"")))</f>
        <v>15</v>
      </c>
      <c r="O78" s="227" t="str">
        <f>IF(O75&lt;86,"DÉBIL",IF(O75&lt;96,"MODERADO",IF(O75&lt;101,"FUERTE","")))</f>
        <v>FUERTE</v>
      </c>
      <c r="P78" s="258"/>
      <c r="Q78" s="229" t="str">
        <f>IF(AND(O78="FUERTE",P75="FUERTE (SIEMPRE SE EJECUTA)"),"FUERTE",IF(OR(O78="DÉBIL",P75="DÉBIL (NO SE EJECUTA)"),"DÉBIL",IF(OR(O78="MODERADO",P75="MODERADO (ALGUNAS VECES)"),"MODERADO")))</f>
        <v>FUERTE</v>
      </c>
      <c r="R78" s="231" t="str">
        <f>IF(AND(O78="FUERTE",P75="FUERTE (SIEMPRE SE EJECUTA)"),"NO","SÍ")</f>
        <v>NO</v>
      </c>
      <c r="S78" s="233">
        <f>IF(AND($Q78="FUERTE",$S75="DIRECTAMENTE",$T75="DIRECTAMENTE"),2,IF(AND($Q78="FUERTE",$S75="DIRECTAMENTE",$T75="INDIRECTAMENTE"),2,IF(AND($Q78="FUERTE",$S75="DIRECTAMENTE",$T75="NO DISMINUYE"),2,IF(AND($Q78="FUERTE",$S75="NO DISMINUYE",$T75="DIRECTAMENTE"),0,IF(AND($Q78="MODERADO",$S75="DIRECTAMENTE",$T75="DIRECTAMENTE"),1,IF(AND($Q78="MODERADO",$S75="DIRECTAMENTE",$T75="INDIRECTAMENTE"),1,IF(AND($Q78="MODERADO",$S75="DIRECTAMENTE",$T75="NO DISMINUYE"),1,IF(AND($Q78="MODERADO",$S75="NO DISMINUYE",$T75="DIRECTAMENTE"),0,"N/A"))))))))</f>
        <v>2</v>
      </c>
      <c r="T78" s="234">
        <f>IF(AND($Q78="FUERTE",$S75="DIRECTAMENTE",$T75="DIRECTAMENTE"),2,IF(AND($Q78="FUERTE",$S75="DIRECTAMENTE",$T75="INDIRECTAMENTE"),1,IF(AND($Q78="FUERTE",$S75="DIRECTAMENTE",$T75="NO DISMINUYE"),0,IF(AND($Q78="FUERTE",$S75="NO DISMINUYE",$T75="DIRECTAMENTE"),2,IF(AND($Q78="MODERADO",$S75="DIRECTAMENTE",$T75="DIRECTAMENTE"),1,IF(AND($Q78="MODERADO",$S75="DIRECTAMENTE",$T75="INDIRECTAMENTE"),0,IF(AND($Q78="MODERADO",$S75="DIRECTAMENTE",$T75="NO DISMINUYE"),0,IF(AND($Q78="MODERADO",$S75="NO DISMINUYE",$T75="DIRECTAMENTE"),1,"N/A"))))))))</f>
        <v>1</v>
      </c>
      <c r="U78" s="243"/>
      <c r="V78" s="265"/>
      <c r="W78" s="222"/>
      <c r="X78" s="222"/>
      <c r="Y78" s="266"/>
      <c r="Z78" s="218"/>
      <c r="AA78" s="220"/>
      <c r="AB78" s="222"/>
      <c r="AC78" s="222"/>
      <c r="AD78" s="222"/>
      <c r="AE78" s="223"/>
      <c r="AF78" s="225" t="s">
        <v>174</v>
      </c>
      <c r="AG78" s="225"/>
      <c r="AH78" s="42" t="s">
        <v>118</v>
      </c>
      <c r="AO78" s="42" t="s">
        <v>179</v>
      </c>
    </row>
    <row r="79" spans="1:41" ht="55.5" hidden="1" customHeight="1" x14ac:dyDescent="0.2">
      <c r="A79" s="236"/>
      <c r="B79" s="238"/>
      <c r="C79" s="523"/>
      <c r="D79" s="243"/>
      <c r="E79" s="215"/>
      <c r="F79" s="245"/>
      <c r="G79" s="247"/>
      <c r="H79" s="249"/>
      <c r="I79" s="71"/>
      <c r="J79" s="252"/>
      <c r="K79" s="253"/>
      <c r="L79" s="79" t="s">
        <v>137</v>
      </c>
      <c r="M79" s="65" t="s">
        <v>105</v>
      </c>
      <c r="N79" s="66">
        <f>IF(M79="CONFIABLE",15,IF(M79="NO CONFIABLE",0,""))</f>
        <v>15</v>
      </c>
      <c r="O79" s="228"/>
      <c r="P79" s="258"/>
      <c r="Q79" s="229"/>
      <c r="R79" s="231"/>
      <c r="S79" s="233"/>
      <c r="T79" s="235"/>
      <c r="U79" s="243"/>
      <c r="V79" s="265"/>
      <c r="W79" s="222"/>
      <c r="X79" s="222"/>
      <c r="Y79" s="266"/>
      <c r="Z79" s="77" t="s">
        <v>206</v>
      </c>
      <c r="AA79" s="220"/>
      <c r="AB79" s="222"/>
      <c r="AC79" s="222"/>
      <c r="AD79" s="222"/>
      <c r="AE79" s="223"/>
      <c r="AF79" s="225"/>
      <c r="AG79" s="225"/>
      <c r="AH79" s="42" t="s">
        <v>163</v>
      </c>
      <c r="AJ79" s="42" t="s">
        <v>150</v>
      </c>
      <c r="AK79" s="42" t="s">
        <v>149</v>
      </c>
      <c r="AL79" s="42" t="s">
        <v>151</v>
      </c>
      <c r="AO79" s="42" t="s">
        <v>180</v>
      </c>
    </row>
    <row r="80" spans="1:41" ht="66.75" hidden="1" customHeight="1" x14ac:dyDescent="0.2">
      <c r="A80" s="236"/>
      <c r="B80" s="238"/>
      <c r="C80" s="523"/>
      <c r="D80" s="243"/>
      <c r="E80" s="215"/>
      <c r="F80" s="245"/>
      <c r="G80" s="247"/>
      <c r="H80" s="249"/>
      <c r="I80" s="71"/>
      <c r="J80" s="252"/>
      <c r="K80" s="253"/>
      <c r="L80" s="79" t="s">
        <v>138</v>
      </c>
      <c r="M80" s="65" t="s">
        <v>107</v>
      </c>
      <c r="N80" s="66">
        <f>IF(M80="SE INVESTIGAN Y SE RESUELVEN OPORTUNAMENTE",15,IF(M80="NO SE INVESTIGAN Y SE RESUELVEN OPORTUNAMENTE",0,""))</f>
        <v>15</v>
      </c>
      <c r="O80" s="228"/>
      <c r="P80" s="258"/>
      <c r="Q80" s="229"/>
      <c r="R80" s="231"/>
      <c r="S80" s="233"/>
      <c r="T80" s="235"/>
      <c r="U80" s="243"/>
      <c r="V80" s="265"/>
      <c r="W80" s="222"/>
      <c r="X80" s="222"/>
      <c r="Y80" s="266"/>
      <c r="Z80" s="217"/>
      <c r="AA80" s="220"/>
      <c r="AB80" s="222"/>
      <c r="AC80" s="222"/>
      <c r="AD80" s="222"/>
      <c r="AE80" s="223"/>
      <c r="AF80" s="225"/>
      <c r="AG80" s="225"/>
      <c r="AH80" s="42" t="s">
        <v>119</v>
      </c>
      <c r="AO80" s="42" t="s">
        <v>181</v>
      </c>
    </row>
    <row r="81" spans="1:41" ht="60.75" hidden="1" customHeight="1" x14ac:dyDescent="0.2">
      <c r="A81" s="237"/>
      <c r="B81" s="238"/>
      <c r="C81" s="524"/>
      <c r="D81" s="244"/>
      <c r="E81" s="216"/>
      <c r="F81" s="246"/>
      <c r="G81" s="248"/>
      <c r="H81" s="250"/>
      <c r="I81" s="71"/>
      <c r="J81" s="252"/>
      <c r="K81" s="254"/>
      <c r="L81" s="80" t="s">
        <v>139</v>
      </c>
      <c r="M81" s="72" t="s">
        <v>109</v>
      </c>
      <c r="N81" s="73">
        <f>IF(M81="COMPLETA",10,IF(M81="INCOMPLETA",5,IF(M81="NO EXISTE",0,"")))</f>
        <v>10</v>
      </c>
      <c r="O81" s="228"/>
      <c r="P81" s="259"/>
      <c r="Q81" s="230"/>
      <c r="R81" s="232"/>
      <c r="S81" s="234"/>
      <c r="T81" s="235"/>
      <c r="U81" s="244"/>
      <c r="V81" s="265"/>
      <c r="W81" s="217"/>
      <c r="X81" s="217"/>
      <c r="Y81" s="218"/>
      <c r="Z81" s="218"/>
      <c r="AA81" s="221"/>
      <c r="AB81" s="217"/>
      <c r="AC81" s="217"/>
      <c r="AD81" s="217"/>
      <c r="AE81" s="224"/>
      <c r="AF81" s="226"/>
      <c r="AG81" s="226"/>
      <c r="AO81" s="42" t="s">
        <v>182</v>
      </c>
    </row>
    <row r="82" spans="1:41" ht="27.75" customHeight="1" x14ac:dyDescent="0.2">
      <c r="A82" s="298" t="s">
        <v>72</v>
      </c>
      <c r="B82" s="298"/>
      <c r="C82" s="298"/>
      <c r="D82" s="298"/>
      <c r="E82" s="298"/>
      <c r="F82" s="298"/>
      <c r="G82" s="298"/>
      <c r="H82" s="298"/>
      <c r="I82" s="298"/>
      <c r="J82" s="298"/>
      <c r="K82" s="298"/>
      <c r="L82" s="298"/>
      <c r="M82" s="298"/>
      <c r="N82" s="298"/>
      <c r="O82" s="298"/>
      <c r="P82" s="298"/>
      <c r="Q82" s="298"/>
      <c r="R82" s="298"/>
      <c r="S82" s="298"/>
      <c r="T82" s="298"/>
      <c r="U82" s="298"/>
      <c r="V82" s="298"/>
      <c r="W82" s="298"/>
      <c r="X82" s="298"/>
      <c r="Y82" s="298"/>
      <c r="Z82" s="298"/>
      <c r="AA82" s="298"/>
      <c r="AB82" s="298"/>
      <c r="AC82" s="298"/>
      <c r="AD82" s="298"/>
      <c r="AE82" s="298"/>
      <c r="AF82" s="298"/>
      <c r="AG82" s="298"/>
      <c r="AO82" s="42" t="s">
        <v>183</v>
      </c>
    </row>
    <row r="83" spans="1:41" ht="21.75" customHeight="1" x14ac:dyDescent="0.2">
      <c r="A83" s="267" t="s">
        <v>35</v>
      </c>
      <c r="B83" s="267"/>
      <c r="C83" s="267"/>
      <c r="D83" s="267"/>
      <c r="E83" s="267"/>
      <c r="F83" s="267"/>
      <c r="G83" s="267"/>
      <c r="H83" s="267"/>
      <c r="I83" s="267"/>
      <c r="J83" s="267"/>
      <c r="K83" s="267"/>
      <c r="L83" s="267"/>
      <c r="M83" s="267"/>
      <c r="N83" s="267"/>
      <c r="O83" s="267"/>
      <c r="P83" s="267"/>
      <c r="Q83" s="267"/>
      <c r="R83" s="267"/>
      <c r="S83" s="267"/>
      <c r="T83" s="267"/>
      <c r="U83" s="267"/>
      <c r="V83" s="267"/>
      <c r="W83" s="267"/>
      <c r="X83" s="267"/>
      <c r="Y83" s="267"/>
      <c r="Z83" s="267"/>
      <c r="AA83" s="267"/>
      <c r="AB83" s="267"/>
      <c r="AC83" s="267"/>
      <c r="AD83" s="267"/>
      <c r="AE83" s="267"/>
      <c r="AF83" s="267"/>
      <c r="AG83" s="267"/>
      <c r="AO83" s="42" t="s">
        <v>184</v>
      </c>
    </row>
    <row r="84" spans="1:41" ht="27.75" customHeight="1" x14ac:dyDescent="0.2">
      <c r="A84" s="268" t="s">
        <v>56</v>
      </c>
      <c r="B84" s="268"/>
      <c r="C84" s="268" t="s">
        <v>69</v>
      </c>
      <c r="D84" s="268"/>
      <c r="E84" s="268"/>
      <c r="F84" s="268"/>
      <c r="G84" s="268"/>
      <c r="H84" s="268"/>
      <c r="I84" s="268"/>
      <c r="J84" s="268"/>
      <c r="K84" s="268"/>
      <c r="L84" s="268"/>
      <c r="M84" s="268"/>
      <c r="N84" s="268"/>
      <c r="O84" s="268"/>
      <c r="P84" s="268"/>
      <c r="Q84" s="268"/>
      <c r="R84" s="268"/>
      <c r="S84" s="268"/>
      <c r="T84" s="268"/>
      <c r="U84" s="268"/>
      <c r="V84" s="268"/>
      <c r="W84" s="268"/>
      <c r="X84" s="268"/>
      <c r="Y84" s="268"/>
      <c r="Z84" s="297" t="s">
        <v>234</v>
      </c>
      <c r="AA84" s="297"/>
      <c r="AB84" s="297"/>
      <c r="AC84" s="297"/>
      <c r="AD84" s="299" t="s">
        <v>27</v>
      </c>
      <c r="AE84" s="299"/>
      <c r="AF84" s="299"/>
      <c r="AG84" s="299"/>
      <c r="AO84" s="42" t="s">
        <v>185</v>
      </c>
    </row>
    <row r="85" spans="1:41" s="43" customFormat="1" ht="27.75" customHeight="1" x14ac:dyDescent="0.2">
      <c r="A85" s="316">
        <v>1</v>
      </c>
      <c r="B85" s="317"/>
      <c r="C85" s="236" t="s">
        <v>366</v>
      </c>
      <c r="D85" s="236"/>
      <c r="E85" s="236"/>
      <c r="F85" s="236"/>
      <c r="G85" s="236"/>
      <c r="H85" s="236"/>
      <c r="I85" s="236"/>
      <c r="J85" s="236"/>
      <c r="K85" s="236"/>
      <c r="L85" s="236"/>
      <c r="M85" s="236"/>
      <c r="N85" s="236"/>
      <c r="O85" s="236"/>
      <c r="P85" s="236"/>
      <c r="Q85" s="236"/>
      <c r="R85" s="236"/>
      <c r="S85" s="236"/>
      <c r="T85" s="236"/>
      <c r="U85" s="236"/>
      <c r="V85" s="236"/>
      <c r="W85" s="236"/>
      <c r="X85" s="236"/>
      <c r="Y85" s="236"/>
      <c r="Z85" s="530">
        <v>43861</v>
      </c>
      <c r="AA85" s="279"/>
      <c r="AB85" s="279"/>
      <c r="AC85" s="280"/>
      <c r="AD85" s="295" t="s">
        <v>365</v>
      </c>
      <c r="AE85" s="296"/>
      <c r="AF85" s="296"/>
      <c r="AG85" s="296"/>
      <c r="AO85" s="42" t="s">
        <v>186</v>
      </c>
    </row>
    <row r="86" spans="1:41" s="43" customFormat="1" ht="27.75" customHeight="1" x14ac:dyDescent="0.2">
      <c r="A86" s="316" t="s">
        <v>134</v>
      </c>
      <c r="B86" s="317"/>
      <c r="C86" s="236"/>
      <c r="D86" s="236"/>
      <c r="E86" s="236"/>
      <c r="F86" s="236"/>
      <c r="G86" s="236"/>
      <c r="H86" s="236"/>
      <c r="I86" s="236"/>
      <c r="J86" s="236"/>
      <c r="K86" s="236"/>
      <c r="L86" s="236"/>
      <c r="M86" s="236"/>
      <c r="N86" s="236"/>
      <c r="O86" s="236"/>
      <c r="P86" s="236"/>
      <c r="Q86" s="236"/>
      <c r="R86" s="236"/>
      <c r="S86" s="236"/>
      <c r="T86" s="236"/>
      <c r="U86" s="236"/>
      <c r="V86" s="236"/>
      <c r="W86" s="236"/>
      <c r="X86" s="236"/>
      <c r="Y86" s="236"/>
      <c r="Z86" s="278"/>
      <c r="AA86" s="279"/>
      <c r="AB86" s="279"/>
      <c r="AC86" s="280"/>
      <c r="AD86" s="222"/>
      <c r="AE86" s="222"/>
      <c r="AF86" s="222"/>
      <c r="AG86" s="222"/>
      <c r="AO86" s="42" t="s">
        <v>187</v>
      </c>
    </row>
    <row r="87" spans="1:41" s="43" customFormat="1" ht="27.75" customHeight="1" x14ac:dyDescent="0.2">
      <c r="A87" s="316" t="s">
        <v>134</v>
      </c>
      <c r="B87" s="317"/>
      <c r="C87" s="236"/>
      <c r="D87" s="236"/>
      <c r="E87" s="236"/>
      <c r="F87" s="236"/>
      <c r="G87" s="236"/>
      <c r="H87" s="236"/>
      <c r="I87" s="236"/>
      <c r="J87" s="236"/>
      <c r="K87" s="236"/>
      <c r="L87" s="236"/>
      <c r="M87" s="236"/>
      <c r="N87" s="236"/>
      <c r="O87" s="236"/>
      <c r="P87" s="236"/>
      <c r="Q87" s="236"/>
      <c r="R87" s="236"/>
      <c r="S87" s="236"/>
      <c r="T87" s="236"/>
      <c r="U87" s="236"/>
      <c r="V87" s="236"/>
      <c r="W87" s="236"/>
      <c r="X87" s="236"/>
      <c r="Y87" s="236"/>
      <c r="Z87" s="278"/>
      <c r="AA87" s="279"/>
      <c r="AB87" s="279"/>
      <c r="AC87" s="280"/>
      <c r="AD87" s="222"/>
      <c r="AE87" s="222"/>
      <c r="AF87" s="222"/>
      <c r="AG87" s="222"/>
      <c r="AO87" s="42" t="s">
        <v>188</v>
      </c>
    </row>
    <row r="88" spans="1:41" ht="15" customHeight="1" x14ac:dyDescent="0.2">
      <c r="A88" s="282" t="s">
        <v>38</v>
      </c>
      <c r="B88" s="282"/>
      <c r="C88" s="282"/>
      <c r="D88" s="282"/>
      <c r="E88" s="282"/>
      <c r="F88" s="282"/>
      <c r="G88" s="282"/>
      <c r="H88" s="282"/>
      <c r="I88" s="282"/>
      <c r="J88" s="282"/>
      <c r="K88" s="282"/>
      <c r="L88" s="282"/>
      <c r="M88" s="282"/>
      <c r="N88" s="282"/>
      <c r="O88" s="282"/>
      <c r="P88" s="282"/>
      <c r="Q88" s="282"/>
      <c r="R88" s="282"/>
      <c r="S88" s="282"/>
      <c r="T88" s="282"/>
      <c r="U88" s="282"/>
      <c r="V88" s="282"/>
      <c r="W88" s="282"/>
      <c r="X88" s="282"/>
      <c r="Y88" s="282"/>
      <c r="Z88" s="282"/>
      <c r="AA88" s="282"/>
      <c r="AB88" s="282"/>
      <c r="AC88" s="282"/>
      <c r="AD88" s="282"/>
      <c r="AE88" s="282"/>
      <c r="AF88" s="282"/>
      <c r="AG88" s="282"/>
      <c r="AO88" s="42" t="s">
        <v>189</v>
      </c>
    </row>
    <row r="89" spans="1:41" s="5" customFormat="1" ht="30.75" customHeight="1" x14ac:dyDescent="0.25">
      <c r="A89" s="281" t="s">
        <v>27</v>
      </c>
      <c r="B89" s="281"/>
      <c r="C89" s="281"/>
      <c r="D89" s="281"/>
      <c r="E89" s="281"/>
      <c r="F89" s="281"/>
      <c r="G89" s="281" t="s">
        <v>91</v>
      </c>
      <c r="H89" s="281"/>
      <c r="I89" s="281"/>
      <c r="J89" s="281"/>
      <c r="K89" s="281"/>
      <c r="L89" s="281"/>
      <c r="M89" s="271" t="s">
        <v>71</v>
      </c>
      <c r="N89" s="272"/>
      <c r="O89" s="272"/>
      <c r="P89" s="272"/>
      <c r="Q89" s="272"/>
      <c r="R89" s="272"/>
      <c r="S89" s="272"/>
      <c r="T89" s="272"/>
      <c r="U89" s="272"/>
      <c r="V89" s="273"/>
      <c r="W89" s="271" t="s">
        <v>171</v>
      </c>
      <c r="X89" s="272"/>
      <c r="Y89" s="272"/>
      <c r="Z89" s="272"/>
      <c r="AA89" s="273"/>
      <c r="AB89" s="283" t="str">
        <f>IF(X7="X","APOYO OFICINA ASESORA DE PLANEACIÓN","APOYO OFICINA DE CONTROL INTERNO")</f>
        <v>APOYO OFICINA DE CONTROL INTERNO</v>
      </c>
      <c r="AC89" s="283"/>
      <c r="AD89" s="283"/>
      <c r="AE89" s="283"/>
      <c r="AF89" s="283"/>
      <c r="AG89" s="283"/>
      <c r="AH89" s="55"/>
      <c r="AI89" s="26"/>
      <c r="AO89" s="42" t="s">
        <v>190</v>
      </c>
    </row>
    <row r="90" spans="1:41" s="37" customFormat="1" ht="33.75" customHeight="1" x14ac:dyDescent="0.25">
      <c r="A90" s="54" t="s">
        <v>33</v>
      </c>
      <c r="B90" s="154" t="s">
        <v>367</v>
      </c>
      <c r="C90" s="274"/>
      <c r="D90" s="274"/>
      <c r="E90" s="274"/>
      <c r="F90" s="275"/>
      <c r="G90" s="53" t="s">
        <v>33</v>
      </c>
      <c r="H90" s="154"/>
      <c r="I90" s="274"/>
      <c r="J90" s="274"/>
      <c r="K90" s="274"/>
      <c r="L90" s="275"/>
      <c r="M90" s="53" t="s">
        <v>33</v>
      </c>
      <c r="N90" s="75"/>
      <c r="O90" s="158" t="s">
        <v>368</v>
      </c>
      <c r="P90" s="158"/>
      <c r="Q90" s="158"/>
      <c r="R90" s="158"/>
      <c r="S90" s="158"/>
      <c r="T90" s="158"/>
      <c r="U90" s="158"/>
      <c r="V90" s="276"/>
      <c r="W90" s="74" t="s">
        <v>33</v>
      </c>
      <c r="X90" s="154"/>
      <c r="Y90" s="274"/>
      <c r="Z90" s="274"/>
      <c r="AA90" s="275"/>
      <c r="AB90" s="74" t="s">
        <v>33</v>
      </c>
      <c r="AC90" s="134"/>
      <c r="AD90" s="134"/>
      <c r="AE90" s="134"/>
      <c r="AF90" s="134"/>
      <c r="AG90" s="134"/>
      <c r="AH90" s="56"/>
      <c r="AI90" s="38"/>
      <c r="AO90" s="42" t="s">
        <v>191</v>
      </c>
    </row>
    <row r="91" spans="1:41" s="37" customFormat="1" ht="32.25" customHeight="1" x14ac:dyDescent="0.25">
      <c r="A91" s="54" t="s">
        <v>34</v>
      </c>
      <c r="B91" s="154" t="s">
        <v>369</v>
      </c>
      <c r="C91" s="274"/>
      <c r="D91" s="274"/>
      <c r="E91" s="274"/>
      <c r="F91" s="275"/>
      <c r="G91" s="54" t="s">
        <v>34</v>
      </c>
      <c r="H91" s="277"/>
      <c r="I91" s="277"/>
      <c r="J91" s="277"/>
      <c r="K91" s="277"/>
      <c r="L91" s="277"/>
      <c r="M91" s="53" t="s">
        <v>34</v>
      </c>
      <c r="N91" s="76"/>
      <c r="O91" s="277" t="s">
        <v>370</v>
      </c>
      <c r="P91" s="277"/>
      <c r="Q91" s="277"/>
      <c r="R91" s="277"/>
      <c r="S91" s="277"/>
      <c r="T91" s="277"/>
      <c r="U91" s="277"/>
      <c r="V91" s="277"/>
      <c r="W91" s="54" t="s">
        <v>34</v>
      </c>
      <c r="X91" s="154"/>
      <c r="Y91" s="274"/>
      <c r="Z91" s="274"/>
      <c r="AA91" s="275"/>
      <c r="AB91" s="54" t="s">
        <v>34</v>
      </c>
      <c r="AC91" s="134"/>
      <c r="AD91" s="134"/>
      <c r="AE91" s="134"/>
      <c r="AF91" s="134"/>
      <c r="AG91" s="134"/>
      <c r="AH91" s="56"/>
      <c r="AI91" s="38"/>
      <c r="AO91" s="42" t="s">
        <v>192</v>
      </c>
    </row>
    <row r="92" spans="1:41" s="43" customFormat="1" x14ac:dyDescent="0.2">
      <c r="C92" s="565"/>
      <c r="D92" s="46"/>
      <c r="AH92" s="45"/>
      <c r="AI92" s="45"/>
      <c r="AO92" s="42" t="s">
        <v>193</v>
      </c>
    </row>
    <row r="93" spans="1:41" x14ac:dyDescent="0.2">
      <c r="AH93" s="44"/>
      <c r="AI93" s="44"/>
      <c r="AO93" s="42" t="s">
        <v>194</v>
      </c>
    </row>
    <row r="94" spans="1:41" x14ac:dyDescent="0.2">
      <c r="AH94" s="44"/>
      <c r="AI94" s="44"/>
      <c r="AO94" s="42" t="s">
        <v>195</v>
      </c>
    </row>
    <row r="95" spans="1:41" x14ac:dyDescent="0.2">
      <c r="AO95" s="42" t="s">
        <v>196</v>
      </c>
    </row>
    <row r="96" spans="1:41" x14ac:dyDescent="0.2">
      <c r="AO96" s="42" t="s">
        <v>197</v>
      </c>
    </row>
    <row r="97" spans="41:41" x14ac:dyDescent="0.2">
      <c r="AO97" s="42" t="s">
        <v>198</v>
      </c>
    </row>
  </sheetData>
  <sheetProtection selectLockedCells="1"/>
  <dataConsolidate/>
  <mergeCells count="435">
    <mergeCell ref="A12:A46"/>
    <mergeCell ref="Y33:Y39"/>
    <mergeCell ref="B90:F90"/>
    <mergeCell ref="H90:L90"/>
    <mergeCell ref="O90:V90"/>
    <mergeCell ref="X90:AA90"/>
    <mergeCell ref="AC90:AG90"/>
    <mergeCell ref="B91:F91"/>
    <mergeCell ref="H91:L91"/>
    <mergeCell ref="O91:V91"/>
    <mergeCell ref="X91:AA91"/>
    <mergeCell ref="AC91:AG91"/>
    <mergeCell ref="A87:B87"/>
    <mergeCell ref="C87:Y87"/>
    <mergeCell ref="Z87:AC87"/>
    <mergeCell ref="AD87:AG87"/>
    <mergeCell ref="A88:AG88"/>
    <mergeCell ref="A89:F89"/>
    <mergeCell ref="G89:L89"/>
    <mergeCell ref="M89:V89"/>
    <mergeCell ref="W89:AA89"/>
    <mergeCell ref="AB89:AG89"/>
    <mergeCell ref="A85:B85"/>
    <mergeCell ref="C85:Y85"/>
    <mergeCell ref="Z85:AC85"/>
    <mergeCell ref="AD85:AG85"/>
    <mergeCell ref="A86:B86"/>
    <mergeCell ref="C86:Y86"/>
    <mergeCell ref="Z86:AC86"/>
    <mergeCell ref="AD86:AG86"/>
    <mergeCell ref="E79:E81"/>
    <mergeCell ref="Z80:Z81"/>
    <mergeCell ref="A82:AG82"/>
    <mergeCell ref="A83:AG83"/>
    <mergeCell ref="A84:B84"/>
    <mergeCell ref="C84:Y84"/>
    <mergeCell ref="Z84:AC84"/>
    <mergeCell ref="AD84:AG84"/>
    <mergeCell ref="AE75:AE81"/>
    <mergeCell ref="AF75:AF77"/>
    <mergeCell ref="AG75:AG81"/>
    <mergeCell ref="O78:O81"/>
    <mergeCell ref="Q78:Q81"/>
    <mergeCell ref="R78:R81"/>
    <mergeCell ref="S78:S81"/>
    <mergeCell ref="T78:T81"/>
    <mergeCell ref="AF78:AF81"/>
    <mergeCell ref="Y75:Y81"/>
    <mergeCell ref="Z75:Z78"/>
    <mergeCell ref="AA75:AA81"/>
    <mergeCell ref="AB75:AB81"/>
    <mergeCell ref="AC75:AC81"/>
    <mergeCell ref="AD75:AD81"/>
    <mergeCell ref="S75:S76"/>
    <mergeCell ref="T75:T76"/>
    <mergeCell ref="U75:U81"/>
    <mergeCell ref="V75:V81"/>
    <mergeCell ref="W75:W81"/>
    <mergeCell ref="X75:X81"/>
    <mergeCell ref="J75:J81"/>
    <mergeCell ref="K75:K81"/>
    <mergeCell ref="O75:O77"/>
    <mergeCell ref="P75:P81"/>
    <mergeCell ref="Q75:Q77"/>
    <mergeCell ref="R75:R77"/>
    <mergeCell ref="E72:E74"/>
    <mergeCell ref="Z73:Z74"/>
    <mergeCell ref="A75:A81"/>
    <mergeCell ref="B75:B81"/>
    <mergeCell ref="C75:C81"/>
    <mergeCell ref="D75:D81"/>
    <mergeCell ref="E75:E77"/>
    <mergeCell ref="F75:F81"/>
    <mergeCell ref="G75:G81"/>
    <mergeCell ref="H75:H81"/>
    <mergeCell ref="AE68:AE74"/>
    <mergeCell ref="AF68:AF70"/>
    <mergeCell ref="AG68:AG74"/>
    <mergeCell ref="O71:O74"/>
    <mergeCell ref="Q71:Q74"/>
    <mergeCell ref="R71:R74"/>
    <mergeCell ref="S71:S74"/>
    <mergeCell ref="T71:T74"/>
    <mergeCell ref="AF71:AF74"/>
    <mergeCell ref="Y68:Y74"/>
    <mergeCell ref="Z68:Z71"/>
    <mergeCell ref="AA68:AA74"/>
    <mergeCell ref="AB68:AB74"/>
    <mergeCell ref="AC68:AC74"/>
    <mergeCell ref="AD68:AD74"/>
    <mergeCell ref="S68:S69"/>
    <mergeCell ref="T68:T69"/>
    <mergeCell ref="U68:U74"/>
    <mergeCell ref="V68:V74"/>
    <mergeCell ref="W68:W74"/>
    <mergeCell ref="X68:X74"/>
    <mergeCell ref="J68:J74"/>
    <mergeCell ref="K68:K74"/>
    <mergeCell ref="O68:O70"/>
    <mergeCell ref="P68:P74"/>
    <mergeCell ref="Q68:Q70"/>
    <mergeCell ref="R68:R70"/>
    <mergeCell ref="E65:E67"/>
    <mergeCell ref="Z66:Z67"/>
    <mergeCell ref="A68:A74"/>
    <mergeCell ref="B68:B74"/>
    <mergeCell ref="C68:C74"/>
    <mergeCell ref="D68:D74"/>
    <mergeCell ref="E68:E70"/>
    <mergeCell ref="F68:F74"/>
    <mergeCell ref="G68:G74"/>
    <mergeCell ref="H68:H74"/>
    <mergeCell ref="AE61:AE67"/>
    <mergeCell ref="AF61:AF63"/>
    <mergeCell ref="AG61:AG67"/>
    <mergeCell ref="O64:O67"/>
    <mergeCell ref="Q64:Q67"/>
    <mergeCell ref="R64:R67"/>
    <mergeCell ref="S64:S67"/>
    <mergeCell ref="T64:T67"/>
    <mergeCell ref="AF64:AF67"/>
    <mergeCell ref="Y61:Y67"/>
    <mergeCell ref="Z61:Z64"/>
    <mergeCell ref="AA61:AA67"/>
    <mergeCell ref="AB61:AB67"/>
    <mergeCell ref="AC61:AC67"/>
    <mergeCell ref="AD61:AD67"/>
    <mergeCell ref="S61:S62"/>
    <mergeCell ref="T61:T62"/>
    <mergeCell ref="U61:U67"/>
    <mergeCell ref="V61:V67"/>
    <mergeCell ref="W61:W67"/>
    <mergeCell ref="X61:X67"/>
    <mergeCell ref="J61:J67"/>
    <mergeCell ref="K61:K67"/>
    <mergeCell ref="O61:O63"/>
    <mergeCell ref="P61:P67"/>
    <mergeCell ref="Q61:Q63"/>
    <mergeCell ref="R61:R63"/>
    <mergeCell ref="E58:E60"/>
    <mergeCell ref="Z59:Z60"/>
    <mergeCell ref="A61:A67"/>
    <mergeCell ref="B61:B67"/>
    <mergeCell ref="C61:C67"/>
    <mergeCell ref="D61:D67"/>
    <mergeCell ref="E61:E63"/>
    <mergeCell ref="F61:F67"/>
    <mergeCell ref="G61:G67"/>
    <mergeCell ref="H61:H67"/>
    <mergeCell ref="AE54:AE60"/>
    <mergeCell ref="AF54:AF56"/>
    <mergeCell ref="AG54:AG60"/>
    <mergeCell ref="O57:O60"/>
    <mergeCell ref="Q57:Q60"/>
    <mergeCell ref="R57:R60"/>
    <mergeCell ref="S57:S60"/>
    <mergeCell ref="T57:T60"/>
    <mergeCell ref="AF57:AF60"/>
    <mergeCell ref="Y54:Y60"/>
    <mergeCell ref="Z54:Z57"/>
    <mergeCell ref="AA54:AA60"/>
    <mergeCell ref="AB54:AB60"/>
    <mergeCell ref="AC54:AC60"/>
    <mergeCell ref="AD54:AD60"/>
    <mergeCell ref="S54:S55"/>
    <mergeCell ref="T54:T55"/>
    <mergeCell ref="U54:U60"/>
    <mergeCell ref="V54:V60"/>
    <mergeCell ref="W54:W60"/>
    <mergeCell ref="X54:X60"/>
    <mergeCell ref="J54:J60"/>
    <mergeCell ref="K54:K60"/>
    <mergeCell ref="O54:O56"/>
    <mergeCell ref="P54:P60"/>
    <mergeCell ref="Q54:Q56"/>
    <mergeCell ref="R54:R56"/>
    <mergeCell ref="E51:E53"/>
    <mergeCell ref="Z52:Z53"/>
    <mergeCell ref="A54:A60"/>
    <mergeCell ref="B54:B60"/>
    <mergeCell ref="C54:C60"/>
    <mergeCell ref="D54:D60"/>
    <mergeCell ref="E54:E56"/>
    <mergeCell ref="F54:F60"/>
    <mergeCell ref="G54:G60"/>
    <mergeCell ref="H54:H60"/>
    <mergeCell ref="AE47:AE53"/>
    <mergeCell ref="AF47:AF49"/>
    <mergeCell ref="AG47:AG53"/>
    <mergeCell ref="O50:O53"/>
    <mergeCell ref="Q50:Q53"/>
    <mergeCell ref="R50:R53"/>
    <mergeCell ref="S50:S53"/>
    <mergeCell ref="T50:T53"/>
    <mergeCell ref="AF50:AF53"/>
    <mergeCell ref="Y47:Y53"/>
    <mergeCell ref="Z47:Z50"/>
    <mergeCell ref="AA47:AA53"/>
    <mergeCell ref="AB47:AB53"/>
    <mergeCell ref="AC47:AC53"/>
    <mergeCell ref="AD47:AD53"/>
    <mergeCell ref="S47:S48"/>
    <mergeCell ref="T47:T48"/>
    <mergeCell ref="U47:U53"/>
    <mergeCell ref="V47:V53"/>
    <mergeCell ref="W47:W53"/>
    <mergeCell ref="X47:X53"/>
    <mergeCell ref="J47:J53"/>
    <mergeCell ref="K47:K53"/>
    <mergeCell ref="O47:O49"/>
    <mergeCell ref="P47:P53"/>
    <mergeCell ref="Q47:Q49"/>
    <mergeCell ref="R47:R49"/>
    <mergeCell ref="E44:E46"/>
    <mergeCell ref="Z45:Z46"/>
    <mergeCell ref="A47:A53"/>
    <mergeCell ref="B47:B53"/>
    <mergeCell ref="C47:C53"/>
    <mergeCell ref="D47:D53"/>
    <mergeCell ref="E47:E49"/>
    <mergeCell ref="F47:F53"/>
    <mergeCell ref="G47:G53"/>
    <mergeCell ref="H47:H53"/>
    <mergeCell ref="AE40:AE46"/>
    <mergeCell ref="AF40:AF42"/>
    <mergeCell ref="AG40:AG46"/>
    <mergeCell ref="O43:O46"/>
    <mergeCell ref="Q43:Q46"/>
    <mergeCell ref="R43:R46"/>
    <mergeCell ref="S43:S46"/>
    <mergeCell ref="T43:T46"/>
    <mergeCell ref="AF43:AF46"/>
    <mergeCell ref="Y40:Y46"/>
    <mergeCell ref="Z40:Z43"/>
    <mergeCell ref="AA40:AA46"/>
    <mergeCell ref="AB40:AB46"/>
    <mergeCell ref="AC40:AC46"/>
    <mergeCell ref="AD40:AD46"/>
    <mergeCell ref="S40:S41"/>
    <mergeCell ref="T40:T41"/>
    <mergeCell ref="U40:U46"/>
    <mergeCell ref="V40:V46"/>
    <mergeCell ref="W40:W46"/>
    <mergeCell ref="X40:X46"/>
    <mergeCell ref="J40:J46"/>
    <mergeCell ref="K40:K46"/>
    <mergeCell ref="O40:O42"/>
    <mergeCell ref="P40:P46"/>
    <mergeCell ref="Q40:Q42"/>
    <mergeCell ref="R40:R42"/>
    <mergeCell ref="E37:E39"/>
    <mergeCell ref="Z38:Z39"/>
    <mergeCell ref="B40:B46"/>
    <mergeCell ref="C40:C46"/>
    <mergeCell ref="D40:D46"/>
    <mergeCell ref="E40:E42"/>
    <mergeCell ref="F40:F46"/>
    <mergeCell ref="G40:G46"/>
    <mergeCell ref="H40:H46"/>
    <mergeCell ref="AE33:AE39"/>
    <mergeCell ref="AF33:AF35"/>
    <mergeCell ref="AG33:AG39"/>
    <mergeCell ref="O36:O39"/>
    <mergeCell ref="Q36:Q39"/>
    <mergeCell ref="R36:R39"/>
    <mergeCell ref="S36:S39"/>
    <mergeCell ref="T36:T39"/>
    <mergeCell ref="AF36:AF39"/>
    <mergeCell ref="X33:X39"/>
    <mergeCell ref="Z33:Z36"/>
    <mergeCell ref="AA33:AA39"/>
    <mergeCell ref="AB33:AB39"/>
    <mergeCell ref="AC33:AC39"/>
    <mergeCell ref="AD33:AD39"/>
    <mergeCell ref="S33:S34"/>
    <mergeCell ref="T33:T34"/>
    <mergeCell ref="U33:U39"/>
    <mergeCell ref="V33:V39"/>
    <mergeCell ref="W33:W39"/>
    <mergeCell ref="J33:J39"/>
    <mergeCell ref="K33:K39"/>
    <mergeCell ref="O33:O35"/>
    <mergeCell ref="P33:P39"/>
    <mergeCell ref="Q33:Q35"/>
    <mergeCell ref="R33:R35"/>
    <mergeCell ref="E30:E32"/>
    <mergeCell ref="Z31:Z32"/>
    <mergeCell ref="B33:B39"/>
    <mergeCell ref="C33:C39"/>
    <mergeCell ref="D33:D39"/>
    <mergeCell ref="E33:E35"/>
    <mergeCell ref="F33:F39"/>
    <mergeCell ref="G33:G39"/>
    <mergeCell ref="H33:H39"/>
    <mergeCell ref="AE26:AE32"/>
    <mergeCell ref="AF26:AF28"/>
    <mergeCell ref="AG26:AG32"/>
    <mergeCell ref="O29:O32"/>
    <mergeCell ref="Q29:Q32"/>
    <mergeCell ref="R29:R32"/>
    <mergeCell ref="S29:S32"/>
    <mergeCell ref="T29:T32"/>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J26:J32"/>
    <mergeCell ref="K26:K32"/>
    <mergeCell ref="O26:O28"/>
    <mergeCell ref="P26:P32"/>
    <mergeCell ref="Q26:Q28"/>
    <mergeCell ref="R26:R28"/>
    <mergeCell ref="E23:E25"/>
    <mergeCell ref="Z24:Z25"/>
    <mergeCell ref="B26:B32"/>
    <mergeCell ref="C26:C32"/>
    <mergeCell ref="D26:D32"/>
    <mergeCell ref="E26:E28"/>
    <mergeCell ref="F26:F32"/>
    <mergeCell ref="G26:G32"/>
    <mergeCell ref="H26:H32"/>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J19:J25"/>
    <mergeCell ref="K19:K25"/>
    <mergeCell ref="O19:O21"/>
    <mergeCell ref="P19:P25"/>
    <mergeCell ref="Q19:Q21"/>
    <mergeCell ref="R19:R21"/>
    <mergeCell ref="E16:E18"/>
    <mergeCell ref="Z17:Z18"/>
    <mergeCell ref="B19:B25"/>
    <mergeCell ref="C19:C25"/>
    <mergeCell ref="D19:D25"/>
    <mergeCell ref="E19:E21"/>
    <mergeCell ref="F19:F25"/>
    <mergeCell ref="G19:G25"/>
    <mergeCell ref="H19:H25"/>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H12:H18"/>
    <mergeCell ref="J12:J18"/>
    <mergeCell ref="K12:K18"/>
    <mergeCell ref="O12:O14"/>
    <mergeCell ref="P12:P18"/>
    <mergeCell ref="Q12:Q14"/>
    <mergeCell ref="W10:W11"/>
    <mergeCell ref="X10:X11"/>
    <mergeCell ref="Y10:AB10"/>
    <mergeCell ref="B12:B18"/>
    <mergeCell ref="C12:C18"/>
    <mergeCell ref="D12:D18"/>
    <mergeCell ref="E12:E14"/>
    <mergeCell ref="F12:F18"/>
    <mergeCell ref="G12:G18"/>
    <mergeCell ref="Q10:Q11"/>
    <mergeCell ref="R10:R11"/>
    <mergeCell ref="S10:S11"/>
    <mergeCell ref="T10:T11"/>
    <mergeCell ref="U10:U11"/>
    <mergeCell ref="V10:V11"/>
    <mergeCell ref="G9:J9"/>
    <mergeCell ref="K9:T9"/>
    <mergeCell ref="U9:AB9"/>
    <mergeCell ref="G10:J10"/>
    <mergeCell ref="K10:K11"/>
    <mergeCell ref="L10:L11"/>
    <mergeCell ref="M10:M11"/>
    <mergeCell ref="N10:N11"/>
    <mergeCell ref="O10:O11"/>
    <mergeCell ref="P10:P11"/>
    <mergeCell ref="A8:F8"/>
    <mergeCell ref="G8:AB8"/>
    <mergeCell ref="AC8:AC11"/>
    <mergeCell ref="AD8:AG10"/>
    <mergeCell ref="A9:A11"/>
    <mergeCell ref="B9:B11"/>
    <mergeCell ref="C9:C11"/>
    <mergeCell ref="D9:D11"/>
    <mergeCell ref="E9:E11"/>
    <mergeCell ref="F9:F11"/>
    <mergeCell ref="A7:B7"/>
    <mergeCell ref="C7:F7"/>
    <mergeCell ref="G7:L7"/>
    <mergeCell ref="M7:V7"/>
    <mergeCell ref="Z7:AA7"/>
    <mergeCell ref="AF7:AG7"/>
  </mergeCells>
  <conditionalFormatting sqref="J12:J18">
    <cfRule type="containsText" dxfId="207" priority="77" operator="containsText" text="EXTREMO">
      <formula>NOT(ISERROR(SEARCH("EXTREMO",J12)))</formula>
    </cfRule>
    <cfRule type="containsText" dxfId="206" priority="78" operator="containsText" text="ALTO">
      <formula>NOT(ISERROR(SEARCH("ALTO",J12)))</formula>
    </cfRule>
    <cfRule type="containsText" dxfId="205" priority="79" operator="containsText" text="MODERADO">
      <formula>NOT(ISERROR(SEARCH("MODERADO",J12)))</formula>
    </cfRule>
    <cfRule type="containsText" dxfId="204" priority="80" operator="containsText" text="BAJO">
      <formula>NOT(ISERROR(SEARCH("BAJO",J12)))</formula>
    </cfRule>
  </conditionalFormatting>
  <conditionalFormatting sqref="U12:U18">
    <cfRule type="containsText" dxfId="203" priority="73" operator="containsText" text="EXTREMO">
      <formula>NOT(ISERROR(SEARCH("EXTREMO",U12)))</formula>
    </cfRule>
    <cfRule type="containsText" dxfId="202" priority="74" operator="containsText" text="MODERADO">
      <formula>NOT(ISERROR(SEARCH("MODERADO",U12)))</formula>
    </cfRule>
    <cfRule type="containsText" dxfId="201" priority="75" operator="containsText" text="ALTO">
      <formula>NOT(ISERROR(SEARCH("ALTO",U12)))</formula>
    </cfRule>
    <cfRule type="containsText" dxfId="200" priority="76" operator="containsText" text="BAJO">
      <formula>NOT(ISERROR(SEARCH("BAJO",U12)))</formula>
    </cfRule>
  </conditionalFormatting>
  <conditionalFormatting sqref="J19:J25">
    <cfRule type="containsText" dxfId="199" priority="69" operator="containsText" text="EXTREMO">
      <formula>NOT(ISERROR(SEARCH("EXTREMO",J19)))</formula>
    </cfRule>
    <cfRule type="containsText" dxfId="198" priority="70" operator="containsText" text="ALTO">
      <formula>NOT(ISERROR(SEARCH("ALTO",J19)))</formula>
    </cfRule>
    <cfRule type="containsText" dxfId="197" priority="71" operator="containsText" text="MODERADO">
      <formula>NOT(ISERROR(SEARCH("MODERADO",J19)))</formula>
    </cfRule>
    <cfRule type="containsText" dxfId="196" priority="72" operator="containsText" text="BAJO">
      <formula>NOT(ISERROR(SEARCH("BAJO",J19)))</formula>
    </cfRule>
  </conditionalFormatting>
  <conditionalFormatting sqref="U19:U25">
    <cfRule type="containsText" dxfId="195" priority="65" operator="containsText" text="EXTREMO">
      <formula>NOT(ISERROR(SEARCH("EXTREMO",U19)))</formula>
    </cfRule>
    <cfRule type="containsText" dxfId="194" priority="66" operator="containsText" text="MODERADO">
      <formula>NOT(ISERROR(SEARCH("MODERADO",U19)))</formula>
    </cfRule>
    <cfRule type="containsText" dxfId="193" priority="67" operator="containsText" text="ALTO">
      <formula>NOT(ISERROR(SEARCH("ALTO",U19)))</formula>
    </cfRule>
    <cfRule type="containsText" dxfId="192" priority="68" operator="containsText" text="BAJO">
      <formula>NOT(ISERROR(SEARCH("BAJO",U19)))</formula>
    </cfRule>
  </conditionalFormatting>
  <conditionalFormatting sqref="J26:J32">
    <cfRule type="containsText" dxfId="191" priority="61" operator="containsText" text="EXTREMO">
      <formula>NOT(ISERROR(SEARCH("EXTREMO",J26)))</formula>
    </cfRule>
    <cfRule type="containsText" dxfId="190" priority="62" operator="containsText" text="ALTO">
      <formula>NOT(ISERROR(SEARCH("ALTO",J26)))</formula>
    </cfRule>
    <cfRule type="containsText" dxfId="189" priority="63" operator="containsText" text="MODERADO">
      <formula>NOT(ISERROR(SEARCH("MODERADO",J26)))</formula>
    </cfRule>
    <cfRule type="containsText" dxfId="188" priority="64" operator="containsText" text="BAJO">
      <formula>NOT(ISERROR(SEARCH("BAJO",J26)))</formula>
    </cfRule>
  </conditionalFormatting>
  <conditionalFormatting sqref="U26:U32">
    <cfRule type="containsText" dxfId="187" priority="57" operator="containsText" text="EXTREMO">
      <formula>NOT(ISERROR(SEARCH("EXTREMO",U26)))</formula>
    </cfRule>
    <cfRule type="containsText" dxfId="186" priority="58" operator="containsText" text="MODERADO">
      <formula>NOT(ISERROR(SEARCH("MODERADO",U26)))</formula>
    </cfRule>
    <cfRule type="containsText" dxfId="185" priority="59" operator="containsText" text="ALTO">
      <formula>NOT(ISERROR(SEARCH("ALTO",U26)))</formula>
    </cfRule>
    <cfRule type="containsText" dxfId="184" priority="60" operator="containsText" text="BAJO">
      <formula>NOT(ISERROR(SEARCH("BAJO",U26)))</formula>
    </cfRule>
  </conditionalFormatting>
  <conditionalFormatting sqref="J33:J39">
    <cfRule type="containsText" dxfId="183" priority="53" operator="containsText" text="EXTREMO">
      <formula>NOT(ISERROR(SEARCH("EXTREMO",J33)))</formula>
    </cfRule>
    <cfRule type="containsText" dxfId="182" priority="54" operator="containsText" text="ALTO">
      <formula>NOT(ISERROR(SEARCH("ALTO",J33)))</formula>
    </cfRule>
    <cfRule type="containsText" dxfId="181" priority="55" operator="containsText" text="MODERADO">
      <formula>NOT(ISERROR(SEARCH("MODERADO",J33)))</formula>
    </cfRule>
    <cfRule type="containsText" dxfId="180" priority="56" operator="containsText" text="BAJO">
      <formula>NOT(ISERROR(SEARCH("BAJO",J33)))</formula>
    </cfRule>
  </conditionalFormatting>
  <conditionalFormatting sqref="U33:U39">
    <cfRule type="containsText" dxfId="179" priority="49" operator="containsText" text="EXTREMO">
      <formula>NOT(ISERROR(SEARCH("EXTREMO",U33)))</formula>
    </cfRule>
    <cfRule type="containsText" dxfId="178" priority="50" operator="containsText" text="MODERADO">
      <formula>NOT(ISERROR(SEARCH("MODERADO",U33)))</formula>
    </cfRule>
    <cfRule type="containsText" dxfId="177" priority="51" operator="containsText" text="ALTO">
      <formula>NOT(ISERROR(SEARCH("ALTO",U33)))</formula>
    </cfRule>
    <cfRule type="containsText" dxfId="176" priority="52" operator="containsText" text="BAJO">
      <formula>NOT(ISERROR(SEARCH("BAJO",U33)))</formula>
    </cfRule>
  </conditionalFormatting>
  <conditionalFormatting sqref="J40:J46">
    <cfRule type="containsText" dxfId="175" priority="45" operator="containsText" text="EXTREMO">
      <formula>NOT(ISERROR(SEARCH("EXTREMO",J40)))</formula>
    </cfRule>
    <cfRule type="containsText" dxfId="174" priority="46" operator="containsText" text="ALTO">
      <formula>NOT(ISERROR(SEARCH("ALTO",J40)))</formula>
    </cfRule>
    <cfRule type="containsText" dxfId="173" priority="47" operator="containsText" text="MODERADO">
      <formula>NOT(ISERROR(SEARCH("MODERADO",J40)))</formula>
    </cfRule>
    <cfRule type="containsText" dxfId="172" priority="48" operator="containsText" text="BAJO">
      <formula>NOT(ISERROR(SEARCH("BAJO",J40)))</formula>
    </cfRule>
  </conditionalFormatting>
  <conditionalFormatting sqref="U40:U46">
    <cfRule type="containsText" dxfId="171" priority="41" operator="containsText" text="EXTREMO">
      <formula>NOT(ISERROR(SEARCH("EXTREMO",U40)))</formula>
    </cfRule>
    <cfRule type="containsText" dxfId="170" priority="42" operator="containsText" text="MODERADO">
      <formula>NOT(ISERROR(SEARCH("MODERADO",U40)))</formula>
    </cfRule>
    <cfRule type="containsText" dxfId="169" priority="43" operator="containsText" text="ALTO">
      <formula>NOT(ISERROR(SEARCH("ALTO",U40)))</formula>
    </cfRule>
    <cfRule type="containsText" dxfId="168" priority="44" operator="containsText" text="BAJO">
      <formula>NOT(ISERROR(SEARCH("BAJO",U40)))</formula>
    </cfRule>
  </conditionalFormatting>
  <conditionalFormatting sqref="J47:J53">
    <cfRule type="containsText" dxfId="167" priority="37" operator="containsText" text="EXTREMO">
      <formula>NOT(ISERROR(SEARCH("EXTREMO",J47)))</formula>
    </cfRule>
    <cfRule type="containsText" dxfId="166" priority="38" operator="containsText" text="ALTO">
      <formula>NOT(ISERROR(SEARCH("ALTO",J47)))</formula>
    </cfRule>
    <cfRule type="containsText" dxfId="165" priority="39" operator="containsText" text="MODERADO">
      <formula>NOT(ISERROR(SEARCH("MODERADO",J47)))</formula>
    </cfRule>
    <cfRule type="containsText" dxfId="164" priority="40" operator="containsText" text="BAJO">
      <formula>NOT(ISERROR(SEARCH("BAJO",J47)))</formula>
    </cfRule>
  </conditionalFormatting>
  <conditionalFormatting sqref="U47:U53">
    <cfRule type="containsText" dxfId="163" priority="33" operator="containsText" text="EXTREMO">
      <formula>NOT(ISERROR(SEARCH("EXTREMO",U47)))</formula>
    </cfRule>
    <cfRule type="containsText" dxfId="162" priority="34" operator="containsText" text="MODERADO">
      <formula>NOT(ISERROR(SEARCH("MODERADO",U47)))</formula>
    </cfRule>
    <cfRule type="containsText" dxfId="161" priority="35" operator="containsText" text="ALTO">
      <formula>NOT(ISERROR(SEARCH("ALTO",U47)))</formula>
    </cfRule>
    <cfRule type="containsText" dxfId="160" priority="36" operator="containsText" text="BAJO">
      <formula>NOT(ISERROR(SEARCH("BAJO",U47)))</formula>
    </cfRule>
  </conditionalFormatting>
  <conditionalFormatting sqref="J54:J60">
    <cfRule type="containsText" dxfId="159" priority="29" operator="containsText" text="EXTREMO">
      <formula>NOT(ISERROR(SEARCH("EXTREMO",J54)))</formula>
    </cfRule>
    <cfRule type="containsText" dxfId="158" priority="30" operator="containsText" text="ALTO">
      <formula>NOT(ISERROR(SEARCH("ALTO",J54)))</formula>
    </cfRule>
    <cfRule type="containsText" dxfId="157" priority="31" operator="containsText" text="MODERADO">
      <formula>NOT(ISERROR(SEARCH("MODERADO",J54)))</formula>
    </cfRule>
    <cfRule type="containsText" dxfId="156" priority="32" operator="containsText" text="BAJO">
      <formula>NOT(ISERROR(SEARCH("BAJO",J54)))</formula>
    </cfRule>
  </conditionalFormatting>
  <conditionalFormatting sqref="U54:U60">
    <cfRule type="containsText" dxfId="155" priority="25" operator="containsText" text="EXTREMO">
      <formula>NOT(ISERROR(SEARCH("EXTREMO",U54)))</formula>
    </cfRule>
    <cfRule type="containsText" dxfId="154" priority="26" operator="containsText" text="MODERADO">
      <formula>NOT(ISERROR(SEARCH("MODERADO",U54)))</formula>
    </cfRule>
    <cfRule type="containsText" dxfId="153" priority="27" operator="containsText" text="ALTO">
      <formula>NOT(ISERROR(SEARCH("ALTO",U54)))</formula>
    </cfRule>
    <cfRule type="containsText" dxfId="152" priority="28" operator="containsText" text="BAJO">
      <formula>NOT(ISERROR(SEARCH("BAJO",U54)))</formula>
    </cfRule>
  </conditionalFormatting>
  <conditionalFormatting sqref="J61:J67">
    <cfRule type="containsText" dxfId="151" priority="21" operator="containsText" text="EXTREMO">
      <formula>NOT(ISERROR(SEARCH("EXTREMO",J61)))</formula>
    </cfRule>
    <cfRule type="containsText" dxfId="150" priority="22" operator="containsText" text="ALTO">
      <formula>NOT(ISERROR(SEARCH("ALTO",J61)))</formula>
    </cfRule>
    <cfRule type="containsText" dxfId="149" priority="23" operator="containsText" text="MODERADO">
      <formula>NOT(ISERROR(SEARCH("MODERADO",J61)))</formula>
    </cfRule>
    <cfRule type="containsText" dxfId="148" priority="24" operator="containsText" text="BAJO">
      <formula>NOT(ISERROR(SEARCH("BAJO",J61)))</formula>
    </cfRule>
  </conditionalFormatting>
  <conditionalFormatting sqref="U61:U67">
    <cfRule type="containsText" dxfId="147" priority="17" operator="containsText" text="EXTREMO">
      <formula>NOT(ISERROR(SEARCH("EXTREMO",U61)))</formula>
    </cfRule>
    <cfRule type="containsText" dxfId="146" priority="18" operator="containsText" text="MODERADO">
      <formula>NOT(ISERROR(SEARCH("MODERADO",U61)))</formula>
    </cfRule>
    <cfRule type="containsText" dxfId="145" priority="19" operator="containsText" text="ALTO">
      <formula>NOT(ISERROR(SEARCH("ALTO",U61)))</formula>
    </cfRule>
    <cfRule type="containsText" dxfId="144" priority="20" operator="containsText" text="BAJO">
      <formula>NOT(ISERROR(SEARCH("BAJO",U61)))</formula>
    </cfRule>
  </conditionalFormatting>
  <conditionalFormatting sqref="J68:J74">
    <cfRule type="containsText" dxfId="143" priority="13" operator="containsText" text="EXTREMO">
      <formula>NOT(ISERROR(SEARCH("EXTREMO",J68)))</formula>
    </cfRule>
    <cfRule type="containsText" dxfId="142" priority="14" operator="containsText" text="ALTO">
      <formula>NOT(ISERROR(SEARCH("ALTO",J68)))</formula>
    </cfRule>
    <cfRule type="containsText" dxfId="141" priority="15" operator="containsText" text="MODERADO">
      <formula>NOT(ISERROR(SEARCH("MODERADO",J68)))</formula>
    </cfRule>
    <cfRule type="containsText" dxfId="140" priority="16" operator="containsText" text="BAJO">
      <formula>NOT(ISERROR(SEARCH("BAJO",J68)))</formula>
    </cfRule>
  </conditionalFormatting>
  <conditionalFormatting sqref="U68:U74">
    <cfRule type="containsText" dxfId="139" priority="9" operator="containsText" text="EXTREMO">
      <formula>NOT(ISERROR(SEARCH("EXTREMO",U68)))</formula>
    </cfRule>
    <cfRule type="containsText" dxfId="138" priority="10" operator="containsText" text="MODERADO">
      <formula>NOT(ISERROR(SEARCH("MODERADO",U68)))</formula>
    </cfRule>
    <cfRule type="containsText" dxfId="137" priority="11" operator="containsText" text="ALTO">
      <formula>NOT(ISERROR(SEARCH("ALTO",U68)))</formula>
    </cfRule>
    <cfRule type="containsText" dxfId="136" priority="12" operator="containsText" text="BAJO">
      <formula>NOT(ISERROR(SEARCH("BAJO",U68)))</formula>
    </cfRule>
  </conditionalFormatting>
  <conditionalFormatting sqref="J75:J81">
    <cfRule type="containsText" dxfId="135" priority="5" operator="containsText" text="EXTREMO">
      <formula>NOT(ISERROR(SEARCH("EXTREMO",J75)))</formula>
    </cfRule>
    <cfRule type="containsText" dxfId="134" priority="6" operator="containsText" text="ALTO">
      <formula>NOT(ISERROR(SEARCH("ALTO",J75)))</formula>
    </cfRule>
    <cfRule type="containsText" dxfId="133" priority="7" operator="containsText" text="MODERADO">
      <formula>NOT(ISERROR(SEARCH("MODERADO",J75)))</formula>
    </cfRule>
    <cfRule type="containsText" dxfId="132" priority="8" operator="containsText" text="BAJO">
      <formula>NOT(ISERROR(SEARCH("BAJO",J75)))</formula>
    </cfRule>
  </conditionalFormatting>
  <conditionalFormatting sqref="U75:U81">
    <cfRule type="containsText" dxfId="131" priority="1" operator="containsText" text="EXTREMO">
      <formula>NOT(ISERROR(SEARCH("EXTREMO",U75)))</formula>
    </cfRule>
    <cfRule type="containsText" dxfId="130" priority="2" operator="containsText" text="MODERADO">
      <formula>NOT(ISERROR(SEARCH("MODERADO",U75)))</formula>
    </cfRule>
    <cfRule type="containsText" dxfId="129" priority="3" operator="containsText" text="ALTO">
      <formula>NOT(ISERROR(SEARCH("ALTO",U75)))</formula>
    </cfRule>
    <cfRule type="containsText" dxfId="128" priority="4" operator="containsText" text="BAJO">
      <formula>NOT(ISERROR(SEARCH("BAJO",U75)))</formula>
    </cfRule>
  </conditionalFormatting>
  <dataValidations count="15">
    <dataValidation type="list" allowBlank="1" showInputMessage="1" showErrorMessage="1" sqref="M15 M22 M29 M36 M43 M50 M57 M64 M71 M78" xr:uid="{252DA16F-A844-4ED9-A6CA-111E26209C3A}">
      <formula1>$AJ$16:$AL$16</formula1>
    </dataValidation>
    <dataValidation type="list" allowBlank="1" showInputMessage="1" showErrorMessage="1" sqref="AA12:AA81" xr:uid="{65792E51-219B-41C0-ADB2-3A14475D794A}">
      <formula1>$AN$12:$AN$13</formula1>
    </dataValidation>
    <dataValidation type="list" allowBlank="1" showInputMessage="1" showErrorMessage="1" sqref="T12 S12:S13 T19 S19:S20 T26 S26:S27 T33 S33:S34 T40 S40:S41 T47 S47:S48 T54 S54:S55 T61 S61:S62 T68 S68:S69 T75 S75:S76" xr:uid="{211B983A-A63E-4C66-AC59-85ADFBB5208C}">
      <formula1>$AH$15:$AH$17</formula1>
    </dataValidation>
    <dataValidation type="list" allowBlank="1" showInputMessage="1" showErrorMessage="1" sqref="D12:D81" xr:uid="{77EE5062-A80E-499A-8043-8F545406F7FB}">
      <formula1>$AN$2:$AN$8</formula1>
    </dataValidation>
    <dataValidation type="list" allowBlank="1" showInputMessage="1" showErrorMessage="1" sqref="V12:V81" xr:uid="{907C3584-CE07-42A3-A9C5-3417E9CDD5C8}">
      <formula1>$AH$14:$AK$14</formula1>
    </dataValidation>
    <dataValidation type="list" allowBlank="1" showInputMessage="1" showErrorMessage="1" sqref="P12 P19 P26 P33 P40 P47 P54 P61 P68 P75" xr:uid="{4A3AE833-33C4-467A-A886-CEDD4E8BC0B4}">
      <formula1>$AH$10:$AJ$10</formula1>
    </dataValidation>
    <dataValidation type="list" allowBlank="1" showInputMessage="1" showErrorMessage="1" sqref="M17 M24 M31 M38 M45 M52 M59 M66 M73 M80" xr:uid="{A59BA876-D5BB-4BBC-9AA8-BC5C4A10076C}">
      <formula1>$AH$8:$AI$8</formula1>
    </dataValidation>
    <dataValidation type="list" allowBlank="1" showInputMessage="1" showErrorMessage="1" sqref="M16 M23 M30 M37 M44 M51 M58 M65 M72 M79" xr:uid="{04882C99-B27E-4350-AF6B-F9F8F5799C57}">
      <formula1>$AH$7:$AI$7</formula1>
    </dataValidation>
    <dataValidation type="list" allowBlank="1" showInputMessage="1" showErrorMessage="1" sqref="M14 M21 M28 M35 M42 M49 M56 M63 M70 M77" xr:uid="{3E954473-B90A-4702-AD04-F03502F1DCF4}">
      <formula1>$AH$5:$AI$5</formula1>
    </dataValidation>
    <dataValidation type="list" allowBlank="1" showInputMessage="1" showErrorMessage="1" sqref="M13 M20 M27 M34 M41 M48 M55 M62 M69 M76" xr:uid="{04346753-A2D5-46BC-BB95-0617B9356546}">
      <formula1>$AH$4:$AI$4</formula1>
    </dataValidation>
    <dataValidation type="list" allowBlank="1" showInputMessage="1" showErrorMessage="1" sqref="M12 M19 M26 M33 M40 M47 M54 M61 M68 M75" xr:uid="{8098548D-0483-495B-8A9B-A46CB2662971}">
      <formula1>$AH$2:$AH$3</formula1>
    </dataValidation>
    <dataValidation type="list" allowBlank="1" showInputMessage="1" showErrorMessage="1" sqref="U12:U81" xr:uid="{B9CB084B-08AF-4368-9E1D-F022BEEFE684}">
      <formula1>$AO$10:$AO$97</formula1>
    </dataValidation>
    <dataValidation type="list" allowBlank="1" showInputMessage="1" showErrorMessage="1" sqref="G12:G81" xr:uid="{3C3D6356-25B0-4BB7-89D5-69182E7E79C2}">
      <formula1>$AL$2:$AL$6</formula1>
    </dataValidation>
    <dataValidation type="list" allowBlank="1" showInputMessage="1" showErrorMessage="1" sqref="M18 M25 M32 M39 M46 M53 M60 M67 M74 M81" xr:uid="{09BE9C42-071A-4204-848C-DB205848BBE1}">
      <formula1>$AH$9:$AJ$9</formula1>
    </dataValidation>
    <dataValidation type="list" allowBlank="1" showInputMessage="1" showErrorMessage="1" sqref="H12:H81" xr:uid="{EFBF2604-301A-4572-8C7D-EE9096006432}">
      <formula1>$AL$10:$AL$14</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97"/>
  <sheetViews>
    <sheetView view="pageBreakPreview" zoomScale="50" zoomScaleNormal="40" zoomScaleSheetLayoutView="50" workbookViewId="0">
      <selection activeCell="AC91" sqref="AC91:AG91"/>
    </sheetView>
  </sheetViews>
  <sheetFormatPr baseColWidth="10" defaultRowHeight="12.75" x14ac:dyDescent="0.2"/>
  <cols>
    <col min="1" max="2" width="22.5703125" style="42" customWidth="1"/>
    <col min="3" max="3" width="21.140625" style="42" customWidth="1"/>
    <col min="4" max="4" width="27.42578125" style="46" customWidth="1"/>
    <col min="5" max="5" width="24" style="42" customWidth="1"/>
    <col min="6" max="6" width="23.140625" style="42" customWidth="1"/>
    <col min="7" max="7" width="19.140625" style="42" customWidth="1"/>
    <col min="8" max="8" width="22.5703125" style="42" customWidth="1"/>
    <col min="9" max="9" width="25.28515625" style="42" hidden="1" customWidth="1"/>
    <col min="10" max="10" width="22.85546875" style="42" customWidth="1"/>
    <col min="11" max="11" width="41.42578125" style="42" customWidth="1"/>
    <col min="12" max="12" width="48.7109375" style="42" customWidth="1"/>
    <col min="13" max="13" width="26" style="42" customWidth="1"/>
    <col min="14" max="14" width="7.7109375" style="42" hidden="1" customWidth="1"/>
    <col min="15" max="15" width="21.140625" style="42" customWidth="1"/>
    <col min="16" max="16" width="16.7109375" style="42" customWidth="1"/>
    <col min="17" max="17" width="16.5703125" style="42" customWidth="1"/>
    <col min="18" max="18" width="22.140625" style="42" customWidth="1"/>
    <col min="19" max="19" width="24.140625" style="42" customWidth="1"/>
    <col min="20" max="20" width="26.85546875" style="42" customWidth="1"/>
    <col min="21" max="21" width="23.42578125" style="42" customWidth="1"/>
    <col min="22" max="22" width="21" style="42" customWidth="1"/>
    <col min="23" max="23" width="27.7109375" style="42" customWidth="1"/>
    <col min="24" max="24" width="28.140625" style="42" customWidth="1"/>
    <col min="25" max="25" width="27.140625" style="42" customWidth="1"/>
    <col min="26" max="26" width="30.85546875" style="42" customWidth="1"/>
    <col min="27" max="27" width="26.85546875" style="42" customWidth="1"/>
    <col min="28" max="28" width="28.7109375" style="42" customWidth="1"/>
    <col min="29" max="29" width="18" style="42" customWidth="1"/>
    <col min="30" max="30" width="37" style="42" customWidth="1"/>
    <col min="31" max="31" width="19.140625" style="42" customWidth="1"/>
    <col min="32" max="32" width="33.28515625" style="42" customWidth="1"/>
    <col min="33" max="33" width="23.5703125" style="42" customWidth="1"/>
    <col min="34" max="34" width="17.28515625" style="42" hidden="1" customWidth="1"/>
    <col min="35" max="42" width="11.42578125" style="42" hidden="1" customWidth="1"/>
    <col min="43" max="16384" width="11.42578125" style="42"/>
  </cols>
  <sheetData>
    <row r="1" spans="1:41" x14ac:dyDescent="0.2">
      <c r="A1" s="40"/>
      <c r="B1" s="40"/>
      <c r="C1" s="40"/>
      <c r="D1" s="41"/>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K1" s="42" t="s">
        <v>9</v>
      </c>
      <c r="AL1" s="42" t="s">
        <v>8</v>
      </c>
      <c r="AN1" s="42" t="s">
        <v>63</v>
      </c>
    </row>
    <row r="2" spans="1:41" x14ac:dyDescent="0.2">
      <c r="A2" s="40"/>
      <c r="B2" s="40"/>
      <c r="C2" s="40"/>
      <c r="D2" s="41"/>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2" t="s">
        <v>101</v>
      </c>
      <c r="AI2" s="42" t="s">
        <v>11</v>
      </c>
      <c r="AL2" s="42" t="s">
        <v>128</v>
      </c>
      <c r="AN2" s="42" t="s">
        <v>65</v>
      </c>
    </row>
    <row r="3" spans="1:41" x14ac:dyDescent="0.2">
      <c r="A3" s="40"/>
      <c r="B3" s="40"/>
      <c r="C3" s="40"/>
      <c r="D3" s="41"/>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2" t="s">
        <v>102</v>
      </c>
      <c r="AI3" s="42" t="s">
        <v>12</v>
      </c>
      <c r="AL3" s="42" t="s">
        <v>129</v>
      </c>
      <c r="AN3" s="42" t="s">
        <v>143</v>
      </c>
    </row>
    <row r="4" spans="1:41" x14ac:dyDescent="0.2">
      <c r="A4" s="40"/>
      <c r="B4" s="40"/>
      <c r="C4" s="40"/>
      <c r="D4" s="41"/>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2" t="s">
        <v>147</v>
      </c>
      <c r="AI4" s="42" t="s">
        <v>103</v>
      </c>
      <c r="AK4" s="42" t="s">
        <v>116</v>
      </c>
      <c r="AL4" s="42" t="s">
        <v>130</v>
      </c>
      <c r="AN4" s="42" t="s">
        <v>66</v>
      </c>
    </row>
    <row r="5" spans="1:41" x14ac:dyDescent="0.2">
      <c r="A5" s="40"/>
      <c r="B5" s="40"/>
      <c r="C5" s="40"/>
      <c r="D5" s="41"/>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2" t="s">
        <v>148</v>
      </c>
      <c r="AI5" s="42" t="s">
        <v>104</v>
      </c>
      <c r="AK5" s="42" t="s">
        <v>127</v>
      </c>
      <c r="AL5" s="42" t="s">
        <v>131</v>
      </c>
      <c r="AN5" s="42" t="s">
        <v>64</v>
      </c>
    </row>
    <row r="6" spans="1:41" ht="29.25" customHeight="1" x14ac:dyDescent="0.2">
      <c r="A6" s="40"/>
      <c r="B6" s="40"/>
      <c r="C6" s="40"/>
      <c r="D6" s="41"/>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2" t="s">
        <v>150</v>
      </c>
      <c r="AI6" s="42" t="s">
        <v>151</v>
      </c>
      <c r="AJ6" s="42" t="s">
        <v>67</v>
      </c>
      <c r="AK6" s="42" t="s">
        <v>132</v>
      </c>
      <c r="AL6" s="42" t="s">
        <v>133</v>
      </c>
      <c r="AN6" s="42" t="s">
        <v>140</v>
      </c>
    </row>
    <row r="7" spans="1:41" ht="24.75" customHeight="1" x14ac:dyDescent="0.2">
      <c r="A7" s="300" t="s">
        <v>70</v>
      </c>
      <c r="B7" s="300"/>
      <c r="C7" s="514">
        <v>43861</v>
      </c>
      <c r="D7" s="301"/>
      <c r="E7" s="301"/>
      <c r="F7" s="301"/>
      <c r="G7" s="308"/>
      <c r="H7" s="309"/>
      <c r="I7" s="309"/>
      <c r="J7" s="309"/>
      <c r="K7" s="309"/>
      <c r="L7" s="310"/>
      <c r="M7" s="313" t="s">
        <v>90</v>
      </c>
      <c r="N7" s="314"/>
      <c r="O7" s="314"/>
      <c r="P7" s="314"/>
      <c r="Q7" s="314"/>
      <c r="R7" s="314"/>
      <c r="S7" s="314"/>
      <c r="T7" s="314"/>
      <c r="U7" s="314"/>
      <c r="V7" s="315"/>
      <c r="W7" s="92" t="s">
        <v>86</v>
      </c>
      <c r="X7" s="57"/>
      <c r="Y7" s="93" t="s">
        <v>87</v>
      </c>
      <c r="Z7" s="269"/>
      <c r="AA7" s="270"/>
      <c r="AB7" s="92" t="s">
        <v>88</v>
      </c>
      <c r="AC7" s="57"/>
      <c r="AD7" s="91" t="s">
        <v>89</v>
      </c>
      <c r="AE7" s="52"/>
      <c r="AF7" s="284"/>
      <c r="AG7" s="284"/>
      <c r="AH7" s="42" t="s">
        <v>105</v>
      </c>
      <c r="AI7" s="42" t="s">
        <v>106</v>
      </c>
      <c r="AJ7" s="42" t="s">
        <v>68</v>
      </c>
      <c r="AN7" s="42" t="s">
        <v>141</v>
      </c>
    </row>
    <row r="8" spans="1:41" x14ac:dyDescent="0.2">
      <c r="A8" s="318" t="s">
        <v>53</v>
      </c>
      <c r="B8" s="318"/>
      <c r="C8" s="318"/>
      <c r="D8" s="318"/>
      <c r="E8" s="318"/>
      <c r="F8" s="318"/>
      <c r="G8" s="304" t="s">
        <v>21</v>
      </c>
      <c r="H8" s="305"/>
      <c r="I8" s="305"/>
      <c r="J8" s="305"/>
      <c r="K8" s="305"/>
      <c r="L8" s="305"/>
      <c r="M8" s="305"/>
      <c r="N8" s="305"/>
      <c r="O8" s="305"/>
      <c r="P8" s="305"/>
      <c r="Q8" s="305"/>
      <c r="R8" s="305"/>
      <c r="S8" s="305"/>
      <c r="T8" s="305"/>
      <c r="U8" s="305"/>
      <c r="V8" s="305"/>
      <c r="W8" s="305"/>
      <c r="X8" s="319"/>
      <c r="Y8" s="305"/>
      <c r="Z8" s="305"/>
      <c r="AA8" s="305"/>
      <c r="AB8" s="306"/>
      <c r="AC8" s="289" t="s">
        <v>28</v>
      </c>
      <c r="AD8" s="285" t="s">
        <v>39</v>
      </c>
      <c r="AE8" s="286"/>
      <c r="AF8" s="286"/>
      <c r="AG8" s="286"/>
      <c r="AH8" s="42" t="s">
        <v>107</v>
      </c>
      <c r="AI8" s="42" t="s">
        <v>108</v>
      </c>
      <c r="AN8" s="42" t="s">
        <v>142</v>
      </c>
    </row>
    <row r="9" spans="1:41" s="47" customFormat="1" ht="14.25" customHeight="1" x14ac:dyDescent="0.2">
      <c r="A9" s="292" t="s">
        <v>60</v>
      </c>
      <c r="B9" s="307" t="s">
        <v>62</v>
      </c>
      <c r="C9" s="292" t="s">
        <v>41</v>
      </c>
      <c r="D9" s="292" t="s">
        <v>63</v>
      </c>
      <c r="E9" s="292" t="s">
        <v>42</v>
      </c>
      <c r="F9" s="303" t="s">
        <v>43</v>
      </c>
      <c r="G9" s="318" t="s">
        <v>73</v>
      </c>
      <c r="H9" s="318"/>
      <c r="I9" s="318"/>
      <c r="J9" s="318"/>
      <c r="K9" s="304" t="s">
        <v>24</v>
      </c>
      <c r="L9" s="305"/>
      <c r="M9" s="305"/>
      <c r="N9" s="305"/>
      <c r="O9" s="305"/>
      <c r="P9" s="305"/>
      <c r="Q9" s="305"/>
      <c r="R9" s="305"/>
      <c r="S9" s="305"/>
      <c r="T9" s="306"/>
      <c r="U9" s="304" t="s">
        <v>45</v>
      </c>
      <c r="V9" s="305"/>
      <c r="W9" s="305"/>
      <c r="X9" s="305"/>
      <c r="Y9" s="305"/>
      <c r="Z9" s="305"/>
      <c r="AA9" s="305"/>
      <c r="AB9" s="306"/>
      <c r="AC9" s="290"/>
      <c r="AD9" s="285"/>
      <c r="AE9" s="286"/>
      <c r="AF9" s="286"/>
      <c r="AG9" s="286"/>
      <c r="AH9" s="42" t="s">
        <v>109</v>
      </c>
      <c r="AI9" s="42" t="s">
        <v>152</v>
      </c>
      <c r="AJ9" s="42" t="s">
        <v>112</v>
      </c>
    </row>
    <row r="10" spans="1:41" s="47" customFormat="1" ht="20.25" customHeight="1" x14ac:dyDescent="0.2">
      <c r="A10" s="292"/>
      <c r="B10" s="293"/>
      <c r="C10" s="292"/>
      <c r="D10" s="292"/>
      <c r="E10" s="292"/>
      <c r="F10" s="303"/>
      <c r="G10" s="302" t="s">
        <v>44</v>
      </c>
      <c r="H10" s="302"/>
      <c r="I10" s="302"/>
      <c r="J10" s="302"/>
      <c r="K10" s="311" t="s">
        <v>99</v>
      </c>
      <c r="L10" s="303" t="s">
        <v>100</v>
      </c>
      <c r="M10" s="303" t="s">
        <v>23</v>
      </c>
      <c r="N10" s="289" t="s">
        <v>153</v>
      </c>
      <c r="O10" s="292" t="s">
        <v>154</v>
      </c>
      <c r="P10" s="293" t="s">
        <v>155</v>
      </c>
      <c r="Q10" s="307" t="s">
        <v>159</v>
      </c>
      <c r="R10" s="292" t="s">
        <v>113</v>
      </c>
      <c r="S10" s="307" t="s">
        <v>160</v>
      </c>
      <c r="T10" s="307" t="s">
        <v>161</v>
      </c>
      <c r="U10" s="312" t="s">
        <v>167</v>
      </c>
      <c r="V10" s="292" t="s">
        <v>120</v>
      </c>
      <c r="W10" s="311" t="s">
        <v>125</v>
      </c>
      <c r="X10" s="307" t="s">
        <v>144</v>
      </c>
      <c r="Y10" s="292" t="s">
        <v>203</v>
      </c>
      <c r="Z10" s="292"/>
      <c r="AA10" s="292"/>
      <c r="AB10" s="292"/>
      <c r="AC10" s="290"/>
      <c r="AD10" s="287"/>
      <c r="AE10" s="288"/>
      <c r="AF10" s="288"/>
      <c r="AG10" s="288"/>
      <c r="AH10" s="47" t="s">
        <v>156</v>
      </c>
      <c r="AI10" s="47" t="s">
        <v>157</v>
      </c>
      <c r="AJ10" s="47" t="s">
        <v>158</v>
      </c>
      <c r="AL10" s="47" t="s">
        <v>145</v>
      </c>
      <c r="AO10" s="42" t="s">
        <v>117</v>
      </c>
    </row>
    <row r="11" spans="1:41" s="47" customFormat="1" ht="69.75" customHeight="1" x14ac:dyDescent="0.2">
      <c r="A11" s="307"/>
      <c r="B11" s="294"/>
      <c r="C11" s="307"/>
      <c r="D11" s="307"/>
      <c r="E11" s="307"/>
      <c r="F11" s="289"/>
      <c r="G11" s="87" t="s">
        <v>8</v>
      </c>
      <c r="H11" s="87" t="s">
        <v>9</v>
      </c>
      <c r="I11" s="87"/>
      <c r="J11" s="88" t="s">
        <v>168</v>
      </c>
      <c r="K11" s="312"/>
      <c r="L11" s="303"/>
      <c r="M11" s="303"/>
      <c r="N11" s="291"/>
      <c r="O11" s="292"/>
      <c r="P11" s="294"/>
      <c r="Q11" s="294"/>
      <c r="R11" s="292"/>
      <c r="S11" s="294"/>
      <c r="T11" s="294"/>
      <c r="U11" s="320"/>
      <c r="V11" s="292"/>
      <c r="W11" s="312"/>
      <c r="X11" s="294"/>
      <c r="Y11" s="70" t="s">
        <v>205</v>
      </c>
      <c r="Z11" s="70" t="s">
        <v>204</v>
      </c>
      <c r="AA11" s="89" t="s">
        <v>169</v>
      </c>
      <c r="AB11" s="89" t="s">
        <v>49</v>
      </c>
      <c r="AC11" s="291"/>
      <c r="AD11" s="90" t="s">
        <v>202</v>
      </c>
      <c r="AE11" s="90" t="s">
        <v>51</v>
      </c>
      <c r="AF11" s="90" t="s">
        <v>126</v>
      </c>
      <c r="AG11" s="70" t="s">
        <v>166</v>
      </c>
      <c r="AH11" s="47" t="s">
        <v>162</v>
      </c>
      <c r="AI11" s="47" t="s">
        <v>12</v>
      </c>
      <c r="AL11" s="47" t="s">
        <v>146</v>
      </c>
      <c r="AO11" s="42" t="s">
        <v>175</v>
      </c>
    </row>
    <row r="12" spans="1:41" ht="37.5" customHeight="1" x14ac:dyDescent="0.2">
      <c r="A12" s="423" t="s">
        <v>371</v>
      </c>
      <c r="B12" s="423" t="s">
        <v>372</v>
      </c>
      <c r="C12" s="522" t="s">
        <v>373</v>
      </c>
      <c r="D12" s="242" t="s">
        <v>66</v>
      </c>
      <c r="E12" s="226"/>
      <c r="F12" s="225" t="s">
        <v>375</v>
      </c>
      <c r="G12" s="247" t="s">
        <v>130</v>
      </c>
      <c r="H12" s="249" t="s">
        <v>116</v>
      </c>
      <c r="I12" s="71" t="str">
        <f>CONCATENATE(G12,H12)</f>
        <v>POSIBLEMODERADO</v>
      </c>
      <c r="J12" s="251" t="str">
        <f>I13</f>
        <v>3. ALTO</v>
      </c>
      <c r="K12" s="540" t="s">
        <v>377</v>
      </c>
      <c r="L12" s="552" t="s">
        <v>110</v>
      </c>
      <c r="M12" s="553" t="s">
        <v>101</v>
      </c>
      <c r="N12" s="549">
        <f>IF(M12="ASIGNADO",15,IF(M12="NO ASIGNADO",0,""))</f>
        <v>15</v>
      </c>
      <c r="O12" s="255">
        <f>SUM(N12:N18)</f>
        <v>100</v>
      </c>
      <c r="P12" s="257" t="s">
        <v>156</v>
      </c>
      <c r="Q12" s="260">
        <f>IF(Q15="DÉBIL",0,IF(Q15="MODERADO",50,IF(Q15="FUERTE",100,"")))</f>
        <v>100</v>
      </c>
      <c r="R12" s="261"/>
      <c r="S12" s="263" t="s">
        <v>118</v>
      </c>
      <c r="T12" s="263" t="s">
        <v>118</v>
      </c>
      <c r="U12" s="243" t="s">
        <v>175</v>
      </c>
      <c r="V12" s="264" t="s">
        <v>122</v>
      </c>
      <c r="W12" s="225" t="s">
        <v>328</v>
      </c>
      <c r="X12" s="542" t="s">
        <v>378</v>
      </c>
      <c r="Y12" s="542" t="s">
        <v>387</v>
      </c>
      <c r="Z12" s="246" t="s">
        <v>379</v>
      </c>
      <c r="AA12" s="219" t="s">
        <v>170</v>
      </c>
      <c r="AB12" s="542" t="s">
        <v>381</v>
      </c>
      <c r="AC12" s="222"/>
      <c r="AD12" s="222"/>
      <c r="AE12" s="226" t="s">
        <v>382</v>
      </c>
      <c r="AF12" s="409" t="s">
        <v>383</v>
      </c>
      <c r="AG12" s="225"/>
      <c r="AH12" s="42" t="s">
        <v>114</v>
      </c>
      <c r="AI12" s="42" t="s">
        <v>115</v>
      </c>
      <c r="AJ12" s="42" t="s">
        <v>116</v>
      </c>
      <c r="AK12" s="42" t="s">
        <v>117</v>
      </c>
      <c r="AL12" s="42" t="s">
        <v>116</v>
      </c>
      <c r="AN12" s="42" t="s">
        <v>170</v>
      </c>
      <c r="AO12" s="42" t="s">
        <v>176</v>
      </c>
    </row>
    <row r="13" spans="1:41" ht="51.75" customHeight="1" x14ac:dyDescent="0.2">
      <c r="A13" s="423"/>
      <c r="B13" s="423"/>
      <c r="C13" s="523"/>
      <c r="D13" s="243"/>
      <c r="E13" s="215"/>
      <c r="F13" s="225"/>
      <c r="G13" s="247"/>
      <c r="H13" s="249"/>
      <c r="I13" s="71"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ALTO</v>
      </c>
      <c r="J13" s="252"/>
      <c r="K13" s="541"/>
      <c r="L13" s="554" t="s">
        <v>199</v>
      </c>
      <c r="M13" s="555" t="s">
        <v>147</v>
      </c>
      <c r="N13" s="550">
        <f>IF(M13="ADECUADO",15,IF(M13="INADECUADO",0,""))</f>
        <v>15</v>
      </c>
      <c r="O13" s="256"/>
      <c r="P13" s="258"/>
      <c r="Q13" s="260"/>
      <c r="R13" s="262"/>
      <c r="S13" s="263"/>
      <c r="T13" s="263"/>
      <c r="U13" s="243"/>
      <c r="V13" s="265"/>
      <c r="W13" s="225"/>
      <c r="X13" s="543"/>
      <c r="Y13" s="543"/>
      <c r="Z13" s="431"/>
      <c r="AA13" s="220"/>
      <c r="AB13" s="547"/>
      <c r="AC13" s="222"/>
      <c r="AD13" s="222"/>
      <c r="AE13" s="215"/>
      <c r="AF13" s="215"/>
      <c r="AG13" s="225"/>
      <c r="AH13" s="42" t="s">
        <v>118</v>
      </c>
      <c r="AI13" s="42" t="s">
        <v>119</v>
      </c>
      <c r="AL13" s="42" t="s">
        <v>127</v>
      </c>
      <c r="AN13" s="42" t="s">
        <v>200</v>
      </c>
      <c r="AO13" s="42" t="s">
        <v>177</v>
      </c>
    </row>
    <row r="14" spans="1:41" ht="143.25" customHeight="1" x14ac:dyDescent="0.2">
      <c r="A14" s="423"/>
      <c r="B14" s="423"/>
      <c r="C14" s="523"/>
      <c r="D14" s="243"/>
      <c r="E14" s="215"/>
      <c r="F14" s="225"/>
      <c r="G14" s="247"/>
      <c r="H14" s="249"/>
      <c r="I14" s="71"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252"/>
      <c r="K14" s="541"/>
      <c r="L14" s="556" t="s">
        <v>111</v>
      </c>
      <c r="M14" s="555" t="s">
        <v>148</v>
      </c>
      <c r="N14" s="550">
        <f>IF(M14="OPORTUNA",15,IF(M14="INOPORTUNA",0,""))</f>
        <v>15</v>
      </c>
      <c r="O14" s="256"/>
      <c r="P14" s="258"/>
      <c r="Q14" s="260"/>
      <c r="R14" s="262"/>
      <c r="S14" s="69" t="s">
        <v>164</v>
      </c>
      <c r="T14" s="69" t="s">
        <v>165</v>
      </c>
      <c r="U14" s="243"/>
      <c r="V14" s="265"/>
      <c r="W14" s="225"/>
      <c r="X14" s="543"/>
      <c r="Y14" s="543"/>
      <c r="Z14" s="431"/>
      <c r="AA14" s="220"/>
      <c r="AB14" s="547"/>
      <c r="AC14" s="222"/>
      <c r="AD14" s="222"/>
      <c r="AE14" s="215"/>
      <c r="AF14" s="216"/>
      <c r="AG14" s="225"/>
      <c r="AH14" s="42" t="s">
        <v>121</v>
      </c>
      <c r="AI14" s="42" t="s">
        <v>122</v>
      </c>
      <c r="AJ14" s="42" t="s">
        <v>123</v>
      </c>
      <c r="AK14" s="42" t="s">
        <v>124</v>
      </c>
      <c r="AL14" s="42" t="s">
        <v>132</v>
      </c>
      <c r="AO14" s="42" t="s">
        <v>178</v>
      </c>
    </row>
    <row r="15" spans="1:41" ht="84" customHeight="1" x14ac:dyDescent="0.2">
      <c r="A15" s="423"/>
      <c r="B15" s="423"/>
      <c r="C15" s="523"/>
      <c r="D15" s="243"/>
      <c r="E15" s="77" t="s">
        <v>172</v>
      </c>
      <c r="F15" s="225"/>
      <c r="G15" s="247"/>
      <c r="H15" s="249"/>
      <c r="I15" s="71"/>
      <c r="J15" s="252"/>
      <c r="K15" s="541"/>
      <c r="L15" s="554" t="s">
        <v>136</v>
      </c>
      <c r="M15" s="555" t="s">
        <v>149</v>
      </c>
      <c r="N15" s="550">
        <f>IF(M15="PREVENIR",15,IF(M15="DETECTAR",10,IF(M15="NO ES UN CONTROL",0,"")))</f>
        <v>15</v>
      </c>
      <c r="O15" s="227" t="str">
        <f>IF(O12&lt;86,"DÉBIL",IF(O12&lt;96,"MODERADO",IF(O12&lt;101,"FUERTE","")))</f>
        <v>FUERTE</v>
      </c>
      <c r="P15" s="258"/>
      <c r="Q15" s="229" t="str">
        <f>IF(AND(O15="FUERTE",P12="FUERTE (SIEMPRE SE EJECUTA)"),"FUERTE",IF(OR(O15="DÉBIL",P12="DÉBIL (NO SE EJECUTA)"),"DÉBIL",IF(OR(O15="MODERADO",P12="MODERADO (ALGUNAS VECES)"),"MODERADO")))</f>
        <v>FUERTE</v>
      </c>
      <c r="R15" s="231" t="str">
        <f>IF(AND(O15="FUERTE",P12="FUERTE (SIEMPRE SE EJECUTA)"),"NO","SÍ")</f>
        <v>NO</v>
      </c>
      <c r="S15" s="233">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234">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243"/>
      <c r="V15" s="265"/>
      <c r="W15" s="225"/>
      <c r="X15" s="543"/>
      <c r="Y15" s="543"/>
      <c r="Z15" s="438"/>
      <c r="AA15" s="220"/>
      <c r="AB15" s="547"/>
      <c r="AC15" s="222"/>
      <c r="AD15" s="222"/>
      <c r="AE15" s="215"/>
      <c r="AF15" s="226" t="s">
        <v>174</v>
      </c>
      <c r="AG15" s="225"/>
      <c r="AH15" s="42" t="s">
        <v>118</v>
      </c>
      <c r="AO15" s="42" t="s">
        <v>179</v>
      </c>
    </row>
    <row r="16" spans="1:41" ht="55.5" customHeight="1" x14ac:dyDescent="0.2">
      <c r="A16" s="423"/>
      <c r="B16" s="423"/>
      <c r="C16" s="523"/>
      <c r="D16" s="243"/>
      <c r="E16" s="215"/>
      <c r="F16" s="225"/>
      <c r="G16" s="247"/>
      <c r="H16" s="249"/>
      <c r="I16" s="71"/>
      <c r="J16" s="252"/>
      <c r="K16" s="541"/>
      <c r="L16" s="554" t="s">
        <v>137</v>
      </c>
      <c r="M16" s="555" t="s">
        <v>105</v>
      </c>
      <c r="N16" s="550">
        <f>IF(M16="CONFIABLE",15,IF(M16="NO CONFIABLE",0,""))</f>
        <v>15</v>
      </c>
      <c r="O16" s="228"/>
      <c r="P16" s="258"/>
      <c r="Q16" s="229"/>
      <c r="R16" s="231"/>
      <c r="S16" s="233"/>
      <c r="T16" s="235"/>
      <c r="U16" s="243"/>
      <c r="V16" s="265"/>
      <c r="W16" s="225"/>
      <c r="X16" s="543"/>
      <c r="Y16" s="543"/>
      <c r="Z16" s="77" t="s">
        <v>206</v>
      </c>
      <c r="AA16" s="220"/>
      <c r="AB16" s="547"/>
      <c r="AC16" s="222"/>
      <c r="AD16" s="222"/>
      <c r="AE16" s="215"/>
      <c r="AF16" s="215"/>
      <c r="AG16" s="225"/>
      <c r="AH16" s="42" t="s">
        <v>163</v>
      </c>
      <c r="AJ16" s="42" t="s">
        <v>150</v>
      </c>
      <c r="AK16" s="42" t="s">
        <v>149</v>
      </c>
      <c r="AL16" s="42" t="s">
        <v>151</v>
      </c>
      <c r="AO16" s="42" t="s">
        <v>180</v>
      </c>
    </row>
    <row r="17" spans="1:41" ht="66.75" customHeight="1" x14ac:dyDescent="0.2">
      <c r="A17" s="423"/>
      <c r="B17" s="423"/>
      <c r="C17" s="523"/>
      <c r="D17" s="243"/>
      <c r="E17" s="215"/>
      <c r="F17" s="225"/>
      <c r="G17" s="247"/>
      <c r="H17" s="249"/>
      <c r="I17" s="71"/>
      <c r="J17" s="252"/>
      <c r="K17" s="541"/>
      <c r="L17" s="554" t="s">
        <v>138</v>
      </c>
      <c r="M17" s="555" t="s">
        <v>107</v>
      </c>
      <c r="N17" s="550">
        <f>IF(M17="SE INVESTIGAN Y SE RESUELVEN OPORTUNAMENTE",15,IF(M17="NO SE INVESTIGAN Y SE RESUELVEN OPORTUNAMENTE",0,""))</f>
        <v>15</v>
      </c>
      <c r="O17" s="228"/>
      <c r="P17" s="258"/>
      <c r="Q17" s="229"/>
      <c r="R17" s="231"/>
      <c r="S17" s="233"/>
      <c r="T17" s="235"/>
      <c r="U17" s="243"/>
      <c r="V17" s="265"/>
      <c r="W17" s="225"/>
      <c r="X17" s="543"/>
      <c r="Y17" s="543"/>
      <c r="Z17" s="226" t="s">
        <v>380</v>
      </c>
      <c r="AA17" s="220"/>
      <c r="AB17" s="547"/>
      <c r="AC17" s="222"/>
      <c r="AD17" s="222"/>
      <c r="AE17" s="215"/>
      <c r="AF17" s="215"/>
      <c r="AG17" s="225"/>
      <c r="AH17" s="42" t="s">
        <v>119</v>
      </c>
      <c r="AO17" s="42" t="s">
        <v>181</v>
      </c>
    </row>
    <row r="18" spans="1:41" ht="60.75" customHeight="1" x14ac:dyDescent="0.2">
      <c r="A18" s="423"/>
      <c r="B18" s="423"/>
      <c r="C18" s="524"/>
      <c r="D18" s="244"/>
      <c r="E18" s="216"/>
      <c r="F18" s="226"/>
      <c r="G18" s="248"/>
      <c r="H18" s="250"/>
      <c r="I18" s="71"/>
      <c r="J18" s="252"/>
      <c r="K18" s="541"/>
      <c r="L18" s="557" t="s">
        <v>139</v>
      </c>
      <c r="M18" s="558" t="s">
        <v>109</v>
      </c>
      <c r="N18" s="551">
        <f>IF(M18="COMPLETA",10,IF(M18="INCOMPLETA",5,IF(M18="NO EXISTE",0,"")))</f>
        <v>10</v>
      </c>
      <c r="O18" s="228"/>
      <c r="P18" s="259"/>
      <c r="Q18" s="230"/>
      <c r="R18" s="232"/>
      <c r="S18" s="234"/>
      <c r="T18" s="235"/>
      <c r="U18" s="244"/>
      <c r="V18" s="265"/>
      <c r="W18" s="226"/>
      <c r="X18" s="543"/>
      <c r="Y18" s="543"/>
      <c r="Z18" s="216"/>
      <c r="AA18" s="221"/>
      <c r="AB18" s="547"/>
      <c r="AC18" s="217"/>
      <c r="AD18" s="217"/>
      <c r="AE18" s="216"/>
      <c r="AF18" s="216"/>
      <c r="AG18" s="226"/>
      <c r="AO18" s="42" t="s">
        <v>182</v>
      </c>
    </row>
    <row r="19" spans="1:41" ht="37.5" customHeight="1" x14ac:dyDescent="0.2">
      <c r="A19" s="423"/>
      <c r="B19" s="423"/>
      <c r="C19" s="522" t="s">
        <v>374</v>
      </c>
      <c r="D19" s="242" t="s">
        <v>66</v>
      </c>
      <c r="E19" s="226"/>
      <c r="F19" s="225" t="s">
        <v>376</v>
      </c>
      <c r="G19" s="247" t="s">
        <v>130</v>
      </c>
      <c r="H19" s="249" t="s">
        <v>116</v>
      </c>
      <c r="I19" s="71" t="str">
        <f>CONCATENATE(G19,H19)</f>
        <v>POSIBLEMODERADO</v>
      </c>
      <c r="J19" s="251" t="str">
        <f>I20</f>
        <v>3. ALTO</v>
      </c>
      <c r="K19" s="540" t="s">
        <v>384</v>
      </c>
      <c r="L19" s="552" t="s">
        <v>110</v>
      </c>
      <c r="M19" s="553" t="s">
        <v>101</v>
      </c>
      <c r="N19" s="549">
        <f>IF(M19="ASIGNADO",15,IF(M19="NO ASIGNADO",0,""))</f>
        <v>15</v>
      </c>
      <c r="O19" s="255">
        <f>SUM(N19:N25)</f>
        <v>100</v>
      </c>
      <c r="P19" s="257" t="s">
        <v>157</v>
      </c>
      <c r="Q19" s="260">
        <f>IF(Q22="DÉBIL",0,IF(Q22="MODERADO",50,IF(Q22="FUERTE",100,"")))</f>
        <v>50</v>
      </c>
      <c r="R19" s="261"/>
      <c r="S19" s="263" t="s">
        <v>118</v>
      </c>
      <c r="T19" s="263" t="s">
        <v>118</v>
      </c>
      <c r="U19" s="243" t="s">
        <v>178</v>
      </c>
      <c r="V19" s="264" t="s">
        <v>122</v>
      </c>
      <c r="W19" s="225" t="s">
        <v>328</v>
      </c>
      <c r="X19" s="542" t="s">
        <v>385</v>
      </c>
      <c r="Y19" s="226" t="s">
        <v>386</v>
      </c>
      <c r="Z19" s="246" t="s">
        <v>379</v>
      </c>
      <c r="AA19" s="219" t="s">
        <v>170</v>
      </c>
      <c r="AB19" s="225" t="s">
        <v>389</v>
      </c>
      <c r="AC19" s="222"/>
      <c r="AD19" s="222"/>
      <c r="AE19" s="226" t="s">
        <v>382</v>
      </c>
      <c r="AF19" s="422" t="s">
        <v>388</v>
      </c>
      <c r="AG19" s="225"/>
      <c r="AH19" s="42" t="s">
        <v>114</v>
      </c>
      <c r="AI19" s="42" t="s">
        <v>115</v>
      </c>
      <c r="AJ19" s="42" t="s">
        <v>116</v>
      </c>
      <c r="AK19" s="42" t="s">
        <v>117</v>
      </c>
      <c r="AL19" s="42" t="s">
        <v>116</v>
      </c>
      <c r="AN19" s="42" t="s">
        <v>170</v>
      </c>
      <c r="AO19" s="42" t="s">
        <v>176</v>
      </c>
    </row>
    <row r="20" spans="1:41" ht="51.75" customHeight="1" x14ac:dyDescent="0.2">
      <c r="A20" s="423"/>
      <c r="B20" s="423"/>
      <c r="C20" s="523"/>
      <c r="D20" s="243"/>
      <c r="E20" s="215"/>
      <c r="F20" s="225"/>
      <c r="G20" s="247"/>
      <c r="H20" s="249"/>
      <c r="I20" s="71"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ALTO</v>
      </c>
      <c r="J20" s="252"/>
      <c r="K20" s="541"/>
      <c r="L20" s="554" t="s">
        <v>199</v>
      </c>
      <c r="M20" s="555" t="s">
        <v>147</v>
      </c>
      <c r="N20" s="550">
        <f>IF(M20="ADECUADO",15,IF(M20="INADECUADO",0,""))</f>
        <v>15</v>
      </c>
      <c r="O20" s="256"/>
      <c r="P20" s="258"/>
      <c r="Q20" s="260"/>
      <c r="R20" s="262"/>
      <c r="S20" s="263"/>
      <c r="T20" s="263"/>
      <c r="U20" s="243"/>
      <c r="V20" s="265"/>
      <c r="W20" s="225"/>
      <c r="X20" s="547"/>
      <c r="Y20" s="215"/>
      <c r="Z20" s="431"/>
      <c r="AA20" s="220"/>
      <c r="AB20" s="225"/>
      <c r="AC20" s="222"/>
      <c r="AD20" s="222"/>
      <c r="AE20" s="215"/>
      <c r="AF20" s="225"/>
      <c r="AG20" s="225"/>
      <c r="AH20" s="42" t="s">
        <v>118</v>
      </c>
      <c r="AI20" s="42" t="s">
        <v>119</v>
      </c>
      <c r="AL20" s="42" t="s">
        <v>127</v>
      </c>
      <c r="AN20" s="42" t="s">
        <v>200</v>
      </c>
      <c r="AO20" s="42" t="s">
        <v>177</v>
      </c>
    </row>
    <row r="21" spans="1:41" ht="69.75" customHeight="1" x14ac:dyDescent="0.2">
      <c r="A21" s="423"/>
      <c r="B21" s="423"/>
      <c r="C21" s="523"/>
      <c r="D21" s="243"/>
      <c r="E21" s="215"/>
      <c r="F21" s="225"/>
      <c r="G21" s="247"/>
      <c r="H21" s="249"/>
      <c r="I21" s="71"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ALTO</v>
      </c>
      <c r="J21" s="252"/>
      <c r="K21" s="541"/>
      <c r="L21" s="556" t="s">
        <v>111</v>
      </c>
      <c r="M21" s="555" t="s">
        <v>148</v>
      </c>
      <c r="N21" s="550">
        <f>IF(M21="OPORTUNA",15,IF(M21="INOPORTUNA",0,""))</f>
        <v>15</v>
      </c>
      <c r="O21" s="256"/>
      <c r="P21" s="258"/>
      <c r="Q21" s="260"/>
      <c r="R21" s="262"/>
      <c r="S21" s="69" t="s">
        <v>164</v>
      </c>
      <c r="T21" s="69" t="s">
        <v>165</v>
      </c>
      <c r="U21" s="243"/>
      <c r="V21" s="265"/>
      <c r="W21" s="225"/>
      <c r="X21" s="547"/>
      <c r="Y21" s="215"/>
      <c r="Z21" s="431"/>
      <c r="AA21" s="220"/>
      <c r="AB21" s="225"/>
      <c r="AC21" s="222"/>
      <c r="AD21" s="222"/>
      <c r="AE21" s="215"/>
      <c r="AF21" s="225"/>
      <c r="AG21" s="225"/>
      <c r="AH21" s="42" t="s">
        <v>121</v>
      </c>
      <c r="AI21" s="42" t="s">
        <v>122</v>
      </c>
      <c r="AJ21" s="42" t="s">
        <v>123</v>
      </c>
      <c r="AK21" s="42" t="s">
        <v>124</v>
      </c>
      <c r="AL21" s="42" t="s">
        <v>132</v>
      </c>
      <c r="AO21" s="42" t="s">
        <v>178</v>
      </c>
    </row>
    <row r="22" spans="1:41" ht="84" customHeight="1" x14ac:dyDescent="0.2">
      <c r="A22" s="423"/>
      <c r="B22" s="423"/>
      <c r="C22" s="523"/>
      <c r="D22" s="243"/>
      <c r="E22" s="77" t="s">
        <v>172</v>
      </c>
      <c r="F22" s="225"/>
      <c r="G22" s="247"/>
      <c r="H22" s="249"/>
      <c r="I22" s="71"/>
      <c r="J22" s="252"/>
      <c r="K22" s="541"/>
      <c r="L22" s="554" t="s">
        <v>136</v>
      </c>
      <c r="M22" s="555" t="s">
        <v>149</v>
      </c>
      <c r="N22" s="550">
        <f>IF(M22="PREVENIR",15,IF(M22="DETECTAR",10,IF(M22="NO ES UN CONTROL",0,"")))</f>
        <v>15</v>
      </c>
      <c r="O22" s="227" t="str">
        <f>IF(O19&lt;86,"DÉBIL",IF(O19&lt;96,"MODERADO",IF(O19&lt;101,"FUERTE","")))</f>
        <v>FUERTE</v>
      </c>
      <c r="P22" s="258"/>
      <c r="Q22" s="229" t="str">
        <f>IF(AND(O22="FUERTE",P19="FUERTE (SIEMPRE SE EJECUTA)"),"FUERTE",IF(OR(O22="DÉBIL",P19="DÉBIL (NO SE EJECUTA)"),"DÉBIL",IF(OR(O22="MODERADO",P19="MODERADO (ALGUNAS VECES)"),"MODERADO")))</f>
        <v>MODERADO</v>
      </c>
      <c r="R22" s="231" t="str">
        <f>IF(AND(O22="FUERTE",P19="FUERTE (SIEMPRE SE EJECUTA)"),"NO","SÍ")</f>
        <v>SÍ</v>
      </c>
      <c r="S22" s="233">
        <f>IF(AND($Q22="FUERTE",$S19="DIRECTAMENTE",$T19="DIRECTAMENTE"),2,IF(AND($Q22="FUERTE",$S19="DIRECTAMENTE",$T19="INDIRECTAMENTE"),2,IF(AND($Q22="FUERTE",$S19="DIRECTAMENTE",$T19="NO DISMINUYE"),2,IF(AND($Q22="FUERTE",$S19="NO DISMINUYE",$T19="DIRECTAMENTE"),0,IF(AND($Q22="MODERADO",$S19="DIRECTAMENTE",$T19="DIRECTAMENTE"),1,IF(AND($Q22="MODERADO",$S19="DIRECTAMENTE",$T19="INDIRECTAMENTE"),1,IF(AND($Q22="MODERADO",$S19="DIRECTAMENTE",$T19="NO DISMINUYE"),1,IF(AND($Q22="MODERADO",$S19="NO DISMINUYE",$T19="DIRECTAMENTE"),0,"N/A"))))))))</f>
        <v>1</v>
      </c>
      <c r="T22" s="234">
        <f>IF(AND($Q22="FUERTE",$S19="DIRECTAMENTE",$T19="DIRECTAMENTE"),2,IF(AND($Q22="FUERTE",$S19="DIRECTAMENTE",$T19="INDIRECTAMENTE"),1,IF(AND($Q22="FUERTE",$S19="DIRECTAMENTE",$T19="NO DISMINUYE"),0,IF(AND($Q22="FUERTE",$S19="NO DISMINUYE",$T19="DIRECTAMENTE"),2,IF(AND($Q22="MODERADO",$S19="DIRECTAMENTE",$T19="DIRECTAMENTE"),1,IF(AND($Q22="MODERADO",$S19="DIRECTAMENTE",$T19="INDIRECTAMENTE"),0,IF(AND($Q22="MODERADO",$S19="DIRECTAMENTE",$T19="NO DISMINUYE"),0,IF(AND($Q22="MODERADO",$S19="NO DISMINUYE",$T19="DIRECTAMENTE"),1,"N/A"))))))))</f>
        <v>1</v>
      </c>
      <c r="U22" s="243"/>
      <c r="V22" s="265"/>
      <c r="W22" s="225"/>
      <c r="X22" s="547"/>
      <c r="Y22" s="215"/>
      <c r="Z22" s="438"/>
      <c r="AA22" s="220"/>
      <c r="AB22" s="225"/>
      <c r="AC22" s="222"/>
      <c r="AD22" s="222"/>
      <c r="AE22" s="215"/>
      <c r="AF22" s="225" t="s">
        <v>174</v>
      </c>
      <c r="AG22" s="225"/>
      <c r="AH22" s="42" t="s">
        <v>118</v>
      </c>
      <c r="AO22" s="42" t="s">
        <v>179</v>
      </c>
    </row>
    <row r="23" spans="1:41" ht="55.5" customHeight="1" x14ac:dyDescent="0.2">
      <c r="A23" s="423"/>
      <c r="B23" s="423"/>
      <c r="C23" s="523"/>
      <c r="D23" s="243"/>
      <c r="E23" s="215"/>
      <c r="F23" s="225"/>
      <c r="G23" s="247"/>
      <c r="H23" s="249"/>
      <c r="I23" s="71"/>
      <c r="J23" s="252"/>
      <c r="K23" s="541"/>
      <c r="L23" s="554" t="s">
        <v>137</v>
      </c>
      <c r="M23" s="555" t="s">
        <v>105</v>
      </c>
      <c r="N23" s="550">
        <f>IF(M23="CONFIABLE",15,IF(M23="NO CONFIABLE",0,""))</f>
        <v>15</v>
      </c>
      <c r="O23" s="228"/>
      <c r="P23" s="258"/>
      <c r="Q23" s="229"/>
      <c r="R23" s="231"/>
      <c r="S23" s="233"/>
      <c r="T23" s="235"/>
      <c r="U23" s="243"/>
      <c r="V23" s="265"/>
      <c r="W23" s="225"/>
      <c r="X23" s="547"/>
      <c r="Y23" s="215"/>
      <c r="Z23" s="77" t="s">
        <v>206</v>
      </c>
      <c r="AA23" s="220"/>
      <c r="AB23" s="225"/>
      <c r="AC23" s="222"/>
      <c r="AD23" s="222"/>
      <c r="AE23" s="215"/>
      <c r="AF23" s="225"/>
      <c r="AG23" s="225"/>
      <c r="AH23" s="42" t="s">
        <v>163</v>
      </c>
      <c r="AJ23" s="42" t="s">
        <v>150</v>
      </c>
      <c r="AK23" s="42" t="s">
        <v>149</v>
      </c>
      <c r="AL23" s="42" t="s">
        <v>151</v>
      </c>
      <c r="AO23" s="42" t="s">
        <v>180</v>
      </c>
    </row>
    <row r="24" spans="1:41" ht="66.75" customHeight="1" x14ac:dyDescent="0.2">
      <c r="A24" s="423"/>
      <c r="B24" s="423"/>
      <c r="C24" s="523"/>
      <c r="D24" s="243"/>
      <c r="E24" s="215"/>
      <c r="F24" s="225"/>
      <c r="G24" s="247"/>
      <c r="H24" s="249"/>
      <c r="I24" s="71"/>
      <c r="J24" s="252"/>
      <c r="K24" s="541"/>
      <c r="L24" s="554" t="s">
        <v>138</v>
      </c>
      <c r="M24" s="555" t="s">
        <v>107</v>
      </c>
      <c r="N24" s="550">
        <f>IF(M24="SE INVESTIGAN Y SE RESUELVEN OPORTUNAMENTE",15,IF(M24="NO SE INVESTIGAN Y SE RESUELVEN OPORTUNAMENTE",0,""))</f>
        <v>15</v>
      </c>
      <c r="O24" s="228"/>
      <c r="P24" s="258"/>
      <c r="Q24" s="229"/>
      <c r="R24" s="231"/>
      <c r="S24" s="233"/>
      <c r="T24" s="235"/>
      <c r="U24" s="243"/>
      <c r="V24" s="265"/>
      <c r="W24" s="225"/>
      <c r="X24" s="547"/>
      <c r="Y24" s="215"/>
      <c r="Z24" s="246" t="s">
        <v>331</v>
      </c>
      <c r="AA24" s="220"/>
      <c r="AB24" s="225"/>
      <c r="AC24" s="222"/>
      <c r="AD24" s="222"/>
      <c r="AE24" s="215"/>
      <c r="AF24" s="225"/>
      <c r="AG24" s="225"/>
      <c r="AH24" s="42" t="s">
        <v>119</v>
      </c>
      <c r="AO24" s="42" t="s">
        <v>181</v>
      </c>
    </row>
    <row r="25" spans="1:41" ht="60.75" customHeight="1" x14ac:dyDescent="0.2">
      <c r="A25" s="520"/>
      <c r="B25" s="520"/>
      <c r="C25" s="524"/>
      <c r="D25" s="244"/>
      <c r="E25" s="216"/>
      <c r="F25" s="226"/>
      <c r="G25" s="248"/>
      <c r="H25" s="250"/>
      <c r="I25" s="71"/>
      <c r="J25" s="252"/>
      <c r="K25" s="541"/>
      <c r="L25" s="557" t="s">
        <v>139</v>
      </c>
      <c r="M25" s="558" t="s">
        <v>109</v>
      </c>
      <c r="N25" s="551">
        <f>IF(M25="COMPLETA",10,IF(M25="INCOMPLETA",5,IF(M25="NO EXISTE",0,"")))</f>
        <v>10</v>
      </c>
      <c r="O25" s="228"/>
      <c r="P25" s="259"/>
      <c r="Q25" s="230"/>
      <c r="R25" s="232"/>
      <c r="S25" s="234"/>
      <c r="T25" s="235"/>
      <c r="U25" s="244"/>
      <c r="V25" s="265"/>
      <c r="W25" s="226"/>
      <c r="X25" s="547"/>
      <c r="Y25" s="216"/>
      <c r="Z25" s="438"/>
      <c r="AA25" s="221"/>
      <c r="AB25" s="226"/>
      <c r="AC25" s="217"/>
      <c r="AD25" s="217"/>
      <c r="AE25" s="216"/>
      <c r="AF25" s="226"/>
      <c r="AG25" s="226"/>
      <c r="AO25" s="42" t="s">
        <v>182</v>
      </c>
    </row>
    <row r="26" spans="1:41" ht="37.5" hidden="1" customHeight="1" x14ac:dyDescent="0.2">
      <c r="A26" s="236"/>
      <c r="B26" s="237"/>
      <c r="C26" s="239"/>
      <c r="D26" s="242" t="s">
        <v>65</v>
      </c>
      <c r="E26" s="226"/>
      <c r="F26" s="225"/>
      <c r="G26" s="247" t="s">
        <v>131</v>
      </c>
      <c r="H26" s="249" t="s">
        <v>127</v>
      </c>
      <c r="I26" s="71" t="str">
        <f>CONCATENATE(G26,H26)</f>
        <v>PROBABLEMAYOR</v>
      </c>
      <c r="J26" s="251" t="str">
        <f>I27</f>
        <v>5. EXTREMO</v>
      </c>
      <c r="K26" s="253"/>
      <c r="L26" s="78" t="s">
        <v>110</v>
      </c>
      <c r="M26" s="67" t="s">
        <v>101</v>
      </c>
      <c r="N26" s="68">
        <f>IF(M26="ASIGNADO",15,IF(M26="NO ASIGNADO",0,""))</f>
        <v>15</v>
      </c>
      <c r="O26" s="255">
        <f>SUM(N26:N32)</f>
        <v>100</v>
      </c>
      <c r="P26" s="257" t="s">
        <v>156</v>
      </c>
      <c r="Q26" s="260">
        <f>IF(Q29="DÉBIL",0,IF(Q29="MODERADO",50,IF(Q29="FUERTE",100,"")))</f>
        <v>100</v>
      </c>
      <c r="R26" s="261"/>
      <c r="S26" s="263" t="s">
        <v>118</v>
      </c>
      <c r="T26" s="263" t="s">
        <v>118</v>
      </c>
      <c r="U26" s="243" t="s">
        <v>196</v>
      </c>
      <c r="V26" s="264" t="s">
        <v>121</v>
      </c>
      <c r="W26" s="222"/>
      <c r="X26" s="222"/>
      <c r="Y26" s="217"/>
      <c r="Z26" s="217"/>
      <c r="AA26" s="219" t="s">
        <v>200</v>
      </c>
      <c r="AB26" s="222"/>
      <c r="AC26" s="222"/>
      <c r="AD26" s="222"/>
      <c r="AE26" s="223" t="s">
        <v>207</v>
      </c>
      <c r="AF26" s="225" t="s">
        <v>173</v>
      </c>
      <c r="AG26" s="225"/>
      <c r="AH26" s="42" t="s">
        <v>114</v>
      </c>
      <c r="AI26" s="42" t="s">
        <v>115</v>
      </c>
      <c r="AJ26" s="42" t="s">
        <v>116</v>
      </c>
      <c r="AK26" s="42" t="s">
        <v>117</v>
      </c>
      <c r="AL26" s="42" t="s">
        <v>116</v>
      </c>
      <c r="AN26" s="42" t="s">
        <v>170</v>
      </c>
      <c r="AO26" s="42" t="s">
        <v>176</v>
      </c>
    </row>
    <row r="27" spans="1:41" ht="51.75" hidden="1" customHeight="1" x14ac:dyDescent="0.2">
      <c r="A27" s="236"/>
      <c r="B27" s="238"/>
      <c r="C27" s="240"/>
      <c r="D27" s="243"/>
      <c r="E27" s="215"/>
      <c r="F27" s="245"/>
      <c r="G27" s="247"/>
      <c r="H27" s="249"/>
      <c r="I27" s="71"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5. EXTREMO</v>
      </c>
      <c r="J27" s="252"/>
      <c r="K27" s="253"/>
      <c r="L27" s="79" t="s">
        <v>199</v>
      </c>
      <c r="M27" s="65" t="s">
        <v>147</v>
      </c>
      <c r="N27" s="66">
        <f>IF(M27="ADECUADO",15,IF(M27="INADECUADO",0,""))</f>
        <v>15</v>
      </c>
      <c r="O27" s="256"/>
      <c r="P27" s="258"/>
      <c r="Q27" s="260"/>
      <c r="R27" s="262"/>
      <c r="S27" s="263"/>
      <c r="T27" s="263"/>
      <c r="U27" s="243"/>
      <c r="V27" s="265"/>
      <c r="W27" s="222"/>
      <c r="X27" s="222"/>
      <c r="Y27" s="266"/>
      <c r="Z27" s="266"/>
      <c r="AA27" s="220"/>
      <c r="AB27" s="222"/>
      <c r="AC27" s="222"/>
      <c r="AD27" s="222"/>
      <c r="AE27" s="223"/>
      <c r="AF27" s="225"/>
      <c r="AG27" s="225"/>
      <c r="AH27" s="42" t="s">
        <v>118</v>
      </c>
      <c r="AI27" s="42" t="s">
        <v>119</v>
      </c>
      <c r="AL27" s="42" t="s">
        <v>127</v>
      </c>
      <c r="AN27" s="42" t="s">
        <v>200</v>
      </c>
      <c r="AO27" s="42" t="s">
        <v>177</v>
      </c>
    </row>
    <row r="28" spans="1:41" ht="69.75" hidden="1" customHeight="1" x14ac:dyDescent="0.2">
      <c r="A28" s="236"/>
      <c r="B28" s="238"/>
      <c r="C28" s="240"/>
      <c r="D28" s="243"/>
      <c r="E28" s="215"/>
      <c r="F28" s="245"/>
      <c r="G28" s="247"/>
      <c r="H28" s="249"/>
      <c r="I28" s="71"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EXTREMO</v>
      </c>
      <c r="J28" s="252"/>
      <c r="K28" s="253"/>
      <c r="L28" s="81" t="s">
        <v>111</v>
      </c>
      <c r="M28" s="65" t="s">
        <v>148</v>
      </c>
      <c r="N28" s="66">
        <f>IF(M28="OPORTUNA",15,IF(M28="INOPORTUNA",0,""))</f>
        <v>15</v>
      </c>
      <c r="O28" s="256"/>
      <c r="P28" s="258"/>
      <c r="Q28" s="260"/>
      <c r="R28" s="262"/>
      <c r="S28" s="69" t="s">
        <v>164</v>
      </c>
      <c r="T28" s="69" t="s">
        <v>165</v>
      </c>
      <c r="U28" s="243"/>
      <c r="V28" s="265"/>
      <c r="W28" s="222"/>
      <c r="X28" s="222"/>
      <c r="Y28" s="266"/>
      <c r="Z28" s="266"/>
      <c r="AA28" s="220"/>
      <c r="AB28" s="222"/>
      <c r="AC28" s="222"/>
      <c r="AD28" s="222"/>
      <c r="AE28" s="223"/>
      <c r="AF28" s="225"/>
      <c r="AG28" s="225"/>
      <c r="AH28" s="42" t="s">
        <v>121</v>
      </c>
      <c r="AI28" s="42" t="s">
        <v>122</v>
      </c>
      <c r="AJ28" s="42" t="s">
        <v>123</v>
      </c>
      <c r="AK28" s="42" t="s">
        <v>124</v>
      </c>
      <c r="AL28" s="42" t="s">
        <v>132</v>
      </c>
      <c r="AO28" s="42" t="s">
        <v>178</v>
      </c>
    </row>
    <row r="29" spans="1:41" ht="84" hidden="1" customHeight="1" x14ac:dyDescent="0.2">
      <c r="A29" s="236"/>
      <c r="B29" s="238"/>
      <c r="C29" s="240"/>
      <c r="D29" s="243"/>
      <c r="E29" s="77" t="s">
        <v>172</v>
      </c>
      <c r="F29" s="245"/>
      <c r="G29" s="247"/>
      <c r="H29" s="249"/>
      <c r="I29" s="71"/>
      <c r="J29" s="252"/>
      <c r="K29" s="253"/>
      <c r="L29" s="79" t="s">
        <v>136</v>
      </c>
      <c r="M29" s="65" t="s">
        <v>149</v>
      </c>
      <c r="N29" s="66">
        <f>IF(M29="PREVENIR",15,IF(M29="DETECTAR",10,IF(M29="NO ES UN CONTROL",0,"")))</f>
        <v>15</v>
      </c>
      <c r="O29" s="227" t="str">
        <f>IF(O26&lt;86,"DÉBIL",IF(O26&lt;96,"MODERADO",IF(O26&lt;101,"FUERTE","")))</f>
        <v>FUERTE</v>
      </c>
      <c r="P29" s="258"/>
      <c r="Q29" s="229" t="str">
        <f>IF(AND(O29="FUERTE",P26="FUERTE (SIEMPRE SE EJECUTA)"),"FUERTE",IF(OR(O29="DÉBIL",P26="DÉBIL (NO SE EJECUTA)"),"DÉBIL",IF(OR(O29="MODERADO",P26="MODERADO (ALGUNAS VECES)"),"MODERADO")))</f>
        <v>FUERTE</v>
      </c>
      <c r="R29" s="231" t="str">
        <f>IF(AND(O29="FUERTE",P26="FUERTE (SIEMPRE SE EJECUTA)"),"NO","SÍ")</f>
        <v>NO</v>
      </c>
      <c r="S29" s="233">
        <f>IF(AND($Q29="FUERTE",$S26="DIRECTAMENTE",$T26="DIRECTAMENTE"),2,IF(AND($Q29="FUERTE",$S26="DIRECTAMENTE",$T26="INDIRECTAMENTE"),2,IF(AND($Q29="FUERTE",$S26="DIRECTAMENTE",$T26="NO DISMINUYE"),2,IF(AND($Q29="FUERTE",$S26="NO DISMINUYE",$T26="DIRECTAMENTE"),0,IF(AND($Q29="MODERADO",$S26="DIRECTAMENTE",$T26="DIRECTAMENTE"),1,IF(AND($Q29="MODERADO",$S26="DIRECTAMENTE",$T26="INDIRECTAMENTE"),1,IF(AND($Q29="MODERADO",$S26="DIRECTAMENTE",$T26="NO DISMINUYE"),1,IF(AND($Q29="MODERADO",$S26="NO DISMINUYE",$T26="DIRECTAMENTE"),0,"N/A"))))))))</f>
        <v>2</v>
      </c>
      <c r="T29" s="234">
        <f>IF(AND($Q29="FUERTE",$S26="DIRECTAMENTE",$T26="DIRECTAMENTE"),2,IF(AND($Q29="FUERTE",$S26="DIRECTAMENTE",$T26="INDIRECTAMENTE"),1,IF(AND($Q29="FUERTE",$S26="DIRECTAMENTE",$T26="NO DISMINUYE"),0,IF(AND($Q29="FUERTE",$S26="NO DISMINUYE",$T26="DIRECTAMENTE"),2,IF(AND($Q29="MODERADO",$S26="DIRECTAMENTE",$T26="DIRECTAMENTE"),1,IF(AND($Q29="MODERADO",$S26="DIRECTAMENTE",$T26="INDIRECTAMENTE"),0,IF(AND($Q29="MODERADO",$S26="DIRECTAMENTE",$T26="NO DISMINUYE"),0,IF(AND($Q29="MODERADO",$S26="NO DISMINUYE",$T26="DIRECTAMENTE"),1,"N/A"))))))))</f>
        <v>2</v>
      </c>
      <c r="U29" s="243"/>
      <c r="V29" s="265"/>
      <c r="W29" s="222"/>
      <c r="X29" s="222"/>
      <c r="Y29" s="266"/>
      <c r="Z29" s="218"/>
      <c r="AA29" s="220"/>
      <c r="AB29" s="222"/>
      <c r="AC29" s="222"/>
      <c r="AD29" s="222"/>
      <c r="AE29" s="223"/>
      <c r="AF29" s="225" t="s">
        <v>174</v>
      </c>
      <c r="AG29" s="225"/>
      <c r="AH29" s="42" t="s">
        <v>118</v>
      </c>
      <c r="AO29" s="42" t="s">
        <v>179</v>
      </c>
    </row>
    <row r="30" spans="1:41" ht="55.5" hidden="1" customHeight="1" x14ac:dyDescent="0.2">
      <c r="A30" s="236"/>
      <c r="B30" s="238"/>
      <c r="C30" s="240"/>
      <c r="D30" s="243"/>
      <c r="E30" s="215"/>
      <c r="F30" s="245"/>
      <c r="G30" s="247"/>
      <c r="H30" s="249"/>
      <c r="I30" s="71"/>
      <c r="J30" s="252"/>
      <c r="K30" s="253"/>
      <c r="L30" s="79" t="s">
        <v>137</v>
      </c>
      <c r="M30" s="65" t="s">
        <v>105</v>
      </c>
      <c r="N30" s="66">
        <f>IF(M30="CONFIABLE",15,IF(M30="NO CONFIABLE",0,""))</f>
        <v>15</v>
      </c>
      <c r="O30" s="228"/>
      <c r="P30" s="258"/>
      <c r="Q30" s="229"/>
      <c r="R30" s="231"/>
      <c r="S30" s="233"/>
      <c r="T30" s="235"/>
      <c r="U30" s="243"/>
      <c r="V30" s="265"/>
      <c r="W30" s="222"/>
      <c r="X30" s="222"/>
      <c r="Y30" s="266"/>
      <c r="Z30" s="77" t="s">
        <v>206</v>
      </c>
      <c r="AA30" s="220"/>
      <c r="AB30" s="222"/>
      <c r="AC30" s="222"/>
      <c r="AD30" s="222"/>
      <c r="AE30" s="223"/>
      <c r="AF30" s="225"/>
      <c r="AG30" s="225"/>
      <c r="AH30" s="42" t="s">
        <v>163</v>
      </c>
      <c r="AJ30" s="42" t="s">
        <v>150</v>
      </c>
      <c r="AK30" s="42" t="s">
        <v>149</v>
      </c>
      <c r="AL30" s="42" t="s">
        <v>151</v>
      </c>
      <c r="AO30" s="42" t="s">
        <v>180</v>
      </c>
    </row>
    <row r="31" spans="1:41" ht="66.75" hidden="1" customHeight="1" x14ac:dyDescent="0.2">
      <c r="A31" s="236"/>
      <c r="B31" s="238"/>
      <c r="C31" s="240"/>
      <c r="D31" s="243"/>
      <c r="E31" s="215"/>
      <c r="F31" s="245"/>
      <c r="G31" s="247"/>
      <c r="H31" s="249"/>
      <c r="I31" s="71"/>
      <c r="J31" s="252"/>
      <c r="K31" s="253"/>
      <c r="L31" s="79" t="s">
        <v>138</v>
      </c>
      <c r="M31" s="65" t="s">
        <v>107</v>
      </c>
      <c r="N31" s="66">
        <f>IF(M31="SE INVESTIGAN Y SE RESUELVEN OPORTUNAMENTE",15,IF(M31="NO SE INVESTIGAN Y SE RESUELVEN OPORTUNAMENTE",0,""))</f>
        <v>15</v>
      </c>
      <c r="O31" s="228"/>
      <c r="P31" s="258"/>
      <c r="Q31" s="229"/>
      <c r="R31" s="231"/>
      <c r="S31" s="233"/>
      <c r="T31" s="235"/>
      <c r="U31" s="243"/>
      <c r="V31" s="265"/>
      <c r="W31" s="222"/>
      <c r="X31" s="222"/>
      <c r="Y31" s="266"/>
      <c r="Z31" s="217"/>
      <c r="AA31" s="220"/>
      <c r="AB31" s="222"/>
      <c r="AC31" s="222"/>
      <c r="AD31" s="222"/>
      <c r="AE31" s="223"/>
      <c r="AF31" s="225"/>
      <c r="AG31" s="225"/>
      <c r="AH31" s="42" t="s">
        <v>119</v>
      </c>
      <c r="AO31" s="42" t="s">
        <v>181</v>
      </c>
    </row>
    <row r="32" spans="1:41" ht="60.75" hidden="1" customHeight="1" x14ac:dyDescent="0.2">
      <c r="A32" s="237"/>
      <c r="B32" s="238"/>
      <c r="C32" s="241"/>
      <c r="D32" s="244"/>
      <c r="E32" s="216"/>
      <c r="F32" s="246"/>
      <c r="G32" s="248"/>
      <c r="H32" s="250"/>
      <c r="I32" s="71"/>
      <c r="J32" s="252"/>
      <c r="K32" s="254"/>
      <c r="L32" s="80" t="s">
        <v>139</v>
      </c>
      <c r="M32" s="72" t="s">
        <v>109</v>
      </c>
      <c r="N32" s="73">
        <f>IF(M32="COMPLETA",10,IF(M32="INCOMPLETA",5,IF(M32="NO EXISTE",0,"")))</f>
        <v>10</v>
      </c>
      <c r="O32" s="228"/>
      <c r="P32" s="259"/>
      <c r="Q32" s="230"/>
      <c r="R32" s="232"/>
      <c r="S32" s="234"/>
      <c r="T32" s="235"/>
      <c r="U32" s="244"/>
      <c r="V32" s="265"/>
      <c r="W32" s="217"/>
      <c r="X32" s="217"/>
      <c r="Y32" s="218"/>
      <c r="Z32" s="218"/>
      <c r="AA32" s="221"/>
      <c r="AB32" s="217"/>
      <c r="AC32" s="217"/>
      <c r="AD32" s="217"/>
      <c r="AE32" s="224"/>
      <c r="AF32" s="226"/>
      <c r="AG32" s="226"/>
      <c r="AO32" s="42" t="s">
        <v>182</v>
      </c>
    </row>
    <row r="33" spans="1:41" ht="37.5" hidden="1" customHeight="1" x14ac:dyDescent="0.2">
      <c r="A33" s="236"/>
      <c r="B33" s="237"/>
      <c r="C33" s="239"/>
      <c r="D33" s="242" t="s">
        <v>65</v>
      </c>
      <c r="E33" s="226"/>
      <c r="F33" s="225"/>
      <c r="G33" s="247" t="s">
        <v>131</v>
      </c>
      <c r="H33" s="249" t="s">
        <v>127</v>
      </c>
      <c r="I33" s="71" t="str">
        <f>CONCATENATE(G33,H33)</f>
        <v>PROBABLEMAYOR</v>
      </c>
      <c r="J33" s="251" t="str">
        <f>I34</f>
        <v>5. EXTREMO</v>
      </c>
      <c r="K33" s="253"/>
      <c r="L33" s="78" t="s">
        <v>110</v>
      </c>
      <c r="M33" s="67" t="s">
        <v>101</v>
      </c>
      <c r="N33" s="68">
        <f>IF(M33="ASIGNADO",15,IF(M33="NO ASIGNADO",0,""))</f>
        <v>15</v>
      </c>
      <c r="O33" s="255">
        <f>SUM(N33:N39)</f>
        <v>100</v>
      </c>
      <c r="P33" s="257" t="s">
        <v>156</v>
      </c>
      <c r="Q33" s="260">
        <f>IF(Q36="DÉBIL",0,IF(Q36="MODERADO",50,IF(Q36="FUERTE",100,"")))</f>
        <v>100</v>
      </c>
      <c r="R33" s="261"/>
      <c r="S33" s="263" t="s">
        <v>118</v>
      </c>
      <c r="T33" s="263" t="s">
        <v>118</v>
      </c>
      <c r="U33" s="243" t="s">
        <v>196</v>
      </c>
      <c r="V33" s="264" t="s">
        <v>121</v>
      </c>
      <c r="W33" s="222"/>
      <c r="X33" s="222"/>
      <c r="Y33" s="217"/>
      <c r="Z33" s="217"/>
      <c r="AA33" s="219" t="s">
        <v>200</v>
      </c>
      <c r="AB33" s="222"/>
      <c r="AC33" s="222"/>
      <c r="AD33" s="222"/>
      <c r="AE33" s="223" t="s">
        <v>207</v>
      </c>
      <c r="AF33" s="225" t="s">
        <v>173</v>
      </c>
      <c r="AG33" s="225"/>
      <c r="AH33" s="42" t="s">
        <v>114</v>
      </c>
      <c r="AI33" s="42" t="s">
        <v>115</v>
      </c>
      <c r="AJ33" s="42" t="s">
        <v>116</v>
      </c>
      <c r="AK33" s="42" t="s">
        <v>117</v>
      </c>
      <c r="AL33" s="42" t="s">
        <v>116</v>
      </c>
      <c r="AN33" s="42" t="s">
        <v>170</v>
      </c>
      <c r="AO33" s="42" t="s">
        <v>176</v>
      </c>
    </row>
    <row r="34" spans="1:41" ht="51.75" hidden="1" customHeight="1" x14ac:dyDescent="0.2">
      <c r="A34" s="236"/>
      <c r="B34" s="238"/>
      <c r="C34" s="240"/>
      <c r="D34" s="243"/>
      <c r="E34" s="215"/>
      <c r="F34" s="245"/>
      <c r="G34" s="247"/>
      <c r="H34" s="249"/>
      <c r="I34" s="71"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5. EXTREMO</v>
      </c>
      <c r="J34" s="252"/>
      <c r="K34" s="253"/>
      <c r="L34" s="79" t="s">
        <v>199</v>
      </c>
      <c r="M34" s="65" t="s">
        <v>147</v>
      </c>
      <c r="N34" s="66">
        <f>IF(M34="ADECUADO",15,IF(M34="INADECUADO",0,""))</f>
        <v>15</v>
      </c>
      <c r="O34" s="256"/>
      <c r="P34" s="258"/>
      <c r="Q34" s="260"/>
      <c r="R34" s="262"/>
      <c r="S34" s="263"/>
      <c r="T34" s="263"/>
      <c r="U34" s="243"/>
      <c r="V34" s="265"/>
      <c r="W34" s="222"/>
      <c r="X34" s="222"/>
      <c r="Y34" s="266"/>
      <c r="Z34" s="266"/>
      <c r="AA34" s="220"/>
      <c r="AB34" s="222"/>
      <c r="AC34" s="222"/>
      <c r="AD34" s="222"/>
      <c r="AE34" s="223"/>
      <c r="AF34" s="225"/>
      <c r="AG34" s="225"/>
      <c r="AH34" s="42" t="s">
        <v>118</v>
      </c>
      <c r="AI34" s="42" t="s">
        <v>119</v>
      </c>
      <c r="AL34" s="42" t="s">
        <v>127</v>
      </c>
      <c r="AN34" s="42" t="s">
        <v>200</v>
      </c>
      <c r="AO34" s="42" t="s">
        <v>177</v>
      </c>
    </row>
    <row r="35" spans="1:41" ht="69.75" hidden="1" customHeight="1" x14ac:dyDescent="0.2">
      <c r="A35" s="236"/>
      <c r="B35" s="238"/>
      <c r="C35" s="240"/>
      <c r="D35" s="243"/>
      <c r="E35" s="215"/>
      <c r="F35" s="245"/>
      <c r="G35" s="247"/>
      <c r="H35" s="249"/>
      <c r="I35" s="71"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EXTREMO</v>
      </c>
      <c r="J35" s="252"/>
      <c r="K35" s="253"/>
      <c r="L35" s="81" t="s">
        <v>111</v>
      </c>
      <c r="M35" s="65" t="s">
        <v>148</v>
      </c>
      <c r="N35" s="66">
        <f>IF(M35="OPORTUNA",15,IF(M35="INOPORTUNA",0,""))</f>
        <v>15</v>
      </c>
      <c r="O35" s="256"/>
      <c r="P35" s="258"/>
      <c r="Q35" s="260"/>
      <c r="R35" s="262"/>
      <c r="S35" s="69" t="s">
        <v>164</v>
      </c>
      <c r="T35" s="69" t="s">
        <v>165</v>
      </c>
      <c r="U35" s="243"/>
      <c r="V35" s="265"/>
      <c r="W35" s="222"/>
      <c r="X35" s="222"/>
      <c r="Y35" s="266"/>
      <c r="Z35" s="266"/>
      <c r="AA35" s="220"/>
      <c r="AB35" s="222"/>
      <c r="AC35" s="222"/>
      <c r="AD35" s="222"/>
      <c r="AE35" s="223"/>
      <c r="AF35" s="225"/>
      <c r="AG35" s="225"/>
      <c r="AH35" s="42" t="s">
        <v>121</v>
      </c>
      <c r="AI35" s="42" t="s">
        <v>122</v>
      </c>
      <c r="AJ35" s="42" t="s">
        <v>123</v>
      </c>
      <c r="AK35" s="42" t="s">
        <v>124</v>
      </c>
      <c r="AL35" s="42" t="s">
        <v>132</v>
      </c>
      <c r="AO35" s="42" t="s">
        <v>178</v>
      </c>
    </row>
    <row r="36" spans="1:41" ht="84" hidden="1" customHeight="1" x14ac:dyDescent="0.2">
      <c r="A36" s="236"/>
      <c r="B36" s="238"/>
      <c r="C36" s="240"/>
      <c r="D36" s="243"/>
      <c r="E36" s="77" t="s">
        <v>172</v>
      </c>
      <c r="F36" s="245"/>
      <c r="G36" s="247"/>
      <c r="H36" s="249"/>
      <c r="I36" s="71"/>
      <c r="J36" s="252"/>
      <c r="K36" s="253"/>
      <c r="L36" s="79" t="s">
        <v>136</v>
      </c>
      <c r="M36" s="65" t="s">
        <v>149</v>
      </c>
      <c r="N36" s="66">
        <f>IF(M36="PREVENIR",15,IF(M36="DETECTAR",10,IF(M36="NO ES UN CONTROL",0,"")))</f>
        <v>15</v>
      </c>
      <c r="O36" s="227" t="str">
        <f>IF(O33&lt;86,"DÉBIL",IF(O33&lt;96,"MODERADO",IF(O33&lt;101,"FUERTE","")))</f>
        <v>FUERTE</v>
      </c>
      <c r="P36" s="258"/>
      <c r="Q36" s="229" t="str">
        <f>IF(AND(O36="FUERTE",P33="FUERTE (SIEMPRE SE EJECUTA)"),"FUERTE",IF(OR(O36="DÉBIL",P33="DÉBIL (NO SE EJECUTA)"),"DÉBIL",IF(OR(O36="MODERADO",P33="MODERADO (ALGUNAS VECES)"),"MODERADO")))</f>
        <v>FUERTE</v>
      </c>
      <c r="R36" s="231" t="str">
        <f>IF(AND(O36="FUERTE",P33="FUERTE (SIEMPRE SE EJECUTA)"),"NO","SÍ")</f>
        <v>NO</v>
      </c>
      <c r="S36" s="233">
        <f>IF(AND($Q36="FUERTE",$S33="DIRECTAMENTE",$T33="DIRECTAMENTE"),2,IF(AND($Q36="FUERTE",$S33="DIRECTAMENTE",$T33="INDIRECTAMENTE"),2,IF(AND($Q36="FUERTE",$S33="DIRECTAMENTE",$T33="NO DISMINUYE"),2,IF(AND($Q36="FUERTE",$S33="NO DISMINUYE",$T33="DIRECTAMENTE"),0,IF(AND($Q36="MODERADO",$S33="DIRECTAMENTE",$T33="DIRECTAMENTE"),1,IF(AND($Q36="MODERADO",$S33="DIRECTAMENTE",$T33="INDIRECTAMENTE"),1,IF(AND($Q36="MODERADO",$S33="DIRECTAMENTE",$T33="NO DISMINUYE"),1,IF(AND($Q36="MODERADO",$S33="NO DISMINUYE",$T33="DIRECTAMENTE"),0,"N/A"))))))))</f>
        <v>2</v>
      </c>
      <c r="T36" s="234">
        <f>IF(AND($Q36="FUERTE",$S33="DIRECTAMENTE",$T33="DIRECTAMENTE"),2,IF(AND($Q36="FUERTE",$S33="DIRECTAMENTE",$T33="INDIRECTAMENTE"),1,IF(AND($Q36="FUERTE",$S33="DIRECTAMENTE",$T33="NO DISMINUYE"),0,IF(AND($Q36="FUERTE",$S33="NO DISMINUYE",$T33="DIRECTAMENTE"),2,IF(AND($Q36="MODERADO",$S33="DIRECTAMENTE",$T33="DIRECTAMENTE"),1,IF(AND($Q36="MODERADO",$S33="DIRECTAMENTE",$T33="INDIRECTAMENTE"),0,IF(AND($Q36="MODERADO",$S33="DIRECTAMENTE",$T33="NO DISMINUYE"),0,IF(AND($Q36="MODERADO",$S33="NO DISMINUYE",$T33="DIRECTAMENTE"),1,"N/A"))))))))</f>
        <v>2</v>
      </c>
      <c r="U36" s="243"/>
      <c r="V36" s="265"/>
      <c r="W36" s="222"/>
      <c r="X36" s="222"/>
      <c r="Y36" s="266"/>
      <c r="Z36" s="218"/>
      <c r="AA36" s="220"/>
      <c r="AB36" s="222"/>
      <c r="AC36" s="222"/>
      <c r="AD36" s="222"/>
      <c r="AE36" s="223"/>
      <c r="AF36" s="225" t="s">
        <v>174</v>
      </c>
      <c r="AG36" s="225"/>
      <c r="AH36" s="42" t="s">
        <v>118</v>
      </c>
      <c r="AO36" s="42" t="s">
        <v>179</v>
      </c>
    </row>
    <row r="37" spans="1:41" ht="55.5" hidden="1" customHeight="1" x14ac:dyDescent="0.2">
      <c r="A37" s="236"/>
      <c r="B37" s="238"/>
      <c r="C37" s="240"/>
      <c r="D37" s="243"/>
      <c r="E37" s="215"/>
      <c r="F37" s="245"/>
      <c r="G37" s="247"/>
      <c r="H37" s="249"/>
      <c r="I37" s="71"/>
      <c r="J37" s="252"/>
      <c r="K37" s="253"/>
      <c r="L37" s="79" t="s">
        <v>137</v>
      </c>
      <c r="M37" s="65" t="s">
        <v>105</v>
      </c>
      <c r="N37" s="66">
        <f>IF(M37="CONFIABLE",15,IF(M37="NO CONFIABLE",0,""))</f>
        <v>15</v>
      </c>
      <c r="O37" s="228"/>
      <c r="P37" s="258"/>
      <c r="Q37" s="229"/>
      <c r="R37" s="231"/>
      <c r="S37" s="233"/>
      <c r="T37" s="235"/>
      <c r="U37" s="243"/>
      <c r="V37" s="265"/>
      <c r="W37" s="222"/>
      <c r="X37" s="222"/>
      <c r="Y37" s="266"/>
      <c r="Z37" s="77" t="s">
        <v>206</v>
      </c>
      <c r="AA37" s="220"/>
      <c r="AB37" s="222"/>
      <c r="AC37" s="222"/>
      <c r="AD37" s="222"/>
      <c r="AE37" s="223"/>
      <c r="AF37" s="225"/>
      <c r="AG37" s="225"/>
      <c r="AH37" s="42" t="s">
        <v>163</v>
      </c>
      <c r="AJ37" s="42" t="s">
        <v>150</v>
      </c>
      <c r="AK37" s="42" t="s">
        <v>149</v>
      </c>
      <c r="AL37" s="42" t="s">
        <v>151</v>
      </c>
      <c r="AO37" s="42" t="s">
        <v>180</v>
      </c>
    </row>
    <row r="38" spans="1:41" ht="66.75" hidden="1" customHeight="1" x14ac:dyDescent="0.2">
      <c r="A38" s="236"/>
      <c r="B38" s="238"/>
      <c r="C38" s="240"/>
      <c r="D38" s="243"/>
      <c r="E38" s="215"/>
      <c r="F38" s="245"/>
      <c r="G38" s="247"/>
      <c r="H38" s="249"/>
      <c r="I38" s="71"/>
      <c r="J38" s="252"/>
      <c r="K38" s="253"/>
      <c r="L38" s="79" t="s">
        <v>138</v>
      </c>
      <c r="M38" s="65" t="s">
        <v>107</v>
      </c>
      <c r="N38" s="66">
        <f>IF(M38="SE INVESTIGAN Y SE RESUELVEN OPORTUNAMENTE",15,IF(M38="NO SE INVESTIGAN Y SE RESUELVEN OPORTUNAMENTE",0,""))</f>
        <v>15</v>
      </c>
      <c r="O38" s="228"/>
      <c r="P38" s="258"/>
      <c r="Q38" s="229"/>
      <c r="R38" s="231"/>
      <c r="S38" s="233"/>
      <c r="T38" s="235"/>
      <c r="U38" s="243"/>
      <c r="V38" s="265"/>
      <c r="W38" s="222"/>
      <c r="X38" s="222"/>
      <c r="Y38" s="266"/>
      <c r="Z38" s="217"/>
      <c r="AA38" s="220"/>
      <c r="AB38" s="222"/>
      <c r="AC38" s="222"/>
      <c r="AD38" s="222"/>
      <c r="AE38" s="223"/>
      <c r="AF38" s="225"/>
      <c r="AG38" s="225"/>
      <c r="AH38" s="42" t="s">
        <v>119</v>
      </c>
      <c r="AO38" s="42" t="s">
        <v>181</v>
      </c>
    </row>
    <row r="39" spans="1:41" ht="60.75" hidden="1" customHeight="1" x14ac:dyDescent="0.2">
      <c r="A39" s="237"/>
      <c r="B39" s="238"/>
      <c r="C39" s="241"/>
      <c r="D39" s="244"/>
      <c r="E39" s="216"/>
      <c r="F39" s="246"/>
      <c r="G39" s="248"/>
      <c r="H39" s="250"/>
      <c r="I39" s="71"/>
      <c r="J39" s="252"/>
      <c r="K39" s="254"/>
      <c r="L39" s="80" t="s">
        <v>139</v>
      </c>
      <c r="M39" s="72" t="s">
        <v>109</v>
      </c>
      <c r="N39" s="73">
        <f>IF(M39="COMPLETA",10,IF(M39="INCOMPLETA",5,IF(M39="NO EXISTE",0,"")))</f>
        <v>10</v>
      </c>
      <c r="O39" s="228"/>
      <c r="P39" s="259"/>
      <c r="Q39" s="230"/>
      <c r="R39" s="232"/>
      <c r="S39" s="234"/>
      <c r="T39" s="235"/>
      <c r="U39" s="244"/>
      <c r="V39" s="265"/>
      <c r="W39" s="217"/>
      <c r="X39" s="217"/>
      <c r="Y39" s="218"/>
      <c r="Z39" s="218"/>
      <c r="AA39" s="221"/>
      <c r="AB39" s="217"/>
      <c r="AC39" s="217"/>
      <c r="AD39" s="217"/>
      <c r="AE39" s="224"/>
      <c r="AF39" s="226"/>
      <c r="AG39" s="226"/>
      <c r="AO39" s="42" t="s">
        <v>182</v>
      </c>
    </row>
    <row r="40" spans="1:41" ht="37.5" hidden="1" customHeight="1" x14ac:dyDescent="0.2">
      <c r="A40" s="236"/>
      <c r="B40" s="237"/>
      <c r="C40" s="239"/>
      <c r="D40" s="242" t="s">
        <v>65</v>
      </c>
      <c r="E40" s="226"/>
      <c r="F40" s="225"/>
      <c r="G40" s="247" t="s">
        <v>131</v>
      </c>
      <c r="H40" s="249" t="s">
        <v>127</v>
      </c>
      <c r="I40" s="71" t="str">
        <f>CONCATENATE(G40,H40)</f>
        <v>PROBABLEMAYOR</v>
      </c>
      <c r="J40" s="251" t="str">
        <f>I41</f>
        <v>5. EXTREMO</v>
      </c>
      <c r="K40" s="253"/>
      <c r="L40" s="78" t="s">
        <v>110</v>
      </c>
      <c r="M40" s="67" t="s">
        <v>101</v>
      </c>
      <c r="N40" s="68">
        <f>IF(M40="ASIGNADO",15,IF(M40="NO ASIGNADO",0,""))</f>
        <v>15</v>
      </c>
      <c r="O40" s="255">
        <f>SUM(N40:N46)</f>
        <v>100</v>
      </c>
      <c r="P40" s="257" t="s">
        <v>156</v>
      </c>
      <c r="Q40" s="260">
        <f>IF(Q43="DÉBIL",0,IF(Q43="MODERADO",50,IF(Q43="FUERTE",100,"")))</f>
        <v>100</v>
      </c>
      <c r="R40" s="261"/>
      <c r="S40" s="263" t="s">
        <v>118</v>
      </c>
      <c r="T40" s="263" t="s">
        <v>118</v>
      </c>
      <c r="U40" s="243" t="s">
        <v>196</v>
      </c>
      <c r="V40" s="264" t="s">
        <v>121</v>
      </c>
      <c r="W40" s="222"/>
      <c r="X40" s="222"/>
      <c r="Y40" s="217"/>
      <c r="Z40" s="217"/>
      <c r="AA40" s="219" t="s">
        <v>200</v>
      </c>
      <c r="AB40" s="222"/>
      <c r="AC40" s="222"/>
      <c r="AD40" s="222"/>
      <c r="AE40" s="223" t="s">
        <v>207</v>
      </c>
      <c r="AF40" s="225" t="s">
        <v>173</v>
      </c>
      <c r="AG40" s="225"/>
      <c r="AH40" s="42" t="s">
        <v>114</v>
      </c>
      <c r="AI40" s="42" t="s">
        <v>115</v>
      </c>
      <c r="AJ40" s="42" t="s">
        <v>116</v>
      </c>
      <c r="AK40" s="42" t="s">
        <v>117</v>
      </c>
      <c r="AL40" s="42" t="s">
        <v>116</v>
      </c>
      <c r="AN40" s="42" t="s">
        <v>170</v>
      </c>
      <c r="AO40" s="42" t="s">
        <v>176</v>
      </c>
    </row>
    <row r="41" spans="1:41" ht="51.75" hidden="1" customHeight="1" x14ac:dyDescent="0.2">
      <c r="A41" s="236"/>
      <c r="B41" s="238"/>
      <c r="C41" s="240"/>
      <c r="D41" s="243"/>
      <c r="E41" s="215"/>
      <c r="F41" s="245"/>
      <c r="G41" s="247"/>
      <c r="H41" s="249"/>
      <c r="I41" s="71" t="str">
        <f>IF(I40="RARA VEZINSIGNIFICANTE","1. BAJO",IF(I40="RARA VEZMENOR","2. BAJO",IF(I40="IMPROBABLEINSIGNIFICANTE","3. BAJO",IF(I40="IMPROBABLEMENOR","4. BAJO",IF(I40="POSIBLEINSIGNIFICANTE","5. BAJO",IF(I40="RARA VEZMODERADO","1. MODERADO",IF(I40="IMPROBABLEMODERADO","2. MODERADO",IF(I40="POSIBLEMENOR","3. MODERADO",IF(I40="PROBABLEINSIGNIFICANTE","4. MODERADO",IF(I40="RARA VEZMAYOR","1. ALTO",IF(I40="IMPROBABLEMAYOR","2. ALTO",IF(I40="POSIBLEMODERADO","3. ALTO",IF(I40="PROBABLEMENOR","4. ALTO",IF(I40="PROBABLEMODERADO","5. ALTO",IF(I40="CASI SEGUROINSIGNIFICANTE","6. ALTO",IF(I40="CASI SEGUROMENOR","7. ALTO",IF(I40="RARA VEZCATASTRÓFICO","1. EXTREMO",IF(I40="IMPROBABLECATASTRÓFICO","2. EXTREMO",IF(I40="POSIBLEMAYOR","3. EXTREMO",IF(I40="POSIBLECATASTRÓFICO","4. EXTREMO",IF(I40="PROBABLEMAYOR","5. EXTREMO",IF(I40="PROBABLECATASTRÓFICO","6. EXTREMO",IF(I40="CASI SEGUROMODERADO","7. EXTREMO",IF(I40="CASI SEGUROMAYOR","8. EXTREMO",IF(I40="CASI SEGUROCATASTRÓFICO","9. EXTREMO","")))))))))))))))))))))))))</f>
        <v>5. EXTREMO</v>
      </c>
      <c r="J41" s="252"/>
      <c r="K41" s="253"/>
      <c r="L41" s="79" t="s">
        <v>199</v>
      </c>
      <c r="M41" s="65" t="s">
        <v>147</v>
      </c>
      <c r="N41" s="66">
        <f>IF(M41="ADECUADO",15,IF(M41="INADECUADO",0,""))</f>
        <v>15</v>
      </c>
      <c r="O41" s="256"/>
      <c r="P41" s="258"/>
      <c r="Q41" s="260"/>
      <c r="R41" s="262"/>
      <c r="S41" s="263"/>
      <c r="T41" s="263"/>
      <c r="U41" s="243"/>
      <c r="V41" s="265"/>
      <c r="W41" s="222"/>
      <c r="X41" s="222"/>
      <c r="Y41" s="266"/>
      <c r="Z41" s="266"/>
      <c r="AA41" s="220"/>
      <c r="AB41" s="222"/>
      <c r="AC41" s="222"/>
      <c r="AD41" s="222"/>
      <c r="AE41" s="223"/>
      <c r="AF41" s="225"/>
      <c r="AG41" s="225"/>
      <c r="AH41" s="42" t="s">
        <v>118</v>
      </c>
      <c r="AI41" s="42" t="s">
        <v>119</v>
      </c>
      <c r="AL41" s="42" t="s">
        <v>127</v>
      </c>
      <c r="AN41" s="42" t="s">
        <v>200</v>
      </c>
      <c r="AO41" s="42" t="s">
        <v>177</v>
      </c>
    </row>
    <row r="42" spans="1:41" ht="69.75" hidden="1" customHeight="1" x14ac:dyDescent="0.2">
      <c r="A42" s="236"/>
      <c r="B42" s="238"/>
      <c r="C42" s="240"/>
      <c r="D42" s="243"/>
      <c r="E42" s="215"/>
      <c r="F42" s="245"/>
      <c r="G42" s="247"/>
      <c r="H42" s="249"/>
      <c r="I42" s="71" t="str">
        <f>IF(OR(I41="1. BAJO",I41="2. BAJO",I41="3. BAJO",I41="4. BAJO",I41="5. BAJO"),"BAJO",IF(OR(I41="1. MODERADO",I41="2. MODERADO",I41="3. MODERADO",I41="4. MODERADO"),"MODERADO",IF(OR(I41="1. ALTO",I41="2. ALTO",I41="3. ALTO",I41="4. ALTO",I41="5. ALTO",I41="6. ALTO",I41="7. ALTO"),"ALTO",IF(OR(I41="1. EXTREMO",I41="2. EXTREMO",I41="3. EXTREMO",I41="4. EXTREMO",I41="5. EXTREMO",I41="6. EXTREMO",I41="7. EXTREMO",I41="8. EXTREMO",I41="9. EXTREMO"),"EXTREMO",""))))</f>
        <v>EXTREMO</v>
      </c>
      <c r="J42" s="252"/>
      <c r="K42" s="253"/>
      <c r="L42" s="81" t="s">
        <v>111</v>
      </c>
      <c r="M42" s="65" t="s">
        <v>148</v>
      </c>
      <c r="N42" s="66">
        <f>IF(M42="OPORTUNA",15,IF(M42="INOPORTUNA",0,""))</f>
        <v>15</v>
      </c>
      <c r="O42" s="256"/>
      <c r="P42" s="258"/>
      <c r="Q42" s="260"/>
      <c r="R42" s="262"/>
      <c r="S42" s="69" t="s">
        <v>164</v>
      </c>
      <c r="T42" s="69" t="s">
        <v>165</v>
      </c>
      <c r="U42" s="243"/>
      <c r="V42" s="265"/>
      <c r="W42" s="222"/>
      <c r="X42" s="222"/>
      <c r="Y42" s="266"/>
      <c r="Z42" s="266"/>
      <c r="AA42" s="220"/>
      <c r="AB42" s="222"/>
      <c r="AC42" s="222"/>
      <c r="AD42" s="222"/>
      <c r="AE42" s="223"/>
      <c r="AF42" s="225"/>
      <c r="AG42" s="225"/>
      <c r="AH42" s="42" t="s">
        <v>121</v>
      </c>
      <c r="AI42" s="42" t="s">
        <v>122</v>
      </c>
      <c r="AJ42" s="42" t="s">
        <v>123</v>
      </c>
      <c r="AK42" s="42" t="s">
        <v>124</v>
      </c>
      <c r="AL42" s="42" t="s">
        <v>132</v>
      </c>
      <c r="AO42" s="42" t="s">
        <v>178</v>
      </c>
    </row>
    <row r="43" spans="1:41" ht="84" hidden="1" customHeight="1" x14ac:dyDescent="0.2">
      <c r="A43" s="236"/>
      <c r="B43" s="238"/>
      <c r="C43" s="240"/>
      <c r="D43" s="243"/>
      <c r="E43" s="77" t="s">
        <v>172</v>
      </c>
      <c r="F43" s="245"/>
      <c r="G43" s="247"/>
      <c r="H43" s="249"/>
      <c r="I43" s="71"/>
      <c r="J43" s="252"/>
      <c r="K43" s="253"/>
      <c r="L43" s="79" t="s">
        <v>136</v>
      </c>
      <c r="M43" s="65" t="s">
        <v>149</v>
      </c>
      <c r="N43" s="66">
        <f>IF(M43="PREVENIR",15,IF(M43="DETECTAR",10,IF(M43="NO ES UN CONTROL",0,"")))</f>
        <v>15</v>
      </c>
      <c r="O43" s="227" t="str">
        <f>IF(O40&lt;86,"DÉBIL",IF(O40&lt;96,"MODERADO",IF(O40&lt;101,"FUERTE","")))</f>
        <v>FUERTE</v>
      </c>
      <c r="P43" s="258"/>
      <c r="Q43" s="229" t="str">
        <f>IF(AND(O43="FUERTE",P40="FUERTE (SIEMPRE SE EJECUTA)"),"FUERTE",IF(OR(O43="DÉBIL",P40="DÉBIL (NO SE EJECUTA)"),"DÉBIL",IF(OR(O43="MODERADO",P40="MODERADO (ALGUNAS VECES)"),"MODERADO")))</f>
        <v>FUERTE</v>
      </c>
      <c r="R43" s="231" t="str">
        <f>IF(AND(O43="FUERTE",P40="FUERTE (SIEMPRE SE EJECUTA)"),"NO","SÍ")</f>
        <v>NO</v>
      </c>
      <c r="S43" s="233">
        <f>IF(AND($Q43="FUERTE",$S40="DIRECTAMENTE",$T40="DIRECTAMENTE"),2,IF(AND($Q43="FUERTE",$S40="DIRECTAMENTE",$T40="INDIRECTAMENTE"),2,IF(AND($Q43="FUERTE",$S40="DIRECTAMENTE",$T40="NO DISMINUYE"),2,IF(AND($Q43="FUERTE",$S40="NO DISMINUYE",$T40="DIRECTAMENTE"),0,IF(AND($Q43="MODERADO",$S40="DIRECTAMENTE",$T40="DIRECTAMENTE"),1,IF(AND($Q43="MODERADO",$S40="DIRECTAMENTE",$T40="INDIRECTAMENTE"),1,IF(AND($Q43="MODERADO",$S40="DIRECTAMENTE",$T40="NO DISMINUYE"),1,IF(AND($Q43="MODERADO",$S40="NO DISMINUYE",$T40="DIRECTAMENTE"),0,"N/A"))))))))</f>
        <v>2</v>
      </c>
      <c r="T43" s="234">
        <f>IF(AND($Q43="FUERTE",$S40="DIRECTAMENTE",$T40="DIRECTAMENTE"),2,IF(AND($Q43="FUERTE",$S40="DIRECTAMENTE",$T40="INDIRECTAMENTE"),1,IF(AND($Q43="FUERTE",$S40="DIRECTAMENTE",$T40="NO DISMINUYE"),0,IF(AND($Q43="FUERTE",$S40="NO DISMINUYE",$T40="DIRECTAMENTE"),2,IF(AND($Q43="MODERADO",$S40="DIRECTAMENTE",$T40="DIRECTAMENTE"),1,IF(AND($Q43="MODERADO",$S40="DIRECTAMENTE",$T40="INDIRECTAMENTE"),0,IF(AND($Q43="MODERADO",$S40="DIRECTAMENTE",$T40="NO DISMINUYE"),0,IF(AND($Q43="MODERADO",$S40="NO DISMINUYE",$T40="DIRECTAMENTE"),1,"N/A"))))))))</f>
        <v>2</v>
      </c>
      <c r="U43" s="243"/>
      <c r="V43" s="265"/>
      <c r="W43" s="222"/>
      <c r="X43" s="222"/>
      <c r="Y43" s="266"/>
      <c r="Z43" s="218"/>
      <c r="AA43" s="220"/>
      <c r="AB43" s="222"/>
      <c r="AC43" s="222"/>
      <c r="AD43" s="222"/>
      <c r="AE43" s="223"/>
      <c r="AF43" s="225" t="s">
        <v>174</v>
      </c>
      <c r="AG43" s="225"/>
      <c r="AH43" s="42" t="s">
        <v>118</v>
      </c>
      <c r="AO43" s="42" t="s">
        <v>179</v>
      </c>
    </row>
    <row r="44" spans="1:41" ht="55.5" hidden="1" customHeight="1" x14ac:dyDescent="0.2">
      <c r="A44" s="236"/>
      <c r="B44" s="238"/>
      <c r="C44" s="240"/>
      <c r="D44" s="243"/>
      <c r="E44" s="215"/>
      <c r="F44" s="245"/>
      <c r="G44" s="247"/>
      <c r="H44" s="249"/>
      <c r="I44" s="71"/>
      <c r="J44" s="252"/>
      <c r="K44" s="253"/>
      <c r="L44" s="79" t="s">
        <v>137</v>
      </c>
      <c r="M44" s="65" t="s">
        <v>105</v>
      </c>
      <c r="N44" s="66">
        <f>IF(M44="CONFIABLE",15,IF(M44="NO CONFIABLE",0,""))</f>
        <v>15</v>
      </c>
      <c r="O44" s="228"/>
      <c r="P44" s="258"/>
      <c r="Q44" s="229"/>
      <c r="R44" s="231"/>
      <c r="S44" s="233"/>
      <c r="T44" s="235"/>
      <c r="U44" s="243"/>
      <c r="V44" s="265"/>
      <c r="W44" s="222"/>
      <c r="X44" s="222"/>
      <c r="Y44" s="266"/>
      <c r="Z44" s="77" t="s">
        <v>206</v>
      </c>
      <c r="AA44" s="220"/>
      <c r="AB44" s="222"/>
      <c r="AC44" s="222"/>
      <c r="AD44" s="222"/>
      <c r="AE44" s="223"/>
      <c r="AF44" s="225"/>
      <c r="AG44" s="225"/>
      <c r="AH44" s="42" t="s">
        <v>163</v>
      </c>
      <c r="AJ44" s="42" t="s">
        <v>150</v>
      </c>
      <c r="AK44" s="42" t="s">
        <v>149</v>
      </c>
      <c r="AL44" s="42" t="s">
        <v>151</v>
      </c>
      <c r="AO44" s="42" t="s">
        <v>180</v>
      </c>
    </row>
    <row r="45" spans="1:41" ht="66.75" hidden="1" customHeight="1" x14ac:dyDescent="0.2">
      <c r="A45" s="236"/>
      <c r="B45" s="238"/>
      <c r="C45" s="240"/>
      <c r="D45" s="243"/>
      <c r="E45" s="215"/>
      <c r="F45" s="245"/>
      <c r="G45" s="247"/>
      <c r="H45" s="249"/>
      <c r="I45" s="71"/>
      <c r="J45" s="252"/>
      <c r="K45" s="253"/>
      <c r="L45" s="79" t="s">
        <v>138</v>
      </c>
      <c r="M45" s="65" t="s">
        <v>107</v>
      </c>
      <c r="N45" s="66">
        <f>IF(M45="SE INVESTIGAN Y SE RESUELVEN OPORTUNAMENTE",15,IF(M45="NO SE INVESTIGAN Y SE RESUELVEN OPORTUNAMENTE",0,""))</f>
        <v>15</v>
      </c>
      <c r="O45" s="228"/>
      <c r="P45" s="258"/>
      <c r="Q45" s="229"/>
      <c r="R45" s="231"/>
      <c r="S45" s="233"/>
      <c r="T45" s="235"/>
      <c r="U45" s="243"/>
      <c r="V45" s="265"/>
      <c r="W45" s="222"/>
      <c r="X45" s="222"/>
      <c r="Y45" s="266"/>
      <c r="Z45" s="217"/>
      <c r="AA45" s="220"/>
      <c r="AB45" s="222"/>
      <c r="AC45" s="222"/>
      <c r="AD45" s="222"/>
      <c r="AE45" s="223"/>
      <c r="AF45" s="225"/>
      <c r="AG45" s="225"/>
      <c r="AH45" s="42" t="s">
        <v>119</v>
      </c>
      <c r="AO45" s="42" t="s">
        <v>181</v>
      </c>
    </row>
    <row r="46" spans="1:41" ht="60.75" hidden="1" customHeight="1" x14ac:dyDescent="0.2">
      <c r="A46" s="237"/>
      <c r="B46" s="238"/>
      <c r="C46" s="241"/>
      <c r="D46" s="244"/>
      <c r="E46" s="216"/>
      <c r="F46" s="246"/>
      <c r="G46" s="248"/>
      <c r="H46" s="250"/>
      <c r="I46" s="71"/>
      <c r="J46" s="252"/>
      <c r="K46" s="254"/>
      <c r="L46" s="80" t="s">
        <v>139</v>
      </c>
      <c r="M46" s="72" t="s">
        <v>109</v>
      </c>
      <c r="N46" s="73">
        <f>IF(M46="COMPLETA",10,IF(M46="INCOMPLETA",5,IF(M46="NO EXISTE",0,"")))</f>
        <v>10</v>
      </c>
      <c r="O46" s="228"/>
      <c r="P46" s="259"/>
      <c r="Q46" s="230"/>
      <c r="R46" s="232"/>
      <c r="S46" s="234"/>
      <c r="T46" s="235"/>
      <c r="U46" s="244"/>
      <c r="V46" s="265"/>
      <c r="W46" s="217"/>
      <c r="X46" s="217"/>
      <c r="Y46" s="218"/>
      <c r="Z46" s="218"/>
      <c r="AA46" s="221"/>
      <c r="AB46" s="217"/>
      <c r="AC46" s="217"/>
      <c r="AD46" s="217"/>
      <c r="AE46" s="224"/>
      <c r="AF46" s="226"/>
      <c r="AG46" s="226"/>
      <c r="AO46" s="42" t="s">
        <v>182</v>
      </c>
    </row>
    <row r="47" spans="1:41" ht="37.5" hidden="1" customHeight="1" x14ac:dyDescent="0.2">
      <c r="A47" s="236"/>
      <c r="B47" s="237"/>
      <c r="C47" s="239"/>
      <c r="D47" s="242" t="s">
        <v>65</v>
      </c>
      <c r="E47" s="226"/>
      <c r="F47" s="225"/>
      <c r="G47" s="247" t="s">
        <v>131</v>
      </c>
      <c r="H47" s="249" t="s">
        <v>127</v>
      </c>
      <c r="I47" s="71" t="str">
        <f>CONCATENATE(G47,H47)</f>
        <v>PROBABLEMAYOR</v>
      </c>
      <c r="J47" s="251" t="str">
        <f>I48</f>
        <v>5. EXTREMO</v>
      </c>
      <c r="K47" s="253"/>
      <c r="L47" s="78" t="s">
        <v>110</v>
      </c>
      <c r="M47" s="67" t="s">
        <v>101</v>
      </c>
      <c r="N47" s="68">
        <f>IF(M47="ASIGNADO",15,IF(M47="NO ASIGNADO",0,""))</f>
        <v>15</v>
      </c>
      <c r="O47" s="255">
        <f>SUM(N47:N53)</f>
        <v>100</v>
      </c>
      <c r="P47" s="257" t="s">
        <v>156</v>
      </c>
      <c r="Q47" s="260">
        <f>IF(Q50="DÉBIL",0,IF(Q50="MODERADO",50,IF(Q50="FUERTE",100,"")))</f>
        <v>100</v>
      </c>
      <c r="R47" s="261"/>
      <c r="S47" s="263" t="s">
        <v>118</v>
      </c>
      <c r="T47" s="263" t="s">
        <v>118</v>
      </c>
      <c r="U47" s="243" t="s">
        <v>196</v>
      </c>
      <c r="V47" s="264" t="s">
        <v>121</v>
      </c>
      <c r="W47" s="222"/>
      <c r="X47" s="222"/>
      <c r="Y47" s="217"/>
      <c r="Z47" s="217"/>
      <c r="AA47" s="219" t="s">
        <v>200</v>
      </c>
      <c r="AB47" s="222"/>
      <c r="AC47" s="222"/>
      <c r="AD47" s="222"/>
      <c r="AE47" s="223" t="s">
        <v>207</v>
      </c>
      <c r="AF47" s="225" t="s">
        <v>173</v>
      </c>
      <c r="AG47" s="225"/>
      <c r="AH47" s="42" t="s">
        <v>114</v>
      </c>
      <c r="AI47" s="42" t="s">
        <v>115</v>
      </c>
      <c r="AJ47" s="42" t="s">
        <v>116</v>
      </c>
      <c r="AK47" s="42" t="s">
        <v>117</v>
      </c>
      <c r="AL47" s="42" t="s">
        <v>116</v>
      </c>
      <c r="AN47" s="42" t="s">
        <v>170</v>
      </c>
      <c r="AO47" s="42" t="s">
        <v>176</v>
      </c>
    </row>
    <row r="48" spans="1:41" ht="51.75" hidden="1" customHeight="1" x14ac:dyDescent="0.2">
      <c r="A48" s="236"/>
      <c r="B48" s="238"/>
      <c r="C48" s="240"/>
      <c r="D48" s="243"/>
      <c r="E48" s="215"/>
      <c r="F48" s="245"/>
      <c r="G48" s="247"/>
      <c r="H48" s="249"/>
      <c r="I48" s="71" t="str">
        <f>IF(I47="RARA VEZINSIGNIFICANTE","1. BAJO",IF(I47="RARA VEZMENOR","2. BAJO",IF(I47="IMPROBABLEINSIGNIFICANTE","3. BAJO",IF(I47="IMPROBABLEMENOR","4. BAJO",IF(I47="POSIBLEINSIGNIFICANTE","5. BAJO",IF(I47="RARA VEZMODERADO","1. MODERADO",IF(I47="IMPROBABLEMODERADO","2. MODERADO",IF(I47="POSIBLEMENOR","3. MODERADO",IF(I47="PROBABLEINSIGNIFICANTE","4. MODERADO",IF(I47="RARA VEZMAYOR","1. ALTO",IF(I47="IMPROBABLEMAYOR","2. ALTO",IF(I47="POSIBLEMODERADO","3. ALTO",IF(I47="PROBABLEMENOR","4. ALTO",IF(I47="PROBABLEMODERADO","5. ALTO",IF(I47="CASI SEGUROINSIGNIFICANTE","6. ALTO",IF(I47="CASI SEGUROMENOR","7. ALTO",IF(I47="RARA VEZCATASTRÓFICO","1. EXTREMO",IF(I47="IMPROBABLECATASTRÓFICO","2. EXTREMO",IF(I47="POSIBLEMAYOR","3. EXTREMO",IF(I47="POSIBLECATASTRÓFICO","4. EXTREMO",IF(I47="PROBABLEMAYOR","5. EXTREMO",IF(I47="PROBABLECATASTRÓFICO","6. EXTREMO",IF(I47="CASI SEGUROMODERADO","7. EXTREMO",IF(I47="CASI SEGUROMAYOR","8. EXTREMO",IF(I47="CASI SEGUROCATASTRÓFICO","9. EXTREMO","")))))))))))))))))))))))))</f>
        <v>5. EXTREMO</v>
      </c>
      <c r="J48" s="252"/>
      <c r="K48" s="253"/>
      <c r="L48" s="79" t="s">
        <v>199</v>
      </c>
      <c r="M48" s="65" t="s">
        <v>147</v>
      </c>
      <c r="N48" s="66">
        <f>IF(M48="ADECUADO",15,IF(M48="INADECUADO",0,""))</f>
        <v>15</v>
      </c>
      <c r="O48" s="256"/>
      <c r="P48" s="258"/>
      <c r="Q48" s="260"/>
      <c r="R48" s="262"/>
      <c r="S48" s="263"/>
      <c r="T48" s="263"/>
      <c r="U48" s="243"/>
      <c r="V48" s="265"/>
      <c r="W48" s="222"/>
      <c r="X48" s="222"/>
      <c r="Y48" s="266"/>
      <c r="Z48" s="266"/>
      <c r="AA48" s="220"/>
      <c r="AB48" s="222"/>
      <c r="AC48" s="222"/>
      <c r="AD48" s="222"/>
      <c r="AE48" s="223"/>
      <c r="AF48" s="225"/>
      <c r="AG48" s="225"/>
      <c r="AH48" s="42" t="s">
        <v>118</v>
      </c>
      <c r="AI48" s="42" t="s">
        <v>119</v>
      </c>
      <c r="AL48" s="42" t="s">
        <v>127</v>
      </c>
      <c r="AN48" s="42" t="s">
        <v>200</v>
      </c>
      <c r="AO48" s="42" t="s">
        <v>177</v>
      </c>
    </row>
    <row r="49" spans="1:41" ht="69.75" hidden="1" customHeight="1" x14ac:dyDescent="0.2">
      <c r="A49" s="236"/>
      <c r="B49" s="238"/>
      <c r="C49" s="240"/>
      <c r="D49" s="243"/>
      <c r="E49" s="215"/>
      <c r="F49" s="245"/>
      <c r="G49" s="247"/>
      <c r="H49" s="249"/>
      <c r="I49" s="71" t="str">
        <f>IF(OR(I48="1. BAJO",I48="2. BAJO",I48="3. BAJO",I48="4. BAJO",I48="5. BAJO"),"BAJO",IF(OR(I48="1. MODERADO",I48="2. MODERADO",I48="3. MODERADO",I48="4. MODERADO"),"MODERADO",IF(OR(I48="1. ALTO",I48="2. ALTO",I48="3. ALTO",I48="4. ALTO",I48="5. ALTO",I48="6. ALTO",I48="7. ALTO"),"ALTO",IF(OR(I48="1. EXTREMO",I48="2. EXTREMO",I48="3. EXTREMO",I48="4. EXTREMO",I48="5. EXTREMO",I48="6. EXTREMO",I48="7. EXTREMO",I48="8. EXTREMO",I48="9. EXTREMO"),"EXTREMO",""))))</f>
        <v>EXTREMO</v>
      </c>
      <c r="J49" s="252"/>
      <c r="K49" s="253"/>
      <c r="L49" s="81" t="s">
        <v>111</v>
      </c>
      <c r="M49" s="65" t="s">
        <v>148</v>
      </c>
      <c r="N49" s="66">
        <f>IF(M49="OPORTUNA",15,IF(M49="INOPORTUNA",0,""))</f>
        <v>15</v>
      </c>
      <c r="O49" s="256"/>
      <c r="P49" s="258"/>
      <c r="Q49" s="260"/>
      <c r="R49" s="262"/>
      <c r="S49" s="69" t="s">
        <v>164</v>
      </c>
      <c r="T49" s="69" t="s">
        <v>165</v>
      </c>
      <c r="U49" s="243"/>
      <c r="V49" s="265"/>
      <c r="W49" s="222"/>
      <c r="X49" s="222"/>
      <c r="Y49" s="266"/>
      <c r="Z49" s="266"/>
      <c r="AA49" s="220"/>
      <c r="AB49" s="222"/>
      <c r="AC49" s="222"/>
      <c r="AD49" s="222"/>
      <c r="AE49" s="223"/>
      <c r="AF49" s="225"/>
      <c r="AG49" s="225"/>
      <c r="AH49" s="42" t="s">
        <v>121</v>
      </c>
      <c r="AI49" s="42" t="s">
        <v>122</v>
      </c>
      <c r="AJ49" s="42" t="s">
        <v>123</v>
      </c>
      <c r="AK49" s="42" t="s">
        <v>124</v>
      </c>
      <c r="AL49" s="42" t="s">
        <v>132</v>
      </c>
      <c r="AO49" s="42" t="s">
        <v>178</v>
      </c>
    </row>
    <row r="50" spans="1:41" ht="84" hidden="1" customHeight="1" x14ac:dyDescent="0.2">
      <c r="A50" s="236"/>
      <c r="B50" s="238"/>
      <c r="C50" s="240"/>
      <c r="D50" s="243"/>
      <c r="E50" s="77" t="s">
        <v>172</v>
      </c>
      <c r="F50" s="245"/>
      <c r="G50" s="247"/>
      <c r="H50" s="249"/>
      <c r="I50" s="71"/>
      <c r="J50" s="252"/>
      <c r="K50" s="253"/>
      <c r="L50" s="79" t="s">
        <v>136</v>
      </c>
      <c r="M50" s="65" t="s">
        <v>149</v>
      </c>
      <c r="N50" s="66">
        <f>IF(M50="PREVENIR",15,IF(M50="DETECTAR",10,IF(M50="NO ES UN CONTROL",0,"")))</f>
        <v>15</v>
      </c>
      <c r="O50" s="227" t="str">
        <f>IF(O47&lt;86,"DÉBIL",IF(O47&lt;96,"MODERADO",IF(O47&lt;101,"FUERTE","")))</f>
        <v>FUERTE</v>
      </c>
      <c r="P50" s="258"/>
      <c r="Q50" s="229" t="str">
        <f>IF(AND(O50="FUERTE",P47="FUERTE (SIEMPRE SE EJECUTA)"),"FUERTE",IF(OR(O50="DÉBIL",P47="DÉBIL (NO SE EJECUTA)"),"DÉBIL",IF(OR(O50="MODERADO",P47="MODERADO (ALGUNAS VECES)"),"MODERADO")))</f>
        <v>FUERTE</v>
      </c>
      <c r="R50" s="231" t="str">
        <f>IF(AND(O50="FUERTE",P47="FUERTE (SIEMPRE SE EJECUTA)"),"NO","SÍ")</f>
        <v>NO</v>
      </c>
      <c r="S50" s="233">
        <f>IF(AND($Q50="FUERTE",$S47="DIRECTAMENTE",$T47="DIRECTAMENTE"),2,IF(AND($Q50="FUERTE",$S47="DIRECTAMENTE",$T47="INDIRECTAMENTE"),2,IF(AND($Q50="FUERTE",$S47="DIRECTAMENTE",$T47="NO DISMINUYE"),2,IF(AND($Q50="FUERTE",$S47="NO DISMINUYE",$T47="DIRECTAMENTE"),0,IF(AND($Q50="MODERADO",$S47="DIRECTAMENTE",$T47="DIRECTAMENTE"),1,IF(AND($Q50="MODERADO",$S47="DIRECTAMENTE",$T47="INDIRECTAMENTE"),1,IF(AND($Q50="MODERADO",$S47="DIRECTAMENTE",$T47="NO DISMINUYE"),1,IF(AND($Q50="MODERADO",$S47="NO DISMINUYE",$T47="DIRECTAMENTE"),0,"N/A"))))))))</f>
        <v>2</v>
      </c>
      <c r="T50" s="234">
        <f>IF(AND($Q50="FUERTE",$S47="DIRECTAMENTE",$T47="DIRECTAMENTE"),2,IF(AND($Q50="FUERTE",$S47="DIRECTAMENTE",$T47="INDIRECTAMENTE"),1,IF(AND($Q50="FUERTE",$S47="DIRECTAMENTE",$T47="NO DISMINUYE"),0,IF(AND($Q50="FUERTE",$S47="NO DISMINUYE",$T47="DIRECTAMENTE"),2,IF(AND($Q50="MODERADO",$S47="DIRECTAMENTE",$T47="DIRECTAMENTE"),1,IF(AND($Q50="MODERADO",$S47="DIRECTAMENTE",$T47="INDIRECTAMENTE"),0,IF(AND($Q50="MODERADO",$S47="DIRECTAMENTE",$T47="NO DISMINUYE"),0,IF(AND($Q50="MODERADO",$S47="NO DISMINUYE",$T47="DIRECTAMENTE"),1,"N/A"))))))))</f>
        <v>2</v>
      </c>
      <c r="U50" s="243"/>
      <c r="V50" s="265"/>
      <c r="W50" s="222"/>
      <c r="X50" s="222"/>
      <c r="Y50" s="266"/>
      <c r="Z50" s="218"/>
      <c r="AA50" s="220"/>
      <c r="AB50" s="222"/>
      <c r="AC50" s="222"/>
      <c r="AD50" s="222"/>
      <c r="AE50" s="223"/>
      <c r="AF50" s="225" t="s">
        <v>174</v>
      </c>
      <c r="AG50" s="225"/>
      <c r="AH50" s="42" t="s">
        <v>118</v>
      </c>
      <c r="AO50" s="42" t="s">
        <v>179</v>
      </c>
    </row>
    <row r="51" spans="1:41" ht="55.5" hidden="1" customHeight="1" x14ac:dyDescent="0.2">
      <c r="A51" s="236"/>
      <c r="B51" s="238"/>
      <c r="C51" s="240"/>
      <c r="D51" s="243"/>
      <c r="E51" s="215"/>
      <c r="F51" s="245"/>
      <c r="G51" s="247"/>
      <c r="H51" s="249"/>
      <c r="I51" s="71"/>
      <c r="J51" s="252"/>
      <c r="K51" s="253"/>
      <c r="L51" s="79" t="s">
        <v>137</v>
      </c>
      <c r="M51" s="65" t="s">
        <v>105</v>
      </c>
      <c r="N51" s="66">
        <f>IF(M51="CONFIABLE",15,IF(M51="NO CONFIABLE",0,""))</f>
        <v>15</v>
      </c>
      <c r="O51" s="228"/>
      <c r="P51" s="258"/>
      <c r="Q51" s="229"/>
      <c r="R51" s="231"/>
      <c r="S51" s="233"/>
      <c r="T51" s="235"/>
      <c r="U51" s="243"/>
      <c r="V51" s="265"/>
      <c r="W51" s="222"/>
      <c r="X51" s="222"/>
      <c r="Y51" s="266"/>
      <c r="Z51" s="77" t="s">
        <v>206</v>
      </c>
      <c r="AA51" s="220"/>
      <c r="AB51" s="222"/>
      <c r="AC51" s="222"/>
      <c r="AD51" s="222"/>
      <c r="AE51" s="223"/>
      <c r="AF51" s="225"/>
      <c r="AG51" s="225"/>
      <c r="AH51" s="42" t="s">
        <v>163</v>
      </c>
      <c r="AJ51" s="42" t="s">
        <v>150</v>
      </c>
      <c r="AK51" s="42" t="s">
        <v>149</v>
      </c>
      <c r="AL51" s="42" t="s">
        <v>151</v>
      </c>
      <c r="AO51" s="42" t="s">
        <v>180</v>
      </c>
    </row>
    <row r="52" spans="1:41" ht="66.75" hidden="1" customHeight="1" x14ac:dyDescent="0.2">
      <c r="A52" s="236"/>
      <c r="B52" s="238"/>
      <c r="C52" s="240"/>
      <c r="D52" s="243"/>
      <c r="E52" s="215"/>
      <c r="F52" s="245"/>
      <c r="G52" s="247"/>
      <c r="H52" s="249"/>
      <c r="I52" s="71"/>
      <c r="J52" s="252"/>
      <c r="K52" s="253"/>
      <c r="L52" s="79" t="s">
        <v>138</v>
      </c>
      <c r="M52" s="65" t="s">
        <v>107</v>
      </c>
      <c r="N52" s="66">
        <f>IF(M52="SE INVESTIGAN Y SE RESUELVEN OPORTUNAMENTE",15,IF(M52="NO SE INVESTIGAN Y SE RESUELVEN OPORTUNAMENTE",0,""))</f>
        <v>15</v>
      </c>
      <c r="O52" s="228"/>
      <c r="P52" s="258"/>
      <c r="Q52" s="229"/>
      <c r="R52" s="231"/>
      <c r="S52" s="233"/>
      <c r="T52" s="235"/>
      <c r="U52" s="243"/>
      <c r="V52" s="265"/>
      <c r="W52" s="222"/>
      <c r="X52" s="222"/>
      <c r="Y52" s="266"/>
      <c r="Z52" s="217"/>
      <c r="AA52" s="220"/>
      <c r="AB52" s="222"/>
      <c r="AC52" s="222"/>
      <c r="AD52" s="222"/>
      <c r="AE52" s="223"/>
      <c r="AF52" s="225"/>
      <c r="AG52" s="225"/>
      <c r="AH52" s="42" t="s">
        <v>119</v>
      </c>
      <c r="AO52" s="42" t="s">
        <v>181</v>
      </c>
    </row>
    <row r="53" spans="1:41" ht="60.75" hidden="1" customHeight="1" x14ac:dyDescent="0.2">
      <c r="A53" s="237"/>
      <c r="B53" s="238"/>
      <c r="C53" s="241"/>
      <c r="D53" s="244"/>
      <c r="E53" s="216"/>
      <c r="F53" s="246"/>
      <c r="G53" s="248"/>
      <c r="H53" s="250"/>
      <c r="I53" s="71"/>
      <c r="J53" s="252"/>
      <c r="K53" s="254"/>
      <c r="L53" s="80" t="s">
        <v>139</v>
      </c>
      <c r="M53" s="72" t="s">
        <v>109</v>
      </c>
      <c r="N53" s="73">
        <f>IF(M53="COMPLETA",10,IF(M53="INCOMPLETA",5,IF(M53="NO EXISTE",0,"")))</f>
        <v>10</v>
      </c>
      <c r="O53" s="228"/>
      <c r="P53" s="259"/>
      <c r="Q53" s="230"/>
      <c r="R53" s="232"/>
      <c r="S53" s="234"/>
      <c r="T53" s="235"/>
      <c r="U53" s="244"/>
      <c r="V53" s="265"/>
      <c r="W53" s="217"/>
      <c r="X53" s="217"/>
      <c r="Y53" s="218"/>
      <c r="Z53" s="218"/>
      <c r="AA53" s="221"/>
      <c r="AB53" s="217"/>
      <c r="AC53" s="217"/>
      <c r="AD53" s="217"/>
      <c r="AE53" s="224"/>
      <c r="AF53" s="226"/>
      <c r="AG53" s="226"/>
      <c r="AO53" s="42" t="s">
        <v>182</v>
      </c>
    </row>
    <row r="54" spans="1:41" ht="37.5" hidden="1" customHeight="1" x14ac:dyDescent="0.2">
      <c r="A54" s="236"/>
      <c r="B54" s="237"/>
      <c r="C54" s="239"/>
      <c r="D54" s="242" t="s">
        <v>65</v>
      </c>
      <c r="E54" s="226"/>
      <c r="F54" s="225"/>
      <c r="G54" s="247" t="s">
        <v>131</v>
      </c>
      <c r="H54" s="249" t="s">
        <v>127</v>
      </c>
      <c r="I54" s="71" t="str">
        <f>CONCATENATE(G54,H54)</f>
        <v>PROBABLEMAYOR</v>
      </c>
      <c r="J54" s="251" t="str">
        <f>I55</f>
        <v>5. EXTREMO</v>
      </c>
      <c r="K54" s="253"/>
      <c r="L54" s="78" t="s">
        <v>110</v>
      </c>
      <c r="M54" s="67" t="s">
        <v>101</v>
      </c>
      <c r="N54" s="68">
        <f>IF(M54="ASIGNADO",15,IF(M54="NO ASIGNADO",0,""))</f>
        <v>15</v>
      </c>
      <c r="O54" s="255">
        <f>SUM(N54:N60)</f>
        <v>100</v>
      </c>
      <c r="P54" s="257" t="s">
        <v>156</v>
      </c>
      <c r="Q54" s="260">
        <f>IF(Q57="DÉBIL",0,IF(Q57="MODERADO",50,IF(Q57="FUERTE",100,"")))</f>
        <v>100</v>
      </c>
      <c r="R54" s="261"/>
      <c r="S54" s="263" t="s">
        <v>118</v>
      </c>
      <c r="T54" s="263" t="s">
        <v>118</v>
      </c>
      <c r="U54" s="243" t="s">
        <v>196</v>
      </c>
      <c r="V54" s="264" t="s">
        <v>121</v>
      </c>
      <c r="W54" s="222"/>
      <c r="X54" s="222"/>
      <c r="Y54" s="217"/>
      <c r="Z54" s="217"/>
      <c r="AA54" s="219" t="s">
        <v>200</v>
      </c>
      <c r="AB54" s="222"/>
      <c r="AC54" s="222"/>
      <c r="AD54" s="222"/>
      <c r="AE54" s="223" t="s">
        <v>207</v>
      </c>
      <c r="AF54" s="225" t="s">
        <v>173</v>
      </c>
      <c r="AG54" s="225"/>
      <c r="AH54" s="42" t="s">
        <v>114</v>
      </c>
      <c r="AI54" s="42" t="s">
        <v>115</v>
      </c>
      <c r="AJ54" s="42" t="s">
        <v>116</v>
      </c>
      <c r="AK54" s="42" t="s">
        <v>117</v>
      </c>
      <c r="AL54" s="42" t="s">
        <v>116</v>
      </c>
      <c r="AN54" s="42" t="s">
        <v>170</v>
      </c>
      <c r="AO54" s="42" t="s">
        <v>176</v>
      </c>
    </row>
    <row r="55" spans="1:41" ht="51.75" hidden="1" customHeight="1" x14ac:dyDescent="0.2">
      <c r="A55" s="236"/>
      <c r="B55" s="238"/>
      <c r="C55" s="240"/>
      <c r="D55" s="243"/>
      <c r="E55" s="215"/>
      <c r="F55" s="245"/>
      <c r="G55" s="247"/>
      <c r="H55" s="249"/>
      <c r="I55" s="71" t="str">
        <f>IF(I54="RARA VEZINSIGNIFICANTE","1. BAJO",IF(I54="RARA VEZMENOR","2. BAJO",IF(I54="IMPROBABLEINSIGNIFICANTE","3. BAJO",IF(I54="IMPROBABLEMENOR","4. BAJO",IF(I54="POSIBLEINSIGNIFICANTE","5. BAJO",IF(I54="RARA VEZMODERADO","1. MODERADO",IF(I54="IMPROBABLEMODERADO","2. MODERADO",IF(I54="POSIBLEMENOR","3. MODERADO",IF(I54="PROBABLEINSIGNIFICANTE","4. MODERADO",IF(I54="RARA VEZMAYOR","1. ALTO",IF(I54="IMPROBABLEMAYOR","2. ALTO",IF(I54="POSIBLEMODERADO","3. ALTO",IF(I54="PROBABLEMENOR","4. ALTO",IF(I54="PROBABLEMODERADO","5. ALTO",IF(I54="CASI SEGUROINSIGNIFICANTE","6. ALTO",IF(I54="CASI SEGUROMENOR","7. ALTO",IF(I54="RARA VEZCATASTRÓFICO","1. EXTREMO",IF(I54="IMPROBABLECATASTRÓFICO","2. EXTREMO",IF(I54="POSIBLEMAYOR","3. EXTREMO",IF(I54="POSIBLECATASTRÓFICO","4. EXTREMO",IF(I54="PROBABLEMAYOR","5. EXTREMO",IF(I54="PROBABLECATASTRÓFICO","6. EXTREMO",IF(I54="CASI SEGUROMODERADO","7. EXTREMO",IF(I54="CASI SEGUROMAYOR","8. EXTREMO",IF(I54="CASI SEGUROCATASTRÓFICO","9. EXTREMO","")))))))))))))))))))))))))</f>
        <v>5. EXTREMO</v>
      </c>
      <c r="J55" s="252"/>
      <c r="K55" s="253"/>
      <c r="L55" s="79" t="s">
        <v>199</v>
      </c>
      <c r="M55" s="65" t="s">
        <v>147</v>
      </c>
      <c r="N55" s="66">
        <f>IF(M55="ADECUADO",15,IF(M55="INADECUADO",0,""))</f>
        <v>15</v>
      </c>
      <c r="O55" s="256"/>
      <c r="P55" s="258"/>
      <c r="Q55" s="260"/>
      <c r="R55" s="262"/>
      <c r="S55" s="263"/>
      <c r="T55" s="263"/>
      <c r="U55" s="243"/>
      <c r="V55" s="265"/>
      <c r="W55" s="222"/>
      <c r="X55" s="222"/>
      <c r="Y55" s="266"/>
      <c r="Z55" s="266"/>
      <c r="AA55" s="220"/>
      <c r="AB55" s="222"/>
      <c r="AC55" s="222"/>
      <c r="AD55" s="222"/>
      <c r="AE55" s="223"/>
      <c r="AF55" s="225"/>
      <c r="AG55" s="225"/>
      <c r="AH55" s="42" t="s">
        <v>118</v>
      </c>
      <c r="AI55" s="42" t="s">
        <v>119</v>
      </c>
      <c r="AL55" s="42" t="s">
        <v>127</v>
      </c>
      <c r="AN55" s="42" t="s">
        <v>200</v>
      </c>
      <c r="AO55" s="42" t="s">
        <v>177</v>
      </c>
    </row>
    <row r="56" spans="1:41" ht="69.75" hidden="1" customHeight="1" x14ac:dyDescent="0.2">
      <c r="A56" s="236"/>
      <c r="B56" s="238"/>
      <c r="C56" s="240"/>
      <c r="D56" s="243"/>
      <c r="E56" s="215"/>
      <c r="F56" s="245"/>
      <c r="G56" s="247"/>
      <c r="H56" s="249"/>
      <c r="I56" s="71" t="str">
        <f>IF(OR(I55="1. BAJO",I55="2. BAJO",I55="3. BAJO",I55="4. BAJO",I55="5. BAJO"),"BAJO",IF(OR(I55="1. MODERADO",I55="2. MODERADO",I55="3. MODERADO",I55="4. MODERADO"),"MODERADO",IF(OR(I55="1. ALTO",I55="2. ALTO",I55="3. ALTO",I55="4. ALTO",I55="5. ALTO",I55="6. ALTO",I55="7. ALTO"),"ALTO",IF(OR(I55="1. EXTREMO",I55="2. EXTREMO",I55="3. EXTREMO",I55="4. EXTREMO",I55="5. EXTREMO",I55="6. EXTREMO",I55="7. EXTREMO",I55="8. EXTREMO",I55="9. EXTREMO"),"EXTREMO",""))))</f>
        <v>EXTREMO</v>
      </c>
      <c r="J56" s="252"/>
      <c r="K56" s="253"/>
      <c r="L56" s="81" t="s">
        <v>111</v>
      </c>
      <c r="M56" s="65" t="s">
        <v>148</v>
      </c>
      <c r="N56" s="66">
        <f>IF(M56="OPORTUNA",15,IF(M56="INOPORTUNA",0,""))</f>
        <v>15</v>
      </c>
      <c r="O56" s="256"/>
      <c r="P56" s="258"/>
      <c r="Q56" s="260"/>
      <c r="R56" s="262"/>
      <c r="S56" s="69" t="s">
        <v>164</v>
      </c>
      <c r="T56" s="69" t="s">
        <v>165</v>
      </c>
      <c r="U56" s="243"/>
      <c r="V56" s="265"/>
      <c r="W56" s="222"/>
      <c r="X56" s="222"/>
      <c r="Y56" s="266"/>
      <c r="Z56" s="266"/>
      <c r="AA56" s="220"/>
      <c r="AB56" s="222"/>
      <c r="AC56" s="222"/>
      <c r="AD56" s="222"/>
      <c r="AE56" s="223"/>
      <c r="AF56" s="225"/>
      <c r="AG56" s="225"/>
      <c r="AH56" s="42" t="s">
        <v>121</v>
      </c>
      <c r="AI56" s="42" t="s">
        <v>122</v>
      </c>
      <c r="AJ56" s="42" t="s">
        <v>123</v>
      </c>
      <c r="AK56" s="42" t="s">
        <v>124</v>
      </c>
      <c r="AL56" s="42" t="s">
        <v>132</v>
      </c>
      <c r="AO56" s="42" t="s">
        <v>178</v>
      </c>
    </row>
    <row r="57" spans="1:41" ht="84" hidden="1" customHeight="1" x14ac:dyDescent="0.2">
      <c r="A57" s="236"/>
      <c r="B57" s="238"/>
      <c r="C57" s="240"/>
      <c r="D57" s="243"/>
      <c r="E57" s="77" t="s">
        <v>172</v>
      </c>
      <c r="F57" s="245"/>
      <c r="G57" s="247"/>
      <c r="H57" s="249"/>
      <c r="I57" s="71"/>
      <c r="J57" s="252"/>
      <c r="K57" s="253"/>
      <c r="L57" s="79" t="s">
        <v>136</v>
      </c>
      <c r="M57" s="65" t="s">
        <v>149</v>
      </c>
      <c r="N57" s="66">
        <f>IF(M57="PREVENIR",15,IF(M57="DETECTAR",10,IF(M57="NO ES UN CONTROL",0,"")))</f>
        <v>15</v>
      </c>
      <c r="O57" s="227" t="str">
        <f>IF(O54&lt;86,"DÉBIL",IF(O54&lt;96,"MODERADO",IF(O54&lt;101,"FUERTE","")))</f>
        <v>FUERTE</v>
      </c>
      <c r="P57" s="258"/>
      <c r="Q57" s="229" t="str">
        <f>IF(AND(O57="FUERTE",P54="FUERTE (SIEMPRE SE EJECUTA)"),"FUERTE",IF(OR(O57="DÉBIL",P54="DÉBIL (NO SE EJECUTA)"),"DÉBIL",IF(OR(O57="MODERADO",P54="MODERADO (ALGUNAS VECES)"),"MODERADO")))</f>
        <v>FUERTE</v>
      </c>
      <c r="R57" s="231" t="str">
        <f>IF(AND(O57="FUERTE",P54="FUERTE (SIEMPRE SE EJECUTA)"),"NO","SÍ")</f>
        <v>NO</v>
      </c>
      <c r="S57" s="233">
        <f>IF(AND($Q57="FUERTE",$S54="DIRECTAMENTE",$T54="DIRECTAMENTE"),2,IF(AND($Q57="FUERTE",$S54="DIRECTAMENTE",$T54="INDIRECTAMENTE"),2,IF(AND($Q57="FUERTE",$S54="DIRECTAMENTE",$T54="NO DISMINUYE"),2,IF(AND($Q57="FUERTE",$S54="NO DISMINUYE",$T54="DIRECTAMENTE"),0,IF(AND($Q57="MODERADO",$S54="DIRECTAMENTE",$T54="DIRECTAMENTE"),1,IF(AND($Q57="MODERADO",$S54="DIRECTAMENTE",$T54="INDIRECTAMENTE"),1,IF(AND($Q57="MODERADO",$S54="DIRECTAMENTE",$T54="NO DISMINUYE"),1,IF(AND($Q57="MODERADO",$S54="NO DISMINUYE",$T54="DIRECTAMENTE"),0,"N/A"))))))))</f>
        <v>2</v>
      </c>
      <c r="T57" s="234">
        <f>IF(AND($Q57="FUERTE",$S54="DIRECTAMENTE",$T54="DIRECTAMENTE"),2,IF(AND($Q57="FUERTE",$S54="DIRECTAMENTE",$T54="INDIRECTAMENTE"),1,IF(AND($Q57="FUERTE",$S54="DIRECTAMENTE",$T54="NO DISMINUYE"),0,IF(AND($Q57="FUERTE",$S54="NO DISMINUYE",$T54="DIRECTAMENTE"),2,IF(AND($Q57="MODERADO",$S54="DIRECTAMENTE",$T54="DIRECTAMENTE"),1,IF(AND($Q57="MODERADO",$S54="DIRECTAMENTE",$T54="INDIRECTAMENTE"),0,IF(AND($Q57="MODERADO",$S54="DIRECTAMENTE",$T54="NO DISMINUYE"),0,IF(AND($Q57="MODERADO",$S54="NO DISMINUYE",$T54="DIRECTAMENTE"),1,"N/A"))))))))</f>
        <v>2</v>
      </c>
      <c r="U57" s="243"/>
      <c r="V57" s="265"/>
      <c r="W57" s="222"/>
      <c r="X57" s="222"/>
      <c r="Y57" s="266"/>
      <c r="Z57" s="218"/>
      <c r="AA57" s="220"/>
      <c r="AB57" s="222"/>
      <c r="AC57" s="222"/>
      <c r="AD57" s="222"/>
      <c r="AE57" s="223"/>
      <c r="AF57" s="225" t="s">
        <v>174</v>
      </c>
      <c r="AG57" s="225"/>
      <c r="AH57" s="42" t="s">
        <v>118</v>
      </c>
      <c r="AO57" s="42" t="s">
        <v>179</v>
      </c>
    </row>
    <row r="58" spans="1:41" ht="55.5" hidden="1" customHeight="1" x14ac:dyDescent="0.2">
      <c r="A58" s="236"/>
      <c r="B58" s="238"/>
      <c r="C58" s="240"/>
      <c r="D58" s="243"/>
      <c r="E58" s="215"/>
      <c r="F58" s="245"/>
      <c r="G58" s="247"/>
      <c r="H58" s="249"/>
      <c r="I58" s="71"/>
      <c r="J58" s="252"/>
      <c r="K58" s="253"/>
      <c r="L58" s="79" t="s">
        <v>137</v>
      </c>
      <c r="M58" s="65" t="s">
        <v>105</v>
      </c>
      <c r="N58" s="66">
        <f>IF(M58="CONFIABLE",15,IF(M58="NO CONFIABLE",0,""))</f>
        <v>15</v>
      </c>
      <c r="O58" s="228"/>
      <c r="P58" s="258"/>
      <c r="Q58" s="229"/>
      <c r="R58" s="231"/>
      <c r="S58" s="233"/>
      <c r="T58" s="235"/>
      <c r="U58" s="243"/>
      <c r="V58" s="265"/>
      <c r="W58" s="222"/>
      <c r="X58" s="222"/>
      <c r="Y58" s="266"/>
      <c r="Z58" s="77" t="s">
        <v>206</v>
      </c>
      <c r="AA58" s="220"/>
      <c r="AB58" s="222"/>
      <c r="AC58" s="222"/>
      <c r="AD58" s="222"/>
      <c r="AE58" s="223"/>
      <c r="AF58" s="225"/>
      <c r="AG58" s="225"/>
      <c r="AH58" s="42" t="s">
        <v>163</v>
      </c>
      <c r="AJ58" s="42" t="s">
        <v>150</v>
      </c>
      <c r="AK58" s="42" t="s">
        <v>149</v>
      </c>
      <c r="AL58" s="42" t="s">
        <v>151</v>
      </c>
      <c r="AO58" s="42" t="s">
        <v>180</v>
      </c>
    </row>
    <row r="59" spans="1:41" ht="66.75" hidden="1" customHeight="1" x14ac:dyDescent="0.2">
      <c r="A59" s="236"/>
      <c r="B59" s="238"/>
      <c r="C59" s="240"/>
      <c r="D59" s="243"/>
      <c r="E59" s="215"/>
      <c r="F59" s="245"/>
      <c r="G59" s="247"/>
      <c r="H59" s="249"/>
      <c r="I59" s="71"/>
      <c r="J59" s="252"/>
      <c r="K59" s="253"/>
      <c r="L59" s="79" t="s">
        <v>138</v>
      </c>
      <c r="M59" s="65" t="s">
        <v>107</v>
      </c>
      <c r="N59" s="66">
        <f>IF(M59="SE INVESTIGAN Y SE RESUELVEN OPORTUNAMENTE",15,IF(M59="NO SE INVESTIGAN Y SE RESUELVEN OPORTUNAMENTE",0,""))</f>
        <v>15</v>
      </c>
      <c r="O59" s="228"/>
      <c r="P59" s="258"/>
      <c r="Q59" s="229"/>
      <c r="R59" s="231"/>
      <c r="S59" s="233"/>
      <c r="T59" s="235"/>
      <c r="U59" s="243"/>
      <c r="V59" s="265"/>
      <c r="W59" s="222"/>
      <c r="X59" s="222"/>
      <c r="Y59" s="266"/>
      <c r="Z59" s="217"/>
      <c r="AA59" s="220"/>
      <c r="AB59" s="222"/>
      <c r="AC59" s="222"/>
      <c r="AD59" s="222"/>
      <c r="AE59" s="223"/>
      <c r="AF59" s="225"/>
      <c r="AG59" s="225"/>
      <c r="AH59" s="42" t="s">
        <v>119</v>
      </c>
      <c r="AO59" s="42" t="s">
        <v>181</v>
      </c>
    </row>
    <row r="60" spans="1:41" ht="60.75" hidden="1" customHeight="1" x14ac:dyDescent="0.2">
      <c r="A60" s="237"/>
      <c r="B60" s="238"/>
      <c r="C60" s="241"/>
      <c r="D60" s="244"/>
      <c r="E60" s="216"/>
      <c r="F60" s="246"/>
      <c r="G60" s="248"/>
      <c r="H60" s="250"/>
      <c r="I60" s="71"/>
      <c r="J60" s="252"/>
      <c r="K60" s="254"/>
      <c r="L60" s="80" t="s">
        <v>139</v>
      </c>
      <c r="M60" s="72" t="s">
        <v>109</v>
      </c>
      <c r="N60" s="73">
        <f>IF(M60="COMPLETA",10,IF(M60="INCOMPLETA",5,IF(M60="NO EXISTE",0,"")))</f>
        <v>10</v>
      </c>
      <c r="O60" s="228"/>
      <c r="P60" s="259"/>
      <c r="Q60" s="230"/>
      <c r="R60" s="232"/>
      <c r="S60" s="234"/>
      <c r="T60" s="235"/>
      <c r="U60" s="244"/>
      <c r="V60" s="265"/>
      <c r="W60" s="217"/>
      <c r="X60" s="217"/>
      <c r="Y60" s="218"/>
      <c r="Z60" s="218"/>
      <c r="AA60" s="221"/>
      <c r="AB60" s="217"/>
      <c r="AC60" s="217"/>
      <c r="AD60" s="217"/>
      <c r="AE60" s="224"/>
      <c r="AF60" s="226"/>
      <c r="AG60" s="226"/>
      <c r="AO60" s="42" t="s">
        <v>182</v>
      </c>
    </row>
    <row r="61" spans="1:41" ht="37.5" hidden="1" customHeight="1" x14ac:dyDescent="0.2">
      <c r="A61" s="236"/>
      <c r="B61" s="237"/>
      <c r="C61" s="239"/>
      <c r="D61" s="242" t="s">
        <v>65</v>
      </c>
      <c r="E61" s="226"/>
      <c r="F61" s="225"/>
      <c r="G61" s="247" t="s">
        <v>131</v>
      </c>
      <c r="H61" s="249" t="s">
        <v>127</v>
      </c>
      <c r="I61" s="71" t="str">
        <f>CONCATENATE(G61,H61)</f>
        <v>PROBABLEMAYOR</v>
      </c>
      <c r="J61" s="251" t="str">
        <f>I62</f>
        <v>5. EXTREMO</v>
      </c>
      <c r="K61" s="253"/>
      <c r="L61" s="78" t="s">
        <v>110</v>
      </c>
      <c r="M61" s="67" t="s">
        <v>101</v>
      </c>
      <c r="N61" s="68">
        <f>IF(M61="ASIGNADO",15,IF(M61="NO ASIGNADO",0,""))</f>
        <v>15</v>
      </c>
      <c r="O61" s="255">
        <f>SUM(N61:N67)</f>
        <v>100</v>
      </c>
      <c r="P61" s="257" t="s">
        <v>156</v>
      </c>
      <c r="Q61" s="260">
        <f>IF(Q64="DÉBIL",0,IF(Q64="MODERADO",50,IF(Q64="FUERTE",100,"")))</f>
        <v>100</v>
      </c>
      <c r="R61" s="261"/>
      <c r="S61" s="263" t="s">
        <v>118</v>
      </c>
      <c r="T61" s="263" t="s">
        <v>118</v>
      </c>
      <c r="U61" s="243" t="s">
        <v>196</v>
      </c>
      <c r="V61" s="264" t="s">
        <v>121</v>
      </c>
      <c r="W61" s="222"/>
      <c r="X61" s="222"/>
      <c r="Y61" s="217"/>
      <c r="Z61" s="217"/>
      <c r="AA61" s="219" t="s">
        <v>200</v>
      </c>
      <c r="AB61" s="222"/>
      <c r="AC61" s="222"/>
      <c r="AD61" s="222"/>
      <c r="AE61" s="223" t="s">
        <v>207</v>
      </c>
      <c r="AF61" s="225" t="s">
        <v>173</v>
      </c>
      <c r="AG61" s="225"/>
      <c r="AH61" s="42" t="s">
        <v>114</v>
      </c>
      <c r="AI61" s="42" t="s">
        <v>115</v>
      </c>
      <c r="AJ61" s="42" t="s">
        <v>116</v>
      </c>
      <c r="AK61" s="42" t="s">
        <v>117</v>
      </c>
      <c r="AL61" s="42" t="s">
        <v>116</v>
      </c>
      <c r="AN61" s="42" t="s">
        <v>170</v>
      </c>
      <c r="AO61" s="42" t="s">
        <v>176</v>
      </c>
    </row>
    <row r="62" spans="1:41" ht="51.75" hidden="1" customHeight="1" x14ac:dyDescent="0.2">
      <c r="A62" s="236"/>
      <c r="B62" s="238"/>
      <c r="C62" s="240"/>
      <c r="D62" s="243"/>
      <c r="E62" s="215"/>
      <c r="F62" s="245"/>
      <c r="G62" s="247"/>
      <c r="H62" s="249"/>
      <c r="I62" s="71" t="str">
        <f>IF(I61="RARA VEZINSIGNIFICANTE","1. BAJO",IF(I61="RARA VEZMENOR","2. BAJO",IF(I61="IMPROBABLEINSIGNIFICANTE","3. BAJO",IF(I61="IMPROBABLEMENOR","4. BAJO",IF(I61="POSIBLEINSIGNIFICANTE","5. BAJO",IF(I61="RARA VEZMODERADO","1. MODERADO",IF(I61="IMPROBABLEMODERADO","2. MODERADO",IF(I61="POSIBLEMENOR","3. MODERADO",IF(I61="PROBABLEINSIGNIFICANTE","4. MODERADO",IF(I61="RARA VEZMAYOR","1. ALTO",IF(I61="IMPROBABLEMAYOR","2. ALTO",IF(I61="POSIBLEMODERADO","3. ALTO",IF(I61="PROBABLEMENOR","4. ALTO",IF(I61="PROBABLEMODERADO","5. ALTO",IF(I61="CASI SEGUROINSIGNIFICANTE","6. ALTO",IF(I61="CASI SEGUROMENOR","7. ALTO",IF(I61="RARA VEZCATASTRÓFICO","1. EXTREMO",IF(I61="IMPROBABLECATASTRÓFICO","2. EXTREMO",IF(I61="POSIBLEMAYOR","3. EXTREMO",IF(I61="POSIBLECATASTRÓFICO","4. EXTREMO",IF(I61="PROBABLEMAYOR","5. EXTREMO",IF(I61="PROBABLECATASTRÓFICO","6. EXTREMO",IF(I61="CASI SEGUROMODERADO","7. EXTREMO",IF(I61="CASI SEGUROMAYOR","8. EXTREMO",IF(I61="CASI SEGUROCATASTRÓFICO","9. EXTREMO","")))))))))))))))))))))))))</f>
        <v>5. EXTREMO</v>
      </c>
      <c r="J62" s="252"/>
      <c r="K62" s="253"/>
      <c r="L62" s="79" t="s">
        <v>199</v>
      </c>
      <c r="M62" s="65" t="s">
        <v>147</v>
      </c>
      <c r="N62" s="66">
        <f>IF(M62="ADECUADO",15,IF(M62="INADECUADO",0,""))</f>
        <v>15</v>
      </c>
      <c r="O62" s="256"/>
      <c r="P62" s="258"/>
      <c r="Q62" s="260"/>
      <c r="R62" s="262"/>
      <c r="S62" s="263"/>
      <c r="T62" s="263"/>
      <c r="U62" s="243"/>
      <c r="V62" s="265"/>
      <c r="W62" s="222"/>
      <c r="X62" s="222"/>
      <c r="Y62" s="266"/>
      <c r="Z62" s="266"/>
      <c r="AA62" s="220"/>
      <c r="AB62" s="222"/>
      <c r="AC62" s="222"/>
      <c r="AD62" s="222"/>
      <c r="AE62" s="223"/>
      <c r="AF62" s="225"/>
      <c r="AG62" s="225"/>
      <c r="AH62" s="42" t="s">
        <v>118</v>
      </c>
      <c r="AI62" s="42" t="s">
        <v>119</v>
      </c>
      <c r="AL62" s="42" t="s">
        <v>127</v>
      </c>
      <c r="AN62" s="42" t="s">
        <v>200</v>
      </c>
      <c r="AO62" s="42" t="s">
        <v>177</v>
      </c>
    </row>
    <row r="63" spans="1:41" ht="69.75" hidden="1" customHeight="1" x14ac:dyDescent="0.2">
      <c r="A63" s="236"/>
      <c r="B63" s="238"/>
      <c r="C63" s="240"/>
      <c r="D63" s="243"/>
      <c r="E63" s="215"/>
      <c r="F63" s="245"/>
      <c r="G63" s="247"/>
      <c r="H63" s="249"/>
      <c r="I63" s="71" t="str">
        <f>IF(OR(I62="1. BAJO",I62="2. BAJO",I62="3. BAJO",I62="4. BAJO",I62="5. BAJO"),"BAJO",IF(OR(I62="1. MODERADO",I62="2. MODERADO",I62="3. MODERADO",I62="4. MODERADO"),"MODERADO",IF(OR(I62="1. ALTO",I62="2. ALTO",I62="3. ALTO",I62="4. ALTO",I62="5. ALTO",I62="6. ALTO",I62="7. ALTO"),"ALTO",IF(OR(I62="1. EXTREMO",I62="2. EXTREMO",I62="3. EXTREMO",I62="4. EXTREMO",I62="5. EXTREMO",I62="6. EXTREMO",I62="7. EXTREMO",I62="8. EXTREMO",I62="9. EXTREMO"),"EXTREMO",""))))</f>
        <v>EXTREMO</v>
      </c>
      <c r="J63" s="252"/>
      <c r="K63" s="253"/>
      <c r="L63" s="81" t="s">
        <v>111</v>
      </c>
      <c r="M63" s="65" t="s">
        <v>148</v>
      </c>
      <c r="N63" s="66">
        <f>IF(M63="OPORTUNA",15,IF(M63="INOPORTUNA",0,""))</f>
        <v>15</v>
      </c>
      <c r="O63" s="256"/>
      <c r="P63" s="258"/>
      <c r="Q63" s="260"/>
      <c r="R63" s="262"/>
      <c r="S63" s="69" t="s">
        <v>164</v>
      </c>
      <c r="T63" s="69" t="s">
        <v>165</v>
      </c>
      <c r="U63" s="243"/>
      <c r="V63" s="265"/>
      <c r="W63" s="222"/>
      <c r="X63" s="222"/>
      <c r="Y63" s="266"/>
      <c r="Z63" s="266"/>
      <c r="AA63" s="220"/>
      <c r="AB63" s="222"/>
      <c r="AC63" s="222"/>
      <c r="AD63" s="222"/>
      <c r="AE63" s="223"/>
      <c r="AF63" s="225"/>
      <c r="AG63" s="225"/>
      <c r="AH63" s="42" t="s">
        <v>121</v>
      </c>
      <c r="AI63" s="42" t="s">
        <v>122</v>
      </c>
      <c r="AJ63" s="42" t="s">
        <v>123</v>
      </c>
      <c r="AK63" s="42" t="s">
        <v>124</v>
      </c>
      <c r="AL63" s="42" t="s">
        <v>132</v>
      </c>
      <c r="AO63" s="42" t="s">
        <v>178</v>
      </c>
    </row>
    <row r="64" spans="1:41" ht="84" hidden="1" customHeight="1" x14ac:dyDescent="0.2">
      <c r="A64" s="236"/>
      <c r="B64" s="238"/>
      <c r="C64" s="240"/>
      <c r="D64" s="243"/>
      <c r="E64" s="77" t="s">
        <v>172</v>
      </c>
      <c r="F64" s="245"/>
      <c r="G64" s="247"/>
      <c r="H64" s="249"/>
      <c r="I64" s="71"/>
      <c r="J64" s="252"/>
      <c r="K64" s="253"/>
      <c r="L64" s="79" t="s">
        <v>136</v>
      </c>
      <c r="M64" s="65" t="s">
        <v>149</v>
      </c>
      <c r="N64" s="66">
        <f>IF(M64="PREVENIR",15,IF(M64="DETECTAR",10,IF(M64="NO ES UN CONTROL",0,"")))</f>
        <v>15</v>
      </c>
      <c r="O64" s="227" t="str">
        <f>IF(O61&lt;86,"DÉBIL",IF(O61&lt;96,"MODERADO",IF(O61&lt;101,"FUERTE","")))</f>
        <v>FUERTE</v>
      </c>
      <c r="P64" s="258"/>
      <c r="Q64" s="229" t="str">
        <f>IF(AND(O64="FUERTE",P61="FUERTE (SIEMPRE SE EJECUTA)"),"FUERTE",IF(OR(O64="DÉBIL",P61="DÉBIL (NO SE EJECUTA)"),"DÉBIL",IF(OR(O64="MODERADO",P61="MODERADO (ALGUNAS VECES)"),"MODERADO")))</f>
        <v>FUERTE</v>
      </c>
      <c r="R64" s="231" t="str">
        <f>IF(AND(O64="FUERTE",P61="FUERTE (SIEMPRE SE EJECUTA)"),"NO","SÍ")</f>
        <v>NO</v>
      </c>
      <c r="S64" s="233">
        <f>IF(AND($Q64="FUERTE",$S61="DIRECTAMENTE",$T61="DIRECTAMENTE"),2,IF(AND($Q64="FUERTE",$S61="DIRECTAMENTE",$T61="INDIRECTAMENTE"),2,IF(AND($Q64="FUERTE",$S61="DIRECTAMENTE",$T61="NO DISMINUYE"),2,IF(AND($Q64="FUERTE",$S61="NO DISMINUYE",$T61="DIRECTAMENTE"),0,IF(AND($Q64="MODERADO",$S61="DIRECTAMENTE",$T61="DIRECTAMENTE"),1,IF(AND($Q64="MODERADO",$S61="DIRECTAMENTE",$T61="INDIRECTAMENTE"),1,IF(AND($Q64="MODERADO",$S61="DIRECTAMENTE",$T61="NO DISMINUYE"),1,IF(AND($Q64="MODERADO",$S61="NO DISMINUYE",$T61="DIRECTAMENTE"),0,"N/A"))))))))</f>
        <v>2</v>
      </c>
      <c r="T64" s="234">
        <f>IF(AND($Q64="FUERTE",$S61="DIRECTAMENTE",$T61="DIRECTAMENTE"),2,IF(AND($Q64="FUERTE",$S61="DIRECTAMENTE",$T61="INDIRECTAMENTE"),1,IF(AND($Q64="FUERTE",$S61="DIRECTAMENTE",$T61="NO DISMINUYE"),0,IF(AND($Q64="FUERTE",$S61="NO DISMINUYE",$T61="DIRECTAMENTE"),2,IF(AND($Q64="MODERADO",$S61="DIRECTAMENTE",$T61="DIRECTAMENTE"),1,IF(AND($Q64="MODERADO",$S61="DIRECTAMENTE",$T61="INDIRECTAMENTE"),0,IF(AND($Q64="MODERADO",$S61="DIRECTAMENTE",$T61="NO DISMINUYE"),0,IF(AND($Q64="MODERADO",$S61="NO DISMINUYE",$T61="DIRECTAMENTE"),1,"N/A"))))))))</f>
        <v>2</v>
      </c>
      <c r="U64" s="243"/>
      <c r="V64" s="265"/>
      <c r="W64" s="222"/>
      <c r="X64" s="222"/>
      <c r="Y64" s="266"/>
      <c r="Z64" s="218"/>
      <c r="AA64" s="220"/>
      <c r="AB64" s="222"/>
      <c r="AC64" s="222"/>
      <c r="AD64" s="222"/>
      <c r="AE64" s="223"/>
      <c r="AF64" s="225" t="s">
        <v>174</v>
      </c>
      <c r="AG64" s="225"/>
      <c r="AH64" s="42" t="s">
        <v>118</v>
      </c>
      <c r="AO64" s="42" t="s">
        <v>179</v>
      </c>
    </row>
    <row r="65" spans="1:41" ht="55.5" hidden="1" customHeight="1" x14ac:dyDescent="0.2">
      <c r="A65" s="236"/>
      <c r="B65" s="238"/>
      <c r="C65" s="240"/>
      <c r="D65" s="243"/>
      <c r="E65" s="215"/>
      <c r="F65" s="245"/>
      <c r="G65" s="247"/>
      <c r="H65" s="249"/>
      <c r="I65" s="71"/>
      <c r="J65" s="252"/>
      <c r="K65" s="253"/>
      <c r="L65" s="79" t="s">
        <v>137</v>
      </c>
      <c r="M65" s="65" t="s">
        <v>105</v>
      </c>
      <c r="N65" s="66">
        <f>IF(M65="CONFIABLE",15,IF(M65="NO CONFIABLE",0,""))</f>
        <v>15</v>
      </c>
      <c r="O65" s="228"/>
      <c r="P65" s="258"/>
      <c r="Q65" s="229"/>
      <c r="R65" s="231"/>
      <c r="S65" s="233"/>
      <c r="T65" s="235"/>
      <c r="U65" s="243"/>
      <c r="V65" s="265"/>
      <c r="W65" s="222"/>
      <c r="X65" s="222"/>
      <c r="Y65" s="266"/>
      <c r="Z65" s="77" t="s">
        <v>206</v>
      </c>
      <c r="AA65" s="220"/>
      <c r="AB65" s="222"/>
      <c r="AC65" s="222"/>
      <c r="AD65" s="222"/>
      <c r="AE65" s="223"/>
      <c r="AF65" s="225"/>
      <c r="AG65" s="225"/>
      <c r="AH65" s="42" t="s">
        <v>163</v>
      </c>
      <c r="AJ65" s="42" t="s">
        <v>150</v>
      </c>
      <c r="AK65" s="42" t="s">
        <v>149</v>
      </c>
      <c r="AL65" s="42" t="s">
        <v>151</v>
      </c>
      <c r="AO65" s="42" t="s">
        <v>180</v>
      </c>
    </row>
    <row r="66" spans="1:41" ht="66.75" hidden="1" customHeight="1" x14ac:dyDescent="0.2">
      <c r="A66" s="236"/>
      <c r="B66" s="238"/>
      <c r="C66" s="240"/>
      <c r="D66" s="243"/>
      <c r="E66" s="215"/>
      <c r="F66" s="245"/>
      <c r="G66" s="247"/>
      <c r="H66" s="249"/>
      <c r="I66" s="71"/>
      <c r="J66" s="252"/>
      <c r="K66" s="253"/>
      <c r="L66" s="79" t="s">
        <v>138</v>
      </c>
      <c r="M66" s="65" t="s">
        <v>107</v>
      </c>
      <c r="N66" s="66">
        <f>IF(M66="SE INVESTIGAN Y SE RESUELVEN OPORTUNAMENTE",15,IF(M66="NO SE INVESTIGAN Y SE RESUELVEN OPORTUNAMENTE",0,""))</f>
        <v>15</v>
      </c>
      <c r="O66" s="228"/>
      <c r="P66" s="258"/>
      <c r="Q66" s="229"/>
      <c r="R66" s="231"/>
      <c r="S66" s="233"/>
      <c r="T66" s="235"/>
      <c r="U66" s="243"/>
      <c r="V66" s="265"/>
      <c r="W66" s="222"/>
      <c r="X66" s="222"/>
      <c r="Y66" s="266"/>
      <c r="Z66" s="217"/>
      <c r="AA66" s="220"/>
      <c r="AB66" s="222"/>
      <c r="AC66" s="222"/>
      <c r="AD66" s="222"/>
      <c r="AE66" s="223"/>
      <c r="AF66" s="225"/>
      <c r="AG66" s="225"/>
      <c r="AH66" s="42" t="s">
        <v>119</v>
      </c>
      <c r="AO66" s="42" t="s">
        <v>181</v>
      </c>
    </row>
    <row r="67" spans="1:41" ht="60.75" hidden="1" customHeight="1" x14ac:dyDescent="0.2">
      <c r="A67" s="237"/>
      <c r="B67" s="238"/>
      <c r="C67" s="241"/>
      <c r="D67" s="244"/>
      <c r="E67" s="216"/>
      <c r="F67" s="246"/>
      <c r="G67" s="248"/>
      <c r="H67" s="250"/>
      <c r="I67" s="71"/>
      <c r="J67" s="252"/>
      <c r="K67" s="254"/>
      <c r="L67" s="80" t="s">
        <v>139</v>
      </c>
      <c r="M67" s="72" t="s">
        <v>109</v>
      </c>
      <c r="N67" s="73">
        <f>IF(M67="COMPLETA",10,IF(M67="INCOMPLETA",5,IF(M67="NO EXISTE",0,"")))</f>
        <v>10</v>
      </c>
      <c r="O67" s="228"/>
      <c r="P67" s="259"/>
      <c r="Q67" s="230"/>
      <c r="R67" s="232"/>
      <c r="S67" s="234"/>
      <c r="T67" s="235"/>
      <c r="U67" s="244"/>
      <c r="V67" s="265"/>
      <c r="W67" s="217"/>
      <c r="X67" s="217"/>
      <c r="Y67" s="218"/>
      <c r="Z67" s="218"/>
      <c r="AA67" s="221"/>
      <c r="AB67" s="217"/>
      <c r="AC67" s="217"/>
      <c r="AD67" s="217"/>
      <c r="AE67" s="224"/>
      <c r="AF67" s="226"/>
      <c r="AG67" s="226"/>
      <c r="AO67" s="42" t="s">
        <v>182</v>
      </c>
    </row>
    <row r="68" spans="1:41" ht="37.5" hidden="1" customHeight="1" x14ac:dyDescent="0.2">
      <c r="A68" s="236"/>
      <c r="B68" s="237"/>
      <c r="C68" s="239"/>
      <c r="D68" s="242" t="s">
        <v>65</v>
      </c>
      <c r="E68" s="226"/>
      <c r="F68" s="225"/>
      <c r="G68" s="247" t="s">
        <v>131</v>
      </c>
      <c r="H68" s="249" t="s">
        <v>127</v>
      </c>
      <c r="I68" s="71" t="str">
        <f>CONCATENATE(G68,H68)</f>
        <v>PROBABLEMAYOR</v>
      </c>
      <c r="J68" s="251" t="str">
        <f>I69</f>
        <v>5. EXTREMO</v>
      </c>
      <c r="K68" s="253"/>
      <c r="L68" s="78" t="s">
        <v>110</v>
      </c>
      <c r="M68" s="67" t="s">
        <v>101</v>
      </c>
      <c r="N68" s="68">
        <f>IF(M68="ASIGNADO",15,IF(M68="NO ASIGNADO",0,""))</f>
        <v>15</v>
      </c>
      <c r="O68" s="255">
        <f>SUM(N68:N74)</f>
        <v>100</v>
      </c>
      <c r="P68" s="257" t="s">
        <v>156</v>
      </c>
      <c r="Q68" s="260">
        <f>IF(Q71="DÉBIL",0,IF(Q71="MODERADO",50,IF(Q71="FUERTE",100,"")))</f>
        <v>100</v>
      </c>
      <c r="R68" s="261"/>
      <c r="S68" s="263" t="s">
        <v>118</v>
      </c>
      <c r="T68" s="263" t="s">
        <v>118</v>
      </c>
      <c r="U68" s="243" t="s">
        <v>196</v>
      </c>
      <c r="V68" s="264" t="s">
        <v>121</v>
      </c>
      <c r="W68" s="222"/>
      <c r="X68" s="222"/>
      <c r="Y68" s="217"/>
      <c r="Z68" s="217"/>
      <c r="AA68" s="219" t="s">
        <v>200</v>
      </c>
      <c r="AB68" s="222"/>
      <c r="AC68" s="222"/>
      <c r="AD68" s="222"/>
      <c r="AE68" s="223" t="s">
        <v>207</v>
      </c>
      <c r="AF68" s="225" t="s">
        <v>173</v>
      </c>
      <c r="AG68" s="225"/>
      <c r="AH68" s="42" t="s">
        <v>114</v>
      </c>
      <c r="AI68" s="42" t="s">
        <v>115</v>
      </c>
      <c r="AJ68" s="42" t="s">
        <v>116</v>
      </c>
      <c r="AK68" s="42" t="s">
        <v>117</v>
      </c>
      <c r="AL68" s="42" t="s">
        <v>116</v>
      </c>
      <c r="AN68" s="42" t="s">
        <v>170</v>
      </c>
      <c r="AO68" s="42" t="s">
        <v>176</v>
      </c>
    </row>
    <row r="69" spans="1:41" ht="51.75" hidden="1" customHeight="1" x14ac:dyDescent="0.2">
      <c r="A69" s="236"/>
      <c r="B69" s="238"/>
      <c r="C69" s="240"/>
      <c r="D69" s="243"/>
      <c r="E69" s="215"/>
      <c r="F69" s="245"/>
      <c r="G69" s="247"/>
      <c r="H69" s="249"/>
      <c r="I69" s="71" t="str">
        <f>IF(I68="RARA VEZINSIGNIFICANTE","1. BAJO",IF(I68="RARA VEZMENOR","2. BAJO",IF(I68="IMPROBABLEINSIGNIFICANTE","3. BAJO",IF(I68="IMPROBABLEMENOR","4. BAJO",IF(I68="POSIBLEINSIGNIFICANTE","5. BAJO",IF(I68="RARA VEZMODERADO","1. MODERADO",IF(I68="IMPROBABLEMODERADO","2. MODERADO",IF(I68="POSIBLEMENOR","3. MODERADO",IF(I68="PROBABLEINSIGNIFICANTE","4. MODERADO",IF(I68="RARA VEZMAYOR","1. ALTO",IF(I68="IMPROBABLEMAYOR","2. ALTO",IF(I68="POSIBLEMODERADO","3. ALTO",IF(I68="PROBABLEMENOR","4. ALTO",IF(I68="PROBABLEMODERADO","5. ALTO",IF(I68="CASI SEGUROINSIGNIFICANTE","6. ALTO",IF(I68="CASI SEGUROMENOR","7. ALTO",IF(I68="RARA VEZCATASTRÓFICO","1. EXTREMO",IF(I68="IMPROBABLECATASTRÓFICO","2. EXTREMO",IF(I68="POSIBLEMAYOR","3. EXTREMO",IF(I68="POSIBLECATASTRÓFICO","4. EXTREMO",IF(I68="PROBABLEMAYOR","5. EXTREMO",IF(I68="PROBABLECATASTRÓFICO","6. EXTREMO",IF(I68="CASI SEGUROMODERADO","7. EXTREMO",IF(I68="CASI SEGUROMAYOR","8. EXTREMO",IF(I68="CASI SEGUROCATASTRÓFICO","9. EXTREMO","")))))))))))))))))))))))))</f>
        <v>5. EXTREMO</v>
      </c>
      <c r="J69" s="252"/>
      <c r="K69" s="253"/>
      <c r="L69" s="79" t="s">
        <v>199</v>
      </c>
      <c r="M69" s="65" t="s">
        <v>147</v>
      </c>
      <c r="N69" s="66">
        <f>IF(M69="ADECUADO",15,IF(M69="INADECUADO",0,""))</f>
        <v>15</v>
      </c>
      <c r="O69" s="256"/>
      <c r="P69" s="258"/>
      <c r="Q69" s="260"/>
      <c r="R69" s="262"/>
      <c r="S69" s="263"/>
      <c r="T69" s="263"/>
      <c r="U69" s="243"/>
      <c r="V69" s="265"/>
      <c r="W69" s="222"/>
      <c r="X69" s="222"/>
      <c r="Y69" s="266"/>
      <c r="Z69" s="266"/>
      <c r="AA69" s="220"/>
      <c r="AB69" s="222"/>
      <c r="AC69" s="222"/>
      <c r="AD69" s="222"/>
      <c r="AE69" s="223"/>
      <c r="AF69" s="225"/>
      <c r="AG69" s="225"/>
      <c r="AH69" s="42" t="s">
        <v>118</v>
      </c>
      <c r="AI69" s="42" t="s">
        <v>119</v>
      </c>
      <c r="AL69" s="42" t="s">
        <v>127</v>
      </c>
      <c r="AN69" s="42" t="s">
        <v>200</v>
      </c>
      <c r="AO69" s="42" t="s">
        <v>177</v>
      </c>
    </row>
    <row r="70" spans="1:41" ht="69.75" hidden="1" customHeight="1" x14ac:dyDescent="0.2">
      <c r="A70" s="236"/>
      <c r="B70" s="238"/>
      <c r="C70" s="240"/>
      <c r="D70" s="243"/>
      <c r="E70" s="215"/>
      <c r="F70" s="245"/>
      <c r="G70" s="247"/>
      <c r="H70" s="249"/>
      <c r="I70" s="71" t="str">
        <f>IF(OR(I69="1. BAJO",I69="2. BAJO",I69="3. BAJO",I69="4. BAJO",I69="5. BAJO"),"BAJO",IF(OR(I69="1. MODERADO",I69="2. MODERADO",I69="3. MODERADO",I69="4. MODERADO"),"MODERADO",IF(OR(I69="1. ALTO",I69="2. ALTO",I69="3. ALTO",I69="4. ALTO",I69="5. ALTO",I69="6. ALTO",I69="7. ALTO"),"ALTO",IF(OR(I69="1. EXTREMO",I69="2. EXTREMO",I69="3. EXTREMO",I69="4. EXTREMO",I69="5. EXTREMO",I69="6. EXTREMO",I69="7. EXTREMO",I69="8. EXTREMO",I69="9. EXTREMO"),"EXTREMO",""))))</f>
        <v>EXTREMO</v>
      </c>
      <c r="J70" s="252"/>
      <c r="K70" s="253"/>
      <c r="L70" s="81" t="s">
        <v>111</v>
      </c>
      <c r="M70" s="65" t="s">
        <v>148</v>
      </c>
      <c r="N70" s="66">
        <f>IF(M70="OPORTUNA",15,IF(M70="INOPORTUNA",0,""))</f>
        <v>15</v>
      </c>
      <c r="O70" s="256"/>
      <c r="P70" s="258"/>
      <c r="Q70" s="260"/>
      <c r="R70" s="262"/>
      <c r="S70" s="69" t="s">
        <v>164</v>
      </c>
      <c r="T70" s="69" t="s">
        <v>165</v>
      </c>
      <c r="U70" s="243"/>
      <c r="V70" s="265"/>
      <c r="W70" s="222"/>
      <c r="X70" s="222"/>
      <c r="Y70" s="266"/>
      <c r="Z70" s="266"/>
      <c r="AA70" s="220"/>
      <c r="AB70" s="222"/>
      <c r="AC70" s="222"/>
      <c r="AD70" s="222"/>
      <c r="AE70" s="223"/>
      <c r="AF70" s="225"/>
      <c r="AG70" s="225"/>
      <c r="AH70" s="42" t="s">
        <v>121</v>
      </c>
      <c r="AI70" s="42" t="s">
        <v>122</v>
      </c>
      <c r="AJ70" s="42" t="s">
        <v>123</v>
      </c>
      <c r="AK70" s="42" t="s">
        <v>124</v>
      </c>
      <c r="AL70" s="42" t="s">
        <v>132</v>
      </c>
      <c r="AO70" s="42" t="s">
        <v>178</v>
      </c>
    </row>
    <row r="71" spans="1:41" ht="84" hidden="1" customHeight="1" x14ac:dyDescent="0.2">
      <c r="A71" s="236"/>
      <c r="B71" s="238"/>
      <c r="C71" s="240"/>
      <c r="D71" s="243"/>
      <c r="E71" s="77" t="s">
        <v>172</v>
      </c>
      <c r="F71" s="245"/>
      <c r="G71" s="247"/>
      <c r="H71" s="249"/>
      <c r="I71" s="71"/>
      <c r="J71" s="252"/>
      <c r="K71" s="253"/>
      <c r="L71" s="79" t="s">
        <v>136</v>
      </c>
      <c r="M71" s="65" t="s">
        <v>149</v>
      </c>
      <c r="N71" s="66">
        <f>IF(M71="PREVENIR",15,IF(M71="DETECTAR",10,IF(M71="NO ES UN CONTROL",0,"")))</f>
        <v>15</v>
      </c>
      <c r="O71" s="227" t="str">
        <f>IF(O68&lt;86,"DÉBIL",IF(O68&lt;96,"MODERADO",IF(O68&lt;101,"FUERTE","")))</f>
        <v>FUERTE</v>
      </c>
      <c r="P71" s="258"/>
      <c r="Q71" s="229" t="str">
        <f>IF(AND(O71="FUERTE",P68="FUERTE (SIEMPRE SE EJECUTA)"),"FUERTE",IF(OR(O71="DÉBIL",P68="DÉBIL (NO SE EJECUTA)"),"DÉBIL",IF(OR(O71="MODERADO",P68="MODERADO (ALGUNAS VECES)"),"MODERADO")))</f>
        <v>FUERTE</v>
      </c>
      <c r="R71" s="231" t="str">
        <f>IF(AND(O71="FUERTE",P68="FUERTE (SIEMPRE SE EJECUTA)"),"NO","SÍ")</f>
        <v>NO</v>
      </c>
      <c r="S71" s="233">
        <f>IF(AND($Q71="FUERTE",$S68="DIRECTAMENTE",$T68="DIRECTAMENTE"),2,IF(AND($Q71="FUERTE",$S68="DIRECTAMENTE",$T68="INDIRECTAMENTE"),2,IF(AND($Q71="FUERTE",$S68="DIRECTAMENTE",$T68="NO DISMINUYE"),2,IF(AND($Q71="FUERTE",$S68="NO DISMINUYE",$T68="DIRECTAMENTE"),0,IF(AND($Q71="MODERADO",$S68="DIRECTAMENTE",$T68="DIRECTAMENTE"),1,IF(AND($Q71="MODERADO",$S68="DIRECTAMENTE",$T68="INDIRECTAMENTE"),1,IF(AND($Q71="MODERADO",$S68="DIRECTAMENTE",$T68="NO DISMINUYE"),1,IF(AND($Q71="MODERADO",$S68="NO DISMINUYE",$T68="DIRECTAMENTE"),0,"N/A"))))))))</f>
        <v>2</v>
      </c>
      <c r="T71" s="234">
        <f>IF(AND($Q71="FUERTE",$S68="DIRECTAMENTE",$T68="DIRECTAMENTE"),2,IF(AND($Q71="FUERTE",$S68="DIRECTAMENTE",$T68="INDIRECTAMENTE"),1,IF(AND($Q71="FUERTE",$S68="DIRECTAMENTE",$T68="NO DISMINUYE"),0,IF(AND($Q71="FUERTE",$S68="NO DISMINUYE",$T68="DIRECTAMENTE"),2,IF(AND($Q71="MODERADO",$S68="DIRECTAMENTE",$T68="DIRECTAMENTE"),1,IF(AND($Q71="MODERADO",$S68="DIRECTAMENTE",$T68="INDIRECTAMENTE"),0,IF(AND($Q71="MODERADO",$S68="DIRECTAMENTE",$T68="NO DISMINUYE"),0,IF(AND($Q71="MODERADO",$S68="NO DISMINUYE",$T68="DIRECTAMENTE"),1,"N/A"))))))))</f>
        <v>2</v>
      </c>
      <c r="U71" s="243"/>
      <c r="V71" s="265"/>
      <c r="W71" s="222"/>
      <c r="X71" s="222"/>
      <c r="Y71" s="266"/>
      <c r="Z71" s="218"/>
      <c r="AA71" s="220"/>
      <c r="AB71" s="222"/>
      <c r="AC71" s="222"/>
      <c r="AD71" s="222"/>
      <c r="AE71" s="223"/>
      <c r="AF71" s="225" t="s">
        <v>174</v>
      </c>
      <c r="AG71" s="225"/>
      <c r="AH71" s="42" t="s">
        <v>118</v>
      </c>
      <c r="AO71" s="42" t="s">
        <v>179</v>
      </c>
    </row>
    <row r="72" spans="1:41" ht="55.5" hidden="1" customHeight="1" x14ac:dyDescent="0.2">
      <c r="A72" s="236"/>
      <c r="B72" s="238"/>
      <c r="C72" s="240"/>
      <c r="D72" s="243"/>
      <c r="E72" s="215"/>
      <c r="F72" s="245"/>
      <c r="G72" s="247"/>
      <c r="H72" s="249"/>
      <c r="I72" s="71"/>
      <c r="J72" s="252"/>
      <c r="K72" s="253"/>
      <c r="L72" s="79" t="s">
        <v>137</v>
      </c>
      <c r="M72" s="65" t="s">
        <v>105</v>
      </c>
      <c r="N72" s="66">
        <f>IF(M72="CONFIABLE",15,IF(M72="NO CONFIABLE",0,""))</f>
        <v>15</v>
      </c>
      <c r="O72" s="228"/>
      <c r="P72" s="258"/>
      <c r="Q72" s="229"/>
      <c r="R72" s="231"/>
      <c r="S72" s="233"/>
      <c r="T72" s="235"/>
      <c r="U72" s="243"/>
      <c r="V72" s="265"/>
      <c r="W72" s="222"/>
      <c r="X72" s="222"/>
      <c r="Y72" s="266"/>
      <c r="Z72" s="77" t="s">
        <v>206</v>
      </c>
      <c r="AA72" s="220"/>
      <c r="AB72" s="222"/>
      <c r="AC72" s="222"/>
      <c r="AD72" s="222"/>
      <c r="AE72" s="223"/>
      <c r="AF72" s="225"/>
      <c r="AG72" s="225"/>
      <c r="AH72" s="42" t="s">
        <v>163</v>
      </c>
      <c r="AJ72" s="42" t="s">
        <v>150</v>
      </c>
      <c r="AK72" s="42" t="s">
        <v>149</v>
      </c>
      <c r="AL72" s="42" t="s">
        <v>151</v>
      </c>
      <c r="AO72" s="42" t="s">
        <v>180</v>
      </c>
    </row>
    <row r="73" spans="1:41" ht="66.75" hidden="1" customHeight="1" x14ac:dyDescent="0.2">
      <c r="A73" s="236"/>
      <c r="B73" s="238"/>
      <c r="C73" s="240"/>
      <c r="D73" s="243"/>
      <c r="E73" s="215"/>
      <c r="F73" s="245"/>
      <c r="G73" s="247"/>
      <c r="H73" s="249"/>
      <c r="I73" s="71"/>
      <c r="J73" s="252"/>
      <c r="K73" s="253"/>
      <c r="L73" s="79" t="s">
        <v>138</v>
      </c>
      <c r="M73" s="65" t="s">
        <v>107</v>
      </c>
      <c r="N73" s="66">
        <f>IF(M73="SE INVESTIGAN Y SE RESUELVEN OPORTUNAMENTE",15,IF(M73="NO SE INVESTIGAN Y SE RESUELVEN OPORTUNAMENTE",0,""))</f>
        <v>15</v>
      </c>
      <c r="O73" s="228"/>
      <c r="P73" s="258"/>
      <c r="Q73" s="229"/>
      <c r="R73" s="231"/>
      <c r="S73" s="233"/>
      <c r="T73" s="235"/>
      <c r="U73" s="243"/>
      <c r="V73" s="265"/>
      <c r="W73" s="222"/>
      <c r="X73" s="222"/>
      <c r="Y73" s="266"/>
      <c r="Z73" s="217"/>
      <c r="AA73" s="220"/>
      <c r="AB73" s="222"/>
      <c r="AC73" s="222"/>
      <c r="AD73" s="222"/>
      <c r="AE73" s="223"/>
      <c r="AF73" s="225"/>
      <c r="AG73" s="225"/>
      <c r="AH73" s="42" t="s">
        <v>119</v>
      </c>
      <c r="AO73" s="42" t="s">
        <v>181</v>
      </c>
    </row>
    <row r="74" spans="1:41" ht="60.75" hidden="1" customHeight="1" x14ac:dyDescent="0.2">
      <c r="A74" s="237"/>
      <c r="B74" s="238"/>
      <c r="C74" s="241"/>
      <c r="D74" s="244"/>
      <c r="E74" s="216"/>
      <c r="F74" s="246"/>
      <c r="G74" s="248"/>
      <c r="H74" s="250"/>
      <c r="I74" s="71"/>
      <c r="J74" s="252"/>
      <c r="K74" s="254"/>
      <c r="L74" s="80" t="s">
        <v>139</v>
      </c>
      <c r="M74" s="72" t="s">
        <v>109</v>
      </c>
      <c r="N74" s="73">
        <f>IF(M74="COMPLETA",10,IF(M74="INCOMPLETA",5,IF(M74="NO EXISTE",0,"")))</f>
        <v>10</v>
      </c>
      <c r="O74" s="228"/>
      <c r="P74" s="259"/>
      <c r="Q74" s="230"/>
      <c r="R74" s="232"/>
      <c r="S74" s="234"/>
      <c r="T74" s="235"/>
      <c r="U74" s="244"/>
      <c r="V74" s="265"/>
      <c r="W74" s="217"/>
      <c r="X74" s="217"/>
      <c r="Y74" s="218"/>
      <c r="Z74" s="218"/>
      <c r="AA74" s="221"/>
      <c r="AB74" s="217"/>
      <c r="AC74" s="217"/>
      <c r="AD74" s="217"/>
      <c r="AE74" s="224"/>
      <c r="AF74" s="226"/>
      <c r="AG74" s="226"/>
      <c r="AO74" s="42" t="s">
        <v>182</v>
      </c>
    </row>
    <row r="75" spans="1:41" ht="37.5" hidden="1" customHeight="1" x14ac:dyDescent="0.2">
      <c r="A75" s="236"/>
      <c r="B75" s="237"/>
      <c r="C75" s="239"/>
      <c r="D75" s="242" t="s">
        <v>65</v>
      </c>
      <c r="E75" s="226"/>
      <c r="F75" s="225"/>
      <c r="G75" s="247" t="s">
        <v>131</v>
      </c>
      <c r="H75" s="249" t="s">
        <v>127</v>
      </c>
      <c r="I75" s="71" t="str">
        <f>CONCATENATE(G75,H75)</f>
        <v>PROBABLEMAYOR</v>
      </c>
      <c r="J75" s="251" t="str">
        <f>I76</f>
        <v>5. EXTREMO</v>
      </c>
      <c r="K75" s="253"/>
      <c r="L75" s="78" t="s">
        <v>110</v>
      </c>
      <c r="M75" s="67" t="s">
        <v>101</v>
      </c>
      <c r="N75" s="68">
        <f>IF(M75="ASIGNADO",15,IF(M75="NO ASIGNADO",0,""))</f>
        <v>15</v>
      </c>
      <c r="O75" s="255">
        <f>SUM(N75:N81)</f>
        <v>100</v>
      </c>
      <c r="P75" s="257" t="s">
        <v>156</v>
      </c>
      <c r="Q75" s="260">
        <f>IF(Q78="DÉBIL",0,IF(Q78="MODERADO",50,IF(Q78="FUERTE",100,"")))</f>
        <v>100</v>
      </c>
      <c r="R75" s="261"/>
      <c r="S75" s="263" t="s">
        <v>118</v>
      </c>
      <c r="T75" s="263" t="s">
        <v>119</v>
      </c>
      <c r="U75" s="243" t="s">
        <v>196</v>
      </c>
      <c r="V75" s="264" t="s">
        <v>121</v>
      </c>
      <c r="W75" s="222"/>
      <c r="X75" s="222"/>
      <c r="Y75" s="217"/>
      <c r="Z75" s="217"/>
      <c r="AA75" s="219" t="s">
        <v>200</v>
      </c>
      <c r="AB75" s="222"/>
      <c r="AC75" s="222"/>
      <c r="AD75" s="222"/>
      <c r="AE75" s="223" t="s">
        <v>207</v>
      </c>
      <c r="AF75" s="225" t="s">
        <v>173</v>
      </c>
      <c r="AG75" s="225"/>
      <c r="AH75" s="42" t="s">
        <v>114</v>
      </c>
      <c r="AI75" s="42" t="s">
        <v>115</v>
      </c>
      <c r="AJ75" s="42" t="s">
        <v>116</v>
      </c>
      <c r="AK75" s="42" t="s">
        <v>117</v>
      </c>
      <c r="AL75" s="42" t="s">
        <v>116</v>
      </c>
      <c r="AN75" s="42" t="s">
        <v>170</v>
      </c>
      <c r="AO75" s="42" t="s">
        <v>176</v>
      </c>
    </row>
    <row r="76" spans="1:41" ht="51.75" hidden="1" customHeight="1" x14ac:dyDescent="0.2">
      <c r="A76" s="236"/>
      <c r="B76" s="238"/>
      <c r="C76" s="240"/>
      <c r="D76" s="243"/>
      <c r="E76" s="215"/>
      <c r="F76" s="245"/>
      <c r="G76" s="247"/>
      <c r="H76" s="249"/>
      <c r="I76" s="71" t="str">
        <f>IF(I75="RARA VEZINSIGNIFICANTE","1. BAJO",IF(I75="RARA VEZMENOR","2. BAJO",IF(I75="IMPROBABLEINSIGNIFICANTE","3. BAJO",IF(I75="IMPROBABLEMENOR","4. BAJO",IF(I75="POSIBLEINSIGNIFICANTE","5. BAJO",IF(I75="RARA VEZMODERADO","1. MODERADO",IF(I75="IMPROBABLEMODERADO","2. MODERADO",IF(I75="POSIBLEMENOR","3. MODERADO",IF(I75="PROBABLEINSIGNIFICANTE","4. MODERADO",IF(I75="RARA VEZMAYOR","1. ALTO",IF(I75="IMPROBABLEMAYOR","2. ALTO",IF(I75="POSIBLEMODERADO","3. ALTO",IF(I75="PROBABLEMENOR","4. ALTO",IF(I75="PROBABLEMODERADO","5. ALTO",IF(I75="CASI SEGUROINSIGNIFICANTE","6. ALTO",IF(I75="CASI SEGUROMENOR","7. ALTO",IF(I75="RARA VEZCATASTRÓFICO","1. EXTREMO",IF(I75="IMPROBABLECATASTRÓFICO","2. EXTREMO",IF(I75="POSIBLEMAYOR","3. EXTREMO",IF(I75="POSIBLECATASTRÓFICO","4. EXTREMO",IF(I75="PROBABLEMAYOR","5. EXTREMO",IF(I75="PROBABLECATASTRÓFICO","6. EXTREMO",IF(I75="CASI SEGUROMODERADO","7. EXTREMO",IF(I75="CASI SEGUROMAYOR","8. EXTREMO",IF(I75="CASI SEGUROCATASTRÓFICO","9. EXTREMO","")))))))))))))))))))))))))</f>
        <v>5. EXTREMO</v>
      </c>
      <c r="J76" s="252"/>
      <c r="K76" s="253"/>
      <c r="L76" s="79" t="s">
        <v>199</v>
      </c>
      <c r="M76" s="65" t="s">
        <v>147</v>
      </c>
      <c r="N76" s="66">
        <f>IF(M76="ADECUADO",15,IF(M76="INADECUADO",0,""))</f>
        <v>15</v>
      </c>
      <c r="O76" s="256"/>
      <c r="P76" s="258"/>
      <c r="Q76" s="260"/>
      <c r="R76" s="262"/>
      <c r="S76" s="263"/>
      <c r="T76" s="263"/>
      <c r="U76" s="243"/>
      <c r="V76" s="265"/>
      <c r="W76" s="222"/>
      <c r="X76" s="222"/>
      <c r="Y76" s="266"/>
      <c r="Z76" s="266"/>
      <c r="AA76" s="220"/>
      <c r="AB76" s="222"/>
      <c r="AC76" s="222"/>
      <c r="AD76" s="222"/>
      <c r="AE76" s="223"/>
      <c r="AF76" s="225"/>
      <c r="AG76" s="225"/>
      <c r="AH76" s="42" t="s">
        <v>118</v>
      </c>
      <c r="AI76" s="42" t="s">
        <v>119</v>
      </c>
      <c r="AL76" s="42" t="s">
        <v>127</v>
      </c>
      <c r="AN76" s="42" t="s">
        <v>200</v>
      </c>
      <c r="AO76" s="42" t="s">
        <v>177</v>
      </c>
    </row>
    <row r="77" spans="1:41" ht="69.75" hidden="1" customHeight="1" x14ac:dyDescent="0.2">
      <c r="A77" s="236"/>
      <c r="B77" s="238"/>
      <c r="C77" s="240"/>
      <c r="D77" s="243"/>
      <c r="E77" s="215"/>
      <c r="F77" s="245"/>
      <c r="G77" s="247"/>
      <c r="H77" s="249"/>
      <c r="I77" s="71" t="str">
        <f>IF(OR(I76="1. BAJO",I76="2. BAJO",I76="3. BAJO",I76="4. BAJO",I76="5. BAJO"),"BAJO",IF(OR(I76="1. MODERADO",I76="2. MODERADO",I76="3. MODERADO",I76="4. MODERADO"),"MODERADO",IF(OR(I76="1. ALTO",I76="2. ALTO",I76="3. ALTO",I76="4. ALTO",I76="5. ALTO",I76="6. ALTO",I76="7. ALTO"),"ALTO",IF(OR(I76="1. EXTREMO",I76="2. EXTREMO",I76="3. EXTREMO",I76="4. EXTREMO",I76="5. EXTREMO",I76="6. EXTREMO",I76="7. EXTREMO",I76="8. EXTREMO",I76="9. EXTREMO"),"EXTREMO",""))))</f>
        <v>EXTREMO</v>
      </c>
      <c r="J77" s="252"/>
      <c r="K77" s="253"/>
      <c r="L77" s="81" t="s">
        <v>111</v>
      </c>
      <c r="M77" s="65" t="s">
        <v>148</v>
      </c>
      <c r="N77" s="66">
        <f>IF(M77="OPORTUNA",15,IF(M77="INOPORTUNA",0,""))</f>
        <v>15</v>
      </c>
      <c r="O77" s="256"/>
      <c r="P77" s="258"/>
      <c r="Q77" s="260"/>
      <c r="R77" s="262"/>
      <c r="S77" s="69" t="s">
        <v>164</v>
      </c>
      <c r="T77" s="69" t="s">
        <v>165</v>
      </c>
      <c r="U77" s="243"/>
      <c r="V77" s="265"/>
      <c r="W77" s="222"/>
      <c r="X77" s="222"/>
      <c r="Y77" s="266"/>
      <c r="Z77" s="266"/>
      <c r="AA77" s="220"/>
      <c r="AB77" s="222"/>
      <c r="AC77" s="222"/>
      <c r="AD77" s="222"/>
      <c r="AE77" s="223"/>
      <c r="AF77" s="225"/>
      <c r="AG77" s="225"/>
      <c r="AH77" s="42" t="s">
        <v>121</v>
      </c>
      <c r="AI77" s="42" t="s">
        <v>122</v>
      </c>
      <c r="AJ77" s="42" t="s">
        <v>123</v>
      </c>
      <c r="AK77" s="42" t="s">
        <v>124</v>
      </c>
      <c r="AL77" s="42" t="s">
        <v>132</v>
      </c>
      <c r="AO77" s="42" t="s">
        <v>178</v>
      </c>
    </row>
    <row r="78" spans="1:41" ht="84" hidden="1" customHeight="1" x14ac:dyDescent="0.2">
      <c r="A78" s="236"/>
      <c r="B78" s="238"/>
      <c r="C78" s="240"/>
      <c r="D78" s="243"/>
      <c r="E78" s="77" t="s">
        <v>172</v>
      </c>
      <c r="F78" s="245"/>
      <c r="G78" s="247"/>
      <c r="H78" s="249"/>
      <c r="I78" s="71"/>
      <c r="J78" s="252"/>
      <c r="K78" s="253"/>
      <c r="L78" s="79" t="s">
        <v>136</v>
      </c>
      <c r="M78" s="65" t="s">
        <v>149</v>
      </c>
      <c r="N78" s="66">
        <f>IF(M78="PREVENIR",15,IF(M78="DETECTAR",10,IF(M78="NO ES UN CONTROL",0,"")))</f>
        <v>15</v>
      </c>
      <c r="O78" s="227" t="str">
        <f>IF(O75&lt;86,"DÉBIL",IF(O75&lt;96,"MODERADO",IF(O75&lt;101,"FUERTE","")))</f>
        <v>FUERTE</v>
      </c>
      <c r="P78" s="258"/>
      <c r="Q78" s="229" t="str">
        <f>IF(AND(O78="FUERTE",P75="FUERTE (SIEMPRE SE EJECUTA)"),"FUERTE",IF(OR(O78="DÉBIL",P75="DÉBIL (NO SE EJECUTA)"),"DÉBIL",IF(OR(O78="MODERADO",P75="MODERADO (ALGUNAS VECES)"),"MODERADO")))</f>
        <v>FUERTE</v>
      </c>
      <c r="R78" s="231" t="str">
        <f>IF(AND(O78="FUERTE",P75="FUERTE (SIEMPRE SE EJECUTA)"),"NO","SÍ")</f>
        <v>NO</v>
      </c>
      <c r="S78" s="233">
        <f>IF(AND($Q78="FUERTE",$S75="DIRECTAMENTE",$T75="DIRECTAMENTE"),2,IF(AND($Q78="FUERTE",$S75="DIRECTAMENTE",$T75="INDIRECTAMENTE"),2,IF(AND($Q78="FUERTE",$S75="DIRECTAMENTE",$T75="NO DISMINUYE"),2,IF(AND($Q78="FUERTE",$S75="NO DISMINUYE",$T75="DIRECTAMENTE"),0,IF(AND($Q78="MODERADO",$S75="DIRECTAMENTE",$T75="DIRECTAMENTE"),1,IF(AND($Q78="MODERADO",$S75="DIRECTAMENTE",$T75="INDIRECTAMENTE"),1,IF(AND($Q78="MODERADO",$S75="DIRECTAMENTE",$T75="NO DISMINUYE"),1,IF(AND($Q78="MODERADO",$S75="NO DISMINUYE",$T75="DIRECTAMENTE"),0,"N/A"))))))))</f>
        <v>2</v>
      </c>
      <c r="T78" s="234">
        <f>IF(AND($Q78="FUERTE",$S75="DIRECTAMENTE",$T75="DIRECTAMENTE"),2,IF(AND($Q78="FUERTE",$S75="DIRECTAMENTE",$T75="INDIRECTAMENTE"),1,IF(AND($Q78="FUERTE",$S75="DIRECTAMENTE",$T75="NO DISMINUYE"),0,IF(AND($Q78="FUERTE",$S75="NO DISMINUYE",$T75="DIRECTAMENTE"),2,IF(AND($Q78="MODERADO",$S75="DIRECTAMENTE",$T75="DIRECTAMENTE"),1,IF(AND($Q78="MODERADO",$S75="DIRECTAMENTE",$T75="INDIRECTAMENTE"),0,IF(AND($Q78="MODERADO",$S75="DIRECTAMENTE",$T75="NO DISMINUYE"),0,IF(AND($Q78="MODERADO",$S75="NO DISMINUYE",$T75="DIRECTAMENTE"),1,"N/A"))))))))</f>
        <v>1</v>
      </c>
      <c r="U78" s="243"/>
      <c r="V78" s="265"/>
      <c r="W78" s="222"/>
      <c r="X78" s="222"/>
      <c r="Y78" s="266"/>
      <c r="Z78" s="218"/>
      <c r="AA78" s="220"/>
      <c r="AB78" s="222"/>
      <c r="AC78" s="222"/>
      <c r="AD78" s="222"/>
      <c r="AE78" s="223"/>
      <c r="AF78" s="225" t="s">
        <v>174</v>
      </c>
      <c r="AG78" s="225"/>
      <c r="AH78" s="42" t="s">
        <v>118</v>
      </c>
      <c r="AO78" s="42" t="s">
        <v>179</v>
      </c>
    </row>
    <row r="79" spans="1:41" ht="55.5" hidden="1" customHeight="1" x14ac:dyDescent="0.2">
      <c r="A79" s="236"/>
      <c r="B79" s="238"/>
      <c r="C79" s="240"/>
      <c r="D79" s="243"/>
      <c r="E79" s="215"/>
      <c r="F79" s="245"/>
      <c r="G79" s="247"/>
      <c r="H79" s="249"/>
      <c r="I79" s="71"/>
      <c r="J79" s="252"/>
      <c r="K79" s="253"/>
      <c r="L79" s="79" t="s">
        <v>137</v>
      </c>
      <c r="M79" s="65" t="s">
        <v>105</v>
      </c>
      <c r="N79" s="66">
        <f>IF(M79="CONFIABLE",15,IF(M79="NO CONFIABLE",0,""))</f>
        <v>15</v>
      </c>
      <c r="O79" s="228"/>
      <c r="P79" s="258"/>
      <c r="Q79" s="229"/>
      <c r="R79" s="231"/>
      <c r="S79" s="233"/>
      <c r="T79" s="235"/>
      <c r="U79" s="243"/>
      <c r="V79" s="265"/>
      <c r="W79" s="222"/>
      <c r="X79" s="222"/>
      <c r="Y79" s="266"/>
      <c r="Z79" s="77" t="s">
        <v>206</v>
      </c>
      <c r="AA79" s="220"/>
      <c r="AB79" s="222"/>
      <c r="AC79" s="222"/>
      <c r="AD79" s="222"/>
      <c r="AE79" s="223"/>
      <c r="AF79" s="225"/>
      <c r="AG79" s="225"/>
      <c r="AH79" s="42" t="s">
        <v>163</v>
      </c>
      <c r="AJ79" s="42" t="s">
        <v>150</v>
      </c>
      <c r="AK79" s="42" t="s">
        <v>149</v>
      </c>
      <c r="AL79" s="42" t="s">
        <v>151</v>
      </c>
      <c r="AO79" s="42" t="s">
        <v>180</v>
      </c>
    </row>
    <row r="80" spans="1:41" ht="66.75" hidden="1" customHeight="1" x14ac:dyDescent="0.2">
      <c r="A80" s="236"/>
      <c r="B80" s="238"/>
      <c r="C80" s="240"/>
      <c r="D80" s="243"/>
      <c r="E80" s="215"/>
      <c r="F80" s="245"/>
      <c r="G80" s="247"/>
      <c r="H80" s="249"/>
      <c r="I80" s="71"/>
      <c r="J80" s="252"/>
      <c r="K80" s="253"/>
      <c r="L80" s="79" t="s">
        <v>138</v>
      </c>
      <c r="M80" s="65" t="s">
        <v>107</v>
      </c>
      <c r="N80" s="66">
        <f>IF(M80="SE INVESTIGAN Y SE RESUELVEN OPORTUNAMENTE",15,IF(M80="NO SE INVESTIGAN Y SE RESUELVEN OPORTUNAMENTE",0,""))</f>
        <v>15</v>
      </c>
      <c r="O80" s="228"/>
      <c r="P80" s="258"/>
      <c r="Q80" s="229"/>
      <c r="R80" s="231"/>
      <c r="S80" s="233"/>
      <c r="T80" s="235"/>
      <c r="U80" s="243"/>
      <c r="V80" s="265"/>
      <c r="W80" s="222"/>
      <c r="X80" s="222"/>
      <c r="Y80" s="266"/>
      <c r="Z80" s="217"/>
      <c r="AA80" s="220"/>
      <c r="AB80" s="222"/>
      <c r="AC80" s="222"/>
      <c r="AD80" s="222"/>
      <c r="AE80" s="223"/>
      <c r="AF80" s="225"/>
      <c r="AG80" s="225"/>
      <c r="AH80" s="42" t="s">
        <v>119</v>
      </c>
      <c r="AO80" s="42" t="s">
        <v>181</v>
      </c>
    </row>
    <row r="81" spans="1:41" ht="60.75" hidden="1" customHeight="1" x14ac:dyDescent="0.2">
      <c r="A81" s="237"/>
      <c r="B81" s="238"/>
      <c r="C81" s="241"/>
      <c r="D81" s="244"/>
      <c r="E81" s="216"/>
      <c r="F81" s="246"/>
      <c r="G81" s="248"/>
      <c r="H81" s="250"/>
      <c r="I81" s="71"/>
      <c r="J81" s="252"/>
      <c r="K81" s="254"/>
      <c r="L81" s="80" t="s">
        <v>139</v>
      </c>
      <c r="M81" s="72" t="s">
        <v>109</v>
      </c>
      <c r="N81" s="73">
        <f>IF(M81="COMPLETA",10,IF(M81="INCOMPLETA",5,IF(M81="NO EXISTE",0,"")))</f>
        <v>10</v>
      </c>
      <c r="O81" s="228"/>
      <c r="P81" s="259"/>
      <c r="Q81" s="230"/>
      <c r="R81" s="232"/>
      <c r="S81" s="234"/>
      <c r="T81" s="235"/>
      <c r="U81" s="244"/>
      <c r="V81" s="265"/>
      <c r="W81" s="217"/>
      <c r="X81" s="217"/>
      <c r="Y81" s="218"/>
      <c r="Z81" s="218"/>
      <c r="AA81" s="221"/>
      <c r="AB81" s="217"/>
      <c r="AC81" s="217"/>
      <c r="AD81" s="217"/>
      <c r="AE81" s="224"/>
      <c r="AF81" s="226"/>
      <c r="AG81" s="226"/>
      <c r="AO81" s="42" t="s">
        <v>182</v>
      </c>
    </row>
    <row r="82" spans="1:41" ht="27.75" customHeight="1" x14ac:dyDescent="0.2">
      <c r="A82" s="298" t="s">
        <v>72</v>
      </c>
      <c r="B82" s="298"/>
      <c r="C82" s="298"/>
      <c r="D82" s="298"/>
      <c r="E82" s="298"/>
      <c r="F82" s="298"/>
      <c r="G82" s="298"/>
      <c r="H82" s="298"/>
      <c r="I82" s="298"/>
      <c r="J82" s="298"/>
      <c r="K82" s="298"/>
      <c r="L82" s="298"/>
      <c r="M82" s="298"/>
      <c r="N82" s="298"/>
      <c r="O82" s="298"/>
      <c r="P82" s="298"/>
      <c r="Q82" s="298"/>
      <c r="R82" s="298"/>
      <c r="S82" s="298"/>
      <c r="T82" s="298"/>
      <c r="U82" s="298"/>
      <c r="V82" s="298"/>
      <c r="W82" s="298"/>
      <c r="X82" s="298"/>
      <c r="Y82" s="298"/>
      <c r="Z82" s="298"/>
      <c r="AA82" s="298"/>
      <c r="AB82" s="298"/>
      <c r="AC82" s="298"/>
      <c r="AD82" s="298"/>
      <c r="AE82" s="298"/>
      <c r="AF82" s="298"/>
      <c r="AG82" s="298"/>
      <c r="AO82" s="42" t="s">
        <v>183</v>
      </c>
    </row>
    <row r="83" spans="1:41" ht="21.75" customHeight="1" x14ac:dyDescent="0.2">
      <c r="A83" s="267" t="s">
        <v>35</v>
      </c>
      <c r="B83" s="267"/>
      <c r="C83" s="267"/>
      <c r="D83" s="267"/>
      <c r="E83" s="267"/>
      <c r="F83" s="267"/>
      <c r="G83" s="267"/>
      <c r="H83" s="267"/>
      <c r="I83" s="267"/>
      <c r="J83" s="267"/>
      <c r="K83" s="267"/>
      <c r="L83" s="267"/>
      <c r="M83" s="267"/>
      <c r="N83" s="267"/>
      <c r="O83" s="267"/>
      <c r="P83" s="267"/>
      <c r="Q83" s="267"/>
      <c r="R83" s="267"/>
      <c r="S83" s="267"/>
      <c r="T83" s="267"/>
      <c r="U83" s="267"/>
      <c r="V83" s="267"/>
      <c r="W83" s="267"/>
      <c r="X83" s="267"/>
      <c r="Y83" s="267"/>
      <c r="Z83" s="267"/>
      <c r="AA83" s="267"/>
      <c r="AB83" s="267"/>
      <c r="AC83" s="267"/>
      <c r="AD83" s="267"/>
      <c r="AE83" s="267"/>
      <c r="AF83" s="267"/>
      <c r="AG83" s="267"/>
      <c r="AO83" s="42" t="s">
        <v>184</v>
      </c>
    </row>
    <row r="84" spans="1:41" ht="27.75" customHeight="1" x14ac:dyDescent="0.2">
      <c r="A84" s="268" t="s">
        <v>56</v>
      </c>
      <c r="B84" s="268"/>
      <c r="C84" s="268" t="s">
        <v>69</v>
      </c>
      <c r="D84" s="268"/>
      <c r="E84" s="268"/>
      <c r="F84" s="268"/>
      <c r="G84" s="268"/>
      <c r="H84" s="268"/>
      <c r="I84" s="268"/>
      <c r="J84" s="268"/>
      <c r="K84" s="268"/>
      <c r="L84" s="268"/>
      <c r="M84" s="268"/>
      <c r="N84" s="268"/>
      <c r="O84" s="268"/>
      <c r="P84" s="268"/>
      <c r="Q84" s="268"/>
      <c r="R84" s="268"/>
      <c r="S84" s="268"/>
      <c r="T84" s="268"/>
      <c r="U84" s="268"/>
      <c r="V84" s="268"/>
      <c r="W84" s="268"/>
      <c r="X84" s="268"/>
      <c r="Y84" s="268"/>
      <c r="Z84" s="297" t="s">
        <v>234</v>
      </c>
      <c r="AA84" s="297"/>
      <c r="AB84" s="297"/>
      <c r="AC84" s="297"/>
      <c r="AD84" s="299" t="s">
        <v>27</v>
      </c>
      <c r="AE84" s="299"/>
      <c r="AF84" s="299"/>
      <c r="AG84" s="299"/>
      <c r="AO84" s="42" t="s">
        <v>185</v>
      </c>
    </row>
    <row r="85" spans="1:41" s="43" customFormat="1" ht="27.75" customHeight="1" x14ac:dyDescent="0.2">
      <c r="A85" s="316">
        <v>1</v>
      </c>
      <c r="B85" s="317"/>
      <c r="C85" s="236" t="s">
        <v>366</v>
      </c>
      <c r="D85" s="236"/>
      <c r="E85" s="236"/>
      <c r="F85" s="236"/>
      <c r="G85" s="236"/>
      <c r="H85" s="236"/>
      <c r="I85" s="236"/>
      <c r="J85" s="236"/>
      <c r="K85" s="236"/>
      <c r="L85" s="236"/>
      <c r="M85" s="236"/>
      <c r="N85" s="236"/>
      <c r="O85" s="236"/>
      <c r="P85" s="236"/>
      <c r="Q85" s="236"/>
      <c r="R85" s="236"/>
      <c r="S85" s="236"/>
      <c r="T85" s="236"/>
      <c r="U85" s="236"/>
      <c r="V85" s="236"/>
      <c r="W85" s="236"/>
      <c r="X85" s="236"/>
      <c r="Y85" s="236"/>
      <c r="Z85" s="530">
        <v>43861</v>
      </c>
      <c r="AA85" s="279"/>
      <c r="AB85" s="279"/>
      <c r="AC85" s="280"/>
      <c r="AD85" s="295" t="s">
        <v>390</v>
      </c>
      <c r="AE85" s="296"/>
      <c r="AF85" s="296"/>
      <c r="AG85" s="296"/>
      <c r="AO85" s="42" t="s">
        <v>186</v>
      </c>
    </row>
    <row r="86" spans="1:41" s="43" customFormat="1" ht="27.75" customHeight="1" x14ac:dyDescent="0.2">
      <c r="A86" s="316" t="s">
        <v>134</v>
      </c>
      <c r="B86" s="317"/>
      <c r="C86" s="236"/>
      <c r="D86" s="236"/>
      <c r="E86" s="236"/>
      <c r="F86" s="236"/>
      <c r="G86" s="236"/>
      <c r="H86" s="236"/>
      <c r="I86" s="236"/>
      <c r="J86" s="236"/>
      <c r="K86" s="236"/>
      <c r="L86" s="236"/>
      <c r="M86" s="236"/>
      <c r="N86" s="236"/>
      <c r="O86" s="236"/>
      <c r="P86" s="236"/>
      <c r="Q86" s="236"/>
      <c r="R86" s="236"/>
      <c r="S86" s="236"/>
      <c r="T86" s="236"/>
      <c r="U86" s="236"/>
      <c r="V86" s="236"/>
      <c r="W86" s="236"/>
      <c r="X86" s="236"/>
      <c r="Y86" s="236"/>
      <c r="Z86" s="278"/>
      <c r="AA86" s="279"/>
      <c r="AB86" s="279"/>
      <c r="AC86" s="280"/>
      <c r="AD86" s="222"/>
      <c r="AE86" s="222"/>
      <c r="AF86" s="222"/>
      <c r="AG86" s="222"/>
      <c r="AO86" s="42" t="s">
        <v>187</v>
      </c>
    </row>
    <row r="87" spans="1:41" s="43" customFormat="1" ht="27.75" customHeight="1" x14ac:dyDescent="0.2">
      <c r="A87" s="316" t="s">
        <v>134</v>
      </c>
      <c r="B87" s="317"/>
      <c r="C87" s="236"/>
      <c r="D87" s="236"/>
      <c r="E87" s="236"/>
      <c r="F87" s="236"/>
      <c r="G87" s="236"/>
      <c r="H87" s="236"/>
      <c r="I87" s="236"/>
      <c r="J87" s="236"/>
      <c r="K87" s="236"/>
      <c r="L87" s="236"/>
      <c r="M87" s="236"/>
      <c r="N87" s="236"/>
      <c r="O87" s="236"/>
      <c r="P87" s="236"/>
      <c r="Q87" s="236"/>
      <c r="R87" s="236"/>
      <c r="S87" s="236"/>
      <c r="T87" s="236"/>
      <c r="U87" s="236"/>
      <c r="V87" s="236"/>
      <c r="W87" s="236"/>
      <c r="X87" s="236"/>
      <c r="Y87" s="236"/>
      <c r="Z87" s="278"/>
      <c r="AA87" s="279"/>
      <c r="AB87" s="279"/>
      <c r="AC87" s="280"/>
      <c r="AD87" s="222"/>
      <c r="AE87" s="222"/>
      <c r="AF87" s="222"/>
      <c r="AG87" s="222"/>
      <c r="AO87" s="42" t="s">
        <v>188</v>
      </c>
    </row>
    <row r="88" spans="1:41" ht="15" customHeight="1" x14ac:dyDescent="0.2">
      <c r="A88" s="282" t="s">
        <v>38</v>
      </c>
      <c r="B88" s="282"/>
      <c r="C88" s="282"/>
      <c r="D88" s="282"/>
      <c r="E88" s="282"/>
      <c r="F88" s="282"/>
      <c r="G88" s="282"/>
      <c r="H88" s="282"/>
      <c r="I88" s="282"/>
      <c r="J88" s="282"/>
      <c r="K88" s="282"/>
      <c r="L88" s="282"/>
      <c r="M88" s="282"/>
      <c r="N88" s="282"/>
      <c r="O88" s="282"/>
      <c r="P88" s="282"/>
      <c r="Q88" s="282"/>
      <c r="R88" s="282"/>
      <c r="S88" s="282"/>
      <c r="T88" s="282"/>
      <c r="U88" s="282"/>
      <c r="V88" s="282"/>
      <c r="W88" s="282"/>
      <c r="X88" s="282"/>
      <c r="Y88" s="282"/>
      <c r="Z88" s="282"/>
      <c r="AA88" s="282"/>
      <c r="AB88" s="282"/>
      <c r="AC88" s="282"/>
      <c r="AD88" s="282"/>
      <c r="AE88" s="282"/>
      <c r="AF88" s="282"/>
      <c r="AG88" s="282"/>
      <c r="AO88" s="42" t="s">
        <v>189</v>
      </c>
    </row>
    <row r="89" spans="1:41" s="5" customFormat="1" ht="30.75" customHeight="1" x14ac:dyDescent="0.25">
      <c r="A89" s="281" t="s">
        <v>27</v>
      </c>
      <c r="B89" s="281"/>
      <c r="C89" s="281"/>
      <c r="D89" s="281"/>
      <c r="E89" s="281"/>
      <c r="F89" s="281"/>
      <c r="G89" s="281" t="s">
        <v>91</v>
      </c>
      <c r="H89" s="281"/>
      <c r="I89" s="281"/>
      <c r="J89" s="281"/>
      <c r="K89" s="281"/>
      <c r="L89" s="281"/>
      <c r="M89" s="271" t="s">
        <v>71</v>
      </c>
      <c r="N89" s="272"/>
      <c r="O89" s="272"/>
      <c r="P89" s="272"/>
      <c r="Q89" s="272"/>
      <c r="R89" s="272"/>
      <c r="S89" s="272"/>
      <c r="T89" s="272"/>
      <c r="U89" s="272"/>
      <c r="V89" s="273"/>
      <c r="W89" s="271" t="s">
        <v>171</v>
      </c>
      <c r="X89" s="272"/>
      <c r="Y89" s="272"/>
      <c r="Z89" s="272"/>
      <c r="AA89" s="273"/>
      <c r="AB89" s="283" t="str">
        <f>IF(X7="X","APOYO OFICINA ASESORA DE PLANEACIÓN","APOYO OFICINA DE CONTROL INTERNO")</f>
        <v>APOYO OFICINA DE CONTROL INTERNO</v>
      </c>
      <c r="AC89" s="283"/>
      <c r="AD89" s="283"/>
      <c r="AE89" s="283"/>
      <c r="AF89" s="283"/>
      <c r="AG89" s="283"/>
      <c r="AH89" s="55"/>
      <c r="AI89" s="26"/>
      <c r="AO89" s="42" t="s">
        <v>190</v>
      </c>
    </row>
    <row r="90" spans="1:41" s="37" customFormat="1" ht="33.75" customHeight="1" x14ac:dyDescent="0.25">
      <c r="A90" s="54" t="s">
        <v>33</v>
      </c>
      <c r="B90" s="154" t="s">
        <v>367</v>
      </c>
      <c r="C90" s="274"/>
      <c r="D90" s="274"/>
      <c r="E90" s="274"/>
      <c r="F90" s="275"/>
      <c r="G90" s="53" t="s">
        <v>33</v>
      </c>
      <c r="H90" s="154"/>
      <c r="I90" s="274"/>
      <c r="J90" s="274"/>
      <c r="K90" s="274"/>
      <c r="L90" s="275"/>
      <c r="M90" s="53" t="s">
        <v>33</v>
      </c>
      <c r="N90" s="75"/>
      <c r="O90" s="158" t="s">
        <v>368</v>
      </c>
      <c r="P90" s="158"/>
      <c r="Q90" s="158"/>
      <c r="R90" s="158"/>
      <c r="S90" s="158"/>
      <c r="T90" s="158"/>
      <c r="U90" s="158"/>
      <c r="V90" s="276"/>
      <c r="W90" s="74" t="s">
        <v>33</v>
      </c>
      <c r="X90" s="154" t="s">
        <v>391</v>
      </c>
      <c r="Y90" s="274"/>
      <c r="Z90" s="274"/>
      <c r="AA90" s="275"/>
      <c r="AB90" s="74" t="s">
        <v>33</v>
      </c>
      <c r="AC90" s="134"/>
      <c r="AD90" s="134"/>
      <c r="AE90" s="134"/>
      <c r="AF90" s="134"/>
      <c r="AG90" s="134"/>
      <c r="AH90" s="56"/>
      <c r="AI90" s="38"/>
      <c r="AO90" s="42" t="s">
        <v>191</v>
      </c>
    </row>
    <row r="91" spans="1:41" s="37" customFormat="1" ht="32.25" customHeight="1" x14ac:dyDescent="0.25">
      <c r="A91" s="54" t="s">
        <v>34</v>
      </c>
      <c r="B91" s="154" t="s">
        <v>369</v>
      </c>
      <c r="C91" s="274"/>
      <c r="D91" s="274"/>
      <c r="E91" s="274"/>
      <c r="F91" s="275"/>
      <c r="G91" s="54" t="s">
        <v>34</v>
      </c>
      <c r="H91" s="277"/>
      <c r="I91" s="277"/>
      <c r="J91" s="277"/>
      <c r="K91" s="277"/>
      <c r="L91" s="277"/>
      <c r="M91" s="53" t="s">
        <v>34</v>
      </c>
      <c r="N91" s="76"/>
      <c r="O91" s="277" t="s">
        <v>370</v>
      </c>
      <c r="P91" s="277"/>
      <c r="Q91" s="277"/>
      <c r="R91" s="277"/>
      <c r="S91" s="277"/>
      <c r="T91" s="277"/>
      <c r="U91" s="277"/>
      <c r="V91" s="277"/>
      <c r="W91" s="54" t="s">
        <v>34</v>
      </c>
      <c r="X91" s="154" t="s">
        <v>392</v>
      </c>
      <c r="Y91" s="274"/>
      <c r="Z91" s="274"/>
      <c r="AA91" s="275"/>
      <c r="AB91" s="54" t="s">
        <v>34</v>
      </c>
      <c r="AC91" s="134"/>
      <c r="AD91" s="134"/>
      <c r="AE91" s="134"/>
      <c r="AF91" s="134"/>
      <c r="AG91" s="134"/>
      <c r="AH91" s="56"/>
      <c r="AI91" s="38"/>
      <c r="AO91" s="42" t="s">
        <v>192</v>
      </c>
    </row>
    <row r="92" spans="1:41" s="43" customFormat="1" x14ac:dyDescent="0.2">
      <c r="D92" s="46"/>
      <c r="AH92" s="45"/>
      <c r="AI92" s="45"/>
      <c r="AO92" s="42" t="s">
        <v>193</v>
      </c>
    </row>
    <row r="93" spans="1:41" x14ac:dyDescent="0.2">
      <c r="AH93" s="44"/>
      <c r="AI93" s="44"/>
      <c r="AO93" s="42" t="s">
        <v>194</v>
      </c>
    </row>
    <row r="94" spans="1:41" x14ac:dyDescent="0.2">
      <c r="AH94" s="44"/>
      <c r="AI94" s="44"/>
      <c r="AO94" s="42" t="s">
        <v>195</v>
      </c>
    </row>
    <row r="95" spans="1:41" x14ac:dyDescent="0.2">
      <c r="AO95" s="42" t="s">
        <v>196</v>
      </c>
    </row>
    <row r="96" spans="1:41" x14ac:dyDescent="0.2">
      <c r="AO96" s="42" t="s">
        <v>197</v>
      </c>
    </row>
    <row r="97" spans="41:41" x14ac:dyDescent="0.2">
      <c r="AO97" s="42" t="s">
        <v>198</v>
      </c>
    </row>
  </sheetData>
  <sheetProtection selectLockedCells="1"/>
  <dataConsolidate/>
  <mergeCells count="437">
    <mergeCell ref="A12:A25"/>
    <mergeCell ref="B12:B25"/>
    <mergeCell ref="A86:B86"/>
    <mergeCell ref="A87:B87"/>
    <mergeCell ref="A9:A11"/>
    <mergeCell ref="Z86:AC86"/>
    <mergeCell ref="C86:Y86"/>
    <mergeCell ref="A8:F8"/>
    <mergeCell ref="G8:AB8"/>
    <mergeCell ref="E9:E11"/>
    <mergeCell ref="B9:B11"/>
    <mergeCell ref="X10:X11"/>
    <mergeCell ref="U10:U11"/>
    <mergeCell ref="Q10:Q11"/>
    <mergeCell ref="V12:V18"/>
    <mergeCell ref="H12:H18"/>
    <mergeCell ref="F9:F11"/>
    <mergeCell ref="G9:J9"/>
    <mergeCell ref="D9:D11"/>
    <mergeCell ref="K10:K11"/>
    <mergeCell ref="U12:U18"/>
    <mergeCell ref="T12:T13"/>
    <mergeCell ref="S12:S13"/>
    <mergeCell ref="K12:K18"/>
    <mergeCell ref="D12:D18"/>
    <mergeCell ref="A85:B85"/>
    <mergeCell ref="A7:B7"/>
    <mergeCell ref="C7:F7"/>
    <mergeCell ref="X12:X18"/>
    <mergeCell ref="G10:J10"/>
    <mergeCell ref="L10:L11"/>
    <mergeCell ref="M10:M11"/>
    <mergeCell ref="Y10:AB10"/>
    <mergeCell ref="C12:C18"/>
    <mergeCell ref="U9:AB9"/>
    <mergeCell ref="N10:N11"/>
    <mergeCell ref="O10:O11"/>
    <mergeCell ref="C9:C11"/>
    <mergeCell ref="G7:L7"/>
    <mergeCell ref="V10:V11"/>
    <mergeCell ref="W10:W11"/>
    <mergeCell ref="Q15:Q18"/>
    <mergeCell ref="R15:R18"/>
    <mergeCell ref="S15:S18"/>
    <mergeCell ref="T15:T18"/>
    <mergeCell ref="S10:S11"/>
    <mergeCell ref="T10:T11"/>
    <mergeCell ref="K9:T9"/>
    <mergeCell ref="M7:V7"/>
    <mergeCell ref="C85:Y85"/>
    <mergeCell ref="AD12:AD18"/>
    <mergeCell ref="AE12:AE18"/>
    <mergeCell ref="O15:O18"/>
    <mergeCell ref="P12:P18"/>
    <mergeCell ref="AD85:AG85"/>
    <mergeCell ref="A84:B84"/>
    <mergeCell ref="AF12:AF14"/>
    <mergeCell ref="AF15:AF18"/>
    <mergeCell ref="F12:F18"/>
    <mergeCell ref="G12:G18"/>
    <mergeCell ref="AA12:AA18"/>
    <mergeCell ref="Y12:Y18"/>
    <mergeCell ref="Z12:Z15"/>
    <mergeCell ref="Z17:Z18"/>
    <mergeCell ref="J12:J18"/>
    <mergeCell ref="Z84:AC84"/>
    <mergeCell ref="Z85:AC85"/>
    <mergeCell ref="W12:W18"/>
    <mergeCell ref="E16:E18"/>
    <mergeCell ref="E12:E14"/>
    <mergeCell ref="A82:AG82"/>
    <mergeCell ref="AD84:AG84"/>
    <mergeCell ref="AC8:AC11"/>
    <mergeCell ref="AG12:AG18"/>
    <mergeCell ref="R10:R11"/>
    <mergeCell ref="R12:R14"/>
    <mergeCell ref="O12:O14"/>
    <mergeCell ref="Q12:Q14"/>
    <mergeCell ref="AB12:AB18"/>
    <mergeCell ref="AC12:AC18"/>
    <mergeCell ref="P10:P11"/>
    <mergeCell ref="C84:Y84"/>
    <mergeCell ref="Z7:AA7"/>
    <mergeCell ref="M89:V89"/>
    <mergeCell ref="W89:AA89"/>
    <mergeCell ref="X90:AA90"/>
    <mergeCell ref="X91:AA91"/>
    <mergeCell ref="O90:V90"/>
    <mergeCell ref="O91:V91"/>
    <mergeCell ref="Z87:AC87"/>
    <mergeCell ref="C87:Y87"/>
    <mergeCell ref="A89:F89"/>
    <mergeCell ref="B90:F90"/>
    <mergeCell ref="B91:F91"/>
    <mergeCell ref="G89:L89"/>
    <mergeCell ref="H90:L90"/>
    <mergeCell ref="H91:L91"/>
    <mergeCell ref="AC91:AG91"/>
    <mergeCell ref="AD86:AG86"/>
    <mergeCell ref="AD87:AG87"/>
    <mergeCell ref="A88:AG88"/>
    <mergeCell ref="AB89:AG89"/>
    <mergeCell ref="AC90:AG90"/>
    <mergeCell ref="AF7:AG7"/>
    <mergeCell ref="AD8:AG10"/>
    <mergeCell ref="A83:AG83"/>
    <mergeCell ref="C19:C25"/>
    <mergeCell ref="D19:D25"/>
    <mergeCell ref="E19:E21"/>
    <mergeCell ref="F19:F25"/>
    <mergeCell ref="G19:G25"/>
    <mergeCell ref="H19:H25"/>
    <mergeCell ref="J19:J25"/>
    <mergeCell ref="K19:K25"/>
    <mergeCell ref="O19:O21"/>
    <mergeCell ref="P19:P25"/>
    <mergeCell ref="Q19:Q21"/>
    <mergeCell ref="R19:R21"/>
    <mergeCell ref="S19:S20"/>
    <mergeCell ref="T19:T20"/>
    <mergeCell ref="U19:U25"/>
    <mergeCell ref="V19:V25"/>
    <mergeCell ref="W19:W25"/>
    <mergeCell ref="X19:X25"/>
    <mergeCell ref="Y19:Y25"/>
    <mergeCell ref="Z19:Z22"/>
    <mergeCell ref="AA19:AA25"/>
    <mergeCell ref="AB19:AB25"/>
    <mergeCell ref="AC19:AC25"/>
    <mergeCell ref="AD19:AD25"/>
    <mergeCell ref="AE19:AE25"/>
    <mergeCell ref="AF19:AF21"/>
    <mergeCell ref="AG19:AG25"/>
    <mergeCell ref="O22:O25"/>
    <mergeCell ref="Q22:Q25"/>
    <mergeCell ref="R22:R25"/>
    <mergeCell ref="S22:S25"/>
    <mergeCell ref="T22:T25"/>
    <mergeCell ref="AF22:AF25"/>
    <mergeCell ref="E23:E25"/>
    <mergeCell ref="Z24:Z25"/>
    <mergeCell ref="A26:A32"/>
    <mergeCell ref="B26:B32"/>
    <mergeCell ref="C26:C32"/>
    <mergeCell ref="D26:D32"/>
    <mergeCell ref="E26:E28"/>
    <mergeCell ref="F26:F32"/>
    <mergeCell ref="G26:G32"/>
    <mergeCell ref="H26:H32"/>
    <mergeCell ref="J26:J32"/>
    <mergeCell ref="K26:K32"/>
    <mergeCell ref="O26:O28"/>
    <mergeCell ref="P26:P32"/>
    <mergeCell ref="Q26:Q28"/>
    <mergeCell ref="R26:R28"/>
    <mergeCell ref="S26:S27"/>
    <mergeCell ref="T26:T27"/>
    <mergeCell ref="U26:U32"/>
    <mergeCell ref="V26:V32"/>
    <mergeCell ref="W26:W32"/>
    <mergeCell ref="X26:X32"/>
    <mergeCell ref="Y26:Y32"/>
    <mergeCell ref="Z26:Z29"/>
    <mergeCell ref="AA26:AA32"/>
    <mergeCell ref="AB26:AB32"/>
    <mergeCell ref="AC26:AC32"/>
    <mergeCell ref="AD26:AD32"/>
    <mergeCell ref="AE26:AE32"/>
    <mergeCell ref="AF26:AF28"/>
    <mergeCell ref="AG26:AG32"/>
    <mergeCell ref="O29:O32"/>
    <mergeCell ref="Q29:Q32"/>
    <mergeCell ref="R29:R32"/>
    <mergeCell ref="S29:S32"/>
    <mergeCell ref="T29:T32"/>
    <mergeCell ref="AF29:AF32"/>
    <mergeCell ref="E30:E32"/>
    <mergeCell ref="Z31:Z32"/>
    <mergeCell ref="A33:A39"/>
    <mergeCell ref="B33:B39"/>
    <mergeCell ref="C33:C39"/>
    <mergeCell ref="D33:D39"/>
    <mergeCell ref="E33:E35"/>
    <mergeCell ref="F33:F39"/>
    <mergeCell ref="G33:G39"/>
    <mergeCell ref="H33:H39"/>
    <mergeCell ref="J33:J39"/>
    <mergeCell ref="K33:K39"/>
    <mergeCell ref="O33:O35"/>
    <mergeCell ref="P33:P39"/>
    <mergeCell ref="Q33:Q35"/>
    <mergeCell ref="R33:R35"/>
    <mergeCell ref="S33:S34"/>
    <mergeCell ref="T33:T34"/>
    <mergeCell ref="U33:U39"/>
    <mergeCell ref="V33:V39"/>
    <mergeCell ref="W33:W39"/>
    <mergeCell ref="X33:X39"/>
    <mergeCell ref="Y33:Y39"/>
    <mergeCell ref="Z33:Z36"/>
    <mergeCell ref="AA33:AA39"/>
    <mergeCell ref="AB33:AB39"/>
    <mergeCell ref="AC33:AC39"/>
    <mergeCell ref="AD33:AD39"/>
    <mergeCell ref="AE33:AE39"/>
    <mergeCell ref="AF33:AF35"/>
    <mergeCell ref="AG33:AG39"/>
    <mergeCell ref="O36:O39"/>
    <mergeCell ref="Q36:Q39"/>
    <mergeCell ref="R36:R39"/>
    <mergeCell ref="S36:S39"/>
    <mergeCell ref="T36:T39"/>
    <mergeCell ref="AF36:AF39"/>
    <mergeCell ref="E37:E39"/>
    <mergeCell ref="Z38:Z39"/>
    <mergeCell ref="A40:A46"/>
    <mergeCell ref="B40:B46"/>
    <mergeCell ref="C40:C46"/>
    <mergeCell ref="D40:D46"/>
    <mergeCell ref="E40:E42"/>
    <mergeCell ref="F40:F46"/>
    <mergeCell ref="G40:G46"/>
    <mergeCell ref="H40:H46"/>
    <mergeCell ref="J40:J46"/>
    <mergeCell ref="K40:K46"/>
    <mergeCell ref="O40:O42"/>
    <mergeCell ref="P40:P46"/>
    <mergeCell ref="Q40:Q42"/>
    <mergeCell ref="R40:R42"/>
    <mergeCell ref="S40:S41"/>
    <mergeCell ref="T40:T41"/>
    <mergeCell ref="U40:U46"/>
    <mergeCell ref="V40:V46"/>
    <mergeCell ref="W40:W46"/>
    <mergeCell ref="X40:X46"/>
    <mergeCell ref="Y40:Y46"/>
    <mergeCell ref="Z40:Z43"/>
    <mergeCell ref="AA40:AA46"/>
    <mergeCell ref="AB40:AB46"/>
    <mergeCell ref="AC40:AC46"/>
    <mergeCell ref="AD40:AD46"/>
    <mergeCell ref="AE40:AE46"/>
    <mergeCell ref="AF40:AF42"/>
    <mergeCell ref="AG40:AG46"/>
    <mergeCell ref="O43:O46"/>
    <mergeCell ref="Q43:Q46"/>
    <mergeCell ref="R43:R46"/>
    <mergeCell ref="S43:S46"/>
    <mergeCell ref="T43:T46"/>
    <mergeCell ref="AF43:AF46"/>
    <mergeCell ref="E44:E46"/>
    <mergeCell ref="Z45:Z46"/>
    <mergeCell ref="A47:A53"/>
    <mergeCell ref="B47:B53"/>
    <mergeCell ref="C47:C53"/>
    <mergeCell ref="D47:D53"/>
    <mergeCell ref="E47:E49"/>
    <mergeCell ref="F47:F53"/>
    <mergeCell ref="G47:G53"/>
    <mergeCell ref="H47:H53"/>
    <mergeCell ref="J47:J53"/>
    <mergeCell ref="K47:K53"/>
    <mergeCell ref="O47:O49"/>
    <mergeCell ref="P47:P53"/>
    <mergeCell ref="Q47:Q49"/>
    <mergeCell ref="R47:R49"/>
    <mergeCell ref="S47:S48"/>
    <mergeCell ref="T47:T48"/>
    <mergeCell ref="U47:U53"/>
    <mergeCell ref="V47:V53"/>
    <mergeCell ref="W47:W53"/>
    <mergeCell ref="X47:X53"/>
    <mergeCell ref="Y47:Y53"/>
    <mergeCell ref="Z47:Z50"/>
    <mergeCell ref="AA47:AA53"/>
    <mergeCell ref="AB47:AB53"/>
    <mergeCell ref="AC47:AC53"/>
    <mergeCell ref="AD47:AD53"/>
    <mergeCell ref="AE47:AE53"/>
    <mergeCell ref="AF47:AF49"/>
    <mergeCell ref="AG47:AG53"/>
    <mergeCell ref="O50:O53"/>
    <mergeCell ref="Q50:Q53"/>
    <mergeCell ref="R50:R53"/>
    <mergeCell ref="S50:S53"/>
    <mergeCell ref="T50:T53"/>
    <mergeCell ref="AF50:AF53"/>
    <mergeCell ref="E51:E53"/>
    <mergeCell ref="Z52:Z53"/>
    <mergeCell ref="A54:A60"/>
    <mergeCell ref="B54:B60"/>
    <mergeCell ref="C54:C60"/>
    <mergeCell ref="D54:D60"/>
    <mergeCell ref="E54:E56"/>
    <mergeCell ref="F54:F60"/>
    <mergeCell ref="G54:G60"/>
    <mergeCell ref="H54:H60"/>
    <mergeCell ref="J54:J60"/>
    <mergeCell ref="K54:K60"/>
    <mergeCell ref="O54:O56"/>
    <mergeCell ref="P54:P60"/>
    <mergeCell ref="Q54:Q56"/>
    <mergeCell ref="R54:R56"/>
    <mergeCell ref="S54:S55"/>
    <mergeCell ref="T54:T55"/>
    <mergeCell ref="U54:U60"/>
    <mergeCell ref="V54:V60"/>
    <mergeCell ref="W54:W60"/>
    <mergeCell ref="X54:X60"/>
    <mergeCell ref="Y54:Y60"/>
    <mergeCell ref="Z54:Z57"/>
    <mergeCell ref="AA54:AA60"/>
    <mergeCell ref="AB54:AB60"/>
    <mergeCell ref="AC54:AC60"/>
    <mergeCell ref="AD54:AD60"/>
    <mergeCell ref="AE54:AE60"/>
    <mergeCell ref="AF54:AF56"/>
    <mergeCell ref="AG54:AG60"/>
    <mergeCell ref="O57:O60"/>
    <mergeCell ref="Q57:Q60"/>
    <mergeCell ref="R57:R60"/>
    <mergeCell ref="S57:S60"/>
    <mergeCell ref="T57:T60"/>
    <mergeCell ref="AF57:AF60"/>
    <mergeCell ref="E58:E60"/>
    <mergeCell ref="Z59:Z60"/>
    <mergeCell ref="A61:A67"/>
    <mergeCell ref="B61:B67"/>
    <mergeCell ref="C61:C67"/>
    <mergeCell ref="D61:D67"/>
    <mergeCell ref="E61:E63"/>
    <mergeCell ref="F61:F67"/>
    <mergeCell ref="G61:G67"/>
    <mergeCell ref="H61:H67"/>
    <mergeCell ref="J61:J67"/>
    <mergeCell ref="K61:K67"/>
    <mergeCell ref="O61:O63"/>
    <mergeCell ref="P61:P67"/>
    <mergeCell ref="Q61:Q63"/>
    <mergeCell ref="R61:R63"/>
    <mergeCell ref="S61:S62"/>
    <mergeCell ref="T61:T62"/>
    <mergeCell ref="U61:U67"/>
    <mergeCell ref="V61:V67"/>
    <mergeCell ref="W61:W67"/>
    <mergeCell ref="X61:X67"/>
    <mergeCell ref="Y61:Y67"/>
    <mergeCell ref="Z61:Z64"/>
    <mergeCell ref="AA61:AA67"/>
    <mergeCell ref="AB61:AB67"/>
    <mergeCell ref="AC61:AC67"/>
    <mergeCell ref="AD61:AD67"/>
    <mergeCell ref="AE61:AE67"/>
    <mergeCell ref="AF61:AF63"/>
    <mergeCell ref="AG61:AG67"/>
    <mergeCell ref="O64:O67"/>
    <mergeCell ref="Q64:Q67"/>
    <mergeCell ref="R64:R67"/>
    <mergeCell ref="S64:S67"/>
    <mergeCell ref="T64:T67"/>
    <mergeCell ref="AF64:AF67"/>
    <mergeCell ref="E65:E67"/>
    <mergeCell ref="Z66:Z67"/>
    <mergeCell ref="A68:A74"/>
    <mergeCell ref="B68:B74"/>
    <mergeCell ref="C68:C74"/>
    <mergeCell ref="D68:D74"/>
    <mergeCell ref="E68:E70"/>
    <mergeCell ref="F68:F74"/>
    <mergeCell ref="G68:G74"/>
    <mergeCell ref="H68:H74"/>
    <mergeCell ref="J68:J74"/>
    <mergeCell ref="K68:K74"/>
    <mergeCell ref="O68:O70"/>
    <mergeCell ref="P68:P74"/>
    <mergeCell ref="Q68:Q70"/>
    <mergeCell ref="R68:R70"/>
    <mergeCell ref="S68:S69"/>
    <mergeCell ref="T68:T69"/>
    <mergeCell ref="U68:U74"/>
    <mergeCell ref="V68:V74"/>
    <mergeCell ref="W68:W74"/>
    <mergeCell ref="X68:X74"/>
    <mergeCell ref="Y68:Y74"/>
    <mergeCell ref="Z68:Z71"/>
    <mergeCell ref="AA68:AA74"/>
    <mergeCell ref="AB68:AB74"/>
    <mergeCell ref="AC68:AC74"/>
    <mergeCell ref="AD68:AD74"/>
    <mergeCell ref="AE68:AE74"/>
    <mergeCell ref="AF68:AF70"/>
    <mergeCell ref="AG68:AG74"/>
    <mergeCell ref="O71:O74"/>
    <mergeCell ref="Q71:Q74"/>
    <mergeCell ref="R71:R74"/>
    <mergeCell ref="S71:S74"/>
    <mergeCell ref="T71:T74"/>
    <mergeCell ref="AF71:AF74"/>
    <mergeCell ref="E72:E74"/>
    <mergeCell ref="Z73:Z74"/>
    <mergeCell ref="A75:A81"/>
    <mergeCell ref="B75:B81"/>
    <mergeCell ref="C75:C81"/>
    <mergeCell ref="D75:D81"/>
    <mergeCell ref="E75:E77"/>
    <mergeCell ref="F75:F81"/>
    <mergeCell ref="G75:G81"/>
    <mergeCell ref="H75:H81"/>
    <mergeCell ref="J75:J81"/>
    <mergeCell ref="K75:K81"/>
    <mergeCell ref="O75:O77"/>
    <mergeCell ref="P75:P81"/>
    <mergeCell ref="Q75:Q77"/>
    <mergeCell ref="R75:R77"/>
    <mergeCell ref="S75:S76"/>
    <mergeCell ref="T75:T76"/>
    <mergeCell ref="U75:U81"/>
    <mergeCell ref="V75:V81"/>
    <mergeCell ref="W75:W81"/>
    <mergeCell ref="X75:X81"/>
    <mergeCell ref="Y75:Y81"/>
    <mergeCell ref="Z75:Z78"/>
    <mergeCell ref="E79:E81"/>
    <mergeCell ref="Z80:Z81"/>
    <mergeCell ref="AA75:AA81"/>
    <mergeCell ref="AB75:AB81"/>
    <mergeCell ref="AC75:AC81"/>
    <mergeCell ref="AD75:AD81"/>
    <mergeCell ref="AE75:AE81"/>
    <mergeCell ref="AF75:AF77"/>
    <mergeCell ref="AG75:AG81"/>
    <mergeCell ref="O78:O81"/>
    <mergeCell ref="Q78:Q81"/>
    <mergeCell ref="R78:R81"/>
    <mergeCell ref="S78:S81"/>
    <mergeCell ref="T78:T81"/>
    <mergeCell ref="AF78:AF81"/>
  </mergeCells>
  <conditionalFormatting sqref="J12:J18">
    <cfRule type="containsText" dxfId="127" priority="79" operator="containsText" text="EXTREMO">
      <formula>NOT(ISERROR(SEARCH("EXTREMO",J12)))</formula>
    </cfRule>
    <cfRule type="containsText" dxfId="126" priority="80" operator="containsText" text="ALTO">
      <formula>NOT(ISERROR(SEARCH("ALTO",J12)))</formula>
    </cfRule>
    <cfRule type="containsText" dxfId="125" priority="81" operator="containsText" text="MODERADO">
      <formula>NOT(ISERROR(SEARCH("MODERADO",J12)))</formula>
    </cfRule>
    <cfRule type="containsText" dxfId="124" priority="82" operator="containsText" text="BAJO">
      <formula>NOT(ISERROR(SEARCH("BAJO",J12)))</formula>
    </cfRule>
  </conditionalFormatting>
  <conditionalFormatting sqref="U12:U18">
    <cfRule type="containsText" dxfId="123" priority="73" operator="containsText" text="EXTREMO">
      <formula>NOT(ISERROR(SEARCH("EXTREMO",U12)))</formula>
    </cfRule>
    <cfRule type="containsText" dxfId="122" priority="74" operator="containsText" text="MODERADO">
      <formula>NOT(ISERROR(SEARCH("MODERADO",U12)))</formula>
    </cfRule>
    <cfRule type="containsText" dxfId="121" priority="75" operator="containsText" text="ALTO">
      <formula>NOT(ISERROR(SEARCH("ALTO",U12)))</formula>
    </cfRule>
    <cfRule type="containsText" dxfId="120" priority="76" operator="containsText" text="BAJO">
      <formula>NOT(ISERROR(SEARCH("BAJO",U12)))</formula>
    </cfRule>
  </conditionalFormatting>
  <conditionalFormatting sqref="J19:J25">
    <cfRule type="containsText" dxfId="119" priority="69" operator="containsText" text="EXTREMO">
      <formula>NOT(ISERROR(SEARCH("EXTREMO",J19)))</formula>
    </cfRule>
    <cfRule type="containsText" dxfId="118" priority="70" operator="containsText" text="ALTO">
      <formula>NOT(ISERROR(SEARCH("ALTO",J19)))</formula>
    </cfRule>
    <cfRule type="containsText" dxfId="117" priority="71" operator="containsText" text="MODERADO">
      <formula>NOT(ISERROR(SEARCH("MODERADO",J19)))</formula>
    </cfRule>
    <cfRule type="containsText" dxfId="116" priority="72" operator="containsText" text="BAJO">
      <formula>NOT(ISERROR(SEARCH("BAJO",J19)))</formula>
    </cfRule>
  </conditionalFormatting>
  <conditionalFormatting sqref="U19:U25">
    <cfRule type="containsText" dxfId="115" priority="65" operator="containsText" text="EXTREMO">
      <formula>NOT(ISERROR(SEARCH("EXTREMO",U19)))</formula>
    </cfRule>
    <cfRule type="containsText" dxfId="114" priority="66" operator="containsText" text="MODERADO">
      <formula>NOT(ISERROR(SEARCH("MODERADO",U19)))</formula>
    </cfRule>
    <cfRule type="containsText" dxfId="113" priority="67" operator="containsText" text="ALTO">
      <formula>NOT(ISERROR(SEARCH("ALTO",U19)))</formula>
    </cfRule>
    <cfRule type="containsText" dxfId="112" priority="68" operator="containsText" text="BAJO">
      <formula>NOT(ISERROR(SEARCH("BAJO",U19)))</formula>
    </cfRule>
  </conditionalFormatting>
  <conditionalFormatting sqref="J26:J32">
    <cfRule type="containsText" dxfId="111" priority="61" operator="containsText" text="EXTREMO">
      <formula>NOT(ISERROR(SEARCH("EXTREMO",J26)))</formula>
    </cfRule>
    <cfRule type="containsText" dxfId="110" priority="62" operator="containsText" text="ALTO">
      <formula>NOT(ISERROR(SEARCH("ALTO",J26)))</formula>
    </cfRule>
    <cfRule type="containsText" dxfId="109" priority="63" operator="containsText" text="MODERADO">
      <formula>NOT(ISERROR(SEARCH("MODERADO",J26)))</formula>
    </cfRule>
    <cfRule type="containsText" dxfId="108" priority="64" operator="containsText" text="BAJO">
      <formula>NOT(ISERROR(SEARCH("BAJO",J26)))</formula>
    </cfRule>
  </conditionalFormatting>
  <conditionalFormatting sqref="U26:U32">
    <cfRule type="containsText" dxfId="107" priority="57" operator="containsText" text="EXTREMO">
      <formula>NOT(ISERROR(SEARCH("EXTREMO",U26)))</formula>
    </cfRule>
    <cfRule type="containsText" dxfId="106" priority="58" operator="containsText" text="MODERADO">
      <formula>NOT(ISERROR(SEARCH("MODERADO",U26)))</formula>
    </cfRule>
    <cfRule type="containsText" dxfId="105" priority="59" operator="containsText" text="ALTO">
      <formula>NOT(ISERROR(SEARCH("ALTO",U26)))</formula>
    </cfRule>
    <cfRule type="containsText" dxfId="104" priority="60" operator="containsText" text="BAJO">
      <formula>NOT(ISERROR(SEARCH("BAJO",U26)))</formula>
    </cfRule>
  </conditionalFormatting>
  <conditionalFormatting sqref="J33:J39">
    <cfRule type="containsText" dxfId="103" priority="53" operator="containsText" text="EXTREMO">
      <formula>NOT(ISERROR(SEARCH("EXTREMO",J33)))</formula>
    </cfRule>
    <cfRule type="containsText" dxfId="102" priority="54" operator="containsText" text="ALTO">
      <formula>NOT(ISERROR(SEARCH("ALTO",J33)))</formula>
    </cfRule>
    <cfRule type="containsText" dxfId="101" priority="55" operator="containsText" text="MODERADO">
      <formula>NOT(ISERROR(SEARCH("MODERADO",J33)))</formula>
    </cfRule>
    <cfRule type="containsText" dxfId="100" priority="56" operator="containsText" text="BAJO">
      <formula>NOT(ISERROR(SEARCH("BAJO",J33)))</formula>
    </cfRule>
  </conditionalFormatting>
  <conditionalFormatting sqref="U33:U39">
    <cfRule type="containsText" dxfId="99" priority="49" operator="containsText" text="EXTREMO">
      <formula>NOT(ISERROR(SEARCH("EXTREMO",U33)))</formula>
    </cfRule>
    <cfRule type="containsText" dxfId="98" priority="50" operator="containsText" text="MODERADO">
      <formula>NOT(ISERROR(SEARCH("MODERADO",U33)))</formula>
    </cfRule>
    <cfRule type="containsText" dxfId="97" priority="51" operator="containsText" text="ALTO">
      <formula>NOT(ISERROR(SEARCH("ALTO",U33)))</formula>
    </cfRule>
    <cfRule type="containsText" dxfId="96" priority="52" operator="containsText" text="BAJO">
      <formula>NOT(ISERROR(SEARCH("BAJO",U33)))</formula>
    </cfRule>
  </conditionalFormatting>
  <conditionalFormatting sqref="J40:J46">
    <cfRule type="containsText" dxfId="95" priority="45" operator="containsText" text="EXTREMO">
      <formula>NOT(ISERROR(SEARCH("EXTREMO",J40)))</formula>
    </cfRule>
    <cfRule type="containsText" dxfId="94" priority="46" operator="containsText" text="ALTO">
      <formula>NOT(ISERROR(SEARCH("ALTO",J40)))</formula>
    </cfRule>
    <cfRule type="containsText" dxfId="93" priority="47" operator="containsText" text="MODERADO">
      <formula>NOT(ISERROR(SEARCH("MODERADO",J40)))</formula>
    </cfRule>
    <cfRule type="containsText" dxfId="92" priority="48" operator="containsText" text="BAJO">
      <formula>NOT(ISERROR(SEARCH("BAJO",J40)))</formula>
    </cfRule>
  </conditionalFormatting>
  <conditionalFormatting sqref="U40:U46">
    <cfRule type="containsText" dxfId="91" priority="41" operator="containsText" text="EXTREMO">
      <formula>NOT(ISERROR(SEARCH("EXTREMO",U40)))</formula>
    </cfRule>
    <cfRule type="containsText" dxfId="90" priority="42" operator="containsText" text="MODERADO">
      <formula>NOT(ISERROR(SEARCH("MODERADO",U40)))</formula>
    </cfRule>
    <cfRule type="containsText" dxfId="89" priority="43" operator="containsText" text="ALTO">
      <formula>NOT(ISERROR(SEARCH("ALTO",U40)))</formula>
    </cfRule>
    <cfRule type="containsText" dxfId="88" priority="44" operator="containsText" text="BAJO">
      <formula>NOT(ISERROR(SEARCH("BAJO",U40)))</formula>
    </cfRule>
  </conditionalFormatting>
  <conditionalFormatting sqref="J47:J53">
    <cfRule type="containsText" dxfId="87" priority="37" operator="containsText" text="EXTREMO">
      <formula>NOT(ISERROR(SEARCH("EXTREMO",J47)))</formula>
    </cfRule>
    <cfRule type="containsText" dxfId="86" priority="38" operator="containsText" text="ALTO">
      <formula>NOT(ISERROR(SEARCH("ALTO",J47)))</formula>
    </cfRule>
    <cfRule type="containsText" dxfId="85" priority="39" operator="containsText" text="MODERADO">
      <formula>NOT(ISERROR(SEARCH("MODERADO",J47)))</formula>
    </cfRule>
    <cfRule type="containsText" dxfId="84" priority="40" operator="containsText" text="BAJO">
      <formula>NOT(ISERROR(SEARCH("BAJO",J47)))</formula>
    </cfRule>
  </conditionalFormatting>
  <conditionalFormatting sqref="U47:U53">
    <cfRule type="containsText" dxfId="83" priority="33" operator="containsText" text="EXTREMO">
      <formula>NOT(ISERROR(SEARCH("EXTREMO",U47)))</formula>
    </cfRule>
    <cfRule type="containsText" dxfId="82" priority="34" operator="containsText" text="MODERADO">
      <formula>NOT(ISERROR(SEARCH("MODERADO",U47)))</formula>
    </cfRule>
    <cfRule type="containsText" dxfId="81" priority="35" operator="containsText" text="ALTO">
      <formula>NOT(ISERROR(SEARCH("ALTO",U47)))</formula>
    </cfRule>
    <cfRule type="containsText" dxfId="80" priority="36" operator="containsText" text="BAJO">
      <formula>NOT(ISERROR(SEARCH("BAJO",U47)))</formula>
    </cfRule>
  </conditionalFormatting>
  <conditionalFormatting sqref="J54:J60">
    <cfRule type="containsText" dxfId="79" priority="29" operator="containsText" text="EXTREMO">
      <formula>NOT(ISERROR(SEARCH("EXTREMO",J54)))</formula>
    </cfRule>
    <cfRule type="containsText" dxfId="78" priority="30" operator="containsText" text="ALTO">
      <formula>NOT(ISERROR(SEARCH("ALTO",J54)))</formula>
    </cfRule>
    <cfRule type="containsText" dxfId="77" priority="31" operator="containsText" text="MODERADO">
      <formula>NOT(ISERROR(SEARCH("MODERADO",J54)))</formula>
    </cfRule>
    <cfRule type="containsText" dxfId="76" priority="32" operator="containsText" text="BAJO">
      <formula>NOT(ISERROR(SEARCH("BAJO",J54)))</formula>
    </cfRule>
  </conditionalFormatting>
  <conditionalFormatting sqref="U54:U60">
    <cfRule type="containsText" dxfId="75" priority="25" operator="containsText" text="EXTREMO">
      <formula>NOT(ISERROR(SEARCH("EXTREMO",U54)))</formula>
    </cfRule>
    <cfRule type="containsText" dxfId="74" priority="26" operator="containsText" text="MODERADO">
      <formula>NOT(ISERROR(SEARCH("MODERADO",U54)))</formula>
    </cfRule>
    <cfRule type="containsText" dxfId="73" priority="27" operator="containsText" text="ALTO">
      <formula>NOT(ISERROR(SEARCH("ALTO",U54)))</formula>
    </cfRule>
    <cfRule type="containsText" dxfId="72" priority="28" operator="containsText" text="BAJO">
      <formula>NOT(ISERROR(SEARCH("BAJO",U54)))</formula>
    </cfRule>
  </conditionalFormatting>
  <conditionalFormatting sqref="J61:J67">
    <cfRule type="containsText" dxfId="71" priority="21" operator="containsText" text="EXTREMO">
      <formula>NOT(ISERROR(SEARCH("EXTREMO",J61)))</formula>
    </cfRule>
    <cfRule type="containsText" dxfId="70" priority="22" operator="containsText" text="ALTO">
      <formula>NOT(ISERROR(SEARCH("ALTO",J61)))</formula>
    </cfRule>
    <cfRule type="containsText" dxfId="69" priority="23" operator="containsText" text="MODERADO">
      <formula>NOT(ISERROR(SEARCH("MODERADO",J61)))</formula>
    </cfRule>
    <cfRule type="containsText" dxfId="68" priority="24" operator="containsText" text="BAJO">
      <formula>NOT(ISERROR(SEARCH("BAJO",J61)))</formula>
    </cfRule>
  </conditionalFormatting>
  <conditionalFormatting sqref="U61:U67">
    <cfRule type="containsText" dxfId="67" priority="17" operator="containsText" text="EXTREMO">
      <formula>NOT(ISERROR(SEARCH("EXTREMO",U61)))</formula>
    </cfRule>
    <cfRule type="containsText" dxfId="66" priority="18" operator="containsText" text="MODERADO">
      <formula>NOT(ISERROR(SEARCH("MODERADO",U61)))</formula>
    </cfRule>
    <cfRule type="containsText" dxfId="65" priority="19" operator="containsText" text="ALTO">
      <formula>NOT(ISERROR(SEARCH("ALTO",U61)))</formula>
    </cfRule>
    <cfRule type="containsText" dxfId="64" priority="20" operator="containsText" text="BAJO">
      <formula>NOT(ISERROR(SEARCH("BAJO",U61)))</formula>
    </cfRule>
  </conditionalFormatting>
  <conditionalFormatting sqref="J68:J74">
    <cfRule type="containsText" dxfId="63" priority="13" operator="containsText" text="EXTREMO">
      <formula>NOT(ISERROR(SEARCH("EXTREMO",J68)))</formula>
    </cfRule>
    <cfRule type="containsText" dxfId="62" priority="14" operator="containsText" text="ALTO">
      <formula>NOT(ISERROR(SEARCH("ALTO",J68)))</formula>
    </cfRule>
    <cfRule type="containsText" dxfId="61" priority="15" operator="containsText" text="MODERADO">
      <formula>NOT(ISERROR(SEARCH("MODERADO",J68)))</formula>
    </cfRule>
    <cfRule type="containsText" dxfId="60" priority="16" operator="containsText" text="BAJO">
      <formula>NOT(ISERROR(SEARCH("BAJO",J68)))</formula>
    </cfRule>
  </conditionalFormatting>
  <conditionalFormatting sqref="U68:U74">
    <cfRule type="containsText" dxfId="59" priority="9" operator="containsText" text="EXTREMO">
      <formula>NOT(ISERROR(SEARCH("EXTREMO",U68)))</formula>
    </cfRule>
    <cfRule type="containsText" dxfId="58" priority="10" operator="containsText" text="MODERADO">
      <formula>NOT(ISERROR(SEARCH("MODERADO",U68)))</formula>
    </cfRule>
    <cfRule type="containsText" dxfId="57" priority="11" operator="containsText" text="ALTO">
      <formula>NOT(ISERROR(SEARCH("ALTO",U68)))</formula>
    </cfRule>
    <cfRule type="containsText" dxfId="56" priority="12" operator="containsText" text="BAJO">
      <formula>NOT(ISERROR(SEARCH("BAJO",U68)))</formula>
    </cfRule>
  </conditionalFormatting>
  <conditionalFormatting sqref="J75:J81">
    <cfRule type="containsText" dxfId="55" priority="5" operator="containsText" text="EXTREMO">
      <formula>NOT(ISERROR(SEARCH("EXTREMO",J75)))</formula>
    </cfRule>
    <cfRule type="containsText" dxfId="54" priority="6" operator="containsText" text="ALTO">
      <formula>NOT(ISERROR(SEARCH("ALTO",J75)))</formula>
    </cfRule>
    <cfRule type="containsText" dxfId="53" priority="7" operator="containsText" text="MODERADO">
      <formula>NOT(ISERROR(SEARCH("MODERADO",J75)))</formula>
    </cfRule>
    <cfRule type="containsText" dxfId="52" priority="8" operator="containsText" text="BAJO">
      <formula>NOT(ISERROR(SEARCH("BAJO",J75)))</formula>
    </cfRule>
  </conditionalFormatting>
  <conditionalFormatting sqref="U75:U81">
    <cfRule type="containsText" dxfId="51" priority="1" operator="containsText" text="EXTREMO">
      <formula>NOT(ISERROR(SEARCH("EXTREMO",U75)))</formula>
    </cfRule>
    <cfRule type="containsText" dxfId="50" priority="2" operator="containsText" text="MODERADO">
      <formula>NOT(ISERROR(SEARCH("MODERADO",U75)))</formula>
    </cfRule>
    <cfRule type="containsText" dxfId="49" priority="3" operator="containsText" text="ALTO">
      <formula>NOT(ISERROR(SEARCH("ALTO",U75)))</formula>
    </cfRule>
    <cfRule type="containsText" dxfId="48" priority="4" operator="containsText" text="BAJO">
      <formula>NOT(ISERROR(SEARCH("BAJO",U75)))</formula>
    </cfRule>
  </conditionalFormatting>
  <dataValidations count="15">
    <dataValidation type="list" allowBlank="1" showInputMessage="1" showErrorMessage="1" sqref="H12:H81" xr:uid="{00000000-0002-0000-0100-000000000000}">
      <formula1>$AL$10:$AL$14</formula1>
    </dataValidation>
    <dataValidation type="list" allowBlank="1" showInputMessage="1" showErrorMessage="1" sqref="M18 M25 M32 M39 M46 M53 M60 M67 M74 M81" xr:uid="{00000000-0002-0000-0100-000001000000}">
      <formula1>$AH$9:$AJ$9</formula1>
    </dataValidation>
    <dataValidation type="list" allowBlank="1" showInputMessage="1" showErrorMessage="1" sqref="G12:G81" xr:uid="{00000000-0002-0000-0100-000002000000}">
      <formula1>$AL$2:$AL$6</formula1>
    </dataValidation>
    <dataValidation type="list" allowBlank="1" showInputMessage="1" showErrorMessage="1" sqref="U12:U81" xr:uid="{00000000-0002-0000-0100-000003000000}">
      <formula1>$AO$10:$AO$97</formula1>
    </dataValidation>
    <dataValidation type="list" allowBlank="1" showInputMessage="1" showErrorMessage="1" sqref="M12 M19 M26 M33 M40 M47 M54 M61 M68 M75" xr:uid="{00000000-0002-0000-0100-000004000000}">
      <formula1>$AH$2:$AH$3</formula1>
    </dataValidation>
    <dataValidation type="list" allowBlank="1" showInputMessage="1" showErrorMessage="1" sqref="M13 M20 M27 M34 M41 M48 M55 M62 M69 M76" xr:uid="{00000000-0002-0000-0100-000005000000}">
      <formula1>$AH$4:$AI$4</formula1>
    </dataValidation>
    <dataValidation type="list" allowBlank="1" showInputMessage="1" showErrorMessage="1" sqref="M14 M21 M28 M35 M42 M49 M56 M63 M70 M77" xr:uid="{00000000-0002-0000-0100-000006000000}">
      <formula1>$AH$5:$AI$5</formula1>
    </dataValidation>
    <dataValidation type="list" allowBlank="1" showInputMessage="1" showErrorMessage="1" sqref="M16 M23 M30 M37 M44 M51 M58 M65 M72 M79" xr:uid="{00000000-0002-0000-0100-000007000000}">
      <formula1>$AH$7:$AI$7</formula1>
    </dataValidation>
    <dataValidation type="list" allowBlank="1" showInputMessage="1" showErrorMessage="1" sqref="M17 M24 M31 M38 M45 M52 M59 M66 M73 M80" xr:uid="{00000000-0002-0000-0100-000008000000}">
      <formula1>$AH$8:$AI$8</formula1>
    </dataValidation>
    <dataValidation type="list" allowBlank="1" showInputMessage="1" showErrorMessage="1" sqref="P12 P19 P26 P33 P40 P47 P54 P61 P68 P75" xr:uid="{00000000-0002-0000-0100-000009000000}">
      <formula1>$AH$10:$AJ$10</formula1>
    </dataValidation>
    <dataValidation type="list" allowBlank="1" showInputMessage="1" showErrorMessage="1" sqref="V12:V81" xr:uid="{00000000-0002-0000-0100-00000A000000}">
      <formula1>$AH$14:$AK$14</formula1>
    </dataValidation>
    <dataValidation type="list" allowBlank="1" showInputMessage="1" showErrorMessage="1" sqref="D12:D81" xr:uid="{00000000-0002-0000-0100-00000B000000}">
      <formula1>$AN$2:$AN$8</formula1>
    </dataValidation>
    <dataValidation type="list" allowBlank="1" showInputMessage="1" showErrorMessage="1" sqref="T12 S12:S13 T19 S19:S20 T26 S26:S27 T33 S33:S34 T40 S40:S41 T47 S47:S48 T54 S54:S55 T61 S61:S62 T68 S68:S69 T75 S75:S76" xr:uid="{00000000-0002-0000-0100-00000C000000}">
      <formula1>$AH$15:$AH$17</formula1>
    </dataValidation>
    <dataValidation type="list" allowBlank="1" showInputMessage="1" showErrorMessage="1" sqref="AA12:AA81" xr:uid="{00000000-0002-0000-0100-00000D000000}">
      <formula1>$AN$12:$AN$13</formula1>
    </dataValidation>
    <dataValidation type="list" allowBlank="1" showInputMessage="1" showErrorMessage="1" sqref="M15 M22 M29 M36 M43 M50 M57 M64 M71 M78" xr:uid="{00000000-0002-0000-0100-00000E000000}">
      <formula1>$AJ$16:$AL$16</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E7509-68E3-4BA7-BC53-E66DE5356B14}">
  <dimension ref="A1:AP59"/>
  <sheetViews>
    <sheetView view="pageBreakPreview" topLeftCell="L21" zoomScale="40" zoomScaleNormal="40" zoomScaleSheetLayoutView="40" workbookViewId="0">
      <selection activeCell="T15" sqref="T15:T18"/>
    </sheetView>
  </sheetViews>
  <sheetFormatPr baseColWidth="10" defaultRowHeight="12.75" x14ac:dyDescent="0.2"/>
  <cols>
    <col min="1" max="1" width="29.7109375" style="367" customWidth="1"/>
    <col min="2" max="2" width="22.5703125" style="367" customWidth="1"/>
    <col min="3" max="3" width="29.140625" style="367" customWidth="1"/>
    <col min="4" max="4" width="27.42578125" style="513" customWidth="1"/>
    <col min="5" max="5" width="24" style="367" customWidth="1"/>
    <col min="6" max="6" width="27.42578125" style="367" customWidth="1"/>
    <col min="7" max="7" width="19.140625" style="367" customWidth="1"/>
    <col min="8" max="8" width="22.5703125" style="367" customWidth="1"/>
    <col min="9" max="9" width="25.28515625" style="367" hidden="1" customWidth="1"/>
    <col min="10" max="10" width="22.85546875" style="367" customWidth="1"/>
    <col min="11" max="11" width="47.140625" style="367" customWidth="1"/>
    <col min="12" max="12" width="48.7109375" style="367" customWidth="1"/>
    <col min="13" max="13" width="26" style="367" customWidth="1"/>
    <col min="14" max="14" width="7.7109375" style="367" hidden="1" customWidth="1"/>
    <col min="15" max="15" width="21.140625" style="367" customWidth="1"/>
    <col min="16" max="16" width="16.7109375" style="367" customWidth="1"/>
    <col min="17" max="17" width="16.5703125" style="367" customWidth="1"/>
    <col min="18" max="18" width="22.140625" style="367" customWidth="1"/>
    <col min="19" max="19" width="24.140625" style="367" customWidth="1"/>
    <col min="20" max="20" width="26.85546875" style="367" customWidth="1"/>
    <col min="21" max="21" width="23.42578125" style="367" customWidth="1"/>
    <col min="22" max="22" width="21" style="367" customWidth="1"/>
    <col min="23" max="23" width="27.7109375" style="367" customWidth="1"/>
    <col min="24" max="24" width="28.140625" style="367" customWidth="1"/>
    <col min="25" max="25" width="38.5703125" style="367" customWidth="1"/>
    <col min="26" max="26" width="30.85546875" style="367" customWidth="1"/>
    <col min="27" max="27" width="26.85546875" style="367" customWidth="1"/>
    <col min="28" max="28" width="28.7109375" style="367" customWidth="1"/>
    <col min="29" max="29" width="18" style="367" customWidth="1"/>
    <col min="30" max="30" width="37" style="367" customWidth="1"/>
    <col min="31" max="31" width="19.140625" style="367" customWidth="1"/>
    <col min="32" max="33" width="23.5703125" style="367" customWidth="1"/>
    <col min="34" max="34" width="17.28515625" style="367" hidden="1" customWidth="1"/>
    <col min="35" max="42" width="11.42578125" style="367" hidden="1" customWidth="1"/>
    <col min="43" max="16384" width="11.42578125" style="367"/>
  </cols>
  <sheetData>
    <row r="1" spans="1:41" x14ac:dyDescent="0.2">
      <c r="A1" s="365"/>
      <c r="B1" s="365"/>
      <c r="C1" s="365"/>
      <c r="D1" s="366"/>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K1" s="367" t="s">
        <v>9</v>
      </c>
      <c r="AL1" s="367" t="s">
        <v>8</v>
      </c>
      <c r="AN1" s="367" t="s">
        <v>63</v>
      </c>
    </row>
    <row r="2" spans="1:41" x14ac:dyDescent="0.2">
      <c r="A2" s="365"/>
      <c r="B2" s="365"/>
      <c r="C2" s="365"/>
      <c r="D2" s="366"/>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7" t="s">
        <v>101</v>
      </c>
      <c r="AI2" s="367" t="s">
        <v>11</v>
      </c>
      <c r="AL2" s="367" t="s">
        <v>128</v>
      </c>
      <c r="AN2" s="367" t="s">
        <v>65</v>
      </c>
    </row>
    <row r="3" spans="1:41" x14ac:dyDescent="0.2">
      <c r="A3" s="365"/>
      <c r="B3" s="365"/>
      <c r="C3" s="365"/>
      <c r="D3" s="366"/>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7" t="s">
        <v>102</v>
      </c>
      <c r="AI3" s="367" t="s">
        <v>12</v>
      </c>
      <c r="AL3" s="367" t="s">
        <v>129</v>
      </c>
      <c r="AN3" s="367" t="s">
        <v>143</v>
      </c>
    </row>
    <row r="4" spans="1:41" x14ac:dyDescent="0.2">
      <c r="A4" s="365"/>
      <c r="B4" s="365"/>
      <c r="C4" s="365"/>
      <c r="D4" s="366"/>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7" t="s">
        <v>147</v>
      </c>
      <c r="AI4" s="367" t="s">
        <v>103</v>
      </c>
      <c r="AK4" s="367" t="s">
        <v>116</v>
      </c>
      <c r="AL4" s="367" t="s">
        <v>130</v>
      </c>
      <c r="AN4" s="367" t="s">
        <v>66</v>
      </c>
    </row>
    <row r="5" spans="1:41" x14ac:dyDescent="0.2">
      <c r="A5" s="365"/>
      <c r="B5" s="365"/>
      <c r="C5" s="365"/>
      <c r="D5" s="366"/>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7" t="s">
        <v>148</v>
      </c>
      <c r="AI5" s="367" t="s">
        <v>104</v>
      </c>
      <c r="AK5" s="367" t="s">
        <v>127</v>
      </c>
      <c r="AL5" s="367" t="s">
        <v>131</v>
      </c>
      <c r="AN5" s="367" t="s">
        <v>64</v>
      </c>
    </row>
    <row r="6" spans="1:41" ht="29.25" customHeight="1" x14ac:dyDescent="0.2">
      <c r="A6" s="365"/>
      <c r="B6" s="365"/>
      <c r="C6" s="365"/>
      <c r="D6" s="366"/>
      <c r="E6" s="365"/>
      <c r="F6" s="365"/>
      <c r="G6" s="365"/>
      <c r="H6" s="365"/>
      <c r="I6" s="365"/>
      <c r="J6" s="365"/>
      <c r="K6" s="365"/>
      <c r="L6" s="365"/>
      <c r="M6" s="365"/>
      <c r="N6" s="365"/>
      <c r="O6" s="365"/>
      <c r="P6" s="365"/>
      <c r="Q6" s="365"/>
      <c r="R6" s="365"/>
      <c r="S6" s="365"/>
      <c r="T6" s="365"/>
      <c r="U6" s="365"/>
      <c r="V6" s="365"/>
      <c r="W6" s="365"/>
      <c r="X6" s="365"/>
      <c r="Y6" s="365"/>
      <c r="Z6" s="365"/>
      <c r="AA6" s="365"/>
      <c r="AB6" s="365"/>
      <c r="AC6" s="365"/>
      <c r="AD6" s="365"/>
      <c r="AE6" s="365"/>
      <c r="AF6" s="365"/>
      <c r="AG6" s="365"/>
      <c r="AH6" s="367" t="s">
        <v>150</v>
      </c>
      <c r="AI6" s="367" t="s">
        <v>151</v>
      </c>
      <c r="AJ6" s="367" t="s">
        <v>67</v>
      </c>
      <c r="AK6" s="367" t="s">
        <v>132</v>
      </c>
      <c r="AL6" s="367" t="s">
        <v>133</v>
      </c>
      <c r="AN6" s="367" t="s">
        <v>140</v>
      </c>
    </row>
    <row r="7" spans="1:41" ht="24.75" customHeight="1" x14ac:dyDescent="0.2">
      <c r="A7" s="300" t="s">
        <v>70</v>
      </c>
      <c r="B7" s="300"/>
      <c r="C7" s="301" t="s">
        <v>61</v>
      </c>
      <c r="D7" s="301"/>
      <c r="E7" s="301"/>
      <c r="F7" s="301"/>
      <c r="G7" s="368"/>
      <c r="H7" s="369"/>
      <c r="I7" s="369"/>
      <c r="J7" s="369"/>
      <c r="K7" s="369"/>
      <c r="L7" s="370"/>
      <c r="M7" s="371" t="s">
        <v>90</v>
      </c>
      <c r="N7" s="372"/>
      <c r="O7" s="372"/>
      <c r="P7" s="372"/>
      <c r="Q7" s="372"/>
      <c r="R7" s="372"/>
      <c r="S7" s="372"/>
      <c r="T7" s="372"/>
      <c r="U7" s="372"/>
      <c r="V7" s="373"/>
      <c r="W7" s="374" t="s">
        <v>86</v>
      </c>
      <c r="X7" s="375"/>
      <c r="Y7" s="376" t="s">
        <v>87</v>
      </c>
      <c r="Z7" s="377"/>
      <c r="AA7" s="378"/>
      <c r="AB7" s="374" t="s">
        <v>88</v>
      </c>
      <c r="AC7" s="375"/>
      <c r="AD7" s="379" t="s">
        <v>89</v>
      </c>
      <c r="AE7" s="380"/>
      <c r="AF7" s="381"/>
      <c r="AG7" s="381"/>
      <c r="AH7" s="367" t="s">
        <v>105</v>
      </c>
      <c r="AI7" s="367" t="s">
        <v>106</v>
      </c>
      <c r="AJ7" s="367" t="s">
        <v>68</v>
      </c>
      <c r="AN7" s="367" t="s">
        <v>141</v>
      </c>
    </row>
    <row r="8" spans="1:41" x14ac:dyDescent="0.2">
      <c r="A8" s="382" t="s">
        <v>53</v>
      </c>
      <c r="B8" s="382"/>
      <c r="C8" s="382"/>
      <c r="D8" s="382"/>
      <c r="E8" s="382"/>
      <c r="F8" s="382"/>
      <c r="G8" s="383" t="s">
        <v>21</v>
      </c>
      <c r="H8" s="384"/>
      <c r="I8" s="384"/>
      <c r="J8" s="384"/>
      <c r="K8" s="384"/>
      <c r="L8" s="384"/>
      <c r="M8" s="384"/>
      <c r="N8" s="384"/>
      <c r="O8" s="384"/>
      <c r="P8" s="384"/>
      <c r="Q8" s="384"/>
      <c r="R8" s="384"/>
      <c r="S8" s="384"/>
      <c r="T8" s="384"/>
      <c r="U8" s="384"/>
      <c r="V8" s="384"/>
      <c r="W8" s="384"/>
      <c r="X8" s="385"/>
      <c r="Y8" s="384"/>
      <c r="Z8" s="384"/>
      <c r="AA8" s="384"/>
      <c r="AB8" s="386"/>
      <c r="AC8" s="387" t="s">
        <v>28</v>
      </c>
      <c r="AD8" s="388" t="s">
        <v>39</v>
      </c>
      <c r="AE8" s="389"/>
      <c r="AF8" s="389"/>
      <c r="AG8" s="389"/>
      <c r="AH8" s="367" t="s">
        <v>107</v>
      </c>
      <c r="AI8" s="367" t="s">
        <v>108</v>
      </c>
      <c r="AN8" s="367" t="s">
        <v>142</v>
      </c>
    </row>
    <row r="9" spans="1:41" s="394" customFormat="1" ht="14.25" customHeight="1" x14ac:dyDescent="0.2">
      <c r="A9" s="390" t="s">
        <v>60</v>
      </c>
      <c r="B9" s="391" t="s">
        <v>62</v>
      </c>
      <c r="C9" s="390" t="s">
        <v>41</v>
      </c>
      <c r="D9" s="390" t="s">
        <v>63</v>
      </c>
      <c r="E9" s="390" t="s">
        <v>42</v>
      </c>
      <c r="F9" s="392" t="s">
        <v>43</v>
      </c>
      <c r="G9" s="382" t="s">
        <v>73</v>
      </c>
      <c r="H9" s="382"/>
      <c r="I9" s="382"/>
      <c r="J9" s="382"/>
      <c r="K9" s="383" t="s">
        <v>24</v>
      </c>
      <c r="L9" s="384"/>
      <c r="M9" s="384"/>
      <c r="N9" s="384"/>
      <c r="O9" s="384"/>
      <c r="P9" s="384"/>
      <c r="Q9" s="384"/>
      <c r="R9" s="384"/>
      <c r="S9" s="384"/>
      <c r="T9" s="386"/>
      <c r="U9" s="383" t="s">
        <v>45</v>
      </c>
      <c r="V9" s="384"/>
      <c r="W9" s="384"/>
      <c r="X9" s="384"/>
      <c r="Y9" s="384"/>
      <c r="Z9" s="384"/>
      <c r="AA9" s="384"/>
      <c r="AB9" s="386"/>
      <c r="AC9" s="393"/>
      <c r="AD9" s="388"/>
      <c r="AE9" s="389"/>
      <c r="AF9" s="389"/>
      <c r="AG9" s="389"/>
      <c r="AH9" s="367" t="s">
        <v>109</v>
      </c>
      <c r="AI9" s="367" t="s">
        <v>152</v>
      </c>
      <c r="AJ9" s="367" t="s">
        <v>112</v>
      </c>
    </row>
    <row r="10" spans="1:41" s="394" customFormat="1" ht="20.25" customHeight="1" x14ac:dyDescent="0.2">
      <c r="A10" s="390"/>
      <c r="B10" s="395"/>
      <c r="C10" s="390"/>
      <c r="D10" s="390"/>
      <c r="E10" s="390"/>
      <c r="F10" s="392"/>
      <c r="G10" s="396" t="s">
        <v>44</v>
      </c>
      <c r="H10" s="396"/>
      <c r="I10" s="396"/>
      <c r="J10" s="396"/>
      <c r="K10" s="397" t="s">
        <v>99</v>
      </c>
      <c r="L10" s="392" t="s">
        <v>100</v>
      </c>
      <c r="M10" s="392" t="s">
        <v>23</v>
      </c>
      <c r="N10" s="387" t="s">
        <v>153</v>
      </c>
      <c r="O10" s="390" t="s">
        <v>154</v>
      </c>
      <c r="P10" s="395" t="s">
        <v>155</v>
      </c>
      <c r="Q10" s="391" t="s">
        <v>159</v>
      </c>
      <c r="R10" s="390" t="s">
        <v>113</v>
      </c>
      <c r="S10" s="391" t="s">
        <v>160</v>
      </c>
      <c r="T10" s="391" t="s">
        <v>161</v>
      </c>
      <c r="U10" s="398" t="s">
        <v>167</v>
      </c>
      <c r="V10" s="390" t="s">
        <v>120</v>
      </c>
      <c r="W10" s="397" t="s">
        <v>125</v>
      </c>
      <c r="X10" s="391" t="s">
        <v>144</v>
      </c>
      <c r="Y10" s="390" t="s">
        <v>203</v>
      </c>
      <c r="Z10" s="390"/>
      <c r="AA10" s="390"/>
      <c r="AB10" s="390"/>
      <c r="AC10" s="393"/>
      <c r="AD10" s="399"/>
      <c r="AE10" s="400"/>
      <c r="AF10" s="400"/>
      <c r="AG10" s="400"/>
      <c r="AH10" s="394" t="s">
        <v>156</v>
      </c>
      <c r="AI10" s="394" t="s">
        <v>157</v>
      </c>
      <c r="AJ10" s="394" t="s">
        <v>158</v>
      </c>
      <c r="AL10" s="394" t="s">
        <v>145</v>
      </c>
      <c r="AO10" s="367" t="s">
        <v>117</v>
      </c>
    </row>
    <row r="11" spans="1:41" s="394" customFormat="1" ht="57.75" customHeight="1" x14ac:dyDescent="0.2">
      <c r="A11" s="391"/>
      <c r="B11" s="401"/>
      <c r="C11" s="391"/>
      <c r="D11" s="391"/>
      <c r="E11" s="391"/>
      <c r="F11" s="387"/>
      <c r="G11" s="402" t="s">
        <v>8</v>
      </c>
      <c r="H11" s="402" t="s">
        <v>9</v>
      </c>
      <c r="I11" s="402"/>
      <c r="J11" s="403" t="s">
        <v>168</v>
      </c>
      <c r="K11" s="398"/>
      <c r="L11" s="392"/>
      <c r="M11" s="392"/>
      <c r="N11" s="404"/>
      <c r="O11" s="390"/>
      <c r="P11" s="401"/>
      <c r="Q11" s="401"/>
      <c r="R11" s="390"/>
      <c r="S11" s="401"/>
      <c r="T11" s="401"/>
      <c r="U11" s="405"/>
      <c r="V11" s="390"/>
      <c r="W11" s="398"/>
      <c r="X11" s="401"/>
      <c r="Y11" s="406" t="s">
        <v>205</v>
      </c>
      <c r="Z11" s="406" t="s">
        <v>204</v>
      </c>
      <c r="AA11" s="407" t="s">
        <v>169</v>
      </c>
      <c r="AB11" s="407" t="s">
        <v>49</v>
      </c>
      <c r="AC11" s="404"/>
      <c r="AD11" s="408" t="s">
        <v>202</v>
      </c>
      <c r="AE11" s="408" t="s">
        <v>51</v>
      </c>
      <c r="AF11" s="408" t="s">
        <v>126</v>
      </c>
      <c r="AG11" s="406" t="s">
        <v>166</v>
      </c>
      <c r="AH11" s="394" t="s">
        <v>162</v>
      </c>
      <c r="AI11" s="394" t="s">
        <v>12</v>
      </c>
      <c r="AL11" s="394" t="s">
        <v>146</v>
      </c>
      <c r="AO11" s="367" t="s">
        <v>175</v>
      </c>
    </row>
    <row r="12" spans="1:41" ht="37.5" customHeight="1" x14ac:dyDescent="0.2">
      <c r="A12" s="225" t="s">
        <v>236</v>
      </c>
      <c r="B12" s="409" t="s">
        <v>237</v>
      </c>
      <c r="C12" s="225" t="s">
        <v>238</v>
      </c>
      <c r="D12" s="242" t="s">
        <v>143</v>
      </c>
      <c r="E12" s="226" t="s">
        <v>239</v>
      </c>
      <c r="F12" s="225" t="s">
        <v>240</v>
      </c>
      <c r="G12" s="249" t="s">
        <v>131</v>
      </c>
      <c r="H12" s="249" t="s">
        <v>146</v>
      </c>
      <c r="I12" s="71" t="str">
        <f>CONCATENATE(G12,H12)</f>
        <v>PROBABLEMENOR</v>
      </c>
      <c r="J12" s="410" t="str">
        <f>I13</f>
        <v>4. ALTO</v>
      </c>
      <c r="K12" s="411" t="s">
        <v>241</v>
      </c>
      <c r="L12" s="412" t="s">
        <v>110</v>
      </c>
      <c r="M12" s="67" t="s">
        <v>101</v>
      </c>
      <c r="N12" s="413">
        <f>IF(M12="ASIGNADO",15,IF(M12="NO ASIGNADO",0,""))</f>
        <v>15</v>
      </c>
      <c r="O12" s="414">
        <f>SUM(N12:N18)</f>
        <v>60</v>
      </c>
      <c r="P12" s="415" t="s">
        <v>157</v>
      </c>
      <c r="Q12" s="416">
        <f>IF(Q15="DÉBIL",0,IF(Q15="MODERADO",50,IF(Q15="FUERTE",100,"")))</f>
        <v>0</v>
      </c>
      <c r="R12" s="417"/>
      <c r="S12" s="418" t="s">
        <v>163</v>
      </c>
      <c r="T12" s="418" t="s">
        <v>163</v>
      </c>
      <c r="U12" s="243" t="s">
        <v>188</v>
      </c>
      <c r="V12" s="419" t="s">
        <v>123</v>
      </c>
      <c r="W12" s="420">
        <v>43831</v>
      </c>
      <c r="X12" s="225" t="s">
        <v>242</v>
      </c>
      <c r="Y12" s="226" t="s">
        <v>243</v>
      </c>
      <c r="Z12" s="246" t="s">
        <v>244</v>
      </c>
      <c r="AA12" s="219" t="s">
        <v>170</v>
      </c>
      <c r="AB12" s="225" t="s">
        <v>245</v>
      </c>
      <c r="AC12" s="222"/>
      <c r="AD12" s="222"/>
      <c r="AE12" s="421" t="s">
        <v>207</v>
      </c>
      <c r="AF12" s="225" t="s">
        <v>246</v>
      </c>
      <c r="AG12" s="225"/>
      <c r="AH12" s="367" t="s">
        <v>114</v>
      </c>
      <c r="AI12" s="367" t="s">
        <v>115</v>
      </c>
      <c r="AJ12" s="367" t="s">
        <v>116</v>
      </c>
      <c r="AK12" s="367" t="s">
        <v>117</v>
      </c>
      <c r="AL12" s="367" t="s">
        <v>116</v>
      </c>
      <c r="AN12" s="367" t="s">
        <v>170</v>
      </c>
      <c r="AO12" s="367" t="s">
        <v>176</v>
      </c>
    </row>
    <row r="13" spans="1:41" ht="51.75" customHeight="1" x14ac:dyDescent="0.2">
      <c r="A13" s="422"/>
      <c r="B13" s="423"/>
      <c r="C13" s="245"/>
      <c r="D13" s="243"/>
      <c r="E13" s="215"/>
      <c r="F13" s="245"/>
      <c r="G13" s="249"/>
      <c r="H13" s="249"/>
      <c r="I13" s="71"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4. ALTO</v>
      </c>
      <c r="J13" s="424"/>
      <c r="K13" s="411"/>
      <c r="L13" s="425" t="s">
        <v>199</v>
      </c>
      <c r="M13" s="65" t="s">
        <v>147</v>
      </c>
      <c r="N13" s="426">
        <f>IF(M13="ADECUADO",15,IF(M13="INADECUADO",0,""))</f>
        <v>15</v>
      </c>
      <c r="O13" s="427"/>
      <c r="P13" s="428"/>
      <c r="Q13" s="416"/>
      <c r="R13" s="429"/>
      <c r="S13" s="418"/>
      <c r="T13" s="418"/>
      <c r="U13" s="243"/>
      <c r="V13" s="430"/>
      <c r="W13" s="245"/>
      <c r="X13" s="245"/>
      <c r="Y13" s="431"/>
      <c r="Z13" s="431"/>
      <c r="AA13" s="220"/>
      <c r="AB13" s="225"/>
      <c r="AC13" s="222"/>
      <c r="AD13" s="222"/>
      <c r="AE13" s="421"/>
      <c r="AF13" s="225"/>
      <c r="AG13" s="225"/>
      <c r="AH13" s="367" t="s">
        <v>118</v>
      </c>
      <c r="AI13" s="367" t="s">
        <v>119</v>
      </c>
      <c r="AL13" s="367" t="s">
        <v>127</v>
      </c>
      <c r="AN13" s="367" t="s">
        <v>200</v>
      </c>
      <c r="AO13" s="367" t="s">
        <v>177</v>
      </c>
    </row>
    <row r="14" spans="1:41" ht="112.5" customHeight="1" x14ac:dyDescent="0.2">
      <c r="A14" s="422"/>
      <c r="B14" s="423"/>
      <c r="C14" s="245"/>
      <c r="D14" s="243"/>
      <c r="E14" s="215"/>
      <c r="F14" s="245"/>
      <c r="G14" s="249"/>
      <c r="H14" s="249"/>
      <c r="I14" s="71"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424"/>
      <c r="K14" s="411"/>
      <c r="L14" s="81" t="s">
        <v>111</v>
      </c>
      <c r="M14" s="65" t="s">
        <v>104</v>
      </c>
      <c r="N14" s="426">
        <f>IF(M14="OPORTUNA",15,IF(M14="INOPORTUNA",0,""))</f>
        <v>0</v>
      </c>
      <c r="O14" s="427"/>
      <c r="P14" s="428"/>
      <c r="Q14" s="416"/>
      <c r="R14" s="429"/>
      <c r="S14" s="432" t="s">
        <v>164</v>
      </c>
      <c r="T14" s="432" t="s">
        <v>165</v>
      </c>
      <c r="U14" s="243"/>
      <c r="V14" s="430"/>
      <c r="W14" s="245"/>
      <c r="X14" s="245"/>
      <c r="Y14" s="431"/>
      <c r="Z14" s="431"/>
      <c r="AA14" s="220"/>
      <c r="AB14" s="225"/>
      <c r="AC14" s="222"/>
      <c r="AD14" s="222"/>
      <c r="AE14" s="421"/>
      <c r="AF14" s="225"/>
      <c r="AG14" s="225"/>
      <c r="AH14" s="367" t="s">
        <v>121</v>
      </c>
      <c r="AI14" s="367" t="s">
        <v>122</v>
      </c>
      <c r="AJ14" s="367" t="s">
        <v>123</v>
      </c>
      <c r="AK14" s="367" t="s">
        <v>124</v>
      </c>
      <c r="AL14" s="367" t="s">
        <v>132</v>
      </c>
      <c r="AO14" s="367" t="s">
        <v>178</v>
      </c>
    </row>
    <row r="15" spans="1:41" ht="69.75" customHeight="1" x14ac:dyDescent="0.2">
      <c r="A15" s="422"/>
      <c r="B15" s="423"/>
      <c r="C15" s="245"/>
      <c r="D15" s="243"/>
      <c r="E15" s="77" t="s">
        <v>172</v>
      </c>
      <c r="F15" s="245"/>
      <c r="G15" s="249"/>
      <c r="H15" s="249"/>
      <c r="I15" s="71"/>
      <c r="J15" s="424"/>
      <c r="K15" s="411"/>
      <c r="L15" s="425" t="s">
        <v>136</v>
      </c>
      <c r="M15" s="65" t="s">
        <v>150</v>
      </c>
      <c r="N15" s="426">
        <f>IF(M15="PREVENIR",15,IF(M15="DETECTAR",10,IF(M15="NO ES UN CONTROL",0,"")))</f>
        <v>10</v>
      </c>
      <c r="O15" s="433" t="str">
        <f>IF(O12&lt;86,"DÉBIL",IF(O12&lt;96,"MODERADO",IF(O12&lt;101,"FUERTE","")))</f>
        <v>DÉBIL</v>
      </c>
      <c r="P15" s="428"/>
      <c r="Q15" s="434" t="str">
        <f>IF(AND(O15="FUERTE",P12="FUERTE (SIEMPRE SE EJECUTA)"),"FUERTE",IF(OR(O15="DÉBIL",P12="DÉBIL (NO SE EJECUTA)"),"DÉBIL",IF(OR(O15="MODERADO",P12="MODERADO (ALGUNAS VECES)"),"MODERADO")))</f>
        <v>DÉBIL</v>
      </c>
      <c r="R15" s="435"/>
      <c r="S15" s="436"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15" s="437"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15" s="243"/>
      <c r="V15" s="430"/>
      <c r="W15" s="245"/>
      <c r="X15" s="245"/>
      <c r="Y15" s="431"/>
      <c r="Z15" s="438"/>
      <c r="AA15" s="220"/>
      <c r="AB15" s="225"/>
      <c r="AC15" s="222"/>
      <c r="AD15" s="222"/>
      <c r="AE15" s="421"/>
      <c r="AF15" s="225" t="s">
        <v>174</v>
      </c>
      <c r="AG15" s="225"/>
      <c r="AH15" s="367" t="s">
        <v>118</v>
      </c>
      <c r="AO15" s="367" t="s">
        <v>179</v>
      </c>
    </row>
    <row r="16" spans="1:41" ht="55.5" customHeight="1" x14ac:dyDescent="0.2">
      <c r="A16" s="422"/>
      <c r="B16" s="423"/>
      <c r="C16" s="245"/>
      <c r="D16" s="243"/>
      <c r="E16" s="215" t="s">
        <v>247</v>
      </c>
      <c r="F16" s="245"/>
      <c r="G16" s="249"/>
      <c r="H16" s="249"/>
      <c r="I16" s="71"/>
      <c r="J16" s="424"/>
      <c r="K16" s="411"/>
      <c r="L16" s="425" t="s">
        <v>137</v>
      </c>
      <c r="M16" s="65" t="s">
        <v>106</v>
      </c>
      <c r="N16" s="426">
        <f>IF(M16="CONFIABLE",15,IF(M16="NO CONFIABLE",0,""))</f>
        <v>0</v>
      </c>
      <c r="O16" s="439"/>
      <c r="P16" s="428"/>
      <c r="Q16" s="434"/>
      <c r="R16" s="435"/>
      <c r="S16" s="436"/>
      <c r="T16" s="440"/>
      <c r="U16" s="243"/>
      <c r="V16" s="430"/>
      <c r="W16" s="245"/>
      <c r="X16" s="245"/>
      <c r="Y16" s="431"/>
      <c r="Z16" s="77" t="s">
        <v>206</v>
      </c>
      <c r="AA16" s="220"/>
      <c r="AB16" s="225"/>
      <c r="AC16" s="222"/>
      <c r="AD16" s="222"/>
      <c r="AE16" s="421"/>
      <c r="AF16" s="225"/>
      <c r="AG16" s="225"/>
      <c r="AH16" s="367" t="s">
        <v>163</v>
      </c>
      <c r="AJ16" s="367" t="s">
        <v>150</v>
      </c>
      <c r="AK16" s="367" t="s">
        <v>149</v>
      </c>
      <c r="AL16" s="367" t="s">
        <v>151</v>
      </c>
      <c r="AO16" s="367" t="s">
        <v>180</v>
      </c>
    </row>
    <row r="17" spans="1:41" ht="66.75" customHeight="1" x14ac:dyDescent="0.2">
      <c r="A17" s="422"/>
      <c r="B17" s="423"/>
      <c r="C17" s="245"/>
      <c r="D17" s="243"/>
      <c r="E17" s="215"/>
      <c r="F17" s="245"/>
      <c r="G17" s="249"/>
      <c r="H17" s="249"/>
      <c r="I17" s="71"/>
      <c r="J17" s="424"/>
      <c r="K17" s="411"/>
      <c r="L17" s="425" t="s">
        <v>138</v>
      </c>
      <c r="M17" s="65" t="s">
        <v>107</v>
      </c>
      <c r="N17" s="426">
        <f>IF(M17="SE INVESTIGAN Y SE RESUELVEN OPORTUNAMENTE",15,IF(M17="NO SE INVESTIGAN Y SE RESUELVEN OPORTUNAMENTE",0,""))</f>
        <v>15</v>
      </c>
      <c r="O17" s="439"/>
      <c r="P17" s="428"/>
      <c r="Q17" s="434"/>
      <c r="R17" s="435"/>
      <c r="S17" s="436"/>
      <c r="T17" s="440"/>
      <c r="U17" s="243"/>
      <c r="V17" s="430"/>
      <c r="W17" s="245"/>
      <c r="X17" s="245"/>
      <c r="Y17" s="431"/>
      <c r="Z17" s="246" t="s">
        <v>248</v>
      </c>
      <c r="AA17" s="220"/>
      <c r="AB17" s="225"/>
      <c r="AC17" s="222"/>
      <c r="AD17" s="222"/>
      <c r="AE17" s="421"/>
      <c r="AF17" s="225"/>
      <c r="AG17" s="225"/>
      <c r="AH17" s="367" t="s">
        <v>119</v>
      </c>
      <c r="AO17" s="367" t="s">
        <v>181</v>
      </c>
    </row>
    <row r="18" spans="1:41" ht="167.25" customHeight="1" x14ac:dyDescent="0.2">
      <c r="A18" s="409"/>
      <c r="B18" s="423"/>
      <c r="C18" s="246"/>
      <c r="D18" s="244"/>
      <c r="E18" s="216"/>
      <c r="F18" s="246"/>
      <c r="G18" s="250"/>
      <c r="H18" s="250"/>
      <c r="I18" s="71"/>
      <c r="J18" s="424"/>
      <c r="K18" s="441"/>
      <c r="L18" s="442" t="s">
        <v>139</v>
      </c>
      <c r="M18" s="72" t="s">
        <v>152</v>
      </c>
      <c r="N18" s="443">
        <f>IF(M18="COMPLETA",10,IF(M18="INCOMPLETA",5,IF(M18="NO EXISTE",0,"")))</f>
        <v>5</v>
      </c>
      <c r="O18" s="439"/>
      <c r="P18" s="444"/>
      <c r="Q18" s="445"/>
      <c r="R18" s="446"/>
      <c r="S18" s="437"/>
      <c r="T18" s="440"/>
      <c r="U18" s="244"/>
      <c r="V18" s="430"/>
      <c r="W18" s="246"/>
      <c r="X18" s="246"/>
      <c r="Y18" s="438"/>
      <c r="Z18" s="438"/>
      <c r="AA18" s="221"/>
      <c r="AB18" s="226"/>
      <c r="AC18" s="217"/>
      <c r="AD18" s="217"/>
      <c r="AE18" s="447"/>
      <c r="AF18" s="226"/>
      <c r="AG18" s="226"/>
      <c r="AO18" s="367" t="s">
        <v>182</v>
      </c>
    </row>
    <row r="19" spans="1:41" ht="60.75" customHeight="1" x14ac:dyDescent="0.2">
      <c r="A19" s="382" t="s">
        <v>53</v>
      </c>
      <c r="B19" s="382"/>
      <c r="C19" s="382"/>
      <c r="D19" s="382"/>
      <c r="E19" s="382"/>
      <c r="F19" s="382"/>
      <c r="G19" s="383" t="s">
        <v>21</v>
      </c>
      <c r="H19" s="384"/>
      <c r="I19" s="384"/>
      <c r="J19" s="384"/>
      <c r="K19" s="384"/>
      <c r="L19" s="384"/>
      <c r="M19" s="384"/>
      <c r="N19" s="384"/>
      <c r="O19" s="384"/>
      <c r="P19" s="384"/>
      <c r="Q19" s="384"/>
      <c r="R19" s="384"/>
      <c r="S19" s="384"/>
      <c r="T19" s="384"/>
      <c r="U19" s="384"/>
      <c r="V19" s="384"/>
      <c r="W19" s="384"/>
      <c r="X19" s="385"/>
      <c r="Y19" s="384"/>
      <c r="Z19" s="384"/>
      <c r="AA19" s="384"/>
      <c r="AB19" s="386"/>
      <c r="AC19" s="387" t="s">
        <v>28</v>
      </c>
      <c r="AD19" s="388" t="s">
        <v>39</v>
      </c>
      <c r="AE19" s="389"/>
      <c r="AF19" s="389"/>
      <c r="AG19" s="389"/>
    </row>
    <row r="20" spans="1:41" ht="60.75" customHeight="1" x14ac:dyDescent="0.2">
      <c r="A20" s="390" t="s">
        <v>60</v>
      </c>
      <c r="B20" s="391" t="s">
        <v>62</v>
      </c>
      <c r="C20" s="390" t="s">
        <v>41</v>
      </c>
      <c r="D20" s="390" t="s">
        <v>63</v>
      </c>
      <c r="E20" s="390" t="s">
        <v>42</v>
      </c>
      <c r="F20" s="392" t="s">
        <v>43</v>
      </c>
      <c r="G20" s="382" t="s">
        <v>73</v>
      </c>
      <c r="H20" s="382"/>
      <c r="I20" s="382"/>
      <c r="J20" s="382"/>
      <c r="K20" s="383" t="s">
        <v>24</v>
      </c>
      <c r="L20" s="384"/>
      <c r="M20" s="384"/>
      <c r="N20" s="384"/>
      <c r="O20" s="384"/>
      <c r="P20" s="384"/>
      <c r="Q20" s="384"/>
      <c r="R20" s="384"/>
      <c r="S20" s="384"/>
      <c r="T20" s="386"/>
      <c r="U20" s="383" t="s">
        <v>45</v>
      </c>
      <c r="V20" s="384"/>
      <c r="W20" s="384"/>
      <c r="X20" s="384"/>
      <c r="Y20" s="384"/>
      <c r="Z20" s="384"/>
      <c r="AA20" s="384"/>
      <c r="AB20" s="386"/>
      <c r="AC20" s="393"/>
      <c r="AD20" s="388"/>
      <c r="AE20" s="389"/>
      <c r="AF20" s="389"/>
      <c r="AG20" s="389"/>
    </row>
    <row r="21" spans="1:41" ht="60.75" customHeight="1" x14ac:dyDescent="0.2">
      <c r="A21" s="390"/>
      <c r="B21" s="395"/>
      <c r="C21" s="390"/>
      <c r="D21" s="390"/>
      <c r="E21" s="390"/>
      <c r="F21" s="392"/>
      <c r="G21" s="396" t="s">
        <v>44</v>
      </c>
      <c r="H21" s="396"/>
      <c r="I21" s="396"/>
      <c r="J21" s="396"/>
      <c r="K21" s="397" t="s">
        <v>99</v>
      </c>
      <c r="L21" s="392" t="s">
        <v>100</v>
      </c>
      <c r="M21" s="392" t="s">
        <v>23</v>
      </c>
      <c r="N21" s="387" t="s">
        <v>153</v>
      </c>
      <c r="O21" s="390" t="s">
        <v>154</v>
      </c>
      <c r="P21" s="395" t="s">
        <v>155</v>
      </c>
      <c r="Q21" s="391" t="s">
        <v>159</v>
      </c>
      <c r="R21" s="390" t="s">
        <v>113</v>
      </c>
      <c r="S21" s="391" t="s">
        <v>160</v>
      </c>
      <c r="T21" s="391" t="s">
        <v>161</v>
      </c>
      <c r="U21" s="398" t="s">
        <v>167</v>
      </c>
      <c r="V21" s="390" t="s">
        <v>120</v>
      </c>
      <c r="W21" s="397" t="s">
        <v>125</v>
      </c>
      <c r="X21" s="391" t="s">
        <v>144</v>
      </c>
      <c r="Y21" s="390" t="s">
        <v>203</v>
      </c>
      <c r="Z21" s="390"/>
      <c r="AA21" s="390"/>
      <c r="AB21" s="390"/>
      <c r="AC21" s="393"/>
      <c r="AD21" s="399"/>
      <c r="AE21" s="400"/>
      <c r="AF21" s="400"/>
      <c r="AG21" s="400"/>
    </row>
    <row r="22" spans="1:41" ht="60.75" customHeight="1" x14ac:dyDescent="0.2">
      <c r="A22" s="391"/>
      <c r="B22" s="401"/>
      <c r="C22" s="391"/>
      <c r="D22" s="391"/>
      <c r="E22" s="391"/>
      <c r="F22" s="387"/>
      <c r="G22" s="402" t="s">
        <v>8</v>
      </c>
      <c r="H22" s="402" t="s">
        <v>9</v>
      </c>
      <c r="I22" s="402"/>
      <c r="J22" s="403" t="s">
        <v>168</v>
      </c>
      <c r="K22" s="398"/>
      <c r="L22" s="392"/>
      <c r="M22" s="392"/>
      <c r="N22" s="404"/>
      <c r="O22" s="390"/>
      <c r="P22" s="401"/>
      <c r="Q22" s="401"/>
      <c r="R22" s="390"/>
      <c r="S22" s="401"/>
      <c r="T22" s="401"/>
      <c r="U22" s="405"/>
      <c r="V22" s="390"/>
      <c r="W22" s="398"/>
      <c r="X22" s="401"/>
      <c r="Y22" s="406" t="s">
        <v>205</v>
      </c>
      <c r="Z22" s="406" t="s">
        <v>204</v>
      </c>
      <c r="AA22" s="407" t="s">
        <v>169</v>
      </c>
      <c r="AB22" s="407" t="s">
        <v>49</v>
      </c>
      <c r="AC22" s="404"/>
      <c r="AD22" s="408" t="s">
        <v>202</v>
      </c>
      <c r="AE22" s="408" t="s">
        <v>51</v>
      </c>
      <c r="AF22" s="408" t="s">
        <v>126</v>
      </c>
      <c r="AG22" s="406" t="s">
        <v>166</v>
      </c>
    </row>
    <row r="23" spans="1:41" ht="60.75" customHeight="1" x14ac:dyDescent="0.2">
      <c r="A23" s="422" t="s">
        <v>236</v>
      </c>
      <c r="B23" s="409" t="s">
        <v>237</v>
      </c>
      <c r="C23" s="225" t="s">
        <v>249</v>
      </c>
      <c r="D23" s="242" t="s">
        <v>142</v>
      </c>
      <c r="E23" s="226" t="s">
        <v>250</v>
      </c>
      <c r="F23" s="225" t="s">
        <v>251</v>
      </c>
      <c r="G23" s="249" t="s">
        <v>130</v>
      </c>
      <c r="H23" s="249" t="s">
        <v>127</v>
      </c>
      <c r="I23" s="71" t="str">
        <f>CONCATENATE(G23,H23)</f>
        <v>POSIBLEMAYOR</v>
      </c>
      <c r="J23" s="410" t="str">
        <f>I24</f>
        <v>3. EXTREMO</v>
      </c>
      <c r="K23" s="411" t="s">
        <v>252</v>
      </c>
      <c r="L23" s="412" t="s">
        <v>110</v>
      </c>
      <c r="M23" s="67" t="s">
        <v>101</v>
      </c>
      <c r="N23" s="413">
        <f>IF(M23="ASIGNADO",15,IF(M23="NO ASIGNADO",0,""))</f>
        <v>15</v>
      </c>
      <c r="O23" s="414">
        <f>SUM(N23:N29)</f>
        <v>85</v>
      </c>
      <c r="P23" s="415" t="s">
        <v>157</v>
      </c>
      <c r="Q23" s="416">
        <f>IF(Q26="DÉBIL",0,IF(Q26=R26,50,IF(T23Q26=O26,100,"")))</f>
        <v>0</v>
      </c>
      <c r="R23" s="448" t="s">
        <v>253</v>
      </c>
      <c r="S23" s="418" t="s">
        <v>118</v>
      </c>
      <c r="T23" s="418" t="s">
        <v>118</v>
      </c>
      <c r="U23" s="243" t="s">
        <v>194</v>
      </c>
      <c r="V23" s="419" t="s">
        <v>123</v>
      </c>
      <c r="W23" s="245" t="s">
        <v>254</v>
      </c>
      <c r="X23" s="225" t="s">
        <v>255</v>
      </c>
      <c r="Y23" s="226" t="s">
        <v>256</v>
      </c>
      <c r="Z23" s="246" t="s">
        <v>244</v>
      </c>
      <c r="AA23" s="219" t="s">
        <v>170</v>
      </c>
      <c r="AB23" s="225" t="s">
        <v>257</v>
      </c>
      <c r="AC23" s="222"/>
      <c r="AD23" s="222"/>
      <c r="AE23" s="421" t="s">
        <v>207</v>
      </c>
      <c r="AF23" s="449" t="s">
        <v>258</v>
      </c>
      <c r="AG23" s="225"/>
    </row>
    <row r="24" spans="1:41" ht="60.75" customHeight="1" x14ac:dyDescent="0.2">
      <c r="A24" s="422"/>
      <c r="B24" s="423"/>
      <c r="C24" s="245"/>
      <c r="D24" s="243"/>
      <c r="E24" s="215"/>
      <c r="F24" s="245"/>
      <c r="G24" s="249"/>
      <c r="H24" s="249"/>
      <c r="I24" s="71" t="str">
        <f>IF(I23="RARA VEZINSIGNIFICANTE","1. BAJO",IF(I23="RARA VEZMENOR","2. BAJO",IF(I23="IMPROBABLEINSIGNIFICANTE","3. BAJO",IF(I23="IMPROBABLEMENOR","4. BAJO",IF(I23="POSIBLEINSIGNIFICANTE","5. BAJO",IF(I23="RARA VEZMODERADO","1. MODERADO",IF(I23="IMPROBABLEMODERADO","2. MODERADO",IF(I23="POSIBLEMENOR","3. MODERADO",IF(I23="PROBABLEINSIGNIFICANTE","4. MODERADO",IF(I23="RARA VEZMAYOR","1. ALTO",IF(I23="IMPROBABLEMAYOR","2. ALTO",IF(I23="POSIBLEMODERADO","3. ALTO",IF(I23="PROBABLEMENOR","4. ALTO",IF(I23="PROBABLEMODERADO","5. ALTO",IF(I23="CASI SEGUROINSIGNIFICANTE","6. ALTO",IF(I23="CASI SEGUROMENOR","7. ALTO",IF(I23="RARA VEZCATASTRÓFICO","1. EXTREMO",IF(I23="IMPROBABLECATASTRÓFICO","2. EXTREMO",IF(I23="POSIBLEMAYOR","3. EXTREMO",IF(I23="POSIBLECATASTRÓFICO","4. EXTREMO",IF(I23="PROBABLEMAYOR","5. EXTREMO",IF(I23="PROBABLECATASTRÓFICO","6. EXTREMO",IF(I23="CASI SEGUROMODERADO","7. EXTREMO",IF(I23="CASI SEGUROMAYOR","8. EXTREMO",IF(I23="CASI SEGUROCATASTRÓFICO","9. EXTREMO","")))))))))))))))))))))))))</f>
        <v>3. EXTREMO</v>
      </c>
      <c r="J24" s="424"/>
      <c r="K24" s="450"/>
      <c r="L24" s="425" t="s">
        <v>199</v>
      </c>
      <c r="M24" s="65" t="s">
        <v>147</v>
      </c>
      <c r="N24" s="426">
        <f>IF(M24="ADECUADO",15,IF(M24="INADECUADO",0,""))</f>
        <v>15</v>
      </c>
      <c r="O24" s="427"/>
      <c r="P24" s="428"/>
      <c r="Q24" s="416"/>
      <c r="R24" s="451"/>
      <c r="S24" s="418"/>
      <c r="T24" s="418"/>
      <c r="U24" s="243"/>
      <c r="V24" s="430"/>
      <c r="W24" s="245"/>
      <c r="X24" s="245"/>
      <c r="Y24" s="431"/>
      <c r="Z24" s="431"/>
      <c r="AA24" s="220"/>
      <c r="AB24" s="245"/>
      <c r="AC24" s="222"/>
      <c r="AD24" s="222"/>
      <c r="AE24" s="421"/>
      <c r="AF24" s="449"/>
      <c r="AG24" s="225"/>
    </row>
    <row r="25" spans="1:41" ht="60.75" customHeight="1" x14ac:dyDescent="0.2">
      <c r="A25" s="422"/>
      <c r="B25" s="423"/>
      <c r="C25" s="245"/>
      <c r="D25" s="243"/>
      <c r="E25" s="215"/>
      <c r="F25" s="245"/>
      <c r="G25" s="249"/>
      <c r="H25" s="249"/>
      <c r="I25" s="71" t="str">
        <f>IF(OR(I24="1. BAJO",I24="2. BAJO",I24="3. BAJO",I24="4. BAJO",I24="5. BAJO"),"BAJO",IF(OR(I24="1. MODERADO",I24="2. MODERADO",I24="3. MODERADO",I24="4. MODERADO"),"MODERADO",IF(OR(I24="1. ALTO",I24="2. ALTO",I24="3. ALTO",I24="4. ALTO",I24="5. ALTO",I24="6. ALTO",I24="7. ALTO"),"ALTO",IF(OR(I24="1. EXTREMO",I24="2. EXTREMO",I24="3. EXTREMO",I24="4. EXTREMO",I24="5. EXTREMO",I24="6. EXTREMO",I24="7. EXTREMO",I24="8. EXTREMO",I24="9. EXTREMO"),"EXTREMO",""))))</f>
        <v>EXTREMO</v>
      </c>
      <c r="J25" s="424"/>
      <c r="K25" s="450"/>
      <c r="L25" s="81" t="s">
        <v>111</v>
      </c>
      <c r="M25" s="65" t="s">
        <v>148</v>
      </c>
      <c r="N25" s="426">
        <f>IF(M25="OPORTUNA",15,IF(M25="INOPORTUNA",0,""))</f>
        <v>15</v>
      </c>
      <c r="O25" s="427"/>
      <c r="P25" s="428"/>
      <c r="Q25" s="416"/>
      <c r="R25" s="451"/>
      <c r="S25" s="432" t="s">
        <v>164</v>
      </c>
      <c r="T25" s="432" t="s">
        <v>165</v>
      </c>
      <c r="U25" s="243"/>
      <c r="V25" s="430"/>
      <c r="W25" s="245"/>
      <c r="X25" s="245"/>
      <c r="Y25" s="431"/>
      <c r="Z25" s="431"/>
      <c r="AA25" s="220"/>
      <c r="AB25" s="245"/>
      <c r="AC25" s="222"/>
      <c r="AD25" s="222"/>
      <c r="AE25" s="421"/>
      <c r="AF25" s="449"/>
      <c r="AG25" s="225"/>
    </row>
    <row r="26" spans="1:41" ht="60.75" customHeight="1" x14ac:dyDescent="0.2">
      <c r="A26" s="422"/>
      <c r="B26" s="423"/>
      <c r="C26" s="245"/>
      <c r="D26" s="243"/>
      <c r="E26" s="77" t="s">
        <v>172</v>
      </c>
      <c r="F26" s="245"/>
      <c r="G26" s="249"/>
      <c r="H26" s="249"/>
      <c r="I26" s="71"/>
      <c r="J26" s="424"/>
      <c r="K26" s="450"/>
      <c r="L26" s="425" t="s">
        <v>136</v>
      </c>
      <c r="M26" s="65" t="s">
        <v>149</v>
      </c>
      <c r="N26" s="426">
        <f>IF(M26="PREVENIR",15,IF(M26="DETECTAR",10,IF(M26="NO ES UN CONTROL",0,"")))</f>
        <v>15</v>
      </c>
      <c r="O26" s="433" t="str">
        <f>IF(O23&lt;86,"DÉBIL",IF(O23&lt;96,"MODERADO",IF(O23&lt;101,"FUERTE","")))</f>
        <v>DÉBIL</v>
      </c>
      <c r="P26" s="428"/>
      <c r="Q26" s="434" t="str">
        <f>IF(AND(O26="FUERTE",P23="FUERTE (SIEMPRE SE EJECUTA)"),"FUERTE",IF(OR(O26="DÉBIL",P23="DÉBIL (NO SE EJECUTA)"),"DÉBIL",IF(OR(O26="MODERADO",P23="MODERADO (ALGUNAS VECES)"),"MODERADO")))</f>
        <v>DÉBIL</v>
      </c>
      <c r="R26" s="435" t="str">
        <f>IF(AND(O26="FUERTE",P23="FUERTE (SIEMPRE SE EJECUTA)"),"NO","SÍ")</f>
        <v>SÍ</v>
      </c>
      <c r="S26" s="436"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26" s="437"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26" s="243"/>
      <c r="V26" s="430"/>
      <c r="W26" s="245"/>
      <c r="X26" s="245"/>
      <c r="Y26" s="431"/>
      <c r="Z26" s="438"/>
      <c r="AA26" s="220"/>
      <c r="AB26" s="245"/>
      <c r="AC26" s="222"/>
      <c r="AD26" s="222"/>
      <c r="AE26" s="421"/>
      <c r="AF26" s="225" t="s">
        <v>174</v>
      </c>
      <c r="AG26" s="225"/>
    </row>
    <row r="27" spans="1:41" ht="60.75" customHeight="1" x14ac:dyDescent="0.2">
      <c r="A27" s="422"/>
      <c r="B27" s="423"/>
      <c r="C27" s="245"/>
      <c r="D27" s="243"/>
      <c r="E27" s="215" t="s">
        <v>259</v>
      </c>
      <c r="F27" s="245"/>
      <c r="G27" s="249"/>
      <c r="H27" s="249"/>
      <c r="I27" s="71"/>
      <c r="J27" s="424"/>
      <c r="K27" s="450"/>
      <c r="L27" s="425" t="s">
        <v>137</v>
      </c>
      <c r="M27" s="65" t="s">
        <v>105</v>
      </c>
      <c r="N27" s="426">
        <f>IF(M27="CONFIABLE",15,IF(M27="NO CONFIABLE",0,""))</f>
        <v>15</v>
      </c>
      <c r="O27" s="439"/>
      <c r="P27" s="428"/>
      <c r="Q27" s="434"/>
      <c r="R27" s="435"/>
      <c r="S27" s="436"/>
      <c r="T27" s="440"/>
      <c r="U27" s="243"/>
      <c r="V27" s="430"/>
      <c r="W27" s="245"/>
      <c r="X27" s="245"/>
      <c r="Y27" s="431"/>
      <c r="Z27" s="77" t="s">
        <v>206</v>
      </c>
      <c r="AA27" s="220"/>
      <c r="AB27" s="245"/>
      <c r="AC27" s="222"/>
      <c r="AD27" s="222"/>
      <c r="AE27" s="421"/>
      <c r="AF27" s="225"/>
      <c r="AG27" s="225"/>
    </row>
    <row r="28" spans="1:41" ht="73.5" customHeight="1" x14ac:dyDescent="0.2">
      <c r="A28" s="422"/>
      <c r="B28" s="423"/>
      <c r="C28" s="245"/>
      <c r="D28" s="243"/>
      <c r="E28" s="215"/>
      <c r="F28" s="245"/>
      <c r="G28" s="249"/>
      <c r="H28" s="249"/>
      <c r="I28" s="71"/>
      <c r="J28" s="424"/>
      <c r="K28" s="450"/>
      <c r="L28" s="425" t="s">
        <v>138</v>
      </c>
      <c r="M28" s="65" t="s">
        <v>108</v>
      </c>
      <c r="N28" s="426">
        <f>IF(M28="SE INVESTIGAN Y SE RESUELVEN OPORTUNAMENTE",15,IF(M28="NO SE INVESTIGAN Y SE RESUELVEN OPORTUNAMENTE",0,""))</f>
        <v>0</v>
      </c>
      <c r="O28" s="439"/>
      <c r="P28" s="428"/>
      <c r="Q28" s="434"/>
      <c r="R28" s="435"/>
      <c r="S28" s="436"/>
      <c r="T28" s="440"/>
      <c r="U28" s="243"/>
      <c r="V28" s="430"/>
      <c r="W28" s="245"/>
      <c r="X28" s="245"/>
      <c r="Y28" s="431"/>
      <c r="Z28" s="246" t="s">
        <v>248</v>
      </c>
      <c r="AA28" s="220"/>
      <c r="AB28" s="245"/>
      <c r="AC28" s="222"/>
      <c r="AD28" s="222"/>
      <c r="AE28" s="421"/>
      <c r="AF28" s="225"/>
      <c r="AG28" s="225"/>
    </row>
    <row r="29" spans="1:41" ht="60.75" customHeight="1" x14ac:dyDescent="0.2">
      <c r="A29" s="409"/>
      <c r="B29" s="423"/>
      <c r="C29" s="246"/>
      <c r="D29" s="244"/>
      <c r="E29" s="216"/>
      <c r="F29" s="246"/>
      <c r="G29" s="250"/>
      <c r="H29" s="250"/>
      <c r="I29" s="71"/>
      <c r="J29" s="424"/>
      <c r="K29" s="452"/>
      <c r="L29" s="442" t="s">
        <v>139</v>
      </c>
      <c r="M29" s="72" t="s">
        <v>109</v>
      </c>
      <c r="N29" s="443">
        <f>IF(M29="COMPLETA",10,IF(M29="INCOMPLETA",5,IF(M29="NO EXISTE",0,"")))</f>
        <v>10</v>
      </c>
      <c r="O29" s="439"/>
      <c r="P29" s="444"/>
      <c r="Q29" s="445"/>
      <c r="R29" s="446"/>
      <c r="S29" s="437"/>
      <c r="T29" s="440"/>
      <c r="U29" s="244"/>
      <c r="V29" s="430"/>
      <c r="W29" s="246"/>
      <c r="X29" s="246"/>
      <c r="Y29" s="438"/>
      <c r="Z29" s="438"/>
      <c r="AA29" s="221"/>
      <c r="AB29" s="246"/>
      <c r="AC29" s="217"/>
      <c r="AD29" s="217"/>
      <c r="AE29" s="447"/>
      <c r="AF29" s="226"/>
      <c r="AG29" s="226"/>
    </row>
    <row r="30" spans="1:41" ht="60.75" customHeight="1" x14ac:dyDescent="0.2">
      <c r="A30" s="382" t="s">
        <v>53</v>
      </c>
      <c r="B30" s="382"/>
      <c r="C30" s="382"/>
      <c r="D30" s="382"/>
      <c r="E30" s="382"/>
      <c r="F30" s="382"/>
      <c r="G30" s="383" t="s">
        <v>21</v>
      </c>
      <c r="H30" s="384"/>
      <c r="I30" s="384"/>
      <c r="J30" s="384"/>
      <c r="K30" s="384"/>
      <c r="L30" s="384"/>
      <c r="M30" s="384"/>
      <c r="N30" s="384"/>
      <c r="O30" s="384"/>
      <c r="P30" s="384"/>
      <c r="Q30" s="384"/>
      <c r="R30" s="384"/>
      <c r="S30" s="384"/>
      <c r="T30" s="384"/>
      <c r="U30" s="384"/>
      <c r="V30" s="384"/>
      <c r="W30" s="384"/>
      <c r="X30" s="385"/>
      <c r="Y30" s="384"/>
      <c r="Z30" s="384"/>
      <c r="AA30" s="384"/>
      <c r="AB30" s="386"/>
      <c r="AC30" s="387" t="s">
        <v>28</v>
      </c>
      <c r="AD30" s="388" t="s">
        <v>39</v>
      </c>
      <c r="AE30" s="389"/>
      <c r="AF30" s="389"/>
      <c r="AG30" s="389"/>
    </row>
    <row r="31" spans="1:41" ht="60.75" customHeight="1" x14ac:dyDescent="0.2">
      <c r="A31" s="390" t="s">
        <v>60</v>
      </c>
      <c r="B31" s="391" t="s">
        <v>62</v>
      </c>
      <c r="C31" s="390" t="s">
        <v>41</v>
      </c>
      <c r="D31" s="390" t="s">
        <v>63</v>
      </c>
      <c r="E31" s="390" t="s">
        <v>42</v>
      </c>
      <c r="F31" s="392" t="s">
        <v>43</v>
      </c>
      <c r="G31" s="382" t="s">
        <v>73</v>
      </c>
      <c r="H31" s="382"/>
      <c r="I31" s="382"/>
      <c r="J31" s="382"/>
      <c r="K31" s="383" t="s">
        <v>24</v>
      </c>
      <c r="L31" s="384"/>
      <c r="M31" s="384"/>
      <c r="N31" s="384"/>
      <c r="O31" s="384"/>
      <c r="P31" s="384"/>
      <c r="Q31" s="384"/>
      <c r="R31" s="384"/>
      <c r="S31" s="384"/>
      <c r="T31" s="386"/>
      <c r="U31" s="383" t="s">
        <v>45</v>
      </c>
      <c r="V31" s="384"/>
      <c r="W31" s="384"/>
      <c r="X31" s="384"/>
      <c r="Y31" s="384"/>
      <c r="Z31" s="384"/>
      <c r="AA31" s="384"/>
      <c r="AB31" s="386"/>
      <c r="AC31" s="393"/>
      <c r="AD31" s="388"/>
      <c r="AE31" s="389"/>
      <c r="AF31" s="389"/>
      <c r="AG31" s="389"/>
    </row>
    <row r="32" spans="1:41" ht="60.75" customHeight="1" x14ac:dyDescent="0.2">
      <c r="A32" s="390"/>
      <c r="B32" s="395"/>
      <c r="C32" s="390"/>
      <c r="D32" s="390"/>
      <c r="E32" s="390"/>
      <c r="F32" s="392"/>
      <c r="G32" s="396" t="s">
        <v>44</v>
      </c>
      <c r="H32" s="396"/>
      <c r="I32" s="396"/>
      <c r="J32" s="396"/>
      <c r="K32" s="397" t="s">
        <v>99</v>
      </c>
      <c r="L32" s="392" t="s">
        <v>100</v>
      </c>
      <c r="M32" s="392" t="s">
        <v>23</v>
      </c>
      <c r="N32" s="387" t="s">
        <v>153</v>
      </c>
      <c r="O32" s="390" t="s">
        <v>154</v>
      </c>
      <c r="P32" s="395" t="s">
        <v>155</v>
      </c>
      <c r="Q32" s="391" t="s">
        <v>159</v>
      </c>
      <c r="R32" s="390" t="s">
        <v>113</v>
      </c>
      <c r="S32" s="391" t="s">
        <v>160</v>
      </c>
      <c r="T32" s="391" t="s">
        <v>161</v>
      </c>
      <c r="U32" s="398" t="s">
        <v>167</v>
      </c>
      <c r="V32" s="390" t="s">
        <v>120</v>
      </c>
      <c r="W32" s="397" t="s">
        <v>125</v>
      </c>
      <c r="X32" s="391" t="s">
        <v>144</v>
      </c>
      <c r="Y32" s="390" t="s">
        <v>203</v>
      </c>
      <c r="Z32" s="390"/>
      <c r="AA32" s="390"/>
      <c r="AB32" s="390"/>
      <c r="AC32" s="393"/>
      <c r="AD32" s="399"/>
      <c r="AE32" s="400"/>
      <c r="AF32" s="400"/>
      <c r="AG32" s="400"/>
    </row>
    <row r="33" spans="1:41" ht="60.75" customHeight="1" x14ac:dyDescent="0.2">
      <c r="A33" s="391"/>
      <c r="B33" s="401"/>
      <c r="C33" s="391"/>
      <c r="D33" s="391"/>
      <c r="E33" s="391"/>
      <c r="F33" s="387"/>
      <c r="G33" s="402" t="s">
        <v>8</v>
      </c>
      <c r="H33" s="402" t="s">
        <v>9</v>
      </c>
      <c r="I33" s="402"/>
      <c r="J33" s="403" t="s">
        <v>168</v>
      </c>
      <c r="K33" s="398"/>
      <c r="L33" s="392"/>
      <c r="M33" s="392"/>
      <c r="N33" s="404"/>
      <c r="O33" s="390"/>
      <c r="P33" s="401"/>
      <c r="Q33" s="401"/>
      <c r="R33" s="390"/>
      <c r="S33" s="401"/>
      <c r="T33" s="401"/>
      <c r="U33" s="405"/>
      <c r="V33" s="390"/>
      <c r="W33" s="398"/>
      <c r="X33" s="401"/>
      <c r="Y33" s="406" t="s">
        <v>205</v>
      </c>
      <c r="Z33" s="406" t="s">
        <v>204</v>
      </c>
      <c r="AA33" s="407" t="s">
        <v>169</v>
      </c>
      <c r="AB33" s="407" t="s">
        <v>49</v>
      </c>
      <c r="AC33" s="404"/>
      <c r="AD33" s="408" t="s">
        <v>202</v>
      </c>
      <c r="AE33" s="408" t="s">
        <v>51</v>
      </c>
      <c r="AF33" s="408" t="s">
        <v>126</v>
      </c>
      <c r="AG33" s="406" t="s">
        <v>166</v>
      </c>
    </row>
    <row r="34" spans="1:41" ht="60.75" customHeight="1" x14ac:dyDescent="0.2">
      <c r="A34" s="236" t="s">
        <v>236</v>
      </c>
      <c r="B34" s="409" t="s">
        <v>237</v>
      </c>
      <c r="C34" s="225" t="s">
        <v>260</v>
      </c>
      <c r="D34" s="242" t="s">
        <v>66</v>
      </c>
      <c r="E34" s="226" t="s">
        <v>261</v>
      </c>
      <c r="F34" s="225" t="s">
        <v>262</v>
      </c>
      <c r="G34" s="249" t="s">
        <v>130</v>
      </c>
      <c r="H34" s="249" t="s">
        <v>127</v>
      </c>
      <c r="I34" s="71" t="str">
        <f>CONCATENATE(G34,H34)</f>
        <v>POSIBLEMAYOR</v>
      </c>
      <c r="J34" s="410" t="str">
        <f>I35</f>
        <v>3. EXTREMO</v>
      </c>
      <c r="K34" s="411" t="s">
        <v>263</v>
      </c>
      <c r="L34" s="412" t="s">
        <v>110</v>
      </c>
      <c r="M34" s="67" t="s">
        <v>101</v>
      </c>
      <c r="N34" s="413">
        <f>IF(M34="ASIGNADO",15,IF(M34="NO ASIGNADO",0,""))</f>
        <v>15</v>
      </c>
      <c r="O34" s="414">
        <f>SUM(N34:N40)</f>
        <v>70</v>
      </c>
      <c r="P34" s="415" t="s">
        <v>156</v>
      </c>
      <c r="Q34" s="416">
        <f>IF(Q37="DÉBIL",0,IF(Q37="MODERADO",50,IF(Q37="FUERTE",100,"")))</f>
        <v>0</v>
      </c>
      <c r="R34" s="417"/>
      <c r="S34" s="418" t="s">
        <v>118</v>
      </c>
      <c r="T34" s="418" t="s">
        <v>118</v>
      </c>
      <c r="U34" s="243" t="s">
        <v>194</v>
      </c>
      <c r="V34" s="419" t="s">
        <v>123</v>
      </c>
      <c r="W34" s="225" t="s">
        <v>264</v>
      </c>
      <c r="X34" s="225" t="s">
        <v>265</v>
      </c>
      <c r="Y34" s="226" t="s">
        <v>266</v>
      </c>
      <c r="Z34" s="246" t="s">
        <v>244</v>
      </c>
      <c r="AA34" s="219" t="s">
        <v>170</v>
      </c>
      <c r="AB34" s="225" t="s">
        <v>267</v>
      </c>
      <c r="AC34" s="222"/>
      <c r="AD34" s="222"/>
      <c r="AE34" s="421" t="s">
        <v>207</v>
      </c>
      <c r="AF34" s="225" t="s">
        <v>268</v>
      </c>
      <c r="AG34" s="225"/>
    </row>
    <row r="35" spans="1:41" ht="60.75" customHeight="1" x14ac:dyDescent="0.2">
      <c r="A35" s="236"/>
      <c r="B35" s="423"/>
      <c r="C35" s="245"/>
      <c r="D35" s="243"/>
      <c r="E35" s="215"/>
      <c r="F35" s="245"/>
      <c r="G35" s="249"/>
      <c r="H35" s="249"/>
      <c r="I35" s="71" t="str">
        <f>IF(I34="RARA VEZINSIGNIFICANTE","1. BAJO",IF(I34="RARA VEZMENOR","2. BAJO",IF(I34="IMPROBABLEINSIGNIFICANTE","3. BAJO",IF(I34="IMPROBABLEMENOR","4. BAJO",IF(I34="POSIBLEINSIGNIFICANTE","5. BAJO",IF(I34="RARA VEZMODERADO","1. MODERADO",IF(I34="IMPROBABLEMODERADO","2. MODERADO",IF(I34="POSIBLEMENOR","3. MODERADO",IF(I34="PROBABLEINSIGNIFICANTE","4. MODERADO",IF(I34="RARA VEZMAYOR","1. ALTO",IF(I34="IMPROBABLEMAYOR","2. ALTO",IF(I34="POSIBLEMODERADO","3. ALTO",IF(I34="PROBABLEMENOR","4. ALTO",IF(I34="PROBABLEMODERADO","5. ALTO",IF(I34="CASI SEGUROINSIGNIFICANTE","6. ALTO",IF(I34="CASI SEGUROMENOR","7. ALTO",IF(I34="RARA VEZCATASTRÓFICO","1. EXTREMO",IF(I34="IMPROBABLECATASTRÓFICO","2. EXTREMO",IF(I34="POSIBLEMAYOR","3. EXTREMO",IF(I34="POSIBLECATASTRÓFICO","4. EXTREMO",IF(I34="PROBABLEMAYOR","5. EXTREMO",IF(I34="PROBABLECATASTRÓFICO","6. EXTREMO",IF(I34="CASI SEGUROMODERADO","7. EXTREMO",IF(I34="CASI SEGUROMAYOR","8. EXTREMO",IF(I34="CASI SEGUROCATASTRÓFICO","9. EXTREMO","")))))))))))))))))))))))))</f>
        <v>3. EXTREMO</v>
      </c>
      <c r="J35" s="424"/>
      <c r="K35" s="450"/>
      <c r="L35" s="425" t="s">
        <v>199</v>
      </c>
      <c r="M35" s="65" t="s">
        <v>147</v>
      </c>
      <c r="N35" s="426">
        <f>IF(M35="ADECUADO",15,IF(M35="INADECUADO",0,""))</f>
        <v>15</v>
      </c>
      <c r="O35" s="427"/>
      <c r="P35" s="428"/>
      <c r="Q35" s="416"/>
      <c r="R35" s="429"/>
      <c r="S35" s="418"/>
      <c r="T35" s="418"/>
      <c r="U35" s="243"/>
      <c r="V35" s="430"/>
      <c r="W35" s="225"/>
      <c r="X35" s="245"/>
      <c r="Y35" s="431"/>
      <c r="Z35" s="431"/>
      <c r="AA35" s="220"/>
      <c r="AB35" s="245"/>
      <c r="AC35" s="222"/>
      <c r="AD35" s="222"/>
      <c r="AE35" s="421"/>
      <c r="AF35" s="225"/>
      <c r="AG35" s="225"/>
    </row>
    <row r="36" spans="1:41" ht="38.25" customHeight="1" x14ac:dyDescent="0.2">
      <c r="A36" s="236"/>
      <c r="B36" s="423"/>
      <c r="C36" s="245"/>
      <c r="D36" s="243"/>
      <c r="E36" s="215"/>
      <c r="F36" s="245"/>
      <c r="G36" s="249"/>
      <c r="H36" s="249"/>
      <c r="I36" s="71" t="str">
        <f>IF(OR(I35="1. BAJO",I35="2. BAJO",I35="3. BAJO",I35="4. BAJO",I35="5. BAJO"),"BAJO",IF(OR(I35="1. MODERADO",I35="2. MODERADO",I35="3. MODERADO",I35="4. MODERADO"),"MODERADO",IF(OR(I35="1. ALTO",I35="2. ALTO",I35="3. ALTO",I35="4. ALTO",I35="5. ALTO",I35="6. ALTO",I35="7. ALTO"),"ALTO",IF(OR(I35="1. EXTREMO",I35="2. EXTREMO",I35="3. EXTREMO",I35="4. EXTREMO",I35="5. EXTREMO",I35="6. EXTREMO",I35="7. EXTREMO",I35="8. EXTREMO",I35="9. EXTREMO"),"EXTREMO",""))))</f>
        <v>EXTREMO</v>
      </c>
      <c r="J36" s="424"/>
      <c r="K36" s="450"/>
      <c r="L36" s="81" t="s">
        <v>111</v>
      </c>
      <c r="M36" s="65" t="s">
        <v>104</v>
      </c>
      <c r="N36" s="426">
        <f>IF(M36="OPORTUNA",15,IF(M36="INOPORTUNA",0,""))</f>
        <v>0</v>
      </c>
      <c r="O36" s="427"/>
      <c r="P36" s="428"/>
      <c r="Q36" s="416"/>
      <c r="R36" s="429"/>
      <c r="S36" s="432" t="s">
        <v>164</v>
      </c>
      <c r="T36" s="432" t="s">
        <v>165</v>
      </c>
      <c r="U36" s="243"/>
      <c r="V36" s="430"/>
      <c r="W36" s="225"/>
      <c r="X36" s="245"/>
      <c r="Y36" s="431"/>
      <c r="Z36" s="431"/>
      <c r="AA36" s="220"/>
      <c r="AB36" s="245"/>
      <c r="AC36" s="222"/>
      <c r="AD36" s="222"/>
      <c r="AE36" s="421"/>
      <c r="AF36" s="225"/>
      <c r="AG36" s="225"/>
    </row>
    <row r="37" spans="1:41" ht="60.75" customHeight="1" x14ac:dyDescent="0.2">
      <c r="A37" s="236"/>
      <c r="B37" s="423"/>
      <c r="C37" s="245"/>
      <c r="D37" s="243"/>
      <c r="E37" s="77" t="s">
        <v>172</v>
      </c>
      <c r="F37" s="245"/>
      <c r="G37" s="249"/>
      <c r="H37" s="249"/>
      <c r="I37" s="71"/>
      <c r="J37" s="424"/>
      <c r="K37" s="450"/>
      <c r="L37" s="425" t="s">
        <v>136</v>
      </c>
      <c r="M37" s="65" t="s">
        <v>149</v>
      </c>
      <c r="N37" s="426">
        <f>IF(M37="PREVENIR",15,IF(M37="DETECTAR",10,IF(M37="NO ES UN CONTROL",0,"")))</f>
        <v>15</v>
      </c>
      <c r="O37" s="433" t="str">
        <f>IF(O34&lt;86,"DÉBIL",IF(O34&lt;96,"MODERADO",IF(O34&lt;101,"FUERTE","")))</f>
        <v>DÉBIL</v>
      </c>
      <c r="P37" s="428"/>
      <c r="Q37" s="434" t="str">
        <f>IF(AND(O37="FUERTE",P34="FUERTE (SIEMPRE SE EJECUTA)"),"FUERTE",IF(OR(O37="DÉBIL",P34="DÉBIL (NO SE EJECUTA)"),"DÉBIL",IF(OR(O37="MODERADO",P34="MODERADO (ALGUNAS VECES)"),"MODERADO")))</f>
        <v>DÉBIL</v>
      </c>
      <c r="R37" s="435" t="str">
        <f>IF(AND(O37="FUERTE",P34="FUERTE (SIEMPRE SE EJECUTA)"),"NO","SÍ")</f>
        <v>SÍ</v>
      </c>
      <c r="S37" s="436"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37" s="437"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37" s="243"/>
      <c r="V37" s="430"/>
      <c r="W37" s="225"/>
      <c r="X37" s="245"/>
      <c r="Y37" s="431"/>
      <c r="Z37" s="438"/>
      <c r="AA37" s="220"/>
      <c r="AB37" s="245"/>
      <c r="AC37" s="222"/>
      <c r="AD37" s="222"/>
      <c r="AE37" s="421"/>
      <c r="AF37" s="422" t="s">
        <v>269</v>
      </c>
      <c r="AG37" s="225"/>
    </row>
    <row r="38" spans="1:41" ht="60.75" customHeight="1" x14ac:dyDescent="0.2">
      <c r="A38" s="236"/>
      <c r="B38" s="423"/>
      <c r="C38" s="245"/>
      <c r="D38" s="243"/>
      <c r="E38" s="215"/>
      <c r="F38" s="245"/>
      <c r="G38" s="249"/>
      <c r="H38" s="249"/>
      <c r="I38" s="71"/>
      <c r="J38" s="424"/>
      <c r="K38" s="450"/>
      <c r="L38" s="425" t="s">
        <v>137</v>
      </c>
      <c r="M38" s="65" t="s">
        <v>105</v>
      </c>
      <c r="N38" s="426">
        <f>IF(M38="CONFIABLE",15,IF(M38="NO CONFIABLE",0,""))</f>
        <v>15</v>
      </c>
      <c r="O38" s="439"/>
      <c r="P38" s="428"/>
      <c r="Q38" s="434"/>
      <c r="R38" s="435"/>
      <c r="S38" s="436"/>
      <c r="T38" s="440"/>
      <c r="U38" s="243"/>
      <c r="V38" s="430"/>
      <c r="W38" s="225"/>
      <c r="X38" s="245"/>
      <c r="Y38" s="431"/>
      <c r="Z38" s="77" t="s">
        <v>206</v>
      </c>
      <c r="AA38" s="220"/>
      <c r="AB38" s="245"/>
      <c r="AC38" s="222"/>
      <c r="AD38" s="222"/>
      <c r="AE38" s="421"/>
      <c r="AF38" s="225"/>
      <c r="AG38" s="225"/>
    </row>
    <row r="39" spans="1:41" ht="60.75" customHeight="1" x14ac:dyDescent="0.2">
      <c r="A39" s="236"/>
      <c r="B39" s="423"/>
      <c r="C39" s="245"/>
      <c r="D39" s="243"/>
      <c r="E39" s="215"/>
      <c r="F39" s="245"/>
      <c r="G39" s="249"/>
      <c r="H39" s="249"/>
      <c r="I39" s="71"/>
      <c r="J39" s="424"/>
      <c r="K39" s="450"/>
      <c r="L39" s="425" t="s">
        <v>138</v>
      </c>
      <c r="M39" s="65" t="s">
        <v>108</v>
      </c>
      <c r="N39" s="426">
        <f>IF(M39="SE INVESTIGAN Y SE RESUELVEN OPORTUNAMENTE",15,IF(M39="NO SE INVESTIGAN Y SE RESUELVEN OPORTUNAMENTE",0,""))</f>
        <v>0</v>
      </c>
      <c r="O39" s="439"/>
      <c r="P39" s="428"/>
      <c r="Q39" s="434"/>
      <c r="R39" s="435"/>
      <c r="S39" s="436"/>
      <c r="T39" s="440"/>
      <c r="U39" s="243"/>
      <c r="V39" s="430"/>
      <c r="W39" s="225"/>
      <c r="X39" s="245"/>
      <c r="Y39" s="431"/>
      <c r="Z39" s="246" t="s">
        <v>248</v>
      </c>
      <c r="AA39" s="220"/>
      <c r="AB39" s="245"/>
      <c r="AC39" s="222"/>
      <c r="AD39" s="222"/>
      <c r="AE39" s="421"/>
      <c r="AF39" s="225"/>
      <c r="AG39" s="225"/>
    </row>
    <row r="40" spans="1:41" ht="79.5" customHeight="1" x14ac:dyDescent="0.2">
      <c r="A40" s="237"/>
      <c r="B40" s="423"/>
      <c r="C40" s="246"/>
      <c r="D40" s="244"/>
      <c r="E40" s="216"/>
      <c r="F40" s="246"/>
      <c r="G40" s="250"/>
      <c r="H40" s="250"/>
      <c r="I40" s="71"/>
      <c r="J40" s="424"/>
      <c r="K40" s="452"/>
      <c r="L40" s="442" t="s">
        <v>139</v>
      </c>
      <c r="M40" s="72" t="s">
        <v>109</v>
      </c>
      <c r="N40" s="443">
        <f>IF(M40="COMPLETA",10,IF(M40="INCOMPLETA",5,IF(M40="NO EXISTE",0,"")))</f>
        <v>10</v>
      </c>
      <c r="O40" s="439"/>
      <c r="P40" s="444"/>
      <c r="Q40" s="445"/>
      <c r="R40" s="446"/>
      <c r="S40" s="437"/>
      <c r="T40" s="440"/>
      <c r="U40" s="244"/>
      <c r="V40" s="430"/>
      <c r="W40" s="226"/>
      <c r="X40" s="246"/>
      <c r="Y40" s="438"/>
      <c r="Z40" s="438"/>
      <c r="AA40" s="221"/>
      <c r="AB40" s="246"/>
      <c r="AC40" s="217"/>
      <c r="AD40" s="217"/>
      <c r="AE40" s="447"/>
      <c r="AF40" s="226"/>
      <c r="AG40" s="226"/>
    </row>
    <row r="41" spans="1:41" ht="60.75" hidden="1" customHeight="1" x14ac:dyDescent="0.2">
      <c r="A41" s="453"/>
      <c r="B41" s="454"/>
      <c r="C41" s="455"/>
      <c r="D41" s="456"/>
      <c r="E41" s="457"/>
      <c r="F41" s="458"/>
      <c r="G41" s="459"/>
      <c r="H41" s="459"/>
      <c r="I41" s="460"/>
      <c r="J41" s="461"/>
      <c r="K41" s="462"/>
      <c r="L41" s="463"/>
      <c r="M41" s="464"/>
      <c r="N41" s="465"/>
      <c r="O41" s="466"/>
      <c r="P41" s="467"/>
      <c r="Q41" s="468"/>
      <c r="R41" s="469"/>
      <c r="S41" s="470"/>
      <c r="T41" s="471"/>
      <c r="U41" s="456"/>
      <c r="V41" s="472"/>
      <c r="W41" s="473"/>
      <c r="X41" s="473"/>
      <c r="Y41" s="474"/>
      <c r="Z41" s="474"/>
      <c r="AA41" s="475"/>
      <c r="AB41" s="473"/>
      <c r="AC41" s="473"/>
      <c r="AD41" s="473"/>
      <c r="AE41" s="476"/>
      <c r="AF41" s="477"/>
      <c r="AG41" s="478"/>
    </row>
    <row r="42" spans="1:41" ht="60.75" hidden="1" customHeight="1" x14ac:dyDescent="0.2">
      <c r="A42" s="453"/>
      <c r="B42" s="454"/>
      <c r="C42" s="455"/>
      <c r="D42" s="456"/>
      <c r="E42" s="457"/>
      <c r="F42" s="458"/>
      <c r="G42" s="459"/>
      <c r="H42" s="459"/>
      <c r="I42" s="460"/>
      <c r="J42" s="461"/>
      <c r="K42" s="462"/>
      <c r="L42" s="463"/>
      <c r="M42" s="464"/>
      <c r="N42" s="465"/>
      <c r="O42" s="466"/>
      <c r="P42" s="467"/>
      <c r="Q42" s="468"/>
      <c r="R42" s="469"/>
      <c r="S42" s="470"/>
      <c r="T42" s="471"/>
      <c r="U42" s="456"/>
      <c r="V42" s="472"/>
      <c r="W42" s="473"/>
      <c r="X42" s="473"/>
      <c r="Y42" s="474"/>
      <c r="Z42" s="474"/>
      <c r="AA42" s="475"/>
      <c r="AB42" s="473"/>
      <c r="AC42" s="473"/>
      <c r="AD42" s="473"/>
      <c r="AE42" s="476"/>
      <c r="AF42" s="477"/>
      <c r="AG42" s="478"/>
    </row>
    <row r="43" spans="1:41" ht="60.75" hidden="1" customHeight="1" x14ac:dyDescent="0.2">
      <c r="A43" s="453"/>
      <c r="B43" s="454"/>
      <c r="C43" s="455"/>
      <c r="D43" s="456"/>
      <c r="E43" s="457"/>
      <c r="F43" s="458"/>
      <c r="G43" s="459"/>
      <c r="H43" s="459"/>
      <c r="I43" s="460"/>
      <c r="J43" s="461"/>
      <c r="K43" s="462"/>
      <c r="L43" s="463"/>
      <c r="M43" s="464"/>
      <c r="N43" s="465"/>
      <c r="O43" s="466"/>
      <c r="P43" s="467"/>
      <c r="Q43" s="468"/>
      <c r="R43" s="469"/>
      <c r="S43" s="470"/>
      <c r="T43" s="471"/>
      <c r="U43" s="456"/>
      <c r="V43" s="472"/>
      <c r="W43" s="473"/>
      <c r="X43" s="473"/>
      <c r="Y43" s="474"/>
      <c r="Z43" s="474"/>
      <c r="AA43" s="475"/>
      <c r="AB43" s="473"/>
      <c r="AC43" s="473"/>
      <c r="AD43" s="473"/>
      <c r="AE43" s="476"/>
      <c r="AF43" s="477"/>
      <c r="AG43" s="478"/>
    </row>
    <row r="44" spans="1:41" ht="48.75" hidden="1" customHeight="1" x14ac:dyDescent="0.2">
      <c r="A44" s="479"/>
      <c r="B44" s="480"/>
      <c r="C44" s="480"/>
      <c r="D44" s="480"/>
      <c r="E44" s="480"/>
      <c r="F44" s="480"/>
      <c r="G44" s="480"/>
      <c r="H44" s="480"/>
      <c r="I44" s="480"/>
      <c r="J44" s="480"/>
      <c r="K44" s="480"/>
      <c r="L44" s="480"/>
      <c r="M44" s="480"/>
      <c r="N44" s="480"/>
      <c r="O44" s="480"/>
      <c r="P44" s="480"/>
      <c r="Q44" s="480"/>
      <c r="R44" s="480"/>
      <c r="S44" s="480"/>
      <c r="T44" s="480"/>
      <c r="U44" s="480"/>
      <c r="V44" s="480"/>
      <c r="W44" s="480"/>
      <c r="X44" s="480"/>
      <c r="Y44" s="480"/>
      <c r="Z44" s="480"/>
      <c r="AA44" s="480"/>
      <c r="AB44" s="480"/>
      <c r="AC44" s="480"/>
      <c r="AD44" s="480"/>
      <c r="AE44" s="480"/>
      <c r="AF44" s="480"/>
      <c r="AG44" s="481"/>
      <c r="AO44" s="367" t="s">
        <v>183</v>
      </c>
    </row>
    <row r="45" spans="1:41" ht="21.75" customHeight="1" x14ac:dyDescent="0.2">
      <c r="A45" s="482" t="s">
        <v>35</v>
      </c>
      <c r="B45" s="483"/>
      <c r="C45" s="483"/>
      <c r="D45" s="483"/>
      <c r="E45" s="483"/>
      <c r="F45" s="483"/>
      <c r="G45" s="483"/>
      <c r="H45" s="483"/>
      <c r="I45" s="483"/>
      <c r="J45" s="483"/>
      <c r="K45" s="483"/>
      <c r="L45" s="483"/>
      <c r="M45" s="483"/>
      <c r="N45" s="483"/>
      <c r="O45" s="483"/>
      <c r="P45" s="483"/>
      <c r="Q45" s="483"/>
      <c r="R45" s="483"/>
      <c r="S45" s="483"/>
      <c r="T45" s="483"/>
      <c r="U45" s="483"/>
      <c r="V45" s="483"/>
      <c r="W45" s="483"/>
      <c r="X45" s="483"/>
      <c r="Y45" s="483"/>
      <c r="Z45" s="483"/>
      <c r="AA45" s="483"/>
      <c r="AB45" s="483"/>
      <c r="AC45" s="483"/>
      <c r="AD45" s="483"/>
      <c r="AE45" s="483"/>
      <c r="AF45" s="483"/>
      <c r="AG45" s="484"/>
      <c r="AO45" s="367" t="s">
        <v>184</v>
      </c>
    </row>
    <row r="46" spans="1:41" ht="27.75" customHeight="1" x14ac:dyDescent="0.2">
      <c r="A46" s="485" t="s">
        <v>56</v>
      </c>
      <c r="B46" s="486"/>
      <c r="C46" s="485" t="s">
        <v>69</v>
      </c>
      <c r="D46" s="487"/>
      <c r="E46" s="487"/>
      <c r="F46" s="487"/>
      <c r="G46" s="487"/>
      <c r="H46" s="487"/>
      <c r="I46" s="487"/>
      <c r="J46" s="487"/>
      <c r="K46" s="487"/>
      <c r="L46" s="487"/>
      <c r="M46" s="487"/>
      <c r="N46" s="487"/>
      <c r="O46" s="487"/>
      <c r="P46" s="487"/>
      <c r="Q46" s="487"/>
      <c r="R46" s="487"/>
      <c r="S46" s="487"/>
      <c r="T46" s="487"/>
      <c r="U46" s="487"/>
      <c r="V46" s="487"/>
      <c r="W46" s="487"/>
      <c r="X46" s="487"/>
      <c r="Y46" s="486"/>
      <c r="Z46" s="488" t="s">
        <v>234</v>
      </c>
      <c r="AA46" s="489"/>
      <c r="AB46" s="489"/>
      <c r="AC46" s="490"/>
      <c r="AD46" s="488" t="s">
        <v>27</v>
      </c>
      <c r="AE46" s="489"/>
      <c r="AF46" s="489"/>
      <c r="AG46" s="490"/>
      <c r="AO46" s="367" t="s">
        <v>185</v>
      </c>
    </row>
    <row r="47" spans="1:41" s="43" customFormat="1" ht="27.75" customHeight="1" x14ac:dyDescent="0.2">
      <c r="A47" s="316" t="s">
        <v>134</v>
      </c>
      <c r="B47" s="317"/>
      <c r="C47" s="316" t="s">
        <v>135</v>
      </c>
      <c r="D47" s="491"/>
      <c r="E47" s="491"/>
      <c r="F47" s="491"/>
      <c r="G47" s="491"/>
      <c r="H47" s="491"/>
      <c r="I47" s="491"/>
      <c r="J47" s="491"/>
      <c r="K47" s="491"/>
      <c r="L47" s="491"/>
      <c r="M47" s="491"/>
      <c r="N47" s="491"/>
      <c r="O47" s="491"/>
      <c r="P47" s="491"/>
      <c r="Q47" s="491"/>
      <c r="R47" s="491"/>
      <c r="S47" s="491"/>
      <c r="T47" s="491"/>
      <c r="U47" s="491"/>
      <c r="V47" s="491"/>
      <c r="W47" s="491"/>
      <c r="X47" s="491"/>
      <c r="Y47" s="317"/>
      <c r="Z47" s="278"/>
      <c r="AA47" s="279"/>
      <c r="AB47" s="279"/>
      <c r="AC47" s="280"/>
      <c r="AD47" s="278"/>
      <c r="AE47" s="279"/>
      <c r="AF47" s="279"/>
      <c r="AG47" s="279"/>
      <c r="AO47" s="367" t="s">
        <v>186</v>
      </c>
    </row>
    <row r="48" spans="1:41" s="43" customFormat="1" ht="27.75" customHeight="1" x14ac:dyDescent="0.2">
      <c r="A48" s="316" t="s">
        <v>134</v>
      </c>
      <c r="B48" s="317"/>
      <c r="C48" s="316"/>
      <c r="D48" s="491"/>
      <c r="E48" s="491"/>
      <c r="F48" s="491"/>
      <c r="G48" s="491"/>
      <c r="H48" s="491"/>
      <c r="I48" s="491"/>
      <c r="J48" s="491"/>
      <c r="K48" s="491"/>
      <c r="L48" s="491"/>
      <c r="M48" s="491"/>
      <c r="N48" s="491"/>
      <c r="O48" s="491"/>
      <c r="P48" s="491"/>
      <c r="Q48" s="491"/>
      <c r="R48" s="491"/>
      <c r="S48" s="491"/>
      <c r="T48" s="491"/>
      <c r="U48" s="491"/>
      <c r="V48" s="491"/>
      <c r="W48" s="491"/>
      <c r="X48" s="491"/>
      <c r="Y48" s="317"/>
      <c r="Z48" s="278"/>
      <c r="AA48" s="279"/>
      <c r="AB48" s="279"/>
      <c r="AC48" s="280"/>
      <c r="AD48" s="278"/>
      <c r="AE48" s="279"/>
      <c r="AF48" s="279"/>
      <c r="AG48" s="280"/>
      <c r="AO48" s="367" t="s">
        <v>187</v>
      </c>
    </row>
    <row r="49" spans="1:41" s="43" customFormat="1" ht="27.75" customHeight="1" x14ac:dyDescent="0.2">
      <c r="A49" s="316" t="s">
        <v>134</v>
      </c>
      <c r="B49" s="317"/>
      <c r="C49" s="316"/>
      <c r="D49" s="491"/>
      <c r="E49" s="491"/>
      <c r="F49" s="491"/>
      <c r="G49" s="491"/>
      <c r="H49" s="491"/>
      <c r="I49" s="491"/>
      <c r="J49" s="491"/>
      <c r="K49" s="491"/>
      <c r="L49" s="491"/>
      <c r="M49" s="491"/>
      <c r="N49" s="491"/>
      <c r="O49" s="491"/>
      <c r="P49" s="491"/>
      <c r="Q49" s="491"/>
      <c r="R49" s="491"/>
      <c r="S49" s="491"/>
      <c r="T49" s="491"/>
      <c r="U49" s="491"/>
      <c r="V49" s="491"/>
      <c r="W49" s="491"/>
      <c r="X49" s="491"/>
      <c r="Y49" s="317"/>
      <c r="Z49" s="278"/>
      <c r="AA49" s="279"/>
      <c r="AB49" s="279"/>
      <c r="AC49" s="280"/>
      <c r="AD49" s="278"/>
      <c r="AE49" s="279"/>
      <c r="AF49" s="279"/>
      <c r="AG49" s="280"/>
      <c r="AO49" s="367" t="s">
        <v>188</v>
      </c>
    </row>
    <row r="50" spans="1:41" ht="15" customHeight="1" x14ac:dyDescent="0.2">
      <c r="A50" s="492" t="s">
        <v>38</v>
      </c>
      <c r="B50" s="493"/>
      <c r="C50" s="493"/>
      <c r="D50" s="493"/>
      <c r="E50" s="493"/>
      <c r="F50" s="493"/>
      <c r="G50" s="493"/>
      <c r="H50" s="493"/>
      <c r="I50" s="493"/>
      <c r="J50" s="493"/>
      <c r="K50" s="493"/>
      <c r="L50" s="493"/>
      <c r="M50" s="493"/>
      <c r="N50" s="493"/>
      <c r="O50" s="493"/>
      <c r="P50" s="493"/>
      <c r="Q50" s="493"/>
      <c r="R50" s="493"/>
      <c r="S50" s="493"/>
      <c r="T50" s="493"/>
      <c r="U50" s="493"/>
      <c r="V50" s="493"/>
      <c r="W50" s="493"/>
      <c r="X50" s="493"/>
      <c r="Y50" s="493"/>
      <c r="Z50" s="493"/>
      <c r="AA50" s="493"/>
      <c r="AB50" s="493"/>
      <c r="AC50" s="493"/>
      <c r="AD50" s="493"/>
      <c r="AE50" s="493"/>
      <c r="AF50" s="493"/>
      <c r="AG50" s="494"/>
      <c r="AO50" s="367" t="s">
        <v>189</v>
      </c>
    </row>
    <row r="51" spans="1:41" customFormat="1" ht="30.75" customHeight="1" x14ac:dyDescent="0.25">
      <c r="A51" s="495" t="s">
        <v>27</v>
      </c>
      <c r="B51" s="496"/>
      <c r="C51" s="496"/>
      <c r="D51" s="496"/>
      <c r="E51" s="496"/>
      <c r="F51" s="497"/>
      <c r="G51" s="495" t="s">
        <v>91</v>
      </c>
      <c r="H51" s="496"/>
      <c r="I51" s="496"/>
      <c r="J51" s="496"/>
      <c r="K51" s="496"/>
      <c r="L51" s="497"/>
      <c r="M51" s="495" t="s">
        <v>71</v>
      </c>
      <c r="N51" s="496"/>
      <c r="O51" s="496"/>
      <c r="P51" s="496"/>
      <c r="Q51" s="496"/>
      <c r="R51" s="496"/>
      <c r="S51" s="496"/>
      <c r="T51" s="496"/>
      <c r="U51" s="496"/>
      <c r="V51" s="497"/>
      <c r="W51" s="495" t="s">
        <v>171</v>
      </c>
      <c r="X51" s="496"/>
      <c r="Y51" s="496"/>
      <c r="Z51" s="496"/>
      <c r="AA51" s="497"/>
      <c r="AB51" s="498" t="str">
        <f>IF(X7="X","APOYO OFICINA ASESORA DE PLANEACIÓN","APOYO OFICINA DE CONTROL INTERNO")</f>
        <v>APOYO OFICINA DE CONTROL INTERNO</v>
      </c>
      <c r="AC51" s="499"/>
      <c r="AD51" s="499"/>
      <c r="AE51" s="499"/>
      <c r="AF51" s="499"/>
      <c r="AG51" s="500"/>
      <c r="AH51" s="501"/>
      <c r="AO51" s="367" t="s">
        <v>190</v>
      </c>
    </row>
    <row r="52" spans="1:41" s="37" customFormat="1" ht="33.75" customHeight="1" x14ac:dyDescent="0.25">
      <c r="A52" s="502" t="s">
        <v>33</v>
      </c>
      <c r="B52" s="503" t="s">
        <v>270</v>
      </c>
      <c r="C52" s="504"/>
      <c r="D52" s="504"/>
      <c r="E52" s="504"/>
      <c r="F52" s="505"/>
      <c r="G52" s="506" t="s">
        <v>33</v>
      </c>
      <c r="H52" s="503" t="s">
        <v>271</v>
      </c>
      <c r="I52" s="504"/>
      <c r="J52" s="504"/>
      <c r="K52" s="504"/>
      <c r="L52" s="505"/>
      <c r="M52" s="506" t="s">
        <v>33</v>
      </c>
      <c r="N52" s="507"/>
      <c r="O52" s="504"/>
      <c r="P52" s="504"/>
      <c r="Q52" s="504"/>
      <c r="R52" s="504"/>
      <c r="S52" s="504"/>
      <c r="T52" s="504"/>
      <c r="U52" s="504"/>
      <c r="V52" s="505"/>
      <c r="W52" s="508" t="s">
        <v>33</v>
      </c>
      <c r="X52" s="503"/>
      <c r="Y52" s="504"/>
      <c r="Z52" s="504"/>
      <c r="AA52" s="505"/>
      <c r="AB52" s="508" t="s">
        <v>33</v>
      </c>
      <c r="AC52" s="509"/>
      <c r="AD52" s="510"/>
      <c r="AE52" s="510"/>
      <c r="AF52" s="510"/>
      <c r="AG52" s="511"/>
      <c r="AO52" s="367" t="s">
        <v>191</v>
      </c>
    </row>
    <row r="53" spans="1:41" s="37" customFormat="1" ht="32.25" customHeight="1" x14ac:dyDescent="0.25">
      <c r="A53" s="502" t="s">
        <v>34</v>
      </c>
      <c r="B53" s="503" t="s">
        <v>272</v>
      </c>
      <c r="C53" s="504"/>
      <c r="D53" s="504"/>
      <c r="E53" s="504"/>
      <c r="F53" s="505"/>
      <c r="G53" s="502" t="s">
        <v>34</v>
      </c>
      <c r="H53" s="503" t="s">
        <v>273</v>
      </c>
      <c r="I53" s="504"/>
      <c r="J53" s="504"/>
      <c r="K53" s="504"/>
      <c r="L53" s="505"/>
      <c r="M53" s="506" t="s">
        <v>34</v>
      </c>
      <c r="N53" s="512"/>
      <c r="O53" s="503"/>
      <c r="P53" s="504"/>
      <c r="Q53" s="504"/>
      <c r="R53" s="504"/>
      <c r="S53" s="504"/>
      <c r="T53" s="504"/>
      <c r="U53" s="504"/>
      <c r="V53" s="505"/>
      <c r="W53" s="502" t="s">
        <v>34</v>
      </c>
      <c r="X53" s="503"/>
      <c r="Y53" s="504"/>
      <c r="Z53" s="504"/>
      <c r="AA53" s="505"/>
      <c r="AB53" s="502" t="s">
        <v>34</v>
      </c>
      <c r="AC53" s="509"/>
      <c r="AD53" s="510"/>
      <c r="AE53" s="510"/>
      <c r="AF53" s="510"/>
      <c r="AG53" s="511"/>
      <c r="AO53" s="367" t="s">
        <v>192</v>
      </c>
    </row>
    <row r="54" spans="1:41" s="43" customFormat="1" x14ac:dyDescent="0.2">
      <c r="D54" s="513"/>
      <c r="AO54" s="367" t="s">
        <v>193</v>
      </c>
    </row>
    <row r="55" spans="1:41" x14ac:dyDescent="0.2">
      <c r="AO55" s="367" t="s">
        <v>194</v>
      </c>
    </row>
    <row r="56" spans="1:41" x14ac:dyDescent="0.2">
      <c r="AO56" s="367" t="s">
        <v>195</v>
      </c>
    </row>
    <row r="57" spans="1:41" x14ac:dyDescent="0.2">
      <c r="AO57" s="367" t="s">
        <v>196</v>
      </c>
    </row>
    <row r="58" spans="1:41" x14ac:dyDescent="0.2">
      <c r="AO58" s="367" t="s">
        <v>197</v>
      </c>
    </row>
    <row r="59" spans="1:41" x14ac:dyDescent="0.2">
      <c r="AO59" s="367" t="s">
        <v>198</v>
      </c>
    </row>
  </sheetData>
  <sheetProtection selectLockedCells="1"/>
  <dataConsolidate/>
  <mergeCells count="238">
    <mergeCell ref="B52:F52"/>
    <mergeCell ref="H52:L52"/>
    <mergeCell ref="O52:V52"/>
    <mergeCell ref="X52:AA52"/>
    <mergeCell ref="AC52:AG52"/>
    <mergeCell ref="B53:F53"/>
    <mergeCell ref="H53:L53"/>
    <mergeCell ref="O53:V53"/>
    <mergeCell ref="X53:AA53"/>
    <mergeCell ref="AC53:AG53"/>
    <mergeCell ref="A49:B49"/>
    <mergeCell ref="C49:Y49"/>
    <mergeCell ref="Z49:AC49"/>
    <mergeCell ref="AD49:AG49"/>
    <mergeCell ref="A50:AG50"/>
    <mergeCell ref="A51:F51"/>
    <mergeCell ref="G51:L51"/>
    <mergeCell ref="M51:V51"/>
    <mergeCell ref="W51:AA51"/>
    <mergeCell ref="AB51:AG51"/>
    <mergeCell ref="A47:B47"/>
    <mergeCell ref="C47:Y47"/>
    <mergeCell ref="Z47:AC47"/>
    <mergeCell ref="AD47:AG47"/>
    <mergeCell ref="A48:B48"/>
    <mergeCell ref="C48:Y48"/>
    <mergeCell ref="Z48:AC48"/>
    <mergeCell ref="AD48:AG48"/>
    <mergeCell ref="E38:E40"/>
    <mergeCell ref="Z39:Z40"/>
    <mergeCell ref="A44:AG44"/>
    <mergeCell ref="A45:AG45"/>
    <mergeCell ref="A46:B46"/>
    <mergeCell ref="C46:Y46"/>
    <mergeCell ref="Z46:AC46"/>
    <mergeCell ref="AD46:AG46"/>
    <mergeCell ref="AB34:AB40"/>
    <mergeCell ref="AC34:AC40"/>
    <mergeCell ref="AD34:AD40"/>
    <mergeCell ref="AE34:AE40"/>
    <mergeCell ref="AF34:AF36"/>
    <mergeCell ref="AG34:AG40"/>
    <mergeCell ref="AF37:AF40"/>
    <mergeCell ref="V34:V40"/>
    <mergeCell ref="W34:W40"/>
    <mergeCell ref="X34:X40"/>
    <mergeCell ref="Y34:Y40"/>
    <mergeCell ref="Z34:Z37"/>
    <mergeCell ref="AA34:AA40"/>
    <mergeCell ref="P34:P40"/>
    <mergeCell ref="Q34:Q36"/>
    <mergeCell ref="R34:R36"/>
    <mergeCell ref="S34:S35"/>
    <mergeCell ref="T34:T35"/>
    <mergeCell ref="U34:U40"/>
    <mergeCell ref="Q37:Q40"/>
    <mergeCell ref="R37:R40"/>
    <mergeCell ref="S37:S40"/>
    <mergeCell ref="T37:T40"/>
    <mergeCell ref="F34:F40"/>
    <mergeCell ref="G34:G40"/>
    <mergeCell ref="H34:H40"/>
    <mergeCell ref="J34:J40"/>
    <mergeCell ref="K34:K40"/>
    <mergeCell ref="O34:O36"/>
    <mergeCell ref="O37:O40"/>
    <mergeCell ref="U32:U33"/>
    <mergeCell ref="V32:V33"/>
    <mergeCell ref="W32:W33"/>
    <mergeCell ref="X32:X33"/>
    <mergeCell ref="Y32:AB32"/>
    <mergeCell ref="A34:A40"/>
    <mergeCell ref="B34:B40"/>
    <mergeCell ref="C34:C40"/>
    <mergeCell ref="D34:D40"/>
    <mergeCell ref="E34:E36"/>
    <mergeCell ref="O32:O33"/>
    <mergeCell ref="P32:P33"/>
    <mergeCell ref="Q32:Q33"/>
    <mergeCell ref="R32:R33"/>
    <mergeCell ref="S32:S33"/>
    <mergeCell ref="T32:T33"/>
    <mergeCell ref="E31:E33"/>
    <mergeCell ref="F31:F33"/>
    <mergeCell ref="G31:J31"/>
    <mergeCell ref="K31:T31"/>
    <mergeCell ref="U31:AB31"/>
    <mergeCell ref="G32:J32"/>
    <mergeCell ref="K32:K33"/>
    <mergeCell ref="L32:L33"/>
    <mergeCell ref="M32:M33"/>
    <mergeCell ref="N32:N33"/>
    <mergeCell ref="E27:E29"/>
    <mergeCell ref="Z28:Z29"/>
    <mergeCell ref="A30:F30"/>
    <mergeCell ref="G30:AB30"/>
    <mergeCell ref="AC30:AC33"/>
    <mergeCell ref="AD30:AG32"/>
    <mergeCell ref="A31:A33"/>
    <mergeCell ref="B31:B33"/>
    <mergeCell ref="C31:C33"/>
    <mergeCell ref="D31:D33"/>
    <mergeCell ref="AB23:AB29"/>
    <mergeCell ref="AC23:AC29"/>
    <mergeCell ref="AD23:AD29"/>
    <mergeCell ref="AE23:AE29"/>
    <mergeCell ref="AF23:AF25"/>
    <mergeCell ref="AG23:AG29"/>
    <mergeCell ref="AF26:AF29"/>
    <mergeCell ref="V23:V29"/>
    <mergeCell ref="W23:W29"/>
    <mergeCell ref="X23:X29"/>
    <mergeCell ref="Y23:Y29"/>
    <mergeCell ref="Z23:Z26"/>
    <mergeCell ref="AA23:AA29"/>
    <mergeCell ref="P23:P29"/>
    <mergeCell ref="Q23:Q25"/>
    <mergeCell ref="R23:R25"/>
    <mergeCell ref="S23:S24"/>
    <mergeCell ref="T23:T24"/>
    <mergeCell ref="U23:U29"/>
    <mergeCell ref="Q26:Q29"/>
    <mergeCell ref="R26:R29"/>
    <mergeCell ref="S26:S29"/>
    <mergeCell ref="T26:T29"/>
    <mergeCell ref="F23:F29"/>
    <mergeCell ref="G23:G29"/>
    <mergeCell ref="H23:H29"/>
    <mergeCell ref="J23:J29"/>
    <mergeCell ref="K23:K29"/>
    <mergeCell ref="O23:O25"/>
    <mergeCell ref="O26:O29"/>
    <mergeCell ref="U21:U22"/>
    <mergeCell ref="V21:V22"/>
    <mergeCell ref="W21:W22"/>
    <mergeCell ref="X21:X22"/>
    <mergeCell ref="Y21:AB21"/>
    <mergeCell ref="A23:A29"/>
    <mergeCell ref="B23:B29"/>
    <mergeCell ref="C23:C29"/>
    <mergeCell ref="D23:D29"/>
    <mergeCell ref="E23:E25"/>
    <mergeCell ref="O21:O22"/>
    <mergeCell ref="P21:P22"/>
    <mergeCell ref="Q21:Q22"/>
    <mergeCell ref="R21:R22"/>
    <mergeCell ref="S21:S22"/>
    <mergeCell ref="T21:T22"/>
    <mergeCell ref="E20:E22"/>
    <mergeCell ref="F20:F22"/>
    <mergeCell ref="G20:J20"/>
    <mergeCell ref="K20:T20"/>
    <mergeCell ref="U20:AB20"/>
    <mergeCell ref="G21:J21"/>
    <mergeCell ref="K21:K22"/>
    <mergeCell ref="L21:L22"/>
    <mergeCell ref="M21:M22"/>
    <mergeCell ref="N21:N22"/>
    <mergeCell ref="E16:E18"/>
    <mergeCell ref="Z17:Z18"/>
    <mergeCell ref="A19:F19"/>
    <mergeCell ref="G19:AB19"/>
    <mergeCell ref="AC19:AC22"/>
    <mergeCell ref="AD19:AG21"/>
    <mergeCell ref="A20:A22"/>
    <mergeCell ref="B20:B22"/>
    <mergeCell ref="C20:C22"/>
    <mergeCell ref="D20:D22"/>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H12:H18"/>
    <mergeCell ref="J12:J18"/>
    <mergeCell ref="K12:K18"/>
    <mergeCell ref="O12:O14"/>
    <mergeCell ref="P12:P18"/>
    <mergeCell ref="Q12:Q14"/>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G9:J9"/>
    <mergeCell ref="K9:T9"/>
    <mergeCell ref="U9:AB9"/>
    <mergeCell ref="G10:J10"/>
    <mergeCell ref="K10:K11"/>
    <mergeCell ref="L10:L11"/>
    <mergeCell ref="M10:M11"/>
    <mergeCell ref="N10:N11"/>
    <mergeCell ref="O10:O11"/>
    <mergeCell ref="P10:P11"/>
    <mergeCell ref="A8:F8"/>
    <mergeCell ref="G8:AB8"/>
    <mergeCell ref="AC8:AC11"/>
    <mergeCell ref="AD8:AG10"/>
    <mergeCell ref="A9:A11"/>
    <mergeCell ref="B9:B11"/>
    <mergeCell ref="C9:C11"/>
    <mergeCell ref="D9:D11"/>
    <mergeCell ref="E9:E11"/>
    <mergeCell ref="F9:F11"/>
    <mergeCell ref="A7:B7"/>
    <mergeCell ref="C7:F7"/>
    <mergeCell ref="G7:L7"/>
    <mergeCell ref="M7:V7"/>
    <mergeCell ref="Z7:AA7"/>
    <mergeCell ref="AF7:AG7"/>
  </mergeCells>
  <conditionalFormatting sqref="J12:J18">
    <cfRule type="containsText" dxfId="47" priority="21" operator="containsText" text="EXTREMO">
      <formula>NOT(ISERROR(SEARCH("EXTREMO",J12)))</formula>
    </cfRule>
    <cfRule type="containsText" dxfId="46" priority="22" operator="containsText" text="ALTO">
      <formula>NOT(ISERROR(SEARCH("ALTO",J12)))</formula>
    </cfRule>
    <cfRule type="containsText" dxfId="45" priority="23" operator="containsText" text="MODERADO">
      <formula>NOT(ISERROR(SEARCH("MODERADO",J12)))</formula>
    </cfRule>
    <cfRule type="containsText" dxfId="44" priority="24" operator="containsText" text="BAJO">
      <formula>NOT(ISERROR(SEARCH("BAJO",J12)))</formula>
    </cfRule>
  </conditionalFormatting>
  <conditionalFormatting sqref="U12:U18">
    <cfRule type="containsText" dxfId="43" priority="17" operator="containsText" text="EXTREMO">
      <formula>NOT(ISERROR(SEARCH("EXTREMO",U12)))</formula>
    </cfRule>
    <cfRule type="containsText" dxfId="42" priority="18" operator="containsText" text="MODERADO">
      <formula>NOT(ISERROR(SEARCH("MODERADO",U12)))</formula>
    </cfRule>
    <cfRule type="containsText" dxfId="41" priority="19" operator="containsText" text="ALTO">
      <formula>NOT(ISERROR(SEARCH("ALTO",U12)))</formula>
    </cfRule>
    <cfRule type="containsText" dxfId="40" priority="20" operator="containsText" text="BAJO">
      <formula>NOT(ISERROR(SEARCH("BAJO",U12)))</formula>
    </cfRule>
  </conditionalFormatting>
  <conditionalFormatting sqref="U23:U29 U41:U43">
    <cfRule type="containsText" dxfId="39" priority="9" operator="containsText" text="EXTREMO">
      <formula>NOT(ISERROR(SEARCH("EXTREMO",U23)))</formula>
    </cfRule>
    <cfRule type="containsText" dxfId="38" priority="10" operator="containsText" text="MODERADO">
      <formula>NOT(ISERROR(SEARCH("MODERADO",U23)))</formula>
    </cfRule>
    <cfRule type="containsText" dxfId="37" priority="11" operator="containsText" text="ALTO">
      <formula>NOT(ISERROR(SEARCH("ALTO",U23)))</formula>
    </cfRule>
    <cfRule type="containsText" dxfId="36" priority="12" operator="containsText" text="BAJO">
      <formula>NOT(ISERROR(SEARCH("BAJO",U23)))</formula>
    </cfRule>
  </conditionalFormatting>
  <conditionalFormatting sqref="J23:J29 J41:J43">
    <cfRule type="containsText" dxfId="35" priority="13" operator="containsText" text="EXTREMO">
      <formula>NOT(ISERROR(SEARCH("EXTREMO",J23)))</formula>
    </cfRule>
    <cfRule type="containsText" dxfId="34" priority="14" operator="containsText" text="ALTO">
      <formula>NOT(ISERROR(SEARCH("ALTO",J23)))</formula>
    </cfRule>
    <cfRule type="containsText" dxfId="33" priority="15" operator="containsText" text="MODERADO">
      <formula>NOT(ISERROR(SEARCH("MODERADO",J23)))</formula>
    </cfRule>
    <cfRule type="containsText" dxfId="32" priority="16" operator="containsText" text="BAJO">
      <formula>NOT(ISERROR(SEARCH("BAJO",J23)))</formula>
    </cfRule>
  </conditionalFormatting>
  <conditionalFormatting sqref="J34:J40">
    <cfRule type="containsText" dxfId="31" priority="5" operator="containsText" text="EXTREMO">
      <formula>NOT(ISERROR(SEARCH("EXTREMO",J34)))</formula>
    </cfRule>
    <cfRule type="containsText" dxfId="30" priority="6" operator="containsText" text="ALTO">
      <formula>NOT(ISERROR(SEARCH("ALTO",J34)))</formula>
    </cfRule>
    <cfRule type="containsText" dxfId="29" priority="7" operator="containsText" text="MODERADO">
      <formula>NOT(ISERROR(SEARCH("MODERADO",J34)))</formula>
    </cfRule>
    <cfRule type="containsText" dxfId="28" priority="8" operator="containsText" text="BAJO">
      <formula>NOT(ISERROR(SEARCH("BAJO",J34)))</formula>
    </cfRule>
  </conditionalFormatting>
  <conditionalFormatting sqref="U34:U40">
    <cfRule type="containsText" dxfId="27" priority="1" operator="containsText" text="EXTREMO">
      <formula>NOT(ISERROR(SEARCH("EXTREMO",U34)))</formula>
    </cfRule>
    <cfRule type="containsText" dxfId="26" priority="2" operator="containsText" text="MODERADO">
      <formula>NOT(ISERROR(SEARCH("MODERADO",U34)))</formula>
    </cfRule>
    <cfRule type="containsText" dxfId="25" priority="3" operator="containsText" text="ALTO">
      <formula>NOT(ISERROR(SEARCH("ALTO",U34)))</formula>
    </cfRule>
    <cfRule type="containsText" dxfId="24" priority="4" operator="containsText" text="BAJO">
      <formula>NOT(ISERROR(SEARCH("BAJO",U34)))</formula>
    </cfRule>
  </conditionalFormatting>
  <dataValidations count="15">
    <dataValidation type="list" allowBlank="1" showInputMessage="1" showErrorMessage="1" sqref="M15 M26 M37" xr:uid="{A9B0ACCC-5A7D-4A57-B128-A0D74EEEC1F1}">
      <formula1>$AJ$16:$AL$16</formula1>
    </dataValidation>
    <dataValidation type="list" allowBlank="1" showInputMessage="1" showErrorMessage="1" sqref="AA12:AA18 AA23:AA29 AA34:AA43" xr:uid="{C75277CE-0356-44B6-9D4A-98E1A2F76677}">
      <formula1>$AN$12:$AN$13</formula1>
    </dataValidation>
    <dataValidation type="list" allowBlank="1" showInputMessage="1" showErrorMessage="1" sqref="T12 S12:S13 T23 S23:S24 T34 S34:S35" xr:uid="{4E47A342-8552-4192-BEDE-CAF223E5CF63}">
      <formula1>$AH$15:$AH$17</formula1>
    </dataValidation>
    <dataValidation type="list" allowBlank="1" showInputMessage="1" showErrorMessage="1" sqref="D12:D18 D23:D29 D34:D43" xr:uid="{24CC855A-36EC-48B2-973F-E60E3706E31D}">
      <formula1>$AN$2:$AN$8</formula1>
    </dataValidation>
    <dataValidation type="list" allowBlank="1" showInputMessage="1" showErrorMessage="1" sqref="V12:V18 V23:V29 V34:V43" xr:uid="{532A281A-6D4D-4AED-8412-B6E89ECA163F}">
      <formula1>$AH$14:$AK$14</formula1>
    </dataValidation>
    <dataValidation type="list" allowBlank="1" showInputMessage="1" showErrorMessage="1" sqref="P12 P23 P34" xr:uid="{08BACA4F-335A-4C10-A932-26A7E8FB73B1}">
      <formula1>$AH$10:$AJ$10</formula1>
    </dataValidation>
    <dataValidation type="list" allowBlank="1" showInputMessage="1" showErrorMessage="1" sqref="M17 M28 M39" xr:uid="{FD59E572-DE1B-4C21-AB40-1A3B9D0EE49D}">
      <formula1>$AH$8:$AI$8</formula1>
    </dataValidation>
    <dataValidation type="list" allowBlank="1" showInputMessage="1" showErrorMessage="1" sqref="M16 M27 M38" xr:uid="{098057F3-55AC-4226-B277-5576D5234E39}">
      <formula1>$AH$7:$AI$7</formula1>
    </dataValidation>
    <dataValidation type="list" allowBlank="1" showInputMessage="1" showErrorMessage="1" sqref="M14 M25 M36" xr:uid="{589C6CD8-7CB7-4E52-BB8C-D0CD4678727D}">
      <formula1>$AH$5:$AI$5</formula1>
    </dataValidation>
    <dataValidation type="list" allowBlank="1" showInputMessage="1" showErrorMessage="1" sqref="M13 M24 M35" xr:uid="{02984268-F79E-44DE-A80F-78E0CC06BB6C}">
      <formula1>$AH$4:$AI$4</formula1>
    </dataValidation>
    <dataValidation type="list" allowBlank="1" showInputMessage="1" showErrorMessage="1" sqref="M12 M23 M34" xr:uid="{903EE877-92AF-4709-998A-0207F16DFBA0}">
      <formula1>$AH$2:$AH$3</formula1>
    </dataValidation>
    <dataValidation type="list" allowBlank="1" showInputMessage="1" showErrorMessage="1" sqref="U12:U18 U23:U29 U34:U43" xr:uid="{2ABD8232-2733-4EA2-8CD5-B5D452A228B4}">
      <formula1>$AO$10:$AO$59</formula1>
    </dataValidation>
    <dataValidation type="list" allowBlank="1" showInputMessage="1" showErrorMessage="1" sqref="G12:G18 G23:G29 G34:G43" xr:uid="{94126FD8-5FC9-411E-B704-9C5E402FDF12}">
      <formula1>$AL$2:$AL$6</formula1>
    </dataValidation>
    <dataValidation type="list" allowBlank="1" showInputMessage="1" showErrorMessage="1" sqref="M18 M29 M40:M43" xr:uid="{D6A6C319-7D52-46AB-9F02-545727F29684}">
      <formula1>$AH$9:$AJ$9</formula1>
    </dataValidation>
    <dataValidation type="list" allowBlank="1" showInputMessage="1" showErrorMessage="1" sqref="H12:H18 H23:H29 H34:H43" xr:uid="{54648782-760B-41F5-A37C-13B549691EB5}">
      <formula1>$AL$10:$AL$14</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CFAA7-F2C2-4316-905E-7A26B3FCD1A8}">
  <dimension ref="A1:AP42"/>
  <sheetViews>
    <sheetView view="pageBreakPreview" zoomScale="40" zoomScaleNormal="40" zoomScaleSheetLayoutView="40" workbookViewId="0">
      <selection activeCell="L10" sqref="L10:L11"/>
    </sheetView>
  </sheetViews>
  <sheetFormatPr baseColWidth="10" defaultRowHeight="12.75" x14ac:dyDescent="0.2"/>
  <cols>
    <col min="1" max="2" width="22.5703125" style="367" customWidth="1"/>
    <col min="3" max="3" width="15.42578125" style="367" customWidth="1"/>
    <col min="4" max="4" width="27.42578125" style="513" customWidth="1"/>
    <col min="5" max="5" width="24" style="367" customWidth="1"/>
    <col min="6" max="6" width="23.140625" style="367" customWidth="1"/>
    <col min="7" max="7" width="19.140625" style="367" customWidth="1"/>
    <col min="8" max="8" width="22.5703125" style="367" customWidth="1"/>
    <col min="9" max="9" width="25.28515625" style="367" hidden="1" customWidth="1"/>
    <col min="10" max="10" width="22.85546875" style="367" customWidth="1"/>
    <col min="11" max="11" width="41.42578125" style="367" customWidth="1"/>
    <col min="12" max="12" width="48.7109375" style="367" customWidth="1"/>
    <col min="13" max="13" width="26" style="367" customWidth="1"/>
    <col min="14" max="14" width="7.7109375" style="367" hidden="1" customWidth="1"/>
    <col min="15" max="15" width="21.140625" style="367" customWidth="1"/>
    <col min="16" max="16" width="16.7109375" style="367" customWidth="1"/>
    <col min="17" max="17" width="16.5703125" style="367" customWidth="1"/>
    <col min="18" max="18" width="22.140625" style="367" customWidth="1"/>
    <col min="19" max="19" width="24.140625" style="367" customWidth="1"/>
    <col min="20" max="20" width="26.85546875" style="367" customWidth="1"/>
    <col min="21" max="21" width="23.42578125" style="367" customWidth="1"/>
    <col min="22" max="22" width="21" style="367" customWidth="1"/>
    <col min="23" max="23" width="27.7109375" style="367" customWidth="1"/>
    <col min="24" max="24" width="28.140625" style="367" customWidth="1"/>
    <col min="25" max="25" width="22.85546875" style="367" customWidth="1"/>
    <col min="26" max="26" width="30.85546875" style="367" customWidth="1"/>
    <col min="27" max="27" width="26.85546875" style="367" customWidth="1"/>
    <col min="28" max="28" width="28.7109375" style="367" customWidth="1"/>
    <col min="29" max="29" width="18" style="367" customWidth="1"/>
    <col min="30" max="30" width="37" style="367" customWidth="1"/>
    <col min="31" max="31" width="19.140625" style="367" customWidth="1"/>
    <col min="32" max="33" width="23.5703125" style="367" customWidth="1"/>
    <col min="34" max="34" width="17.28515625" style="367" hidden="1" customWidth="1"/>
    <col min="35" max="42" width="11.42578125" style="367" hidden="1" customWidth="1"/>
    <col min="43" max="16384" width="11.42578125" style="367"/>
  </cols>
  <sheetData>
    <row r="1" spans="1:41" x14ac:dyDescent="0.2">
      <c r="A1" s="365"/>
      <c r="B1" s="365"/>
      <c r="C1" s="365"/>
      <c r="D1" s="366"/>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K1" s="367" t="s">
        <v>9</v>
      </c>
      <c r="AL1" s="367" t="s">
        <v>8</v>
      </c>
      <c r="AN1" s="367" t="s">
        <v>63</v>
      </c>
    </row>
    <row r="2" spans="1:41" x14ac:dyDescent="0.2">
      <c r="A2" s="365"/>
      <c r="B2" s="365"/>
      <c r="C2" s="365"/>
      <c r="D2" s="366"/>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7" t="s">
        <v>101</v>
      </c>
      <c r="AI2" s="367" t="s">
        <v>11</v>
      </c>
      <c r="AL2" s="367" t="s">
        <v>128</v>
      </c>
      <c r="AN2" s="367" t="s">
        <v>65</v>
      </c>
    </row>
    <row r="3" spans="1:41" x14ac:dyDescent="0.2">
      <c r="A3" s="365"/>
      <c r="B3" s="365"/>
      <c r="C3" s="365"/>
      <c r="D3" s="366"/>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7" t="s">
        <v>102</v>
      </c>
      <c r="AI3" s="367" t="s">
        <v>12</v>
      </c>
      <c r="AL3" s="367" t="s">
        <v>129</v>
      </c>
      <c r="AN3" s="367" t="s">
        <v>143</v>
      </c>
    </row>
    <row r="4" spans="1:41" x14ac:dyDescent="0.2">
      <c r="A4" s="365"/>
      <c r="B4" s="365"/>
      <c r="C4" s="365"/>
      <c r="D4" s="366"/>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7" t="s">
        <v>147</v>
      </c>
      <c r="AI4" s="367" t="s">
        <v>103</v>
      </c>
      <c r="AK4" s="367" t="s">
        <v>116</v>
      </c>
      <c r="AL4" s="367" t="s">
        <v>130</v>
      </c>
      <c r="AN4" s="367" t="s">
        <v>66</v>
      </c>
    </row>
    <row r="5" spans="1:41" x14ac:dyDescent="0.2">
      <c r="A5" s="365"/>
      <c r="B5" s="365"/>
      <c r="C5" s="365"/>
      <c r="D5" s="366"/>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7" t="s">
        <v>148</v>
      </c>
      <c r="AI5" s="367" t="s">
        <v>104</v>
      </c>
      <c r="AK5" s="367" t="s">
        <v>127</v>
      </c>
      <c r="AL5" s="367" t="s">
        <v>131</v>
      </c>
      <c r="AN5" s="367" t="s">
        <v>64</v>
      </c>
    </row>
    <row r="6" spans="1:41" ht="29.25" customHeight="1" x14ac:dyDescent="0.2">
      <c r="A6" s="365"/>
      <c r="B6" s="365"/>
      <c r="C6" s="365"/>
      <c r="D6" s="366"/>
      <c r="E6" s="365"/>
      <c r="F6" s="365"/>
      <c r="G6" s="365"/>
      <c r="H6" s="365"/>
      <c r="I6" s="365"/>
      <c r="J6" s="365"/>
      <c r="K6" s="365"/>
      <c r="L6" s="365"/>
      <c r="M6" s="365"/>
      <c r="N6" s="365"/>
      <c r="O6" s="365"/>
      <c r="P6" s="365"/>
      <c r="Q6" s="365"/>
      <c r="R6" s="365"/>
      <c r="S6" s="365"/>
      <c r="T6" s="365"/>
      <c r="U6" s="365"/>
      <c r="V6" s="365"/>
      <c r="W6" s="365"/>
      <c r="X6" s="365"/>
      <c r="Y6" s="365"/>
      <c r="Z6" s="365"/>
      <c r="AA6" s="365"/>
      <c r="AB6" s="365"/>
      <c r="AC6" s="365"/>
      <c r="AD6" s="365"/>
      <c r="AE6" s="365"/>
      <c r="AF6" s="365"/>
      <c r="AG6" s="365"/>
      <c r="AH6" s="367" t="s">
        <v>150</v>
      </c>
      <c r="AI6" s="367" t="s">
        <v>151</v>
      </c>
      <c r="AJ6" s="367" t="s">
        <v>67</v>
      </c>
      <c r="AK6" s="367" t="s">
        <v>132</v>
      </c>
      <c r="AL6" s="367" t="s">
        <v>133</v>
      </c>
      <c r="AN6" s="367" t="s">
        <v>140</v>
      </c>
    </row>
    <row r="7" spans="1:41" ht="24.75" customHeight="1" x14ac:dyDescent="0.2">
      <c r="A7" s="300" t="s">
        <v>70</v>
      </c>
      <c r="B7" s="300"/>
      <c r="C7" s="514">
        <v>43858</v>
      </c>
      <c r="D7" s="301"/>
      <c r="E7" s="301"/>
      <c r="F7" s="301"/>
      <c r="G7" s="368"/>
      <c r="H7" s="369"/>
      <c r="I7" s="369"/>
      <c r="J7" s="369"/>
      <c r="K7" s="369"/>
      <c r="L7" s="370"/>
      <c r="M7" s="371" t="s">
        <v>90</v>
      </c>
      <c r="N7" s="372"/>
      <c r="O7" s="372"/>
      <c r="P7" s="372"/>
      <c r="Q7" s="372"/>
      <c r="R7" s="372"/>
      <c r="S7" s="372"/>
      <c r="T7" s="372"/>
      <c r="U7" s="372"/>
      <c r="V7" s="373"/>
      <c r="W7" s="374" t="s">
        <v>86</v>
      </c>
      <c r="X7" s="375" t="s">
        <v>274</v>
      </c>
      <c r="Y7" s="376" t="s">
        <v>87</v>
      </c>
      <c r="Z7" s="377"/>
      <c r="AA7" s="378"/>
      <c r="AB7" s="374" t="s">
        <v>88</v>
      </c>
      <c r="AC7" s="375"/>
      <c r="AD7" s="379" t="s">
        <v>89</v>
      </c>
      <c r="AE7" s="380"/>
      <c r="AF7" s="381"/>
      <c r="AG7" s="381"/>
      <c r="AH7" s="367" t="s">
        <v>105</v>
      </c>
      <c r="AI7" s="367" t="s">
        <v>106</v>
      </c>
      <c r="AJ7" s="367" t="s">
        <v>68</v>
      </c>
      <c r="AN7" s="367" t="s">
        <v>141</v>
      </c>
    </row>
    <row r="8" spans="1:41" x14ac:dyDescent="0.2">
      <c r="A8" s="382" t="s">
        <v>53</v>
      </c>
      <c r="B8" s="382"/>
      <c r="C8" s="382"/>
      <c r="D8" s="382"/>
      <c r="E8" s="382"/>
      <c r="F8" s="382"/>
      <c r="G8" s="383" t="s">
        <v>21</v>
      </c>
      <c r="H8" s="384"/>
      <c r="I8" s="384"/>
      <c r="J8" s="384"/>
      <c r="K8" s="384"/>
      <c r="L8" s="384"/>
      <c r="M8" s="384"/>
      <c r="N8" s="384"/>
      <c r="O8" s="384"/>
      <c r="P8" s="384"/>
      <c r="Q8" s="384"/>
      <c r="R8" s="384"/>
      <c r="S8" s="384"/>
      <c r="T8" s="384"/>
      <c r="U8" s="384"/>
      <c r="V8" s="384"/>
      <c r="W8" s="384"/>
      <c r="X8" s="385"/>
      <c r="Y8" s="384"/>
      <c r="Z8" s="384"/>
      <c r="AA8" s="384"/>
      <c r="AB8" s="386"/>
      <c r="AC8" s="387" t="s">
        <v>28</v>
      </c>
      <c r="AD8" s="388" t="s">
        <v>39</v>
      </c>
      <c r="AE8" s="389"/>
      <c r="AF8" s="389"/>
      <c r="AG8" s="389"/>
      <c r="AH8" s="367" t="s">
        <v>107</v>
      </c>
      <c r="AI8" s="367" t="s">
        <v>108</v>
      </c>
      <c r="AN8" s="367" t="s">
        <v>142</v>
      </c>
    </row>
    <row r="9" spans="1:41" s="394" customFormat="1" ht="14.25" customHeight="1" x14ac:dyDescent="0.2">
      <c r="A9" s="390" t="s">
        <v>60</v>
      </c>
      <c r="B9" s="391" t="s">
        <v>62</v>
      </c>
      <c r="C9" s="390" t="s">
        <v>41</v>
      </c>
      <c r="D9" s="390" t="s">
        <v>63</v>
      </c>
      <c r="E9" s="390" t="s">
        <v>42</v>
      </c>
      <c r="F9" s="392" t="s">
        <v>43</v>
      </c>
      <c r="G9" s="382" t="s">
        <v>73</v>
      </c>
      <c r="H9" s="382"/>
      <c r="I9" s="382"/>
      <c r="J9" s="382"/>
      <c r="K9" s="383" t="s">
        <v>24</v>
      </c>
      <c r="L9" s="384"/>
      <c r="M9" s="384"/>
      <c r="N9" s="384"/>
      <c r="O9" s="384"/>
      <c r="P9" s="384"/>
      <c r="Q9" s="384"/>
      <c r="R9" s="384"/>
      <c r="S9" s="384"/>
      <c r="T9" s="386"/>
      <c r="U9" s="383" t="s">
        <v>45</v>
      </c>
      <c r="V9" s="384"/>
      <c r="W9" s="384"/>
      <c r="X9" s="384"/>
      <c r="Y9" s="384"/>
      <c r="Z9" s="384"/>
      <c r="AA9" s="384"/>
      <c r="AB9" s="386"/>
      <c r="AC9" s="393"/>
      <c r="AD9" s="388"/>
      <c r="AE9" s="389"/>
      <c r="AF9" s="389"/>
      <c r="AG9" s="389"/>
      <c r="AH9" s="367" t="s">
        <v>109</v>
      </c>
      <c r="AI9" s="367" t="s">
        <v>152</v>
      </c>
      <c r="AJ9" s="367" t="s">
        <v>112</v>
      </c>
    </row>
    <row r="10" spans="1:41" s="394" customFormat="1" ht="20.25" customHeight="1" x14ac:dyDescent="0.2">
      <c r="A10" s="390"/>
      <c r="B10" s="395"/>
      <c r="C10" s="390"/>
      <c r="D10" s="390"/>
      <c r="E10" s="390"/>
      <c r="F10" s="392"/>
      <c r="G10" s="396" t="s">
        <v>44</v>
      </c>
      <c r="H10" s="396"/>
      <c r="I10" s="396"/>
      <c r="J10" s="396"/>
      <c r="K10" s="397" t="s">
        <v>99</v>
      </c>
      <c r="L10" s="392" t="s">
        <v>100</v>
      </c>
      <c r="M10" s="392" t="s">
        <v>23</v>
      </c>
      <c r="N10" s="387" t="s">
        <v>153</v>
      </c>
      <c r="O10" s="390" t="s">
        <v>154</v>
      </c>
      <c r="P10" s="395" t="s">
        <v>155</v>
      </c>
      <c r="Q10" s="391" t="s">
        <v>159</v>
      </c>
      <c r="R10" s="390" t="s">
        <v>113</v>
      </c>
      <c r="S10" s="391" t="s">
        <v>160</v>
      </c>
      <c r="T10" s="391" t="s">
        <v>161</v>
      </c>
      <c r="U10" s="398" t="s">
        <v>167</v>
      </c>
      <c r="V10" s="390" t="s">
        <v>120</v>
      </c>
      <c r="W10" s="397" t="s">
        <v>125</v>
      </c>
      <c r="X10" s="391" t="s">
        <v>144</v>
      </c>
      <c r="Y10" s="390" t="s">
        <v>203</v>
      </c>
      <c r="Z10" s="390"/>
      <c r="AA10" s="390"/>
      <c r="AB10" s="390"/>
      <c r="AC10" s="393"/>
      <c r="AD10" s="399"/>
      <c r="AE10" s="400"/>
      <c r="AF10" s="400"/>
      <c r="AG10" s="400"/>
      <c r="AH10" s="394" t="s">
        <v>156</v>
      </c>
      <c r="AI10" s="394" t="s">
        <v>157</v>
      </c>
      <c r="AJ10" s="394" t="s">
        <v>158</v>
      </c>
      <c r="AL10" s="394" t="s">
        <v>145</v>
      </c>
      <c r="AO10" s="367" t="s">
        <v>117</v>
      </c>
    </row>
    <row r="11" spans="1:41" s="394" customFormat="1" ht="57.75" customHeight="1" x14ac:dyDescent="0.2">
      <c r="A11" s="391"/>
      <c r="B11" s="401"/>
      <c r="C11" s="391"/>
      <c r="D11" s="391"/>
      <c r="E11" s="391"/>
      <c r="F11" s="387"/>
      <c r="G11" s="402" t="s">
        <v>8</v>
      </c>
      <c r="H11" s="402" t="s">
        <v>9</v>
      </c>
      <c r="I11" s="402"/>
      <c r="J11" s="403" t="s">
        <v>168</v>
      </c>
      <c r="K11" s="398"/>
      <c r="L11" s="392"/>
      <c r="M11" s="392"/>
      <c r="N11" s="404"/>
      <c r="O11" s="390"/>
      <c r="P11" s="401"/>
      <c r="Q11" s="401"/>
      <c r="R11" s="390"/>
      <c r="S11" s="401"/>
      <c r="T11" s="401"/>
      <c r="U11" s="405"/>
      <c r="V11" s="390"/>
      <c r="W11" s="398"/>
      <c r="X11" s="401"/>
      <c r="Y11" s="406" t="s">
        <v>205</v>
      </c>
      <c r="Z11" s="406" t="s">
        <v>204</v>
      </c>
      <c r="AA11" s="407" t="s">
        <v>169</v>
      </c>
      <c r="AB11" s="407" t="s">
        <v>49</v>
      </c>
      <c r="AC11" s="404"/>
      <c r="AD11" s="408" t="s">
        <v>202</v>
      </c>
      <c r="AE11" s="408" t="s">
        <v>51</v>
      </c>
      <c r="AF11" s="408" t="s">
        <v>126</v>
      </c>
      <c r="AG11" s="406" t="s">
        <v>166</v>
      </c>
      <c r="AH11" s="394" t="s">
        <v>162</v>
      </c>
      <c r="AI11" s="394" t="s">
        <v>12</v>
      </c>
      <c r="AL11" s="394" t="s">
        <v>146</v>
      </c>
      <c r="AO11" s="367" t="s">
        <v>175</v>
      </c>
    </row>
    <row r="12" spans="1:41" ht="37.5" customHeight="1" x14ac:dyDescent="0.2">
      <c r="A12" s="409" t="s">
        <v>275</v>
      </c>
      <c r="B12" s="409" t="s">
        <v>276</v>
      </c>
      <c r="C12" s="515" t="s">
        <v>277</v>
      </c>
      <c r="D12" s="242" t="s">
        <v>65</v>
      </c>
      <c r="E12" s="226"/>
      <c r="F12" s="226" t="s">
        <v>278</v>
      </c>
      <c r="G12" s="249" t="s">
        <v>128</v>
      </c>
      <c r="H12" s="249" t="s">
        <v>116</v>
      </c>
      <c r="I12" s="71" t="str">
        <f>CONCATENATE(G12,H12)</f>
        <v>RARA VEZMODERADO</v>
      </c>
      <c r="J12" s="410" t="str">
        <f>I13</f>
        <v>1. MODERADO</v>
      </c>
      <c r="K12" s="516" t="s">
        <v>279</v>
      </c>
      <c r="L12" s="412" t="s">
        <v>110</v>
      </c>
      <c r="M12" s="67" t="s">
        <v>101</v>
      </c>
      <c r="N12" s="413">
        <f>IF(M12="ASIGNADO",15,IF(M12="NO ASIGNADO",0,""))</f>
        <v>15</v>
      </c>
      <c r="O12" s="414">
        <f>SUM(N12:N18)</f>
        <v>100</v>
      </c>
      <c r="P12" s="415" t="s">
        <v>156</v>
      </c>
      <c r="Q12" s="416">
        <f>IF(Q15="DÉBIL",0,IF(Q15="MODERADO",50,IF(Q15="FUERTE",100,"")))</f>
        <v>100</v>
      </c>
      <c r="R12" s="417"/>
      <c r="S12" s="418" t="s">
        <v>118</v>
      </c>
      <c r="T12" s="418" t="s">
        <v>118</v>
      </c>
      <c r="U12" s="243" t="s">
        <v>175</v>
      </c>
      <c r="V12" s="419" t="s">
        <v>122</v>
      </c>
      <c r="W12" s="517">
        <v>43858</v>
      </c>
      <c r="X12" s="225" t="s">
        <v>280</v>
      </c>
      <c r="Y12" s="226" t="s">
        <v>281</v>
      </c>
      <c r="Z12" s="217"/>
      <c r="AA12" s="219" t="s">
        <v>170</v>
      </c>
      <c r="AB12" s="226" t="s">
        <v>282</v>
      </c>
      <c r="AC12" s="222"/>
      <c r="AD12" s="222"/>
      <c r="AE12" s="421" t="s">
        <v>283</v>
      </c>
      <c r="AF12" s="225" t="s">
        <v>284</v>
      </c>
      <c r="AG12" s="225"/>
      <c r="AH12" s="367" t="s">
        <v>114</v>
      </c>
      <c r="AI12" s="367" t="s">
        <v>115</v>
      </c>
      <c r="AJ12" s="367" t="s">
        <v>116</v>
      </c>
      <c r="AK12" s="367" t="s">
        <v>117</v>
      </c>
      <c r="AL12" s="367" t="s">
        <v>116</v>
      </c>
      <c r="AN12" s="367" t="s">
        <v>170</v>
      </c>
      <c r="AO12" s="367" t="s">
        <v>176</v>
      </c>
    </row>
    <row r="13" spans="1:41" ht="51.75" customHeight="1" x14ac:dyDescent="0.2">
      <c r="A13" s="423"/>
      <c r="B13" s="423"/>
      <c r="C13" s="518"/>
      <c r="D13" s="243"/>
      <c r="E13" s="215"/>
      <c r="F13" s="215"/>
      <c r="G13" s="249"/>
      <c r="H13" s="249"/>
      <c r="I13" s="71"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1. MODERADO</v>
      </c>
      <c r="J13" s="424"/>
      <c r="K13" s="519"/>
      <c r="L13" s="425" t="s">
        <v>199</v>
      </c>
      <c r="M13" s="65" t="s">
        <v>147</v>
      </c>
      <c r="N13" s="426">
        <f>IF(M13="ADECUADO",15,IF(M13="INADECUADO",0,""))</f>
        <v>15</v>
      </c>
      <c r="O13" s="427"/>
      <c r="P13" s="428"/>
      <c r="Q13" s="416"/>
      <c r="R13" s="429"/>
      <c r="S13" s="418"/>
      <c r="T13" s="418"/>
      <c r="U13" s="243"/>
      <c r="V13" s="430"/>
      <c r="W13" s="245"/>
      <c r="X13" s="225"/>
      <c r="Y13" s="215"/>
      <c r="Z13" s="266"/>
      <c r="AA13" s="220"/>
      <c r="AB13" s="215"/>
      <c r="AC13" s="222"/>
      <c r="AD13" s="222"/>
      <c r="AE13" s="421"/>
      <c r="AF13" s="225"/>
      <c r="AG13" s="225"/>
      <c r="AH13" s="367" t="s">
        <v>118</v>
      </c>
      <c r="AI13" s="367" t="s">
        <v>119</v>
      </c>
      <c r="AL13" s="367" t="s">
        <v>127</v>
      </c>
      <c r="AN13" s="367" t="s">
        <v>200</v>
      </c>
      <c r="AO13" s="367" t="s">
        <v>177</v>
      </c>
    </row>
    <row r="14" spans="1:41" ht="69.75" customHeight="1" x14ac:dyDescent="0.2">
      <c r="A14" s="423"/>
      <c r="B14" s="423"/>
      <c r="C14" s="518"/>
      <c r="D14" s="243"/>
      <c r="E14" s="215"/>
      <c r="F14" s="215"/>
      <c r="G14" s="249"/>
      <c r="H14" s="249"/>
      <c r="I14" s="71"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MODERADO</v>
      </c>
      <c r="J14" s="424"/>
      <c r="K14" s="519"/>
      <c r="L14" s="81" t="s">
        <v>111</v>
      </c>
      <c r="M14" s="65" t="s">
        <v>148</v>
      </c>
      <c r="N14" s="426">
        <f>IF(M14="OPORTUNA",15,IF(M14="INOPORTUNA",0,""))</f>
        <v>15</v>
      </c>
      <c r="O14" s="427"/>
      <c r="P14" s="428"/>
      <c r="Q14" s="416"/>
      <c r="R14" s="429"/>
      <c r="S14" s="432" t="s">
        <v>164</v>
      </c>
      <c r="T14" s="432" t="s">
        <v>165</v>
      </c>
      <c r="U14" s="243"/>
      <c r="V14" s="430"/>
      <c r="W14" s="245"/>
      <c r="X14" s="225"/>
      <c r="Y14" s="215"/>
      <c r="Z14" s="266"/>
      <c r="AA14" s="220"/>
      <c r="AB14" s="215"/>
      <c r="AC14" s="222"/>
      <c r="AD14" s="222"/>
      <c r="AE14" s="421"/>
      <c r="AF14" s="225"/>
      <c r="AG14" s="225"/>
      <c r="AH14" s="367" t="s">
        <v>121</v>
      </c>
      <c r="AI14" s="367" t="s">
        <v>122</v>
      </c>
      <c r="AJ14" s="367" t="s">
        <v>123</v>
      </c>
      <c r="AK14" s="367" t="s">
        <v>124</v>
      </c>
      <c r="AL14" s="367" t="s">
        <v>132</v>
      </c>
      <c r="AO14" s="367" t="s">
        <v>178</v>
      </c>
    </row>
    <row r="15" spans="1:41" ht="84" customHeight="1" x14ac:dyDescent="0.2">
      <c r="A15" s="423"/>
      <c r="B15" s="423"/>
      <c r="C15" s="518"/>
      <c r="D15" s="243"/>
      <c r="E15" s="77" t="s">
        <v>285</v>
      </c>
      <c r="F15" s="215"/>
      <c r="G15" s="249"/>
      <c r="H15" s="249"/>
      <c r="I15" s="71"/>
      <c r="J15" s="424"/>
      <c r="K15" s="519"/>
      <c r="L15" s="425" t="s">
        <v>136</v>
      </c>
      <c r="M15" s="65" t="s">
        <v>149</v>
      </c>
      <c r="N15" s="426">
        <f>IF(M15="PREVENIR",15,IF(M15="DETECTAR",10,IF(M15="NO ES UN CONTROL",0,"")))</f>
        <v>15</v>
      </c>
      <c r="O15" s="433" t="str">
        <f>IF(O12&lt;86,"DÉBIL",IF(O12&lt;96,"MODERADO",IF(O12&lt;101,"FUERTE","")))</f>
        <v>FUERTE</v>
      </c>
      <c r="P15" s="428"/>
      <c r="Q15" s="434" t="str">
        <f>IF(AND(O15="FUERTE",P12="FUERTE (SIEMPRE SE EJECUTA)"),"FUERTE",IF(OR(O15="DÉBIL",P12="DÉBIL (NO SE EJECUTA)"),"DÉBIL",IF(OR(O15="MODERADO",P12="MODERADO (ALGUNAS VECES)"),"MODERADO")))</f>
        <v>FUERTE</v>
      </c>
      <c r="R15" s="435" t="str">
        <f>IF(AND(O15="FUERTE",P12="FUERTE (SIEMPRE SE EJECUTA)"),"NO","SÍ")</f>
        <v>NO</v>
      </c>
      <c r="S15" s="436">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437">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243"/>
      <c r="V15" s="430"/>
      <c r="W15" s="245"/>
      <c r="X15" s="225"/>
      <c r="Y15" s="215"/>
      <c r="Z15" s="218"/>
      <c r="AA15" s="220"/>
      <c r="AB15" s="215"/>
      <c r="AC15" s="222"/>
      <c r="AD15" s="222"/>
      <c r="AE15" s="421"/>
      <c r="AF15" s="225" t="s">
        <v>174</v>
      </c>
      <c r="AG15" s="225"/>
      <c r="AH15" s="367" t="s">
        <v>118</v>
      </c>
      <c r="AO15" s="367" t="s">
        <v>179</v>
      </c>
    </row>
    <row r="16" spans="1:41" ht="55.5" customHeight="1" x14ac:dyDescent="0.2">
      <c r="A16" s="423"/>
      <c r="B16" s="423"/>
      <c r="C16" s="518"/>
      <c r="D16" s="243"/>
      <c r="E16" s="215"/>
      <c r="F16" s="215"/>
      <c r="G16" s="249"/>
      <c r="H16" s="249"/>
      <c r="I16" s="71"/>
      <c r="J16" s="424"/>
      <c r="K16" s="519"/>
      <c r="L16" s="425" t="s">
        <v>137</v>
      </c>
      <c r="M16" s="65" t="s">
        <v>105</v>
      </c>
      <c r="N16" s="426">
        <f>IF(M16="CONFIABLE",15,IF(M16="NO CONFIABLE",0,""))</f>
        <v>15</v>
      </c>
      <c r="O16" s="439"/>
      <c r="P16" s="428"/>
      <c r="Q16" s="434"/>
      <c r="R16" s="435"/>
      <c r="S16" s="436"/>
      <c r="T16" s="440"/>
      <c r="U16" s="243"/>
      <c r="V16" s="430"/>
      <c r="W16" s="245"/>
      <c r="X16" s="225"/>
      <c r="Y16" s="215"/>
      <c r="Z16" s="77" t="s">
        <v>286</v>
      </c>
      <c r="AA16" s="220"/>
      <c r="AB16" s="215"/>
      <c r="AC16" s="222"/>
      <c r="AD16" s="222"/>
      <c r="AE16" s="421"/>
      <c r="AF16" s="225"/>
      <c r="AG16" s="225"/>
      <c r="AH16" s="367" t="s">
        <v>163</v>
      </c>
      <c r="AJ16" s="367" t="s">
        <v>150</v>
      </c>
      <c r="AK16" s="367" t="s">
        <v>149</v>
      </c>
      <c r="AL16" s="367" t="s">
        <v>151</v>
      </c>
      <c r="AO16" s="367" t="s">
        <v>180</v>
      </c>
    </row>
    <row r="17" spans="1:41" ht="66.75" customHeight="1" x14ac:dyDescent="0.2">
      <c r="A17" s="423"/>
      <c r="B17" s="423"/>
      <c r="C17" s="518"/>
      <c r="D17" s="243"/>
      <c r="E17" s="215"/>
      <c r="F17" s="215"/>
      <c r="G17" s="249"/>
      <c r="H17" s="249"/>
      <c r="I17" s="71"/>
      <c r="J17" s="424"/>
      <c r="K17" s="519"/>
      <c r="L17" s="425" t="s">
        <v>138</v>
      </c>
      <c r="M17" s="65" t="s">
        <v>107</v>
      </c>
      <c r="N17" s="426">
        <f>IF(M17="SE INVESTIGAN Y SE RESUELVEN OPORTUNAMENTE",15,IF(M17="NO SE INVESTIGAN Y SE RESUELVEN OPORTUNAMENTE",0,""))</f>
        <v>15</v>
      </c>
      <c r="O17" s="439"/>
      <c r="P17" s="428"/>
      <c r="Q17" s="434"/>
      <c r="R17" s="435"/>
      <c r="S17" s="436"/>
      <c r="T17" s="440"/>
      <c r="U17" s="243"/>
      <c r="V17" s="430"/>
      <c r="W17" s="245"/>
      <c r="X17" s="225"/>
      <c r="Y17" s="215"/>
      <c r="Z17" s="217"/>
      <c r="AA17" s="220"/>
      <c r="AB17" s="215"/>
      <c r="AC17" s="222"/>
      <c r="AD17" s="222"/>
      <c r="AE17" s="421"/>
      <c r="AF17" s="225"/>
      <c r="AG17" s="225"/>
      <c r="AH17" s="367" t="s">
        <v>119</v>
      </c>
      <c r="AO17" s="367" t="s">
        <v>181</v>
      </c>
    </row>
    <row r="18" spans="1:41" ht="60.75" customHeight="1" x14ac:dyDescent="0.2">
      <c r="A18" s="520"/>
      <c r="B18" s="520"/>
      <c r="C18" s="521"/>
      <c r="D18" s="244"/>
      <c r="E18" s="216"/>
      <c r="F18" s="216"/>
      <c r="G18" s="250"/>
      <c r="H18" s="250"/>
      <c r="I18" s="71"/>
      <c r="J18" s="424"/>
      <c r="K18" s="519"/>
      <c r="L18" s="442" t="s">
        <v>139</v>
      </c>
      <c r="M18" s="72" t="s">
        <v>109</v>
      </c>
      <c r="N18" s="443">
        <f>IF(M18="COMPLETA",10,IF(M18="INCOMPLETA",5,IF(M18="NO EXISTE",0,"")))</f>
        <v>10</v>
      </c>
      <c r="O18" s="439"/>
      <c r="P18" s="444"/>
      <c r="Q18" s="445"/>
      <c r="R18" s="446"/>
      <c r="S18" s="437"/>
      <c r="T18" s="440"/>
      <c r="U18" s="244"/>
      <c r="V18" s="430"/>
      <c r="W18" s="246"/>
      <c r="X18" s="226"/>
      <c r="Y18" s="216"/>
      <c r="Z18" s="218"/>
      <c r="AA18" s="221"/>
      <c r="AB18" s="216"/>
      <c r="AC18" s="217"/>
      <c r="AD18" s="217"/>
      <c r="AE18" s="447"/>
      <c r="AF18" s="226"/>
      <c r="AG18" s="226"/>
      <c r="AO18" s="367" t="s">
        <v>182</v>
      </c>
    </row>
    <row r="19" spans="1:41" ht="37.5" customHeight="1" x14ac:dyDescent="0.2">
      <c r="A19" s="422" t="s">
        <v>275</v>
      </c>
      <c r="B19" s="409" t="s">
        <v>276</v>
      </c>
      <c r="C19" s="522" t="s">
        <v>287</v>
      </c>
      <c r="D19" s="242" t="s">
        <v>65</v>
      </c>
      <c r="E19" s="226"/>
      <c r="F19" s="225" t="s">
        <v>288</v>
      </c>
      <c r="G19" s="249" t="s">
        <v>128</v>
      </c>
      <c r="H19" s="249" t="s">
        <v>146</v>
      </c>
      <c r="I19" s="71" t="str">
        <f>CONCATENATE(G19,H19)</f>
        <v>RARA VEZMENOR</v>
      </c>
      <c r="J19" s="410" t="str">
        <f>I20</f>
        <v>2. BAJO</v>
      </c>
      <c r="K19" s="411" t="s">
        <v>289</v>
      </c>
      <c r="L19" s="412" t="s">
        <v>110</v>
      </c>
      <c r="M19" s="67" t="s">
        <v>101</v>
      </c>
      <c r="N19" s="413">
        <f>IF(M19="ASIGNADO",15,IF(M19="NO ASIGNADO",0,""))</f>
        <v>15</v>
      </c>
      <c r="O19" s="414">
        <f>SUM(N19:N25)</f>
        <v>100</v>
      </c>
      <c r="P19" s="415" t="s">
        <v>156</v>
      </c>
      <c r="Q19" s="416">
        <f>IF(Q22="DÉBIL",0,IF(Q22="MODERADO",50,IF(Q22="FUERTE",100,"")))</f>
        <v>100</v>
      </c>
      <c r="R19" s="417"/>
      <c r="S19" s="418" t="s">
        <v>118</v>
      </c>
      <c r="T19" s="418" t="s">
        <v>118</v>
      </c>
      <c r="U19" s="243" t="s">
        <v>175</v>
      </c>
      <c r="V19" s="419" t="s">
        <v>122</v>
      </c>
      <c r="W19" s="517">
        <v>43858</v>
      </c>
      <c r="X19" s="225" t="s">
        <v>290</v>
      </c>
      <c r="Y19" s="226" t="s">
        <v>291</v>
      </c>
      <c r="Z19" s="217"/>
      <c r="AA19" s="219" t="s">
        <v>170</v>
      </c>
      <c r="AB19" s="245" t="s">
        <v>292</v>
      </c>
      <c r="AC19" s="222"/>
      <c r="AD19" s="222"/>
      <c r="AE19" s="421" t="s">
        <v>283</v>
      </c>
      <c r="AF19" s="225" t="s">
        <v>293</v>
      </c>
      <c r="AG19" s="225"/>
      <c r="AH19" s="367" t="s">
        <v>114</v>
      </c>
      <c r="AI19" s="367" t="s">
        <v>115</v>
      </c>
      <c r="AJ19" s="367" t="s">
        <v>116</v>
      </c>
      <c r="AK19" s="367" t="s">
        <v>117</v>
      </c>
      <c r="AL19" s="367" t="s">
        <v>116</v>
      </c>
      <c r="AN19" s="367" t="s">
        <v>170</v>
      </c>
      <c r="AO19" s="367" t="s">
        <v>176</v>
      </c>
    </row>
    <row r="20" spans="1:41" ht="51.75" customHeight="1" x14ac:dyDescent="0.2">
      <c r="A20" s="422"/>
      <c r="B20" s="423"/>
      <c r="C20" s="523"/>
      <c r="D20" s="243"/>
      <c r="E20" s="215"/>
      <c r="F20" s="245"/>
      <c r="G20" s="249"/>
      <c r="H20" s="249"/>
      <c r="I20" s="71"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2. BAJO</v>
      </c>
      <c r="J20" s="424"/>
      <c r="K20" s="450"/>
      <c r="L20" s="425" t="s">
        <v>199</v>
      </c>
      <c r="M20" s="65" t="s">
        <v>147</v>
      </c>
      <c r="N20" s="426">
        <f>IF(M20="ADECUADO",15,IF(M20="INADECUADO",0,""))</f>
        <v>15</v>
      </c>
      <c r="O20" s="427"/>
      <c r="P20" s="428"/>
      <c r="Q20" s="416"/>
      <c r="R20" s="429"/>
      <c r="S20" s="418"/>
      <c r="T20" s="418"/>
      <c r="U20" s="243"/>
      <c r="V20" s="430"/>
      <c r="W20" s="245"/>
      <c r="X20" s="225"/>
      <c r="Y20" s="431"/>
      <c r="Z20" s="266"/>
      <c r="AA20" s="220"/>
      <c r="AB20" s="245"/>
      <c r="AC20" s="222"/>
      <c r="AD20" s="222"/>
      <c r="AE20" s="421"/>
      <c r="AF20" s="225"/>
      <c r="AG20" s="225"/>
      <c r="AH20" s="367" t="s">
        <v>118</v>
      </c>
      <c r="AI20" s="367" t="s">
        <v>119</v>
      </c>
      <c r="AL20" s="367" t="s">
        <v>127</v>
      </c>
      <c r="AN20" s="367" t="s">
        <v>200</v>
      </c>
      <c r="AO20" s="367" t="s">
        <v>177</v>
      </c>
    </row>
    <row r="21" spans="1:41" ht="69.75" customHeight="1" x14ac:dyDescent="0.2">
      <c r="A21" s="422"/>
      <c r="B21" s="423"/>
      <c r="C21" s="523"/>
      <c r="D21" s="243"/>
      <c r="E21" s="215"/>
      <c r="F21" s="245"/>
      <c r="G21" s="249"/>
      <c r="H21" s="249"/>
      <c r="I21" s="71"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BAJO</v>
      </c>
      <c r="J21" s="424"/>
      <c r="K21" s="450"/>
      <c r="L21" s="81" t="s">
        <v>111</v>
      </c>
      <c r="M21" s="65" t="s">
        <v>148</v>
      </c>
      <c r="N21" s="426">
        <f>IF(M21="OPORTUNA",15,IF(M21="INOPORTUNA",0,""))</f>
        <v>15</v>
      </c>
      <c r="O21" s="427"/>
      <c r="P21" s="428"/>
      <c r="Q21" s="416"/>
      <c r="R21" s="429"/>
      <c r="S21" s="432" t="s">
        <v>164</v>
      </c>
      <c r="T21" s="432" t="s">
        <v>165</v>
      </c>
      <c r="U21" s="243"/>
      <c r="V21" s="430"/>
      <c r="W21" s="245"/>
      <c r="X21" s="225"/>
      <c r="Y21" s="431"/>
      <c r="Z21" s="266"/>
      <c r="AA21" s="220"/>
      <c r="AB21" s="245"/>
      <c r="AC21" s="222"/>
      <c r="AD21" s="222"/>
      <c r="AE21" s="421"/>
      <c r="AF21" s="225"/>
      <c r="AG21" s="225"/>
      <c r="AH21" s="367" t="s">
        <v>121</v>
      </c>
      <c r="AI21" s="367" t="s">
        <v>122</v>
      </c>
      <c r="AJ21" s="367" t="s">
        <v>123</v>
      </c>
      <c r="AK21" s="367" t="s">
        <v>124</v>
      </c>
      <c r="AL21" s="367" t="s">
        <v>132</v>
      </c>
      <c r="AO21" s="367" t="s">
        <v>178</v>
      </c>
    </row>
    <row r="22" spans="1:41" ht="84" customHeight="1" x14ac:dyDescent="0.2">
      <c r="A22" s="422"/>
      <c r="B22" s="423"/>
      <c r="C22" s="523"/>
      <c r="D22" s="243"/>
      <c r="E22" s="77" t="s">
        <v>294</v>
      </c>
      <c r="F22" s="245"/>
      <c r="G22" s="249"/>
      <c r="H22" s="249"/>
      <c r="I22" s="71"/>
      <c r="J22" s="424"/>
      <c r="K22" s="450"/>
      <c r="L22" s="425" t="s">
        <v>136</v>
      </c>
      <c r="M22" s="65" t="s">
        <v>149</v>
      </c>
      <c r="N22" s="426">
        <f>IF(M22="PREVENIR",15,IF(M22="DETECTAR",10,IF(M22="NO ES UN CONTROL",0,"")))</f>
        <v>15</v>
      </c>
      <c r="O22" s="433" t="str">
        <f>IF(O19&lt;86,"DÉBIL",IF(O19&lt;96,"MODERADO",IF(O19&lt;101,"FUERTE","")))</f>
        <v>FUERTE</v>
      </c>
      <c r="P22" s="428"/>
      <c r="Q22" s="434" t="str">
        <f>IF(AND(O22="FUERTE",P19="FUERTE (SIEMPRE SE EJECUTA)"),"FUERTE",IF(OR(O22="DÉBIL",P19="DÉBIL (NO SE EJECUTA)"),"DÉBIL",IF(OR(O22="MODERADO",P19="MODERADO (ALGUNAS VECES)"),"MODERADO")))</f>
        <v>FUERTE</v>
      </c>
      <c r="R22" s="435" t="str">
        <f>IF(AND(O22="FUERTE",P19="FUERTE (SIEMPRE SE EJECUTA)"),"NO","SÍ")</f>
        <v>NO</v>
      </c>
      <c r="S22" s="436">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2" s="437">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2" s="243"/>
      <c r="V22" s="430"/>
      <c r="W22" s="245"/>
      <c r="X22" s="225"/>
      <c r="Y22" s="431"/>
      <c r="Z22" s="218"/>
      <c r="AA22" s="220"/>
      <c r="AB22" s="245"/>
      <c r="AC22" s="222"/>
      <c r="AD22" s="222"/>
      <c r="AE22" s="421"/>
      <c r="AF22" s="225" t="s">
        <v>174</v>
      </c>
      <c r="AG22" s="225"/>
      <c r="AH22" s="367" t="s">
        <v>118</v>
      </c>
      <c r="AO22" s="367" t="s">
        <v>179</v>
      </c>
    </row>
    <row r="23" spans="1:41" ht="55.5" customHeight="1" x14ac:dyDescent="0.2">
      <c r="A23" s="422"/>
      <c r="B23" s="423"/>
      <c r="C23" s="523"/>
      <c r="D23" s="243"/>
      <c r="E23" s="215"/>
      <c r="F23" s="245"/>
      <c r="G23" s="249"/>
      <c r="H23" s="249"/>
      <c r="I23" s="71"/>
      <c r="J23" s="424"/>
      <c r="K23" s="450"/>
      <c r="L23" s="425" t="s">
        <v>137</v>
      </c>
      <c r="M23" s="65" t="s">
        <v>105</v>
      </c>
      <c r="N23" s="426">
        <f>IF(M23="CONFIABLE",15,IF(M23="NO CONFIABLE",0,""))</f>
        <v>15</v>
      </c>
      <c r="O23" s="439"/>
      <c r="P23" s="428"/>
      <c r="Q23" s="434"/>
      <c r="R23" s="435"/>
      <c r="S23" s="436"/>
      <c r="T23" s="440"/>
      <c r="U23" s="243"/>
      <c r="V23" s="430"/>
      <c r="W23" s="245"/>
      <c r="X23" s="225"/>
      <c r="Y23" s="431"/>
      <c r="Z23" s="77" t="s">
        <v>295</v>
      </c>
      <c r="AA23" s="220"/>
      <c r="AB23" s="245"/>
      <c r="AC23" s="222"/>
      <c r="AD23" s="222"/>
      <c r="AE23" s="421"/>
      <c r="AF23" s="225"/>
      <c r="AG23" s="225"/>
      <c r="AH23" s="367" t="s">
        <v>163</v>
      </c>
      <c r="AJ23" s="367" t="s">
        <v>150</v>
      </c>
      <c r="AK23" s="367" t="s">
        <v>149</v>
      </c>
      <c r="AL23" s="367" t="s">
        <v>151</v>
      </c>
      <c r="AO23" s="367" t="s">
        <v>180</v>
      </c>
    </row>
    <row r="24" spans="1:41" ht="66.75" customHeight="1" x14ac:dyDescent="0.2">
      <c r="A24" s="422"/>
      <c r="B24" s="423"/>
      <c r="C24" s="523"/>
      <c r="D24" s="243"/>
      <c r="E24" s="215"/>
      <c r="F24" s="245"/>
      <c r="G24" s="249"/>
      <c r="H24" s="249"/>
      <c r="I24" s="71"/>
      <c r="J24" s="424"/>
      <c r="K24" s="450"/>
      <c r="L24" s="425" t="s">
        <v>138</v>
      </c>
      <c r="M24" s="65" t="s">
        <v>107</v>
      </c>
      <c r="N24" s="426">
        <f>IF(M24="SE INVESTIGAN Y SE RESUELVEN OPORTUNAMENTE",15,IF(M24="NO SE INVESTIGAN Y SE RESUELVEN OPORTUNAMENTE",0,""))</f>
        <v>15</v>
      </c>
      <c r="O24" s="439"/>
      <c r="P24" s="428"/>
      <c r="Q24" s="434"/>
      <c r="R24" s="435"/>
      <c r="S24" s="436"/>
      <c r="T24" s="440"/>
      <c r="U24" s="243"/>
      <c r="V24" s="430"/>
      <c r="W24" s="245"/>
      <c r="X24" s="225"/>
      <c r="Y24" s="431"/>
      <c r="Z24" s="217"/>
      <c r="AA24" s="220"/>
      <c r="AB24" s="245"/>
      <c r="AC24" s="222"/>
      <c r="AD24" s="222"/>
      <c r="AE24" s="421"/>
      <c r="AF24" s="225"/>
      <c r="AG24" s="225"/>
      <c r="AH24" s="367" t="s">
        <v>119</v>
      </c>
      <c r="AO24" s="367" t="s">
        <v>181</v>
      </c>
    </row>
    <row r="25" spans="1:41" ht="60.75" customHeight="1" x14ac:dyDescent="0.2">
      <c r="A25" s="409"/>
      <c r="B25" s="520"/>
      <c r="C25" s="524"/>
      <c r="D25" s="244"/>
      <c r="E25" s="216"/>
      <c r="F25" s="246"/>
      <c r="G25" s="250"/>
      <c r="H25" s="250"/>
      <c r="I25" s="71"/>
      <c r="J25" s="424"/>
      <c r="K25" s="452"/>
      <c r="L25" s="442" t="s">
        <v>139</v>
      </c>
      <c r="M25" s="72" t="s">
        <v>109</v>
      </c>
      <c r="N25" s="443">
        <f>IF(M25="COMPLETA",10,IF(M25="INCOMPLETA",5,IF(M25="NO EXISTE",0,"")))</f>
        <v>10</v>
      </c>
      <c r="O25" s="439"/>
      <c r="P25" s="444"/>
      <c r="Q25" s="445"/>
      <c r="R25" s="446"/>
      <c r="S25" s="437"/>
      <c r="T25" s="440"/>
      <c r="U25" s="244"/>
      <c r="V25" s="430"/>
      <c r="W25" s="246"/>
      <c r="X25" s="226"/>
      <c r="Y25" s="438"/>
      <c r="Z25" s="218"/>
      <c r="AA25" s="221"/>
      <c r="AB25" s="246"/>
      <c r="AC25" s="217"/>
      <c r="AD25" s="217"/>
      <c r="AE25" s="447"/>
      <c r="AF25" s="226"/>
      <c r="AG25" s="226"/>
      <c r="AO25" s="367" t="s">
        <v>182</v>
      </c>
    </row>
    <row r="26" spans="1:41" ht="37.5" customHeight="1" x14ac:dyDescent="0.2">
      <c r="A26" s="422" t="s">
        <v>275</v>
      </c>
      <c r="B26" s="409" t="s">
        <v>276</v>
      </c>
      <c r="C26" s="522" t="s">
        <v>296</v>
      </c>
      <c r="D26" s="242" t="s">
        <v>65</v>
      </c>
      <c r="E26" s="226"/>
      <c r="F26" s="225" t="s">
        <v>297</v>
      </c>
      <c r="G26" s="249" t="s">
        <v>130</v>
      </c>
      <c r="H26" s="249" t="s">
        <v>116</v>
      </c>
      <c r="I26" s="71" t="str">
        <f>CONCATENATE(G26,H26)</f>
        <v>POSIBLEMODERADO</v>
      </c>
      <c r="J26" s="410" t="str">
        <f>I27</f>
        <v>3. ALTO</v>
      </c>
      <c r="K26" s="411" t="s">
        <v>298</v>
      </c>
      <c r="L26" s="412" t="s">
        <v>110</v>
      </c>
      <c r="M26" s="67" t="s">
        <v>101</v>
      </c>
      <c r="N26" s="413">
        <f>IF(M26="ASIGNADO",15,IF(M26="NO ASIGNADO",0,""))</f>
        <v>15</v>
      </c>
      <c r="O26" s="414">
        <f>SUM(N26:N32)</f>
        <v>100</v>
      </c>
      <c r="P26" s="415" t="s">
        <v>156</v>
      </c>
      <c r="Q26" s="416">
        <f>IF(Q29="DÉBIL",0,IF(Q29="MODERADO",50,IF(Q29="FUERTE",100,"")))</f>
        <v>100</v>
      </c>
      <c r="R26" s="417"/>
      <c r="S26" s="418" t="s">
        <v>118</v>
      </c>
      <c r="T26" s="418" t="s">
        <v>118</v>
      </c>
      <c r="U26" s="243" t="s">
        <v>181</v>
      </c>
      <c r="V26" s="419" t="s">
        <v>122</v>
      </c>
      <c r="W26" s="517">
        <v>43858</v>
      </c>
      <c r="X26" s="225" t="s">
        <v>299</v>
      </c>
      <c r="Y26" s="226" t="s">
        <v>300</v>
      </c>
      <c r="Z26" s="217"/>
      <c r="AA26" s="219" t="s">
        <v>170</v>
      </c>
      <c r="AB26" s="245" t="s">
        <v>301</v>
      </c>
      <c r="AC26" s="222"/>
      <c r="AD26" s="222"/>
      <c r="AE26" s="421" t="s">
        <v>283</v>
      </c>
      <c r="AF26" s="225" t="s">
        <v>302</v>
      </c>
      <c r="AG26" s="225"/>
      <c r="AH26" s="367" t="s">
        <v>114</v>
      </c>
      <c r="AI26" s="367" t="s">
        <v>115</v>
      </c>
      <c r="AJ26" s="367" t="s">
        <v>116</v>
      </c>
      <c r="AK26" s="367" t="s">
        <v>117</v>
      </c>
      <c r="AL26" s="367" t="s">
        <v>116</v>
      </c>
      <c r="AN26" s="367" t="s">
        <v>170</v>
      </c>
      <c r="AO26" s="367" t="s">
        <v>176</v>
      </c>
    </row>
    <row r="27" spans="1:41" ht="51.75" customHeight="1" x14ac:dyDescent="0.2">
      <c r="A27" s="422"/>
      <c r="B27" s="423"/>
      <c r="C27" s="523"/>
      <c r="D27" s="243"/>
      <c r="E27" s="215"/>
      <c r="F27" s="245"/>
      <c r="G27" s="249"/>
      <c r="H27" s="249"/>
      <c r="I27" s="71"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3. ALTO</v>
      </c>
      <c r="J27" s="424"/>
      <c r="K27" s="411"/>
      <c r="L27" s="425" t="s">
        <v>199</v>
      </c>
      <c r="M27" s="65" t="s">
        <v>147</v>
      </c>
      <c r="N27" s="426">
        <f>IF(M27="ADECUADO",15,IF(M27="INADECUADO",0,""))</f>
        <v>15</v>
      </c>
      <c r="O27" s="427"/>
      <c r="P27" s="428"/>
      <c r="Q27" s="416"/>
      <c r="R27" s="429"/>
      <c r="S27" s="418"/>
      <c r="T27" s="418"/>
      <c r="U27" s="243"/>
      <c r="V27" s="430"/>
      <c r="W27" s="245"/>
      <c r="X27" s="225"/>
      <c r="Y27" s="215"/>
      <c r="Z27" s="266"/>
      <c r="AA27" s="220"/>
      <c r="AB27" s="245"/>
      <c r="AC27" s="222"/>
      <c r="AD27" s="222"/>
      <c r="AE27" s="421"/>
      <c r="AF27" s="225"/>
      <c r="AG27" s="225"/>
      <c r="AH27" s="367" t="s">
        <v>118</v>
      </c>
      <c r="AI27" s="367" t="s">
        <v>119</v>
      </c>
      <c r="AL27" s="367" t="s">
        <v>127</v>
      </c>
      <c r="AN27" s="367" t="s">
        <v>200</v>
      </c>
      <c r="AO27" s="367" t="s">
        <v>177</v>
      </c>
    </row>
    <row r="28" spans="1:41" ht="69.75" customHeight="1" x14ac:dyDescent="0.2">
      <c r="A28" s="422"/>
      <c r="B28" s="423"/>
      <c r="C28" s="523"/>
      <c r="D28" s="243"/>
      <c r="E28" s="215"/>
      <c r="F28" s="245"/>
      <c r="G28" s="249"/>
      <c r="H28" s="249"/>
      <c r="I28" s="71"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ALTO</v>
      </c>
      <c r="J28" s="424"/>
      <c r="K28" s="411"/>
      <c r="L28" s="81" t="s">
        <v>111</v>
      </c>
      <c r="M28" s="65" t="s">
        <v>148</v>
      </c>
      <c r="N28" s="426">
        <f>IF(M28="OPORTUNA",15,IF(M28="INOPORTUNA",0,""))</f>
        <v>15</v>
      </c>
      <c r="O28" s="427"/>
      <c r="P28" s="428"/>
      <c r="Q28" s="416"/>
      <c r="R28" s="429"/>
      <c r="S28" s="432" t="s">
        <v>164</v>
      </c>
      <c r="T28" s="432" t="s">
        <v>165</v>
      </c>
      <c r="U28" s="243"/>
      <c r="V28" s="430"/>
      <c r="W28" s="245"/>
      <c r="X28" s="225"/>
      <c r="Y28" s="215"/>
      <c r="Z28" s="266"/>
      <c r="AA28" s="220"/>
      <c r="AB28" s="245"/>
      <c r="AC28" s="222"/>
      <c r="AD28" s="222"/>
      <c r="AE28" s="421"/>
      <c r="AF28" s="225"/>
      <c r="AG28" s="225"/>
      <c r="AH28" s="367" t="s">
        <v>121</v>
      </c>
      <c r="AI28" s="367" t="s">
        <v>122</v>
      </c>
      <c r="AJ28" s="367" t="s">
        <v>123</v>
      </c>
      <c r="AK28" s="367" t="s">
        <v>124</v>
      </c>
      <c r="AL28" s="367" t="s">
        <v>132</v>
      </c>
      <c r="AO28" s="367" t="s">
        <v>178</v>
      </c>
    </row>
    <row r="29" spans="1:41" ht="129" customHeight="1" x14ac:dyDescent="0.2">
      <c r="A29" s="422"/>
      <c r="B29" s="423"/>
      <c r="C29" s="523"/>
      <c r="D29" s="243"/>
      <c r="E29" s="525" t="s">
        <v>303</v>
      </c>
      <c r="F29" s="245"/>
      <c r="G29" s="249"/>
      <c r="H29" s="249"/>
      <c r="I29" s="71"/>
      <c r="J29" s="424"/>
      <c r="K29" s="411"/>
      <c r="L29" s="425" t="s">
        <v>136</v>
      </c>
      <c r="M29" s="65" t="s">
        <v>149</v>
      </c>
      <c r="N29" s="426">
        <f>IF(M29="PREVENIR",15,IF(M29="DETECTAR",10,IF(M29="NO ES UN CONTROL",0,"")))</f>
        <v>15</v>
      </c>
      <c r="O29" s="433" t="str">
        <f>IF(O26&lt;86,"DÉBIL",IF(O26&lt;96,"MODERADO",IF(O26&lt;101,"FUERTE","")))</f>
        <v>FUERTE</v>
      </c>
      <c r="P29" s="428"/>
      <c r="Q29" s="434" t="str">
        <f>IF(AND(O29="FUERTE",P26="FUERTE (SIEMPRE SE EJECUTA)"),"FUERTE",IF(OR(O29="DÉBIL",P26="DÉBIL (NO SE EJECUTA)"),"DÉBIL",IF(OR(O29="MODERADO",P26="MODERADO (ALGUNAS VECES)"),"MODERADO")))</f>
        <v>FUERTE</v>
      </c>
      <c r="R29" s="435" t="str">
        <f>IF(AND(O29="FUERTE",P26="FUERTE (SIEMPRE SE EJECUTA)"),"NO","SÍ")</f>
        <v>NO</v>
      </c>
      <c r="S29" s="436">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9" s="437">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9" s="243"/>
      <c r="V29" s="430"/>
      <c r="W29" s="245"/>
      <c r="X29" s="225"/>
      <c r="Y29" s="215"/>
      <c r="Z29" s="218"/>
      <c r="AA29" s="220"/>
      <c r="AB29" s="245"/>
      <c r="AC29" s="222"/>
      <c r="AD29" s="222"/>
      <c r="AE29" s="421"/>
      <c r="AF29" s="225" t="s">
        <v>174</v>
      </c>
      <c r="AG29" s="225"/>
      <c r="AH29" s="367" t="s">
        <v>118</v>
      </c>
      <c r="AO29" s="367" t="s">
        <v>179</v>
      </c>
    </row>
    <row r="30" spans="1:41" ht="55.5" customHeight="1" x14ac:dyDescent="0.2">
      <c r="A30" s="422"/>
      <c r="B30" s="423"/>
      <c r="C30" s="523"/>
      <c r="D30" s="243"/>
      <c r="E30" s="215"/>
      <c r="F30" s="245"/>
      <c r="G30" s="249"/>
      <c r="H30" s="249"/>
      <c r="I30" s="71"/>
      <c r="J30" s="424"/>
      <c r="K30" s="411"/>
      <c r="L30" s="425" t="s">
        <v>137</v>
      </c>
      <c r="M30" s="65" t="s">
        <v>105</v>
      </c>
      <c r="N30" s="426">
        <f>IF(M30="CONFIABLE",15,IF(M30="NO CONFIABLE",0,""))</f>
        <v>15</v>
      </c>
      <c r="O30" s="439"/>
      <c r="P30" s="428"/>
      <c r="Q30" s="434"/>
      <c r="R30" s="435"/>
      <c r="S30" s="436"/>
      <c r="T30" s="440"/>
      <c r="U30" s="243"/>
      <c r="V30" s="430"/>
      <c r="W30" s="245"/>
      <c r="X30" s="225"/>
      <c r="Y30" s="215"/>
      <c r="Z30" s="77" t="s">
        <v>304</v>
      </c>
      <c r="AA30" s="220"/>
      <c r="AB30" s="245"/>
      <c r="AC30" s="222"/>
      <c r="AD30" s="222"/>
      <c r="AE30" s="421"/>
      <c r="AF30" s="225"/>
      <c r="AG30" s="225"/>
      <c r="AH30" s="367" t="s">
        <v>163</v>
      </c>
      <c r="AJ30" s="367" t="s">
        <v>150</v>
      </c>
      <c r="AK30" s="367" t="s">
        <v>149</v>
      </c>
      <c r="AL30" s="367" t="s">
        <v>151</v>
      </c>
      <c r="AO30" s="367" t="s">
        <v>180</v>
      </c>
    </row>
    <row r="31" spans="1:41" ht="66.75" customHeight="1" x14ac:dyDescent="0.2">
      <c r="A31" s="422"/>
      <c r="B31" s="423"/>
      <c r="C31" s="523"/>
      <c r="D31" s="243"/>
      <c r="E31" s="215"/>
      <c r="F31" s="245"/>
      <c r="G31" s="249"/>
      <c r="H31" s="249"/>
      <c r="I31" s="71"/>
      <c r="J31" s="424"/>
      <c r="K31" s="411"/>
      <c r="L31" s="425" t="s">
        <v>138</v>
      </c>
      <c r="M31" s="65" t="s">
        <v>107</v>
      </c>
      <c r="N31" s="426">
        <f>IF(M31="SE INVESTIGAN Y SE RESUELVEN OPORTUNAMENTE",15,IF(M31="NO SE INVESTIGAN Y SE RESUELVEN OPORTUNAMENTE",0,""))</f>
        <v>15</v>
      </c>
      <c r="O31" s="439"/>
      <c r="P31" s="428"/>
      <c r="Q31" s="434"/>
      <c r="R31" s="435"/>
      <c r="S31" s="436"/>
      <c r="T31" s="440"/>
      <c r="U31" s="243"/>
      <c r="V31" s="430"/>
      <c r="W31" s="245"/>
      <c r="X31" s="225"/>
      <c r="Y31" s="215"/>
      <c r="Z31" s="217"/>
      <c r="AA31" s="220"/>
      <c r="AB31" s="245"/>
      <c r="AC31" s="222"/>
      <c r="AD31" s="222"/>
      <c r="AE31" s="421"/>
      <c r="AF31" s="225"/>
      <c r="AG31" s="225"/>
      <c r="AH31" s="367" t="s">
        <v>119</v>
      </c>
      <c r="AO31" s="367" t="s">
        <v>181</v>
      </c>
    </row>
    <row r="32" spans="1:41" ht="60.75" customHeight="1" x14ac:dyDescent="0.2">
      <c r="A32" s="409"/>
      <c r="B32" s="423"/>
      <c r="C32" s="524"/>
      <c r="D32" s="244"/>
      <c r="E32" s="215"/>
      <c r="F32" s="246"/>
      <c r="G32" s="250"/>
      <c r="H32" s="250"/>
      <c r="I32" s="71"/>
      <c r="J32" s="424"/>
      <c r="K32" s="441"/>
      <c r="L32" s="442" t="s">
        <v>139</v>
      </c>
      <c r="M32" s="72" t="s">
        <v>109</v>
      </c>
      <c r="N32" s="443">
        <f>IF(M32="COMPLETA",10,IF(M32="INCOMPLETA",5,IF(M32="NO EXISTE",0,"")))</f>
        <v>10</v>
      </c>
      <c r="O32" s="439"/>
      <c r="P32" s="428"/>
      <c r="Q32" s="445"/>
      <c r="R32" s="435"/>
      <c r="S32" s="437"/>
      <c r="T32" s="440"/>
      <c r="U32" s="244"/>
      <c r="V32" s="430"/>
      <c r="W32" s="246"/>
      <c r="X32" s="226"/>
      <c r="Y32" s="215"/>
      <c r="Z32" s="266"/>
      <c r="AA32" s="220"/>
      <c r="AB32" s="246"/>
      <c r="AC32" s="217"/>
      <c r="AD32" s="217"/>
      <c r="AE32" s="447"/>
      <c r="AF32" s="226"/>
      <c r="AG32" s="226"/>
      <c r="AO32" s="367" t="s">
        <v>182</v>
      </c>
    </row>
    <row r="33" spans="1:41" ht="60.75" customHeight="1" x14ac:dyDescent="0.2">
      <c r="A33" s="298" t="s">
        <v>72</v>
      </c>
      <c r="B33" s="298"/>
      <c r="C33" s="298"/>
      <c r="D33" s="298"/>
      <c r="E33" s="298"/>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row>
    <row r="34" spans="1:41" customFormat="1" ht="30.75" customHeight="1" x14ac:dyDescent="0.25">
      <c r="A34" s="526" t="s">
        <v>35</v>
      </c>
      <c r="B34" s="526"/>
      <c r="C34" s="526"/>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01"/>
      <c r="AO34" s="367" t="s">
        <v>190</v>
      </c>
    </row>
    <row r="35" spans="1:41" s="37" customFormat="1" ht="33.75" customHeight="1" x14ac:dyDescent="0.25">
      <c r="A35" s="527" t="s">
        <v>56</v>
      </c>
      <c r="B35" s="527"/>
      <c r="C35" s="527" t="s">
        <v>69</v>
      </c>
      <c r="D35" s="527"/>
      <c r="E35" s="527"/>
      <c r="F35" s="527"/>
      <c r="G35" s="527"/>
      <c r="H35" s="527"/>
      <c r="I35" s="527"/>
      <c r="J35" s="527"/>
      <c r="K35" s="527"/>
      <c r="L35" s="527"/>
      <c r="M35" s="527"/>
      <c r="N35" s="527"/>
      <c r="O35" s="527"/>
      <c r="P35" s="527"/>
      <c r="Q35" s="527"/>
      <c r="R35" s="527"/>
      <c r="S35" s="527"/>
      <c r="T35" s="527"/>
      <c r="U35" s="527"/>
      <c r="V35" s="527"/>
      <c r="W35" s="527"/>
      <c r="X35" s="527"/>
      <c r="Y35" s="527"/>
      <c r="Z35" s="528" t="s">
        <v>234</v>
      </c>
      <c r="AA35" s="528"/>
      <c r="AB35" s="528"/>
      <c r="AC35" s="528"/>
      <c r="AD35" s="529" t="s">
        <v>27</v>
      </c>
      <c r="AE35" s="529"/>
      <c r="AF35" s="529"/>
      <c r="AG35" s="529"/>
      <c r="AO35" s="367" t="s">
        <v>191</v>
      </c>
    </row>
    <row r="36" spans="1:41" s="37" customFormat="1" ht="129.75" customHeight="1" x14ac:dyDescent="0.25">
      <c r="A36" s="316">
        <v>1</v>
      </c>
      <c r="B36" s="317"/>
      <c r="C36" s="239" t="s">
        <v>305</v>
      </c>
      <c r="D36" s="239"/>
      <c r="E36" s="239"/>
      <c r="F36" s="239"/>
      <c r="G36" s="239"/>
      <c r="H36" s="239"/>
      <c r="I36" s="239"/>
      <c r="J36" s="239"/>
      <c r="K36" s="239"/>
      <c r="L36" s="239"/>
      <c r="M36" s="239"/>
      <c r="N36" s="239"/>
      <c r="O36" s="239"/>
      <c r="P36" s="239"/>
      <c r="Q36" s="239"/>
      <c r="R36" s="239"/>
      <c r="S36" s="239"/>
      <c r="T36" s="239"/>
      <c r="U36" s="239"/>
      <c r="V36" s="239"/>
      <c r="W36" s="239"/>
      <c r="X36" s="239"/>
      <c r="Y36" s="239"/>
      <c r="Z36" s="530">
        <v>43858</v>
      </c>
      <c r="AA36" s="279"/>
      <c r="AB36" s="279"/>
      <c r="AC36" s="280"/>
      <c r="AD36" s="295" t="s">
        <v>306</v>
      </c>
      <c r="AE36" s="531"/>
      <c r="AF36" s="531"/>
      <c r="AG36" s="531"/>
      <c r="AO36" s="367" t="s">
        <v>192</v>
      </c>
    </row>
    <row r="37" spans="1:41" s="43" customFormat="1" x14ac:dyDescent="0.2">
      <c r="A37" s="316" t="s">
        <v>134</v>
      </c>
      <c r="B37" s="317"/>
      <c r="C37" s="236"/>
      <c r="D37" s="236"/>
      <c r="E37" s="236"/>
      <c r="F37" s="236"/>
      <c r="G37" s="236"/>
      <c r="H37" s="236"/>
      <c r="I37" s="236"/>
      <c r="J37" s="236"/>
      <c r="K37" s="236"/>
      <c r="L37" s="236"/>
      <c r="M37" s="236"/>
      <c r="N37" s="236"/>
      <c r="O37" s="236"/>
      <c r="P37" s="236"/>
      <c r="Q37" s="236"/>
      <c r="R37" s="236"/>
      <c r="S37" s="236"/>
      <c r="T37" s="236"/>
      <c r="U37" s="236"/>
      <c r="V37" s="236"/>
      <c r="W37" s="236"/>
      <c r="X37" s="236"/>
      <c r="Y37" s="236"/>
      <c r="Z37" s="278"/>
      <c r="AA37" s="279"/>
      <c r="AB37" s="279"/>
      <c r="AC37" s="280"/>
      <c r="AD37" s="222"/>
      <c r="AE37" s="222"/>
      <c r="AF37" s="222"/>
      <c r="AG37" s="222"/>
      <c r="AO37" s="367" t="s">
        <v>193</v>
      </c>
    </row>
    <row r="38" spans="1:41" x14ac:dyDescent="0.2">
      <c r="A38" s="316" t="s">
        <v>134</v>
      </c>
      <c r="B38" s="317"/>
      <c r="C38" s="236"/>
      <c r="D38" s="236"/>
      <c r="E38" s="236"/>
      <c r="F38" s="236"/>
      <c r="G38" s="236"/>
      <c r="H38" s="236"/>
      <c r="I38" s="236"/>
      <c r="J38" s="236"/>
      <c r="K38" s="236"/>
      <c r="L38" s="236"/>
      <c r="M38" s="236"/>
      <c r="N38" s="236"/>
      <c r="O38" s="236"/>
      <c r="P38" s="236"/>
      <c r="Q38" s="236"/>
      <c r="R38" s="236"/>
      <c r="S38" s="236"/>
      <c r="T38" s="236"/>
      <c r="U38" s="236"/>
      <c r="V38" s="236"/>
      <c r="W38" s="236"/>
      <c r="X38" s="236"/>
      <c r="Y38" s="236"/>
      <c r="Z38" s="278"/>
      <c r="AA38" s="279"/>
      <c r="AB38" s="279"/>
      <c r="AC38" s="280"/>
      <c r="AD38" s="222"/>
      <c r="AE38" s="222"/>
      <c r="AF38" s="222"/>
      <c r="AG38" s="222"/>
      <c r="AO38" s="367" t="s">
        <v>194</v>
      </c>
    </row>
    <row r="39" spans="1:41" ht="14.25" x14ac:dyDescent="0.2">
      <c r="A39" s="532" t="s">
        <v>27</v>
      </c>
      <c r="B39" s="532"/>
      <c r="C39" s="532"/>
      <c r="D39" s="532"/>
      <c r="E39" s="532"/>
      <c r="F39" s="532"/>
      <c r="G39" s="532" t="s">
        <v>91</v>
      </c>
      <c r="H39" s="532"/>
      <c r="I39" s="532"/>
      <c r="J39" s="532"/>
      <c r="K39" s="532"/>
      <c r="L39" s="532"/>
      <c r="M39" s="533" t="s">
        <v>71</v>
      </c>
      <c r="N39" s="534"/>
      <c r="O39" s="534"/>
      <c r="P39" s="534"/>
      <c r="Q39" s="534"/>
      <c r="R39" s="534"/>
      <c r="S39" s="534"/>
      <c r="T39" s="534"/>
      <c r="U39" s="534"/>
      <c r="V39" s="535"/>
      <c r="W39" s="533" t="s">
        <v>171</v>
      </c>
      <c r="X39" s="534"/>
      <c r="Y39" s="534"/>
      <c r="Z39" s="534"/>
      <c r="AA39" s="535"/>
      <c r="AB39" s="536" t="str">
        <f>IF(X7="X","APOYO OFICINA ASESORA DE PLANEACIÓN","APOYO OFICINA DE CONTROL INTERNO")</f>
        <v>APOYO OFICINA ASESORA DE PLANEACIÓN</v>
      </c>
      <c r="AC39" s="536"/>
      <c r="AD39" s="536"/>
      <c r="AE39" s="536"/>
      <c r="AF39" s="536"/>
      <c r="AG39" s="536"/>
      <c r="AO39" s="367" t="s">
        <v>196</v>
      </c>
    </row>
    <row r="40" spans="1:41" ht="15" x14ac:dyDescent="0.2">
      <c r="A40" s="502" t="s">
        <v>33</v>
      </c>
      <c r="B40" s="503" t="s">
        <v>306</v>
      </c>
      <c r="C40" s="504"/>
      <c r="D40" s="504"/>
      <c r="E40" s="504"/>
      <c r="F40" s="505"/>
      <c r="G40" s="506" t="s">
        <v>33</v>
      </c>
      <c r="H40" s="503"/>
      <c r="I40" s="504"/>
      <c r="J40" s="504"/>
      <c r="K40" s="504"/>
      <c r="L40" s="505"/>
      <c r="M40" s="506" t="s">
        <v>33</v>
      </c>
      <c r="N40" s="507"/>
      <c r="O40" s="537"/>
      <c r="P40" s="537"/>
      <c r="Q40" s="537"/>
      <c r="R40" s="537"/>
      <c r="S40" s="537"/>
      <c r="T40" s="537"/>
      <c r="U40" s="537"/>
      <c r="V40" s="538"/>
      <c r="W40" s="508" t="s">
        <v>33</v>
      </c>
      <c r="X40" s="503"/>
      <c r="Y40" s="504"/>
      <c r="Z40" s="504"/>
      <c r="AA40" s="505"/>
      <c r="AB40" s="508" t="s">
        <v>33</v>
      </c>
      <c r="AC40" s="134"/>
      <c r="AD40" s="134"/>
      <c r="AE40" s="134"/>
      <c r="AF40" s="134"/>
      <c r="AG40" s="134"/>
      <c r="AO40" s="367" t="s">
        <v>197</v>
      </c>
    </row>
    <row r="41" spans="1:41" ht="15" x14ac:dyDescent="0.2">
      <c r="A41" s="502" t="s">
        <v>34</v>
      </c>
      <c r="B41" s="503" t="s">
        <v>307</v>
      </c>
      <c r="C41" s="504"/>
      <c r="D41" s="504"/>
      <c r="E41" s="504"/>
      <c r="F41" s="505"/>
      <c r="G41" s="502" t="s">
        <v>34</v>
      </c>
      <c r="H41" s="539"/>
      <c r="I41" s="539"/>
      <c r="J41" s="539"/>
      <c r="K41" s="539"/>
      <c r="L41" s="539"/>
      <c r="M41" s="506" t="s">
        <v>34</v>
      </c>
      <c r="N41" s="512"/>
      <c r="O41" s="539"/>
      <c r="P41" s="539"/>
      <c r="Q41" s="539"/>
      <c r="R41" s="539"/>
      <c r="S41" s="539"/>
      <c r="T41" s="539"/>
      <c r="U41" s="539"/>
      <c r="V41" s="539"/>
      <c r="W41" s="502" t="s">
        <v>34</v>
      </c>
      <c r="X41" s="503"/>
      <c r="Y41" s="504"/>
      <c r="Z41" s="504"/>
      <c r="AA41" s="505"/>
      <c r="AB41" s="502" t="s">
        <v>34</v>
      </c>
      <c r="AC41" s="134"/>
      <c r="AD41" s="134"/>
      <c r="AE41" s="134"/>
      <c r="AF41" s="134"/>
      <c r="AG41" s="134"/>
      <c r="AO41" s="367" t="s">
        <v>198</v>
      </c>
    </row>
    <row r="42" spans="1:41" x14ac:dyDescent="0.2">
      <c r="A42" s="43"/>
      <c r="B42" s="43"/>
      <c r="C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row>
  </sheetData>
  <sheetProtection selectLockedCells="1"/>
  <dataConsolidate/>
  <mergeCells count="179">
    <mergeCell ref="B40:F40"/>
    <mergeCell ref="H40:L40"/>
    <mergeCell ref="O40:V40"/>
    <mergeCell ref="X40:AA40"/>
    <mergeCell ref="AC40:AG40"/>
    <mergeCell ref="B41:F41"/>
    <mergeCell ref="H41:L41"/>
    <mergeCell ref="O41:V41"/>
    <mergeCell ref="X41:AA41"/>
    <mergeCell ref="AC41:AG41"/>
    <mergeCell ref="A38:B38"/>
    <mergeCell ref="C38:Y38"/>
    <mergeCell ref="Z38:AC38"/>
    <mergeCell ref="AD38:AG38"/>
    <mergeCell ref="A39:F39"/>
    <mergeCell ref="G39:L39"/>
    <mergeCell ref="M39:V39"/>
    <mergeCell ref="W39:AA39"/>
    <mergeCell ref="AB39:AG39"/>
    <mergeCell ref="A36:B36"/>
    <mergeCell ref="C36:Y36"/>
    <mergeCell ref="Z36:AC36"/>
    <mergeCell ref="AD36:AG36"/>
    <mergeCell ref="A37:B37"/>
    <mergeCell ref="C37:Y37"/>
    <mergeCell ref="Z37:AC37"/>
    <mergeCell ref="AD37:AG37"/>
    <mergeCell ref="E30:E32"/>
    <mergeCell ref="Z31:Z32"/>
    <mergeCell ref="A33:AG33"/>
    <mergeCell ref="A34:AG34"/>
    <mergeCell ref="A35:B35"/>
    <mergeCell ref="C35:Y35"/>
    <mergeCell ref="Z35:AC35"/>
    <mergeCell ref="AD35:AG35"/>
    <mergeCell ref="AE26:AE32"/>
    <mergeCell ref="AF26:AF28"/>
    <mergeCell ref="AG26:AG32"/>
    <mergeCell ref="O29:O32"/>
    <mergeCell ref="Q29:Q32"/>
    <mergeCell ref="R29:R32"/>
    <mergeCell ref="S29:S32"/>
    <mergeCell ref="T29:T32"/>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J26:J32"/>
    <mergeCell ref="K26:K32"/>
    <mergeCell ref="O26:O28"/>
    <mergeCell ref="P26:P32"/>
    <mergeCell ref="Q26:Q28"/>
    <mergeCell ref="R26:R28"/>
    <mergeCell ref="E23:E25"/>
    <mergeCell ref="Z24:Z25"/>
    <mergeCell ref="A26:A32"/>
    <mergeCell ref="B26:B32"/>
    <mergeCell ref="C26:C32"/>
    <mergeCell ref="D26:D32"/>
    <mergeCell ref="E26:E28"/>
    <mergeCell ref="F26:F32"/>
    <mergeCell ref="G26:G32"/>
    <mergeCell ref="H26:H32"/>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J19:J25"/>
    <mergeCell ref="K19:K25"/>
    <mergeCell ref="O19:O21"/>
    <mergeCell ref="P19:P25"/>
    <mergeCell ref="Q19:Q21"/>
    <mergeCell ref="R19:R21"/>
    <mergeCell ref="E16:E18"/>
    <mergeCell ref="Z17:Z18"/>
    <mergeCell ref="A19:A25"/>
    <mergeCell ref="B19:B25"/>
    <mergeCell ref="C19:C25"/>
    <mergeCell ref="D19:D25"/>
    <mergeCell ref="E19:E21"/>
    <mergeCell ref="F19:F25"/>
    <mergeCell ref="G19:G25"/>
    <mergeCell ref="H19:H25"/>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H12:H18"/>
    <mergeCell ref="J12:J18"/>
    <mergeCell ref="K12:K18"/>
    <mergeCell ref="O12:O14"/>
    <mergeCell ref="P12:P18"/>
    <mergeCell ref="Q12:Q14"/>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G9:J9"/>
    <mergeCell ref="K9:T9"/>
    <mergeCell ref="U9:AB9"/>
    <mergeCell ref="G10:J10"/>
    <mergeCell ref="K10:K11"/>
    <mergeCell ref="L10:L11"/>
    <mergeCell ref="M10:M11"/>
    <mergeCell ref="N10:N11"/>
    <mergeCell ref="O10:O11"/>
    <mergeCell ref="P10:P11"/>
    <mergeCell ref="A8:F8"/>
    <mergeCell ref="G8:AB8"/>
    <mergeCell ref="AC8:AC11"/>
    <mergeCell ref="AD8:AG10"/>
    <mergeCell ref="A9:A11"/>
    <mergeCell ref="B9:B11"/>
    <mergeCell ref="C9:C11"/>
    <mergeCell ref="D9:D11"/>
    <mergeCell ref="E9:E11"/>
    <mergeCell ref="F9:F11"/>
    <mergeCell ref="A7:B7"/>
    <mergeCell ref="C7:F7"/>
    <mergeCell ref="G7:L7"/>
    <mergeCell ref="M7:V7"/>
    <mergeCell ref="Z7:AA7"/>
    <mergeCell ref="AF7:AG7"/>
  </mergeCells>
  <conditionalFormatting sqref="J12:J18">
    <cfRule type="containsText" dxfId="23" priority="21" operator="containsText" text="EXTREMO">
      <formula>NOT(ISERROR(SEARCH("EXTREMO",J12)))</formula>
    </cfRule>
    <cfRule type="containsText" dxfId="22" priority="22" operator="containsText" text="ALTO">
      <formula>NOT(ISERROR(SEARCH("ALTO",J12)))</formula>
    </cfRule>
    <cfRule type="containsText" dxfId="21" priority="23" operator="containsText" text="MODERADO">
      <formula>NOT(ISERROR(SEARCH("MODERADO",J12)))</formula>
    </cfRule>
    <cfRule type="containsText" dxfId="20" priority="24" operator="containsText" text="BAJO">
      <formula>NOT(ISERROR(SEARCH("BAJO",J12)))</formula>
    </cfRule>
  </conditionalFormatting>
  <conditionalFormatting sqref="U12:U18">
    <cfRule type="containsText" dxfId="19" priority="17" operator="containsText" text="EXTREMO">
      <formula>NOT(ISERROR(SEARCH("EXTREMO",U12)))</formula>
    </cfRule>
    <cfRule type="containsText" dxfId="18" priority="18" operator="containsText" text="MODERADO">
      <formula>NOT(ISERROR(SEARCH("MODERADO",U12)))</formula>
    </cfRule>
    <cfRule type="containsText" dxfId="17" priority="19" operator="containsText" text="ALTO">
      <formula>NOT(ISERROR(SEARCH("ALTO",U12)))</formula>
    </cfRule>
    <cfRule type="containsText" dxfId="16" priority="20" operator="containsText" text="BAJO">
      <formula>NOT(ISERROR(SEARCH("BAJO",U12)))</formula>
    </cfRule>
  </conditionalFormatting>
  <conditionalFormatting sqref="J19:J25">
    <cfRule type="containsText" dxfId="15" priority="13" operator="containsText" text="EXTREMO">
      <formula>NOT(ISERROR(SEARCH("EXTREMO",J19)))</formula>
    </cfRule>
    <cfRule type="containsText" dxfId="14" priority="14" operator="containsText" text="ALTO">
      <formula>NOT(ISERROR(SEARCH("ALTO",J19)))</formula>
    </cfRule>
    <cfRule type="containsText" dxfId="13" priority="15" operator="containsText" text="MODERADO">
      <formula>NOT(ISERROR(SEARCH("MODERADO",J19)))</formula>
    </cfRule>
    <cfRule type="containsText" dxfId="12" priority="16" operator="containsText" text="BAJO">
      <formula>NOT(ISERROR(SEARCH("BAJO",J19)))</formula>
    </cfRule>
  </conditionalFormatting>
  <conditionalFormatting sqref="U19:U25">
    <cfRule type="containsText" dxfId="11" priority="9" operator="containsText" text="EXTREMO">
      <formula>NOT(ISERROR(SEARCH("EXTREMO",U19)))</formula>
    </cfRule>
    <cfRule type="containsText" dxfId="10" priority="10" operator="containsText" text="MODERADO">
      <formula>NOT(ISERROR(SEARCH("MODERADO",U19)))</formula>
    </cfRule>
    <cfRule type="containsText" dxfId="9" priority="11" operator="containsText" text="ALTO">
      <formula>NOT(ISERROR(SEARCH("ALTO",U19)))</formula>
    </cfRule>
    <cfRule type="containsText" dxfId="8" priority="12" operator="containsText" text="BAJO">
      <formula>NOT(ISERROR(SEARCH("BAJO",U19)))</formula>
    </cfRule>
  </conditionalFormatting>
  <conditionalFormatting sqref="J26:J32">
    <cfRule type="containsText" dxfId="7" priority="5" operator="containsText" text="EXTREMO">
      <formula>NOT(ISERROR(SEARCH("EXTREMO",J26)))</formula>
    </cfRule>
    <cfRule type="containsText" dxfId="6" priority="6" operator="containsText" text="ALTO">
      <formula>NOT(ISERROR(SEARCH("ALTO",J26)))</formula>
    </cfRule>
    <cfRule type="containsText" dxfId="5" priority="7" operator="containsText" text="MODERADO">
      <formula>NOT(ISERROR(SEARCH("MODERADO",J26)))</formula>
    </cfRule>
    <cfRule type="containsText" dxfId="4" priority="8" operator="containsText" text="BAJO">
      <formula>NOT(ISERROR(SEARCH("BAJO",J26)))</formula>
    </cfRule>
  </conditionalFormatting>
  <conditionalFormatting sqref="U26:U32">
    <cfRule type="containsText" dxfId="3" priority="1" operator="containsText" text="EXTREMO">
      <formula>NOT(ISERROR(SEARCH("EXTREMO",U26)))</formula>
    </cfRule>
    <cfRule type="containsText" dxfId="2" priority="2" operator="containsText" text="MODERADO">
      <formula>NOT(ISERROR(SEARCH("MODERADO",U26)))</formula>
    </cfRule>
    <cfRule type="containsText" dxfId="1" priority="3" operator="containsText" text="ALTO">
      <formula>NOT(ISERROR(SEARCH("ALTO",U26)))</formula>
    </cfRule>
    <cfRule type="containsText" dxfId="0" priority="4" operator="containsText" text="BAJO">
      <formula>NOT(ISERROR(SEARCH("BAJO",U26)))</formula>
    </cfRule>
  </conditionalFormatting>
  <dataValidations count="15">
    <dataValidation type="list" allowBlank="1" showInputMessage="1" showErrorMessage="1" sqref="U12:U32" xr:uid="{699E3064-E5A7-4CB4-953F-723318792602}">
      <formula1>$AO$10:$AO$41</formula1>
    </dataValidation>
    <dataValidation type="list" allowBlank="1" showInputMessage="1" showErrorMessage="1" sqref="M15 M22 M29" xr:uid="{4348A638-1726-4B0D-90C2-DE303464B58B}">
      <formula1>$AJ$16:$AL$16</formula1>
    </dataValidation>
    <dataValidation type="list" allowBlank="1" showInputMessage="1" showErrorMessage="1" sqref="AA12:AA32" xr:uid="{55BF1D0F-9781-42DD-8FB5-C595B1D97531}">
      <formula1>$AN$12:$AN$13</formula1>
    </dataValidation>
    <dataValidation type="list" allowBlank="1" showInputMessage="1" showErrorMessage="1" sqref="T12 S12:S13 T19 S19:S20 T26 S26:S27" xr:uid="{65AD2787-C8CE-4DC3-82EC-55C7F10A82C4}">
      <formula1>$AH$15:$AH$17</formula1>
    </dataValidation>
    <dataValidation type="list" allowBlank="1" showInputMessage="1" showErrorMessage="1" sqref="D12:D32" xr:uid="{A0046206-AD38-41ED-861F-D0D1BAC207CC}">
      <formula1>$AN$2:$AN$8</formula1>
    </dataValidation>
    <dataValidation type="list" allowBlank="1" showInputMessage="1" showErrorMessage="1" sqref="V12:V32" xr:uid="{D1F67AAB-7921-4538-81BF-D848B5BCA39F}">
      <formula1>$AH$14:$AK$14</formula1>
    </dataValidation>
    <dataValidation type="list" allowBlank="1" showInputMessage="1" showErrorMessage="1" sqref="P12 P19 P26" xr:uid="{1D87F2D6-925C-4F9C-8913-DE704EED3BE8}">
      <formula1>$AH$10:$AJ$10</formula1>
    </dataValidation>
    <dataValidation type="list" allowBlank="1" showInputMessage="1" showErrorMessage="1" sqref="M17 M24 M31" xr:uid="{CE79EE44-7234-43A0-AE15-8F3708AE6666}">
      <formula1>$AH$8:$AI$8</formula1>
    </dataValidation>
    <dataValidation type="list" allowBlank="1" showInputMessage="1" showErrorMessage="1" sqref="M16 M23 M30" xr:uid="{809BA710-6EAC-4CBA-9E81-5E56472CFB66}">
      <formula1>$AH$7:$AI$7</formula1>
    </dataValidation>
    <dataValidation type="list" allowBlank="1" showInputMessage="1" showErrorMessage="1" sqref="M14 M21 M28" xr:uid="{861CB88E-2AA2-4DF7-A365-8C44BAA92319}">
      <formula1>$AH$5:$AI$5</formula1>
    </dataValidation>
    <dataValidation type="list" allowBlank="1" showInputMessage="1" showErrorMessage="1" sqref="M13 M20 M27" xr:uid="{93593933-A511-47C9-807A-2683490E3A3A}">
      <formula1>$AH$4:$AI$4</formula1>
    </dataValidation>
    <dataValidation type="list" allowBlank="1" showInputMessage="1" showErrorMessage="1" sqref="M12 M19 M26" xr:uid="{E9DE8577-283D-48B5-8C07-A928FA05B38E}">
      <formula1>$AH$2:$AH$3</formula1>
    </dataValidation>
    <dataValidation type="list" allowBlank="1" showInputMessage="1" showErrorMessage="1" sqref="G12:G32" xr:uid="{CFEB7177-0D7C-4139-99F3-DCC75E93E7AF}">
      <formula1>$AL$2:$AL$6</formula1>
    </dataValidation>
    <dataValidation type="list" allowBlank="1" showInputMessage="1" showErrorMessage="1" sqref="M18 M25 M32" xr:uid="{FAE8C4E3-243D-48B3-AC00-4EB1B736E057}">
      <formula1>$AH$9:$AJ$9</formula1>
    </dataValidation>
    <dataValidation type="list" allowBlank="1" showInputMessage="1" showErrorMessage="1" sqref="H12:H32" xr:uid="{5954A647-5138-445A-9F02-BE36ECC0C97A}">
      <formula1>$AL$10:$AL$14</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5"/>
  <sheetViews>
    <sheetView topLeftCell="A26" zoomScale="60" zoomScaleNormal="60" workbookViewId="0">
      <selection activeCell="C29" sqref="C29:D29"/>
    </sheetView>
  </sheetViews>
  <sheetFormatPr baseColWidth="10" defaultRowHeight="15.75" x14ac:dyDescent="0.25"/>
  <cols>
    <col min="2" max="2" width="32.42578125" style="86" customWidth="1"/>
    <col min="3" max="3" width="26.85546875" style="50" customWidth="1"/>
    <col min="4" max="4" width="230.28515625" style="51" customWidth="1"/>
    <col min="5" max="5" width="34.140625" customWidth="1"/>
  </cols>
  <sheetData>
    <row r="1" spans="2:4" ht="33" customHeight="1" thickBot="1" x14ac:dyDescent="0.5">
      <c r="B1" s="353" t="s">
        <v>25</v>
      </c>
      <c r="C1" s="354"/>
      <c r="D1" s="355"/>
    </row>
    <row r="2" spans="2:4" ht="91.5" customHeight="1" x14ac:dyDescent="0.25">
      <c r="B2" s="356" t="s">
        <v>208</v>
      </c>
      <c r="C2" s="357"/>
      <c r="D2" s="358"/>
    </row>
    <row r="3" spans="2:4" ht="78" customHeight="1" x14ac:dyDescent="0.25">
      <c r="B3" s="64" t="s">
        <v>209</v>
      </c>
      <c r="C3" s="359" t="s">
        <v>210</v>
      </c>
      <c r="D3" s="360"/>
    </row>
    <row r="4" spans="2:4" ht="44.25" customHeight="1" x14ac:dyDescent="0.25">
      <c r="B4" s="64" t="s">
        <v>70</v>
      </c>
      <c r="C4" s="361" t="s">
        <v>211</v>
      </c>
      <c r="D4" s="362"/>
    </row>
    <row r="5" spans="2:4" ht="54.75" customHeight="1" x14ac:dyDescent="0.25">
      <c r="B5" s="58" t="s">
        <v>98</v>
      </c>
      <c r="C5" s="363" t="s">
        <v>212</v>
      </c>
      <c r="D5" s="364"/>
    </row>
    <row r="6" spans="2:4" ht="15" customHeight="1" x14ac:dyDescent="0.25">
      <c r="B6" s="331" t="s">
        <v>74</v>
      </c>
      <c r="C6" s="340" t="s">
        <v>75</v>
      </c>
      <c r="D6" s="341"/>
    </row>
    <row r="7" spans="2:4" ht="107.25" customHeight="1" x14ac:dyDescent="0.25">
      <c r="B7" s="333"/>
      <c r="C7" s="344"/>
      <c r="D7" s="345"/>
    </row>
    <row r="8" spans="2:4" s="48" customFormat="1" ht="66" customHeight="1" x14ac:dyDescent="0.25">
      <c r="B8" s="64" t="s">
        <v>41</v>
      </c>
      <c r="C8" s="329" t="s">
        <v>213</v>
      </c>
      <c r="D8" s="330"/>
    </row>
    <row r="9" spans="2:4" s="48" customFormat="1" ht="253.5" customHeight="1" x14ac:dyDescent="0.25">
      <c r="B9" s="331" t="s">
        <v>63</v>
      </c>
      <c r="C9" s="340" t="s">
        <v>231</v>
      </c>
      <c r="D9" s="341"/>
    </row>
    <row r="10" spans="2:4" s="48" customFormat="1" ht="369.75" customHeight="1" x14ac:dyDescent="0.25">
      <c r="B10" s="333"/>
      <c r="C10" s="344"/>
      <c r="D10" s="345"/>
    </row>
    <row r="11" spans="2:4" ht="204" customHeight="1" x14ac:dyDescent="0.25">
      <c r="B11" s="64" t="s">
        <v>42</v>
      </c>
      <c r="C11" s="329" t="s">
        <v>214</v>
      </c>
      <c r="D11" s="330"/>
    </row>
    <row r="12" spans="2:4" ht="165.75" customHeight="1" x14ac:dyDescent="0.25">
      <c r="B12" s="64" t="s">
        <v>172</v>
      </c>
      <c r="C12" s="329" t="s">
        <v>215</v>
      </c>
      <c r="D12" s="330"/>
    </row>
    <row r="13" spans="2:4" ht="48.75" customHeight="1" x14ac:dyDescent="0.25">
      <c r="B13" s="64" t="s">
        <v>43</v>
      </c>
      <c r="C13" s="329" t="s">
        <v>76</v>
      </c>
      <c r="D13" s="330"/>
    </row>
    <row r="14" spans="2:4" ht="370.5" customHeight="1" x14ac:dyDescent="0.25">
      <c r="B14" s="331" t="s">
        <v>216</v>
      </c>
      <c r="C14" s="350" t="s">
        <v>8</v>
      </c>
      <c r="D14" s="341" t="s">
        <v>217</v>
      </c>
    </row>
    <row r="15" spans="2:4" ht="409.6" customHeight="1" x14ac:dyDescent="0.25">
      <c r="B15" s="332"/>
      <c r="C15" s="350"/>
      <c r="D15" s="345"/>
    </row>
    <row r="16" spans="2:4" ht="409.6" customHeight="1" x14ac:dyDescent="0.25">
      <c r="B16" s="332"/>
      <c r="C16" s="334" t="s">
        <v>9</v>
      </c>
      <c r="D16" s="351" t="s">
        <v>77</v>
      </c>
    </row>
    <row r="17" spans="1:11" ht="250.5" customHeight="1" x14ac:dyDescent="0.25">
      <c r="B17" s="332"/>
      <c r="C17" s="335"/>
      <c r="D17" s="352"/>
    </row>
    <row r="18" spans="1:11" ht="55.5" customHeight="1" x14ac:dyDescent="0.25">
      <c r="B18" s="333"/>
      <c r="C18" s="49" t="s">
        <v>10</v>
      </c>
      <c r="D18" s="63" t="s">
        <v>218</v>
      </c>
    </row>
    <row r="19" spans="1:11" ht="53.25" customHeight="1" x14ac:dyDescent="0.25">
      <c r="B19" s="64" t="s">
        <v>59</v>
      </c>
      <c r="C19" s="329" t="s">
        <v>78</v>
      </c>
      <c r="D19" s="330"/>
    </row>
    <row r="20" spans="1:11" ht="383.25" customHeight="1" x14ac:dyDescent="0.25">
      <c r="B20" s="339" t="s">
        <v>219</v>
      </c>
      <c r="C20" s="340" t="s">
        <v>220</v>
      </c>
      <c r="D20" s="341"/>
    </row>
    <row r="21" spans="1:11" ht="91.5" customHeight="1" x14ac:dyDescent="0.25">
      <c r="B21" s="339"/>
      <c r="C21" s="342"/>
      <c r="D21" s="343"/>
    </row>
    <row r="22" spans="1:11" ht="358.5" customHeight="1" x14ac:dyDescent="0.25">
      <c r="B22" s="339"/>
      <c r="C22" s="344"/>
      <c r="D22" s="345"/>
    </row>
    <row r="23" spans="1:11" ht="246" customHeight="1" x14ac:dyDescent="0.25">
      <c r="B23" s="82" t="s">
        <v>155</v>
      </c>
      <c r="C23" s="49" t="s">
        <v>221</v>
      </c>
      <c r="D23" s="63"/>
    </row>
    <row r="24" spans="1:11" ht="194.25" customHeight="1" x14ac:dyDescent="0.25">
      <c r="B24" s="82" t="s">
        <v>160</v>
      </c>
      <c r="C24" s="340" t="s">
        <v>222</v>
      </c>
      <c r="D24" s="341"/>
    </row>
    <row r="25" spans="1:11" ht="180" customHeight="1" x14ac:dyDescent="0.25">
      <c r="B25" s="82" t="s">
        <v>161</v>
      </c>
      <c r="C25" s="344"/>
      <c r="D25" s="345"/>
    </row>
    <row r="26" spans="1:11" ht="180" customHeight="1" x14ac:dyDescent="0.25">
      <c r="B26" s="346" t="s">
        <v>45</v>
      </c>
      <c r="C26" s="340" t="s">
        <v>223</v>
      </c>
      <c r="D26" s="341"/>
    </row>
    <row r="27" spans="1:11" ht="295.5" customHeight="1" x14ac:dyDescent="0.25">
      <c r="A27" s="349"/>
      <c r="B27" s="347"/>
      <c r="C27" s="342"/>
      <c r="D27" s="343"/>
      <c r="K27" s="48"/>
    </row>
    <row r="28" spans="1:11" ht="363" customHeight="1" x14ac:dyDescent="0.25">
      <c r="A28" s="349"/>
      <c r="B28" s="348"/>
      <c r="C28" s="344"/>
      <c r="D28" s="345"/>
    </row>
    <row r="29" spans="1:11" ht="60.75" customHeight="1" x14ac:dyDescent="0.25">
      <c r="A29" s="83"/>
      <c r="B29" s="82" t="s">
        <v>125</v>
      </c>
      <c r="C29" s="329" t="s">
        <v>224</v>
      </c>
      <c r="D29" s="330"/>
    </row>
    <row r="30" spans="1:11" ht="165.75" customHeight="1" x14ac:dyDescent="0.25">
      <c r="A30" s="83"/>
      <c r="B30" s="82" t="s">
        <v>120</v>
      </c>
      <c r="C30" s="329" t="s">
        <v>225</v>
      </c>
      <c r="D30" s="330"/>
    </row>
    <row r="31" spans="1:11" ht="86.25" customHeight="1" x14ac:dyDescent="0.25">
      <c r="B31" s="64" t="s">
        <v>144</v>
      </c>
      <c r="C31" s="329" t="s">
        <v>79</v>
      </c>
      <c r="D31" s="330"/>
    </row>
    <row r="32" spans="1:11" ht="45.75" customHeight="1" x14ac:dyDescent="0.25">
      <c r="B32" s="331" t="s">
        <v>80</v>
      </c>
      <c r="C32" s="49" t="s">
        <v>201</v>
      </c>
      <c r="D32" s="63" t="s">
        <v>226</v>
      </c>
    </row>
    <row r="33" spans="2:4" ht="83.25" customHeight="1" x14ac:dyDescent="0.25">
      <c r="B33" s="332"/>
      <c r="C33" s="49" t="s">
        <v>204</v>
      </c>
      <c r="D33" s="63" t="s">
        <v>81</v>
      </c>
    </row>
    <row r="34" spans="2:4" ht="102" customHeight="1" x14ac:dyDescent="0.25">
      <c r="B34" s="332"/>
      <c r="C34" s="49" t="s">
        <v>206</v>
      </c>
      <c r="D34" s="63" t="s">
        <v>227</v>
      </c>
    </row>
    <row r="35" spans="2:4" ht="42" customHeight="1" x14ac:dyDescent="0.25">
      <c r="B35" s="332"/>
      <c r="C35" s="334" t="s">
        <v>169</v>
      </c>
      <c r="D35" s="63" t="s">
        <v>228</v>
      </c>
    </row>
    <row r="36" spans="2:4" ht="39.75" customHeight="1" x14ac:dyDescent="0.25">
      <c r="B36" s="332"/>
      <c r="C36" s="335"/>
      <c r="D36" s="63" t="s">
        <v>229</v>
      </c>
    </row>
    <row r="37" spans="2:4" ht="36.75" customHeight="1" x14ac:dyDescent="0.25">
      <c r="B37" s="333"/>
      <c r="C37" s="49" t="s">
        <v>49</v>
      </c>
      <c r="D37" s="63" t="s">
        <v>82</v>
      </c>
    </row>
    <row r="38" spans="2:4" ht="36.75" customHeight="1" x14ac:dyDescent="0.25">
      <c r="B38" s="336" t="s">
        <v>84</v>
      </c>
      <c r="C38" s="62" t="s">
        <v>97</v>
      </c>
      <c r="D38" s="61" t="s">
        <v>83</v>
      </c>
    </row>
    <row r="39" spans="2:4" ht="50.25" customHeight="1" x14ac:dyDescent="0.25">
      <c r="B39" s="337"/>
      <c r="C39" s="60" t="s">
        <v>202</v>
      </c>
      <c r="D39" s="59" t="s">
        <v>232</v>
      </c>
    </row>
    <row r="40" spans="2:4" ht="38.25" customHeight="1" x14ac:dyDescent="0.25">
      <c r="B40" s="337"/>
      <c r="C40" s="60" t="s">
        <v>51</v>
      </c>
      <c r="D40" s="59" t="s">
        <v>85</v>
      </c>
    </row>
    <row r="41" spans="2:4" ht="38.25" customHeight="1" x14ac:dyDescent="0.25">
      <c r="B41" s="338"/>
      <c r="C41" s="60" t="s">
        <v>126</v>
      </c>
      <c r="D41" s="59" t="s">
        <v>235</v>
      </c>
    </row>
    <row r="42" spans="2:4" ht="38.25" customHeight="1" x14ac:dyDescent="0.25">
      <c r="B42" s="84" t="s">
        <v>166</v>
      </c>
      <c r="C42" s="321" t="s">
        <v>230</v>
      </c>
      <c r="D42" s="322"/>
    </row>
    <row r="43" spans="2:4" ht="36" customHeight="1" x14ac:dyDescent="0.25">
      <c r="B43" s="58" t="s">
        <v>96</v>
      </c>
      <c r="C43" s="323" t="s">
        <v>95</v>
      </c>
      <c r="D43" s="324"/>
    </row>
    <row r="44" spans="2:4" ht="42" customHeight="1" x14ac:dyDescent="0.25">
      <c r="B44" s="58" t="s">
        <v>233</v>
      </c>
      <c r="C44" s="325" t="s">
        <v>94</v>
      </c>
      <c r="D44" s="326"/>
    </row>
    <row r="45" spans="2:4" ht="38.25" customHeight="1" thickBot="1" x14ac:dyDescent="0.3">
      <c r="B45" s="85" t="s">
        <v>93</v>
      </c>
      <c r="C45" s="327" t="s">
        <v>92</v>
      </c>
      <c r="D45" s="328"/>
    </row>
  </sheetData>
  <mergeCells count="35">
    <mergeCell ref="C13:D13"/>
    <mergeCell ref="B1:D1"/>
    <mergeCell ref="B2:D2"/>
    <mergeCell ref="C3:D3"/>
    <mergeCell ref="C4:D4"/>
    <mergeCell ref="C5:D5"/>
    <mergeCell ref="B6:B7"/>
    <mergeCell ref="C6:D7"/>
    <mergeCell ref="C8:D8"/>
    <mergeCell ref="B9:B10"/>
    <mergeCell ref="C9:D10"/>
    <mergeCell ref="C11:D11"/>
    <mergeCell ref="C12:D12"/>
    <mergeCell ref="A27:A28"/>
    <mergeCell ref="B14:B18"/>
    <mergeCell ref="C14:C15"/>
    <mergeCell ref="D14:D15"/>
    <mergeCell ref="C16:C17"/>
    <mergeCell ref="D16:D17"/>
    <mergeCell ref="C19:D19"/>
    <mergeCell ref="B32:B37"/>
    <mergeCell ref="C35:C36"/>
    <mergeCell ref="B38:B41"/>
    <mergeCell ref="B20:B22"/>
    <mergeCell ref="C20:D22"/>
    <mergeCell ref="C24:D25"/>
    <mergeCell ref="B26:B28"/>
    <mergeCell ref="C26:D28"/>
    <mergeCell ref="C42:D42"/>
    <mergeCell ref="C43:D43"/>
    <mergeCell ref="C44:D44"/>
    <mergeCell ref="C45:D45"/>
    <mergeCell ref="C29:D29"/>
    <mergeCell ref="C30:D30"/>
    <mergeCell ref="C31:D3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MAPA DE RIESGOS CORRUPCIÓN</vt:lpstr>
      <vt:lpstr>PLANEACIÓN</vt:lpstr>
      <vt:lpstr>GESTIÓN DE MEJORAMIENTO</vt:lpstr>
      <vt:lpstr>COMUNICACIONES</vt:lpstr>
      <vt:lpstr>INVESTIGACIONES</vt:lpstr>
      <vt:lpstr>INSTRUCTIVO DE DILIGENCIAMIENTO</vt:lpstr>
      <vt:lpstr>COMUNICACIONES!Área_de_impresión</vt:lpstr>
      <vt:lpstr>'GESTIÓN DE MEJORAMIENTO'!Área_de_impresión</vt:lpstr>
      <vt:lpstr>INVESTIGACIONES!Área_de_impresión</vt:lpstr>
      <vt:lpstr>PLANEACIÓN!Área_de_impresión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yuly milena</cp:lastModifiedBy>
  <cp:lastPrinted>2016-11-25T16:21:45Z</cp:lastPrinted>
  <dcterms:created xsi:type="dcterms:W3CDTF">2016-10-28T13:56:30Z</dcterms:created>
  <dcterms:modified xsi:type="dcterms:W3CDTF">2020-04-20T15:17:20Z</dcterms:modified>
</cp:coreProperties>
</file>