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mc:AlternateContent xmlns:mc="http://schemas.openxmlformats.org/markup-compatibility/2006">
    <mc:Choice Requires="x15">
      <x15ac:absPath xmlns:x15ac="http://schemas.microsoft.com/office/spreadsheetml/2010/11/ac" url="Y:\SOPORTES CONTRATISTAS\MAPAS DE RIESGOS\GESTIÓN\MISIONALES\"/>
    </mc:Choice>
  </mc:AlternateContent>
  <xr:revisionPtr revIDLastSave="0" documentId="13_ncr:1_{16B1AEC8-3828-44F4-85FF-1980847217D6}" xr6:coauthVersionLast="44" xr6:coauthVersionMax="44" xr10:uidLastSave="{00000000-0000-0000-0000-000000000000}"/>
  <bookViews>
    <workbookView xWindow="-120" yWindow="-120" windowWidth="29040" windowHeight="15840" firstSheet="1" activeTab="9" xr2:uid="{00000000-000D-0000-FFFF-FFFF00000000}"/>
  </bookViews>
  <sheets>
    <sheet name="MAPA DE RIESGOS CORRUPCIÓN" sheetId="2" state="hidden" r:id="rId1"/>
    <sheet name="EDUCACIÓN" sheetId="14" r:id="rId2"/>
    <sheet name="EMPRENDER" sheetId="6" r:id="rId3"/>
    <sheet name="ESPIRITUALIDAD" sheetId="15" r:id="rId4"/>
    <sheet name="SALUD" sheetId="16" r:id="rId5"/>
    <sheet name="SICOSOCIAL" sheetId="17" r:id="rId6"/>
    <sheet name="SOCIOLEGAL" sheetId="18" r:id="rId7"/>
    <sheet name="TERRITORIO" sheetId="19" r:id="rId8"/>
    <sheet name="EXTERNADO" sheetId="20" r:id="rId9"/>
    <sheet name="INTERNADO" sheetId="21" r:id="rId10"/>
  </sheets>
  <definedNames>
    <definedName name="_xlnm._FilterDatabase" localSheetId="1" hidden="1">EDUCACIÓN!$A$1:$AL$56</definedName>
    <definedName name="_xlnm._FilterDatabase" localSheetId="2" hidden="1">EMPRENDER!$A$1:$AL$28</definedName>
    <definedName name="_xlnm._FilterDatabase" localSheetId="3" hidden="1">ESPIRITUALIDAD!$A$1:$AL$49</definedName>
    <definedName name="_xlnm._FilterDatabase" localSheetId="8" hidden="1">EXTERNADO!$A$1:$AL$42</definedName>
    <definedName name="_xlnm._FilterDatabase" localSheetId="9" hidden="1">INTERNADO!$A$1:$AL$43</definedName>
    <definedName name="_xlnm._FilterDatabase" localSheetId="4" hidden="1">SALUD!$A$1:$AL$42</definedName>
    <definedName name="_xlnm._FilterDatabase" localSheetId="5" hidden="1">SICOSOCIAL!$A$1:$AL$35</definedName>
    <definedName name="_xlnm._FilterDatabase" localSheetId="6" hidden="1">SOCIOLEGAL!$A$1:$AL$28</definedName>
    <definedName name="_xlnm._FilterDatabase" localSheetId="7" hidden="1">TERRITORIO!$A$1:$AL$29</definedName>
    <definedName name="_xlnm.Print_Area" localSheetId="1">EDUCACIÓN!$A$1:$AG$56</definedName>
    <definedName name="_xlnm.Print_Area" localSheetId="2">EMPRENDER!$A$1:$AG$28</definedName>
    <definedName name="_xlnm.Print_Area" localSheetId="3">ESPIRITUALIDAD!$A$1:$AG$49</definedName>
    <definedName name="_xlnm.Print_Area" localSheetId="8">EXTERNADO!$A$1:$AG$42</definedName>
    <definedName name="_xlnm.Print_Area" localSheetId="9">INTERNADO!$A$1:$AG$43</definedName>
    <definedName name="_xlnm.Print_Area" localSheetId="4">SALUD!$A$1:$AG$42</definedName>
    <definedName name="_xlnm.Print_Area" localSheetId="5">SICOSOCIAL!$A$1:$AG$35</definedName>
    <definedName name="_xlnm.Print_Area" localSheetId="6">SOCIOLEGAL!$A$1:$AG$28</definedName>
    <definedName name="_xlnm.Print_Area" localSheetId="7">TERRITORIO!$A$1:$AG$29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41" i="21" l="1"/>
  <c r="N33" i="21"/>
  <c r="N32" i="21"/>
  <c r="N31" i="21"/>
  <c r="N30" i="21"/>
  <c r="N29" i="21"/>
  <c r="N28" i="21"/>
  <c r="N27" i="21"/>
  <c r="O27" i="21" s="1"/>
  <c r="O30" i="21" s="1"/>
  <c r="I27" i="21"/>
  <c r="I28" i="21" s="1"/>
  <c r="N25" i="21"/>
  <c r="N24" i="21"/>
  <c r="N23" i="21"/>
  <c r="N22" i="21"/>
  <c r="N21" i="21"/>
  <c r="N20" i="21"/>
  <c r="I20" i="21"/>
  <c r="I21" i="21" s="1"/>
  <c r="N19" i="21"/>
  <c r="O19" i="21" s="1"/>
  <c r="O22" i="21" s="1"/>
  <c r="I19" i="21"/>
  <c r="N18" i="21"/>
  <c r="N17" i="21"/>
  <c r="N16" i="21"/>
  <c r="N15" i="21"/>
  <c r="N14" i="21"/>
  <c r="N13" i="21"/>
  <c r="N12" i="21"/>
  <c r="O12" i="21" s="1"/>
  <c r="O15" i="21" s="1"/>
  <c r="I12" i="21"/>
  <c r="I13" i="21" s="1"/>
  <c r="J12" i="21" l="1"/>
  <c r="I14" i="21"/>
  <c r="R15" i="21"/>
  <c r="Q15" i="21"/>
  <c r="R22" i="21"/>
  <c r="Q22" i="21"/>
  <c r="Q19" i="21" s="1"/>
  <c r="I29" i="21"/>
  <c r="J27" i="21"/>
  <c r="Q30" i="21"/>
  <c r="Q27" i="21" s="1"/>
  <c r="R30" i="21"/>
  <c r="J19" i="21"/>
  <c r="S22" i="21" l="1"/>
  <c r="S15" i="21"/>
  <c r="Q12" i="21"/>
  <c r="AB40" i="20" l="1"/>
  <c r="N32" i="20"/>
  <c r="N31" i="20"/>
  <c r="N30" i="20"/>
  <c r="N29" i="20"/>
  <c r="N28" i="20"/>
  <c r="N27" i="20"/>
  <c r="N26" i="20"/>
  <c r="O26" i="20" s="1"/>
  <c r="O29" i="20" s="1"/>
  <c r="I26" i="20"/>
  <c r="I27" i="20" s="1"/>
  <c r="N25" i="20"/>
  <c r="N24" i="20"/>
  <c r="N23" i="20"/>
  <c r="N22" i="20"/>
  <c r="N21" i="20"/>
  <c r="N20" i="20"/>
  <c r="N19" i="20"/>
  <c r="O19" i="20" s="1"/>
  <c r="O22" i="20" s="1"/>
  <c r="I19" i="20"/>
  <c r="I20" i="20" s="1"/>
  <c r="N18" i="20"/>
  <c r="N17" i="20"/>
  <c r="N16" i="20"/>
  <c r="N15" i="20"/>
  <c r="N14" i="20"/>
  <c r="N13" i="20"/>
  <c r="N12" i="20"/>
  <c r="O12" i="20" s="1"/>
  <c r="O15" i="20" s="1"/>
  <c r="I12" i="20"/>
  <c r="I13" i="20" s="1"/>
  <c r="I14" i="20" l="1"/>
  <c r="J12" i="20"/>
  <c r="Q15" i="20"/>
  <c r="Q12" i="20" s="1"/>
  <c r="R15" i="20"/>
  <c r="Q22" i="20"/>
  <c r="Q19" i="20" s="1"/>
  <c r="R22" i="20"/>
  <c r="I21" i="20"/>
  <c r="J19" i="20"/>
  <c r="Q29" i="20"/>
  <c r="Q26" i="20" s="1"/>
  <c r="R29" i="20"/>
  <c r="I28" i="20"/>
  <c r="J26" i="20"/>
  <c r="AB27" i="19"/>
  <c r="N18" i="19"/>
  <c r="N17" i="19"/>
  <c r="N16" i="19"/>
  <c r="N15" i="19"/>
  <c r="N14" i="19"/>
  <c r="N13" i="19"/>
  <c r="N12" i="19"/>
  <c r="O12" i="19" s="1"/>
  <c r="O15" i="19" s="1"/>
  <c r="I12" i="19"/>
  <c r="I13" i="19" s="1"/>
  <c r="R15" i="19" l="1"/>
  <c r="Q15" i="19"/>
  <c r="J12" i="19"/>
  <c r="I14" i="19"/>
  <c r="T15" i="19" l="1"/>
  <c r="S15" i="19"/>
  <c r="Q12" i="19"/>
  <c r="AB26" i="18" l="1"/>
  <c r="N18" i="18"/>
  <c r="N17" i="18"/>
  <c r="N16" i="18"/>
  <c r="N15" i="18"/>
  <c r="N14" i="18"/>
  <c r="N13" i="18"/>
  <c r="N12" i="18"/>
  <c r="O12" i="18" s="1"/>
  <c r="O15" i="18" s="1"/>
  <c r="I12" i="18"/>
  <c r="I13" i="18" s="1"/>
  <c r="J12" i="18" l="1"/>
  <c r="I14" i="18"/>
  <c r="R15" i="18"/>
  <c r="Q15" i="18"/>
  <c r="T15" i="18" l="1"/>
  <c r="Q12" i="18"/>
  <c r="S15" i="18"/>
  <c r="AB33" i="17" l="1"/>
  <c r="N25" i="17"/>
  <c r="N24" i="17"/>
  <c r="O19" i="17" s="1"/>
  <c r="O22" i="17" s="1"/>
  <c r="Q22" i="17" s="1"/>
  <c r="Q19" i="17" s="1"/>
  <c r="N23" i="17"/>
  <c r="N22" i="17"/>
  <c r="N21" i="17"/>
  <c r="N20" i="17"/>
  <c r="N19" i="17"/>
  <c r="I19" i="17"/>
  <c r="I20" i="17" s="1"/>
  <c r="N18" i="17"/>
  <c r="N17" i="17"/>
  <c r="N16" i="17"/>
  <c r="N15" i="17"/>
  <c r="N14" i="17"/>
  <c r="O12" i="17" s="1"/>
  <c r="O15" i="17" s="1"/>
  <c r="Q15" i="17" s="1"/>
  <c r="N13" i="17"/>
  <c r="N12" i="17"/>
  <c r="I12" i="17"/>
  <c r="I13" i="17" s="1"/>
  <c r="T22" i="17" l="1"/>
  <c r="S22" i="17"/>
  <c r="T15" i="17"/>
  <c r="S15" i="17"/>
  <c r="Q12" i="17"/>
  <c r="J12" i="17"/>
  <c r="I14" i="17"/>
  <c r="J19" i="17"/>
  <c r="I21" i="17"/>
  <c r="AB40" i="16" l="1"/>
  <c r="N32" i="16"/>
  <c r="N31" i="16"/>
  <c r="N30" i="16"/>
  <c r="N29" i="16"/>
  <c r="N28" i="16"/>
  <c r="O26" i="16" s="1"/>
  <c r="O29" i="16" s="1"/>
  <c r="N27" i="16"/>
  <c r="N26" i="16"/>
  <c r="I26" i="16"/>
  <c r="I27" i="16" s="1"/>
  <c r="N25" i="16"/>
  <c r="N24" i="16"/>
  <c r="N23" i="16"/>
  <c r="N22" i="16"/>
  <c r="N21" i="16"/>
  <c r="N20" i="16"/>
  <c r="N19" i="16"/>
  <c r="O19" i="16" s="1"/>
  <c r="O22" i="16" s="1"/>
  <c r="I19" i="16"/>
  <c r="I20" i="16" s="1"/>
  <c r="N18" i="16"/>
  <c r="N17" i="16"/>
  <c r="N16" i="16"/>
  <c r="N15" i="16"/>
  <c r="N14" i="16"/>
  <c r="N13" i="16"/>
  <c r="N12" i="16"/>
  <c r="O12" i="16" s="1"/>
  <c r="O15" i="16" s="1"/>
  <c r="I12" i="16"/>
  <c r="I13" i="16" s="1"/>
  <c r="I14" i="16" l="1"/>
  <c r="J12" i="16"/>
  <c r="J26" i="16"/>
  <c r="I28" i="16"/>
  <c r="Q15" i="16"/>
  <c r="R15" i="16"/>
  <c r="R22" i="16"/>
  <c r="Q22" i="16"/>
  <c r="Q19" i="16" s="1"/>
  <c r="I21" i="16"/>
  <c r="J19" i="16"/>
  <c r="R29" i="16"/>
  <c r="Q29" i="16"/>
  <c r="Q26" i="16" s="1"/>
  <c r="T29" i="16" l="1"/>
  <c r="S29" i="16"/>
  <c r="T22" i="16"/>
  <c r="S22" i="16"/>
  <c r="T15" i="16"/>
  <c r="S15" i="16"/>
  <c r="Q12" i="16"/>
  <c r="AB47" i="15" l="1"/>
  <c r="N39" i="15"/>
  <c r="N38" i="15"/>
  <c r="N37" i="15"/>
  <c r="N36" i="15"/>
  <c r="N35" i="15"/>
  <c r="N34" i="15"/>
  <c r="N33" i="15"/>
  <c r="O33" i="15" s="1"/>
  <c r="O36" i="15" s="1"/>
  <c r="I33" i="15"/>
  <c r="I34" i="15" s="1"/>
  <c r="N32" i="15"/>
  <c r="N31" i="15"/>
  <c r="N30" i="15"/>
  <c r="N29" i="15"/>
  <c r="N28" i="15"/>
  <c r="N27" i="15"/>
  <c r="N26" i="15"/>
  <c r="O26" i="15" s="1"/>
  <c r="O29" i="15" s="1"/>
  <c r="I26" i="15"/>
  <c r="I27" i="15" s="1"/>
  <c r="N25" i="15"/>
  <c r="N24" i="15"/>
  <c r="N23" i="15"/>
  <c r="N22" i="15"/>
  <c r="N21" i="15"/>
  <c r="N20" i="15"/>
  <c r="N19" i="15"/>
  <c r="O19" i="15" s="1"/>
  <c r="O22" i="15" s="1"/>
  <c r="I19" i="15"/>
  <c r="I20" i="15" s="1"/>
  <c r="N18" i="15"/>
  <c r="N17" i="15"/>
  <c r="N16" i="15"/>
  <c r="N15" i="15"/>
  <c r="N14" i="15"/>
  <c r="N13" i="15"/>
  <c r="N12" i="15"/>
  <c r="O12" i="15" s="1"/>
  <c r="O15" i="15" s="1"/>
  <c r="I12" i="15"/>
  <c r="I13" i="15" s="1"/>
  <c r="I28" i="15" l="1"/>
  <c r="J26" i="15"/>
  <c r="R22" i="15"/>
  <c r="Q22" i="15"/>
  <c r="Q19" i="15" s="1"/>
  <c r="R29" i="15"/>
  <c r="Q29" i="15"/>
  <c r="Q26" i="15" s="1"/>
  <c r="J19" i="15"/>
  <c r="I21" i="15"/>
  <c r="Q15" i="15"/>
  <c r="R15" i="15"/>
  <c r="R36" i="15"/>
  <c r="Q36" i="15"/>
  <c r="Q33" i="15" s="1"/>
  <c r="I14" i="15"/>
  <c r="J12" i="15"/>
  <c r="J33" i="15"/>
  <c r="I35" i="15"/>
  <c r="T36" i="15" l="1"/>
  <c r="T22" i="15"/>
  <c r="Q12" i="15"/>
  <c r="S36" i="15"/>
  <c r="S22" i="15"/>
  <c r="T15" i="15"/>
  <c r="T29" i="15"/>
  <c r="S29" i="15"/>
  <c r="S15" i="15"/>
  <c r="AB54" i="14" l="1"/>
  <c r="N46" i="14"/>
  <c r="N45" i="14"/>
  <c r="N44" i="14"/>
  <c r="N43" i="14"/>
  <c r="N42" i="14"/>
  <c r="N41" i="14"/>
  <c r="O40" i="14"/>
  <c r="O43" i="14" s="1"/>
  <c r="N40" i="14"/>
  <c r="I40" i="14"/>
  <c r="I41" i="14" s="1"/>
  <c r="N39" i="14"/>
  <c r="O33" i="14" s="1"/>
  <c r="O36" i="14" s="1"/>
  <c r="N38" i="14"/>
  <c r="N37" i="14"/>
  <c r="N36" i="14"/>
  <c r="N35" i="14"/>
  <c r="N34" i="14"/>
  <c r="N33" i="14"/>
  <c r="I33" i="14"/>
  <c r="I34" i="14" s="1"/>
  <c r="N32" i="14"/>
  <c r="N31" i="14"/>
  <c r="N30" i="14"/>
  <c r="N29" i="14"/>
  <c r="N28" i="14"/>
  <c r="N27" i="14"/>
  <c r="O26" i="14"/>
  <c r="O29" i="14" s="1"/>
  <c r="N26" i="14"/>
  <c r="I26" i="14"/>
  <c r="I27" i="14" s="1"/>
  <c r="N25" i="14"/>
  <c r="N24" i="14"/>
  <c r="N23" i="14"/>
  <c r="N22" i="14"/>
  <c r="N21" i="14"/>
  <c r="N20" i="14"/>
  <c r="O19" i="14"/>
  <c r="O22" i="14" s="1"/>
  <c r="N19" i="14"/>
  <c r="I19" i="14"/>
  <c r="I20" i="14" s="1"/>
  <c r="N18" i="14"/>
  <c r="N17" i="14"/>
  <c r="N16" i="14"/>
  <c r="N15" i="14"/>
  <c r="N14" i="14"/>
  <c r="N13" i="14"/>
  <c r="O12" i="14"/>
  <c r="O15" i="14" s="1"/>
  <c r="N12" i="14"/>
  <c r="I12" i="14"/>
  <c r="I13" i="14" s="1"/>
  <c r="Q15" i="14" l="1"/>
  <c r="Q12" i="14" s="1"/>
  <c r="R15" i="14"/>
  <c r="I28" i="14"/>
  <c r="J26" i="14"/>
  <c r="R22" i="14"/>
  <c r="Q22" i="14"/>
  <c r="Q19" i="14" s="1"/>
  <c r="I35" i="14"/>
  <c r="J33" i="14"/>
  <c r="I42" i="14"/>
  <c r="J40" i="14"/>
  <c r="I14" i="14"/>
  <c r="J12" i="14"/>
  <c r="R29" i="14"/>
  <c r="Q29" i="14"/>
  <c r="Q26" i="14" s="1"/>
  <c r="J19" i="14"/>
  <c r="I21" i="14"/>
  <c r="R43" i="14"/>
  <c r="Q43" i="14"/>
  <c r="Q40" i="14" s="1"/>
  <c r="Q36" i="14"/>
  <c r="Q33" i="14" s="1"/>
  <c r="R36" i="14"/>
  <c r="AB26" i="6" l="1"/>
  <c r="N25" i="6" l="1"/>
  <c r="N24" i="6"/>
  <c r="N23" i="6"/>
  <c r="N22" i="6"/>
  <c r="N21" i="6"/>
  <c r="N20" i="6"/>
  <c r="N19" i="6"/>
  <c r="I19" i="6"/>
  <c r="I20" i="6" s="1"/>
  <c r="I12" i="6"/>
  <c r="I13" i="6" s="1"/>
  <c r="N12" i="6"/>
  <c r="N13" i="6"/>
  <c r="N14" i="6"/>
  <c r="N15" i="6"/>
  <c r="N16" i="6"/>
  <c r="N17" i="6"/>
  <c r="N18" i="6"/>
  <c r="O19" i="6" l="1"/>
  <c r="O22" i="6" s="1"/>
  <c r="R22" i="6" s="1"/>
  <c r="O12" i="6"/>
  <c r="O15" i="6"/>
  <c r="R15" i="6" s="1"/>
  <c r="J12" i="6"/>
  <c r="I14" i="6"/>
  <c r="J19" i="6"/>
  <c r="I21" i="6"/>
  <c r="Q22" i="6" l="1"/>
  <c r="Q19" i="6" s="1"/>
  <c r="Q15" i="6"/>
  <c r="N39" i="2"/>
  <c r="N38" i="2"/>
  <c r="N37" i="2"/>
  <c r="N36" i="2"/>
  <c r="N35" i="2"/>
  <c r="N34" i="2"/>
  <c r="N33" i="2"/>
  <c r="H33" i="2"/>
  <c r="F33" i="2"/>
  <c r="N32" i="2"/>
  <c r="N31" i="2"/>
  <c r="N30" i="2"/>
  <c r="N29" i="2"/>
  <c r="N28" i="2"/>
  <c r="N27" i="2"/>
  <c r="N26" i="2"/>
  <c r="H26" i="2"/>
  <c r="F26" i="2"/>
  <c r="W26" i="2" s="1"/>
  <c r="N25" i="2"/>
  <c r="N24" i="2"/>
  <c r="N23" i="2"/>
  <c r="N22" i="2"/>
  <c r="N21" i="2"/>
  <c r="N20" i="2"/>
  <c r="N19" i="2"/>
  <c r="H19" i="2"/>
  <c r="F19" i="2"/>
  <c r="S22" i="6" l="1"/>
  <c r="Q12" i="6"/>
  <c r="S15" i="6"/>
  <c r="T22" i="6"/>
  <c r="T15" i="6"/>
  <c r="O26" i="2"/>
  <c r="P26" i="2" s="1"/>
  <c r="O33" i="2"/>
  <c r="P33" i="2" s="1"/>
  <c r="S33" i="2" s="1"/>
  <c r="I33" i="2"/>
  <c r="Q26" i="2"/>
  <c r="R26" i="2" s="1"/>
  <c r="V26" i="2" s="1"/>
  <c r="S26" i="2"/>
  <c r="I26" i="2"/>
  <c r="O19" i="2"/>
  <c r="P19" i="2" s="1"/>
  <c r="S19" i="2" s="1"/>
  <c r="I19" i="2"/>
  <c r="F12" i="2"/>
  <c r="Q19" i="2" l="1"/>
  <c r="R19" i="2" s="1"/>
  <c r="V19" i="2" s="1"/>
  <c r="Q33" i="2"/>
  <c r="R33" i="2" s="1"/>
  <c r="X33" i="2"/>
  <c r="T33" i="2"/>
  <c r="Y33" i="2" s="1"/>
  <c r="J33" i="2"/>
  <c r="J35" i="2"/>
  <c r="W19" i="2"/>
  <c r="T26" i="2"/>
  <c r="Y26" i="2" s="1"/>
  <c r="Z26" i="2" s="1"/>
  <c r="X26" i="2"/>
  <c r="J26" i="2"/>
  <c r="J28" i="2"/>
  <c r="J21" i="2"/>
  <c r="J19" i="2"/>
  <c r="T19" i="2"/>
  <c r="Y19" i="2" s="1"/>
  <c r="X19" i="2"/>
  <c r="N14" i="2"/>
  <c r="N15" i="2"/>
  <c r="V33" i="2" l="1"/>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<sst xmlns="http://schemas.openxmlformats.org/spreadsheetml/2006/main" count="2932" uniqueCount="504">
  <si>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</si>
  <si>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</si>
  <si>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</si>
  <si>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</si>
  <si>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</si>
  <si>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</si>
  <si>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</si>
  <si>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</si>
  <si>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</si>
  <si>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</si>
  <si>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</si>
  <si>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</si>
  <si>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</si>
  <si>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</si>
  <si>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</si>
  <si>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</si>
  <si>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</si>
  <si>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</si>
  <si>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</si>
  <si>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</si>
  <si>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</si>
  <si>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</si>
  <si>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</si>
  <si>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</si>
  <si>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</si>
  <si>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</si>
  <si>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</si>
  <si>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</si>
  <si>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</si>
  <si>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</si>
  <si>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</si>
  <si>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</si>
  <si>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</si>
  <si>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</si>
  <si>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</si>
  <si>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</si>
  <si>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</si>
  <si>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</si>
  <si>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</si>
  <si>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</si>
  <si>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</si>
  <si>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</si>
  <si>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</si>
  <si>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</si>
  <si>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</si>
  <si>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</si>
  <si>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</si>
  <si>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</si>
  <si>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</si>
  <si>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</si>
  <si>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</si>
  <si>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</si>
  <si>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</si>
  <si>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</si>
  <si>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</si>
  <si>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</si>
  <si>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</si>
  <si>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</si>
  <si>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
OBJETIVO</t>
  </si>
  <si>
    <t>DD/MM/AAAA</t>
  </si>
  <si>
    <t>ÁREA*/ OBJETIVO</t>
  </si>
  <si>
    <t>TIPO DE RIESGO</t>
  </si>
  <si>
    <t>FINANCIERO</t>
  </si>
  <si>
    <t>ESTRATÉGICO</t>
  </si>
  <si>
    <t>OPERATIVO</t>
  </si>
  <si>
    <t>CUMPLIMIENTO</t>
  </si>
  <si>
    <t>TECNOLOGÍA</t>
  </si>
  <si>
    <t>FECHA DE ACTUALIZACIÓN:</t>
  </si>
  <si>
    <t>APROBACIÓN LÍDER DEL PROCESO</t>
  </si>
  <si>
    <t>ANÁLISIS DEL RIESGO</t>
  </si>
  <si>
    <t>FORMULACIÓN</t>
  </si>
  <si>
    <t>SEGUIMIENTO 1</t>
  </si>
  <si>
    <t>SEGUIMIENTO 2</t>
  </si>
  <si>
    <t>SEGUIMIENTO 3</t>
  </si>
  <si>
    <r>
      <t xml:space="preserve">ACCIÓN: </t>
    </r>
    <r>
      <rPr>
        <sz val="10"/>
        <color theme="1"/>
        <rFont val="Times New Roman"/>
        <family val="1"/>
      </rPr>
      <t>(Marcar con "X")</t>
    </r>
  </si>
  <si>
    <t>REVISÓ</t>
  </si>
  <si>
    <t xml:space="preserve">DESCRIPCIÓN DE LA ACTIVIDAD DE CONTROL </t>
  </si>
  <si>
    <t xml:space="preserve">CARACTERISTICAS DEL CONTROL </t>
  </si>
  <si>
    <t>ASIGNADO</t>
  </si>
  <si>
    <t>NO ASIGNADO</t>
  </si>
  <si>
    <t>INADECUADO</t>
  </si>
  <si>
    <t>INOPORTUNA</t>
  </si>
  <si>
    <t>CONFIABLE</t>
  </si>
  <si>
    <t>NO CONFIABLE</t>
  </si>
  <si>
    <t>SE INVESTIGAN Y SE RESUELVEN OPORTUNAMENTE</t>
  </si>
  <si>
    <t>NO SE INVESTIGAN Y SE RESUELVEN OPORTUNAMENTE</t>
  </si>
  <si>
    <t>COMPLETA</t>
  </si>
  <si>
    <t>¿Existe un responsable asignado a la ejecución del control?</t>
  </si>
  <si>
    <t>¿La oportunidad en que se ejecuta el control ayuda a prevenir la mitigación del riesgo o a detectar la materialización del riesgo de manera oportuna?</t>
  </si>
  <si>
    <t>NO EXISTE</t>
  </si>
  <si>
    <t xml:space="preserve">DEBE ESTABLECER ACCIONES PARA FORTALECER EL CONTROL </t>
  </si>
  <si>
    <t>EXTREMO</t>
  </si>
  <si>
    <t>ALTO</t>
  </si>
  <si>
    <t>MODERADO</t>
  </si>
  <si>
    <t>BAJO</t>
  </si>
  <si>
    <t>DIRECTAMENTE</t>
  </si>
  <si>
    <t>INDIRECTAMENTE</t>
  </si>
  <si>
    <t>OPCIÓN DE MANEJO</t>
  </si>
  <si>
    <t>ACEPTAR EL RIESGO</t>
  </si>
  <si>
    <t>REDUCIR EL RIESGO</t>
  </si>
  <si>
    <t>EVITAR EL RIESGO</t>
  </si>
  <si>
    <t>COMPARTIR EL RIESGO</t>
  </si>
  <si>
    <t>FECHA DE ÚLTIMA MATERIALIZACIÓN DEL RIESGO</t>
  </si>
  <si>
    <t>INDICADORES</t>
  </si>
  <si>
    <t>MAYOR</t>
  </si>
  <si>
    <t>RARA VEZ</t>
  </si>
  <si>
    <t>IMPROBABLE</t>
  </si>
  <si>
    <t>POSIBLE</t>
  </si>
  <si>
    <t>PROBABLE</t>
  </si>
  <si>
    <t>CATASTRÓFICO</t>
  </si>
  <si>
    <t>CASI SEGURO</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</si>
  <si>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</si>
  <si>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</si>
  <si>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</si>
  <si>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</si>
  <si>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GERENCIAL</t>
  </si>
  <si>
    <t xml:space="preserve">DE CUMPLIMIENTO </t>
  </si>
  <si>
    <t>TÉCNOLOGIA</t>
  </si>
  <si>
    <t>DE IMAGEN O REPUTACIONAL</t>
  </si>
  <si>
    <t>ACCIONES DE CONTINGENCIA EN CASO DE MATERIALIZACIÓN DEL RIESGO</t>
  </si>
  <si>
    <t>INSIGNIFICANTE</t>
  </si>
  <si>
    <t>MENOR</t>
  </si>
  <si>
    <t>ADECUADO</t>
  </si>
  <si>
    <t>OPORTUNA</t>
  </si>
  <si>
    <t>PREVENIR</t>
  </si>
  <si>
    <t>DETECTAR</t>
  </si>
  <si>
    <t>NO ES UN CONTROL</t>
  </si>
  <si>
    <t>INCOMPLETA</t>
  </si>
  <si>
    <t>Valor</t>
  </si>
  <si>
    <t>PESO DEL DISEÑO DE CADA CONTROL</t>
  </si>
  <si>
    <t>PESO DE LA EJECUCIÓN DE CADA CONTROL</t>
  </si>
  <si>
    <t>FUERTE (SIEMPRE SE EJECUTA)</t>
  </si>
  <si>
    <t>MODERADO (ALGUNAS VECES)</t>
  </si>
  <si>
    <t>DÉBIL (NO SE EJECUTA)</t>
  </si>
  <si>
    <t>SOLIDEZ INDIVIDUAL DE CADA CONTROL</t>
  </si>
  <si>
    <t>CONTROLES AYUDAN A DISMINUIR PROBABILIDAD</t>
  </si>
  <si>
    <t>CONTROLES AYUDAN A DISMINUIR IMPACTO</t>
  </si>
  <si>
    <t>Sí</t>
  </si>
  <si>
    <t>NO DISMINUYE</t>
  </si>
  <si>
    <t>No. De columnas en la matriz de riesgo que se desplaza en el eje de la probabilidad.</t>
  </si>
  <si>
    <t>No. De columnas en la matriz de riesgo que se desplaza en el eje de la impacto.</t>
  </si>
  <si>
    <t>OBSERVACIONES DEL MONITOREO</t>
  </si>
  <si>
    <t>ZONA DE RIESGO RESIDUAL</t>
  </si>
  <si>
    <t>ZONA DE RIESGO INHERENTE</t>
  </si>
  <si>
    <t>TIPO DE CONTROL</t>
  </si>
  <si>
    <t>PREVENTIVO</t>
  </si>
  <si>
    <t>APOYO OFICINA DE ASESORA DE PLANEACIÓN</t>
  </si>
  <si>
    <t>DESCRIPCIÓN DEL RIESGO</t>
  </si>
  <si>
    <t>1. BAJO</t>
  </si>
  <si>
    <t>2. BAJO</t>
  </si>
  <si>
    <t>3. BAJO</t>
  </si>
  <si>
    <t>4. BAJO</t>
  </si>
  <si>
    <t>5. BAJO</t>
  </si>
  <si>
    <t>1. MODERADO</t>
  </si>
  <si>
    <t>2. MODERADO</t>
  </si>
  <si>
    <t>3. MODERADO</t>
  </si>
  <si>
    <t>4. MODERADO</t>
  </si>
  <si>
    <t>5. MODERADO</t>
  </si>
  <si>
    <t>1. ALTO</t>
  </si>
  <si>
    <t>2. ALTO</t>
  </si>
  <si>
    <t>3. ALTO</t>
  </si>
  <si>
    <t>4. ALTO</t>
  </si>
  <si>
    <t>5. ALTO</t>
  </si>
  <si>
    <t>6. ALTO</t>
  </si>
  <si>
    <t>7. ALTO</t>
  </si>
  <si>
    <t>1. EXTREMO</t>
  </si>
  <si>
    <t>2. EXTREMO</t>
  </si>
  <si>
    <t>3. EXTREMO</t>
  </si>
  <si>
    <t>4. EXTREMO</t>
  </si>
  <si>
    <t>5. EXTREMO</t>
  </si>
  <si>
    <t>6. EXTREMO</t>
  </si>
  <si>
    <t>7. EXTREMO</t>
  </si>
  <si>
    <t>¿El responsable tiene la autoridad y adecuada segregación de funciones en la ejecución del control?</t>
  </si>
  <si>
    <t>DETECTIVO</t>
  </si>
  <si>
    <t>ACCIONES IMPLEMENTADAS</t>
  </si>
  <si>
    <t>ACCIONES ASOCIADAS AL FORTALECIMIENTO DEL CONTROL O A LA CAUSA</t>
  </si>
  <si>
    <t>PERIODO DE EJECUCIÓN DE LAS ACCIONES A IMPLEMENTAR</t>
  </si>
  <si>
    <t>ACCIONES A IMPLEMENTAR PARA EL FORTALECIMIENTO</t>
  </si>
  <si>
    <t>FRECUENCIA DE EJECUCIÓN DE LAS ACCIONES DE CONTROL PLANTEADAS</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</si>
  <si>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2019</t>
    </r>
  </si>
  <si>
    <t xml:space="preserve"> Emprender </t>
  </si>
  <si>
    <r>
      <t xml:space="preserve">*El no uso de los elementos de protección personal en el desarrollo de las actividades de corresponsabilidad.
 </t>
    </r>
    <r>
      <rPr>
        <sz val="10"/>
        <rFont val="Times New Roman"/>
        <family val="1"/>
      </rPr>
      <t xml:space="preserve">
*Inadecuado uso de herramientas, materiales, elementos y/o insumos utilizados en las actividades de corresponsabilidad. 
</t>
    </r>
    <r>
      <rPr>
        <sz val="10"/>
        <color theme="1"/>
        <rFont val="Times New Roman"/>
        <family val="1"/>
      </rPr>
      <t xml:space="preserve">
</t>
    </r>
  </si>
  <si>
    <t>Afectación a la salud física e integridad personal de los/as jóvenes, en desarrollo de las actividades de corresponsabilidad</t>
  </si>
  <si>
    <t xml:space="preserve">
*Inconformidad con condiciones establecidas en el convenio o en la experiencia de primer empleo
*Falta de competencias funcionales y/o habilidades blandas. 
*Falta de credibilidad en el Modelo pedagogico del IDIPRON.</t>
  </si>
  <si>
    <t xml:space="preserve">*Percepción negativa del Instituto frente a las entidades públicas y privadas para la suscripción de nuevos convenios y gestiones para nuevas vinculaciones de la población juvenil del IDIPRON. </t>
  </si>
  <si>
    <t xml:space="preserve">JEFFERSON STERLING PLAZAS - MARIA CECILIA ALARCÓN </t>
  </si>
  <si>
    <t>PROFESIONAL CONTRATISTA - PROFESIONAL CONTRATISTA</t>
  </si>
  <si>
    <t>CARLOS ARTURO VALERO CASTILLO</t>
  </si>
  <si>
    <t>LÍDER ÁREA EMPRENDER</t>
  </si>
  <si>
    <t xml:space="preserve">JUAN JOSÉ LONDOÑO </t>
  </si>
  <si>
    <t>SUBDIRECTOR OPERATIVO</t>
  </si>
  <si>
    <t xml:space="preserve">*Afectación de las condiciones de la salud a nivel físico y psicológico.
*Demanda del afectado o tercero involucrado. 
 </t>
  </si>
  <si>
    <t xml:space="preserve">Insuficiencia del jóvenes para la ejecución de las actividades de corresponsabilidad </t>
  </si>
  <si>
    <t>1. Seguimiento a las y los jóvenes vinculados a las actividades de corresponsabilidad despues de haber recibido las  siguientes capacitaciones: CAPACITACIÓN EN SEGURIDAD Y SALUD
OCUPACIONAL
M-MEM-DI-007, CAPACITACIÓN SEGURIDAD, ORDEN Y
LIMPIEZA M-MEM-DI-006</t>
  </si>
  <si>
    <t>Mensual</t>
  </si>
  <si>
    <t xml:space="preserve">Falencias en el seguimiento de las y los jóvenes en Actividades de Corresponsabilidad o Experiencia de primer empleo </t>
  </si>
  <si>
    <t>Finalización de vinculación de jóvenes en Actividades de Corresponsabilidad o Experiencia de primer empleo, lo que afecta el pleno cumplimiento de los objetivos del área y por ende del Instituto.</t>
  </si>
  <si>
    <t xml:space="preserve">Profesionales sociales Actividades de corresponsabilidad y equipo administrativo y de apoyo  área Emprender </t>
  </si>
  <si>
    <t xml:space="preserve">
*Capacitar y/o sensibilizar a los jóvenes sobre el uso obligatorio de los elementos de protección personal para el desarrollo de las actividades de corresponsabilidad; así mismo a funcionarios y contratistas sobre el acompañamiento continuo en campo para verificar el adecuado uso de los mismos</t>
  </si>
  <si>
    <t>STEFANNY REINA</t>
  </si>
  <si>
    <t>30 de enero 2020 al 30 de noviembre de 2020</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</si>
  <si>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de capacitaciones=
(# de capacitaciones realizadas/ # capacitaciones programadas)x100
</t>
    </r>
  </si>
  <si>
    <t xml:space="preserve"> 
  1. Se realiza acompañamiento por parte del orientador y/o coordinador de cada convenio al/la joven afectado, al respectivo sistema de salud para su atención inmediata, y posteriomente investigar las causas del hecho. 
2. Dado el caso necesario, se procede a realizar la activación de pólizas. </t>
  </si>
  <si>
    <t xml:space="preserve">El equipo social de cada Actividad de corresponsabilidad, realiza seguimiento a las inasistencias de las y los jóvenes, empleando como insumo la base de datos de asistencia de jóvenes vinculados a las Actividades de corresponsabilidad remitida por el Equipo de Estimulo de corresponsabilidad, para adelantar las acciones pedagógicas establecidas en el documento interno Acuerdo de Convivencia para Actividades de Corresponsabilidad Modalidad Estímulo con Código: M-MEM-DI-008 y El instructivo Estado de Bienestar de Jóvenes Vinculados a Actividades de Corresponsabilidad con Código:M-MEM-IN-002
Formato ATENCIÓN A JÓVENES PARA EMPLEABILIDA M-MEM-FT-005
En la experiencia de su primer empleo, se realiza seguimiento telefónico y se indaga el porqué la o el joven no continuo y así realizar un nuevo proceso, el cual se describe en la FOX.
</t>
  </si>
  <si>
    <t xml:space="preserve">1. Se realiza fortalecimiento en  competencias blandas, ocupacionales y/o laborales.
2.  De acuerdo al seguimiento realizado para conocer las causas de la finalización de vinculación del joven, se realiza un informe y se ingresa al SIMI en la FOS. 
 </t>
  </si>
  <si>
    <t xml:space="preserve">*Capacitar y/o sensibilizar a las y los jóvenes en el fortalecimiento de  competencias blandas, ocupacionales y/o laborales. 
*Seguimiento a jóvenes que finalizaron su vinculación de alguna actividad de corresponsabilidad o experiencia de su primer empleo 
</t>
  </si>
  <si>
    <t xml:space="preserve">*Formato REGISTRO DE ASISTENCIA AL TALLER EDUCATIVO M-MEN-FT-007
*Formato REGISTRO DE ASISTENCIA COMITÉ, JUNTAS, REUNIÓN, CAPACITACIÓN Y/O ACTIVIDADS DE BIENESTAR A-GDH-FT-010
* Reporte de la activación de póliza </t>
  </si>
  <si>
    <r>
      <rPr>
        <b/>
        <sz val="10"/>
        <color theme="1"/>
        <rFont val="Times New Roman"/>
        <family val="1"/>
      </rPr>
      <t xml:space="preserve">EFECTIVIDAD:
 RESULTADO DE 
</t>
    </r>
    <r>
      <rPr>
        <sz val="10"/>
        <color theme="1"/>
        <rFont val="Times New Roman"/>
        <family val="1"/>
      </rPr>
      <t xml:space="preserve">Efectividad de los seguimientos=(# de seguimientos de jóvenes vinculados a los Componentes del área Empreder
/ # de finalizaciones  de jóvenes vinculados a los Componentes del área Empreder) x
100
</t>
    </r>
    <r>
      <rPr>
        <sz val="10"/>
        <color theme="1"/>
        <rFont val="Times New Roman"/>
        <family val="1"/>
      </rPr>
      <t xml:space="preserve">
</t>
    </r>
  </si>
  <si>
    <t xml:space="preserve">Semestral </t>
  </si>
  <si>
    <t>MODELO PEDAGÓGICO</t>
  </si>
  <si>
    <t>Semestral</t>
  </si>
  <si>
    <r>
      <rPr>
        <sz val="10"/>
        <rFont val="Times New Roman"/>
        <family val="1"/>
      </rPr>
      <t>Equipo administrativo y de apoyo  área Emprender</t>
    </r>
    <r>
      <rPr>
        <sz val="10"/>
        <color theme="0" tint="-0.34998626667073579"/>
        <rFont val="Times New Roman"/>
        <family val="1"/>
      </rPr>
      <t xml:space="preserve">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</si>
  <si>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capacitaciones y/o sensibilizaciones= 
(# de capacitaciones y/o sensibilizaciones realizadas/ # capacitaciones y/o sensibilizaciones programadas)x100</t>
    </r>
  </si>
  <si>
    <t xml:space="preserve">*Formato REGISTRO DE ASISTENCIA AL TALLER EDUCATIVO M-MEN-FT-007
*Formato REGISTRO DE ASISTENCIA COMITÉ, JUNTAS, REUNIÓN, CAPACITACIÓN Y/O ACTIVIDADS DE BIENESTAR A-GDH-FT-010
* Pantallazos SIMI de finalización de vinculación del joven.
*Formato ATENCIÓN A JÓVENES PARA EMPLEABILIDA M-MEM-FT-005
</t>
  </si>
  <si>
    <r>
      <rPr>
        <b/>
        <sz val="10"/>
        <color theme="1"/>
        <rFont val="Times New Roman"/>
        <family val="1"/>
      </rPr>
      <t xml:space="preserve">EFECTIVIDAD:
 RESULTADO DE 
</t>
    </r>
    <r>
      <rPr>
        <sz val="10"/>
        <color theme="1"/>
        <rFont val="Times New Roman"/>
        <family val="1"/>
      </rPr>
      <t>Efectividad del
plan de manejo
de riesgos=
(# de  cnvenios sin accidentes presentados en la ejecución de las Actividades de Corresponsabilidad/
 # de Actividades de Corresponsabilidad  suscritas en el 2020)x100</t>
    </r>
  </si>
  <si>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2019</t>
    </r>
  </si>
  <si>
    <r>
      <rPr>
        <b/>
        <sz val="10"/>
        <color rgb="FF000000"/>
        <rFont val="Calibri"/>
        <family val="2"/>
      </rPr>
      <t>EDUCACIÓN</t>
    </r>
    <r>
      <rPr>
        <sz val="10"/>
        <color rgb="FF000000"/>
        <rFont val="Calibri"/>
        <family val="2"/>
      </rPr>
      <t xml:space="preserve">
IDEAR MODELOS Y ACCIONES DE FORMACIÓN QUE PERMITAN DESARROLLAR PROCESOS EDUCATIVOS DE NIVELACIÓN Y CERTIFICACIÓN DE ACUERDO CON LOS ESTÁNDARES EMANADOS POR EL MINISTERIO DE EDUCACIÓN NACIONAL</t>
    </r>
  </si>
  <si>
    <t>* Se entregan los certificados a  facilitadores del equipo en territorio, estos documentos no llegan a la oficina de formación académica.
*No se hace entrega de la documentación al apoyo académico de la UPI por parte de NNAJ.</t>
  </si>
  <si>
    <t>Perdida de certificados académicos de otras instituciones que entregan NNAJ cuando se vinculan al IDIPRON.</t>
  </si>
  <si>
    <t xml:space="preserve">*Soportes incompletos en la historia académica del/la NNAJ.
* Incumplimiento a los lineamientos administrativos del MEN
*Gestionar mas una de vez la solicitud de certificados academicos a otras instituciones educativas. </t>
  </si>
  <si>
    <t xml:space="preserve">*Formato "Inscripción y entrega de matrícula  M-MED-FT-020, con este formatos los apoyos académicos de las UPIS radican la documentación en la oficina de formación académica. 
*Diligenciamiento del control de atenciones M-MEX-FT-006 con el compromiso académico administrativo, a través del cual se registra la documentación que cada NNAJ entrega a la UPI. 
*Registro en el campo de observaciones de matrícula en SIMI sobre la documentación que cada NNAJ ha radicado con el apoyo académico.                        </t>
  </si>
  <si>
    <t>Solicitud de reexpedición de documentación académica del/la NNAJ</t>
  </si>
  <si>
    <t xml:space="preserve">Realizar un procedimiento sobre el proceso de matrícula y convalidación para establecer competencias y resolver situaciones que involucren el manejo de la documentación académica de NNAJ. 
Creaciòn de un archivo en drive del correo institucional del àrea secretariacademica@idipron.gov.co para escanear certificados entregados al apoyo academico de cada unidad y poseer un segundo soporte de respaldo. </t>
  </si>
  <si>
    <t>1 Documento oficializado ante la OAP</t>
  </si>
  <si>
    <t>REALIZAR IDENTIFICACIÓN EN LA FORMULACIÓN</t>
  </si>
  <si>
    <r>
      <rPr>
        <b/>
        <sz val="10"/>
        <color theme="1"/>
        <rFont val="Times New Roman"/>
        <family val="1"/>
      </rPr>
      <t xml:space="preserve">EFICACIA:
2 jornadas de capacitacion del procedimiento de matricula/ 2 jornadas programadas. 
12 carpetas en drive/upis que recepcionan certificados academicos.
</t>
    </r>
    <r>
      <rPr>
        <sz val="10"/>
        <color theme="1"/>
        <rFont val="Times New Roman"/>
        <family val="1"/>
      </rPr>
      <t xml:space="preserve">
</t>
    </r>
    <r>
      <rPr>
        <b/>
        <sz val="10"/>
        <color theme="1"/>
        <rFont val="Times New Roman"/>
        <family val="1"/>
      </rPr>
      <t>RESULTADO DE EFECTIVIDAD</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</si>
  <si>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 de docentes capacitados /#  de docentes en la escuela 
# de NNAJ en cada UPI/ # de certificados en el drive. 
</t>
    </r>
    <r>
      <rPr>
        <sz val="10"/>
        <color theme="1"/>
        <rFont val="Times New Roman"/>
        <family val="1"/>
      </rPr>
      <t xml:space="preserve">
</t>
    </r>
  </si>
  <si>
    <t xml:space="preserve">Falta de información en lo correspondiente a los reportes académicos de otras instituciones que permitirán realizar una adecuada incorporación de NNAJ al modelo pedagógico del IDIPRON. </t>
  </si>
  <si>
    <t xml:space="preserve">Anual </t>
  </si>
  <si>
    <t>*No se implementan los formatos que soportan todo el proceso de elección de representantes estudiantiles.</t>
  </si>
  <si>
    <t>Posibles dificultades en el proceso de seguimiento a la elección de representantes estudiantiles de la Escuela Pedagógica Integral IDIPRON</t>
  </si>
  <si>
    <t>*Soportes incompletos del proceso de elección.
*Falta de información sobre las acciones de gestión que adelanta el área. 
*Poca credibilidad y transparencia por parte de   NNAJ frente al proceso elecciòn de autogobierno de IDIPRON</t>
  </si>
  <si>
    <t xml:space="preserve">* Formato "Plan de gobierno M-MED-FT-022".
*Formato "Acta de instalación del jurado de votación M-MED-FT-023"
*Formato "Acta de escrutinios M-MED-FT-024"   
*Formato "Acta de posesión y fórmula de juramento M-MED-FT-025"                                               </t>
  </si>
  <si>
    <t xml:space="preserve">Reunión del Alcalde Mayor de Autogobierno Escolar, alcaldes menores de las UPIs y jurados de votación con el objetivo de validar el proceso de elección y generar el soporte correspondiente. </t>
  </si>
  <si>
    <t xml:space="preserve">*2 Capacitacion a docentes y poblacion beneficiaria frente a las dinamicas de elecciòn de autogobierno.
*2 Jornadas de motivacion para los procesos de autogobierno 
</t>
  </si>
  <si>
    <t xml:space="preserve">*formato REGISTRO DE ASISTENCIA, COMITÉ, JUNTA, REUNIÓN, CAPACITACIÓN Y-O ACTIVIDADES DE BIENESTAR A-GDH-FT-010 de las jornadas de capacitaciòn para docentes. 
</t>
  </si>
  <si>
    <r>
      <rPr>
        <b/>
        <sz val="10"/>
        <color theme="1"/>
        <rFont val="Times New Roman"/>
        <family val="1"/>
      </rPr>
      <t xml:space="preserve">EFICACIA: # jornada de capacitaciòn de procesos de autogobierno/2 jornada de capacitacion para docentes y NNAJ
# acta de la jornada de motivacion para procesos de autogobierno/# de upis donde se realizo motivacion del proceso de autogobeirno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</si>
  <si>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t xml:space="preserve">EFECTIVIDAD:
 RESULTADO DE 
diligenciamiento de formatos:M-MED-FT-022". M-MED-FT-023", M-MED-FT-024"   M-MED-FT-025"/  # de upis con procesos de autogobierno  </t>
  </si>
  <si>
    <t xml:space="preserve">Desconocimiento de formatos que permiten dar trazabilidad al proceso de elección de representantes estudiantiles de la EPI IDIPRON, obstaculizando la transparencia y el seguimiento al proceso. </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</si>
  <si>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2020</t>
    </r>
    <r>
      <rPr>
        <sz val="11"/>
        <color theme="1"/>
        <rFont val="Calibri"/>
        <family val="2"/>
        <scheme val="minor"/>
      </rPr>
      <t/>
    </r>
  </si>
  <si>
    <t>* Modelo Educativo de la Escuela sin oficializar ante la OAP, por ende el plan de estudios inmerso.
*Seguimiento deficiente en la planeación diaria, que soporta el cumplimiento y desarrollo del plan de estudios.</t>
  </si>
  <si>
    <t>No hay una planeación docente acorde con los planes de estudios establecidos en el Modelo Educativo de la Escuela Pedagógica Integral</t>
  </si>
  <si>
    <t>*Incumplimiento frente a los estándares establecidos por el MEN.
* Incumplimiento a los lineamientos administrativos del MEN</t>
  </si>
  <si>
    <t xml:space="preserve">*Seguimiento del apoyo académico de las UPIs a  la planeación semanal realizada por cada educador/a.                                   </t>
  </si>
  <si>
    <t xml:space="preserve">Realización de un plan de mejoramiento sobre los procesos de planeación de educadores/as, realizado por la coordinación académica. </t>
  </si>
  <si>
    <t xml:space="preserve">Realizar dos jornadas de capacitación para la planeación semanal docente, a fin de evitar falta de coherencia con respecto de los planes de estudios. </t>
  </si>
  <si>
    <t>*formato REGISTRO DE ASISTENCIA, COMITÉ, JUNTA, REUNIÓN, CAPACITACIÓN Y-O ACTIVIDADES DE BIENESTAR A-GDH-FT-010 de las jornadas de capacitaciòn para docentes.</t>
  </si>
  <si>
    <r>
      <rPr>
        <b/>
        <sz val="10"/>
        <color theme="1"/>
        <rFont val="Times New Roman"/>
        <family val="1"/>
      </rPr>
      <t>EFICACIA: 
2 jornadas de capacitaciòn de procesos de autogobierno/2 jornadas de capacitacion para docentes programads</t>
    </r>
    <r>
      <rPr>
        <sz val="10"/>
        <color theme="1"/>
        <rFont val="Times New Roman"/>
        <family val="1"/>
      </rPr>
      <t xml:space="preserve">
</t>
    </r>
    <r>
      <rPr>
        <sz val="10"/>
        <color theme="1"/>
        <rFont val="Times New Roman"/>
        <family val="1"/>
      </rPr>
      <t xml:space="preserve">
</t>
    </r>
  </si>
  <si>
    <t xml:space="preserve">EFECTIVIDAD:
 RESULTADO DE 
# de semanas en los planes de estudio de cada docente /  #  de semanas planeadas de cada docente. </t>
  </si>
  <si>
    <t xml:space="preserve">Desconocimiento de los planes y los parámetros establecidos para la planeación de clases, de manera tal que no había estandarización de procesos y, en conseccuencia, no había garantía de un buen funcionamiento del modelo pedagógico. </t>
  </si>
  <si>
    <t xml:space="preserve">Alta rotaciòn de docentes que obstaculiza la utilizaciòn plena de los insumos y materiales dispuestos para los talleres vocacionales.
Tardanzas en la entrega de materiales e insumos tras los procesos de solicitud remitidos por los equipos docentes. 
</t>
  </si>
  <si>
    <t>Pérdida o deterioro de materiales e insumos para el desarrollo de talleres vocacionales.</t>
  </si>
  <si>
    <t xml:space="preserve">Afectaciòn presupuestal del Instituto. 
Incumplimiento de los objetivos propuestos por el Modelo Pedagògico con respecto del trabajo con NNAJ. </t>
  </si>
  <si>
    <t>Diligenciamiento del formato PLANEACIÓN DE CLASES M-MED-FT-013
*Diligenciamiento del formato ENTREGA DE ELEMENTOS DE CONSUMO Y CONSUMO CONTROLADO A SERVIDORES A-GLO-FT-010
* Diligenciamiento del formato ENTREGA DE ELEMENTOS DE CONSUMO PARA EL DESARROLLO DE ACTIVIDADES A NNAJ M-MEX-FT-016</t>
  </si>
  <si>
    <t xml:space="preserve">Realizaciòn de reporte a Submétodos sobre la pèrdida o deterioro de insumos o materiales. </t>
  </si>
  <si>
    <t xml:space="preserve">Documento oficializado de Plan de Estudios de Talleres Vocacionales con disposiciones generales sobre el uso de insumos y materiales por sesiòn de trabajo. 
Elaboraciòn de ficha técnica de consumo de  materiales por AJ
</t>
  </si>
  <si>
    <t xml:space="preserve">1 Documento oficializado de plan de eestudios de talleres vocacionales.
1 ficha tècnica de consumo de materiales por AJ </t>
  </si>
  <si>
    <r>
      <rPr>
        <b/>
        <sz val="10"/>
        <color theme="1"/>
        <rFont val="Times New Roman"/>
        <family val="1"/>
      </rPr>
      <t xml:space="preserve">EFICACIA: 
</t>
    </r>
    <r>
      <rPr>
        <sz val="10"/>
        <color theme="1"/>
        <rFont val="Times New Roman"/>
        <family val="1"/>
      </rPr>
      <t xml:space="preserve">1 documento oficializado de plan de estudios de talleres vocacionales
1 documento oficializado de reporte del gasto de insumos de talleres vocacionales
</t>
    </r>
  </si>
  <si>
    <r>
      <t xml:space="preserve">EFECTIVIDAD:
 RESULTADO DE 
</t>
    </r>
    <r>
      <rPr>
        <sz val="10"/>
        <color theme="1"/>
        <rFont val="Times New Roman"/>
        <family val="1"/>
      </rPr>
      <t># de fichas técnicas diligenciadas / Total de talleres vocacionales</t>
    </r>
  </si>
  <si>
    <t xml:space="preserve">Se ha identificado la pérdida de materiales e insumos dispuestos para la realizxación de talleres vocacionales, que resultan en afectaciones presupuestales para el Instituto y en la necesidad de realizar procesos de manejo de los insumos innecesarios. </t>
  </si>
  <si>
    <t>Cuatrimestral</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</si>
  <si>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2021</t>
    </r>
    <r>
      <rPr>
        <sz val="11"/>
        <color theme="1"/>
        <rFont val="Calibri"/>
        <family val="2"/>
        <scheme val="minor"/>
      </rPr>
      <t/>
    </r>
  </si>
  <si>
    <t>No se ha apropiado educadores y beneficiarios de la importancia del uso de elementos de protecciòn en el desarrollo de la formaciòn tècnica</t>
  </si>
  <si>
    <t>Posibles accidentes ocupacionales dentro de la práctica de formación en los diferentes talleres.</t>
  </si>
  <si>
    <t xml:space="preserve">Posibles sanciones por incumpliminento de lo estipulado en el Decreto 1072 de 2015.
Afectación en la integridad fisica parcial o permanente de los AJ. </t>
  </si>
  <si>
    <t>A-GDH-DI-006 *Matriz de elementos de proteccion personal
A-GDH-DI-005* Guia de elementos de proteccion personal 
A-GDH-DI-004* Programa de elementos de proteccion personal
A-GDH-DI-012*Protocolo de seguridad en taller Automotriz
A-GDH-DI-011*Protocolo de seguridad en taller Metalisteria
A-GDH-DI-015*Protocolo de seguridad en taller Serigrafia
A-GDH-DI-014*Protocolo de seguridad en taller Panaderia
A-GDH-DI-013*Protocolo de seguridad en taller Ebanisteria</t>
  </si>
  <si>
    <t>Octubre de 2019</t>
  </si>
  <si>
    <t xml:space="preserve">* Activar protocolo establecido por ARL (contratistas)
 *  Activar protocolo establecido Poliza (AJ)
</t>
  </si>
  <si>
    <t>Elaboraciòn de un documento consolidado de protoolos de seguridad ocupacional con visto bueno del área de Seguridad y Salud en el Trabajo
2 jornadas de socialización del protocolo consolidado de seguridad ocupacional</t>
  </si>
  <si>
    <t xml:space="preserve">Documento consolidado de protocolos de  SST oficializado ante OAP
Formato de Acta A-GDO-FT-004
Formato Registro de asistencia formato REGISTRO DE ASISTENCIA, COMITÉ, JUNTA, REUNIÓN, CAPACITACIÓN Y-O ACTIVIDADES DE BIENESTAR A-GDH-FT-010 </t>
  </si>
  <si>
    <r>
      <rPr>
        <b/>
        <sz val="10"/>
        <color theme="1"/>
        <rFont val="Times New Roman"/>
        <family val="1"/>
      </rPr>
      <t xml:space="preserve">EFICACIA:
</t>
    </r>
    <r>
      <rPr>
        <sz val="10"/>
        <color theme="1"/>
        <rFont val="Times New Roman"/>
        <family val="1"/>
      </rPr>
      <t xml:space="preserve">
1 documento oficializado ante OAP 
# de jornadas realizadas/2 jornadas de soialización de protocolo consolidado de SST</t>
    </r>
  </si>
  <si>
    <r>
      <rPr>
        <b/>
        <sz val="10"/>
        <color theme="1"/>
        <rFont val="Times New Roman"/>
        <family val="1"/>
      </rPr>
      <t xml:space="preserve">EFECTIVIDAD:
 RESULTADO DE 
</t>
    </r>
    <r>
      <rPr>
        <sz val="10"/>
        <color theme="1"/>
        <rFont val="Times New Roman"/>
        <family val="1"/>
      </rPr>
      <t xml:space="preserve"># de accidentes ocupacionales de AJ / Total AJ con matrìcula a cursos de corta y larga duraciòn
</t>
    </r>
  </si>
  <si>
    <t xml:space="preserve">Accidentes de AJ en el marco de la ejecuciòn de la formación técnica en el desarrollo de los cursos de corta y larga duración. </t>
  </si>
  <si>
    <t xml:space="preserve">* El campo "Área" solo aplica al interior del IDIPRON para entender el objetivo del área donde se genera el riesgo y el alcance del mismo  </t>
  </si>
  <si>
    <t>DESCRIPCIÓN DE CAMBIOS EN RIESGOS</t>
  </si>
  <si>
    <t>FECHA  (DD/MM/AAAA)</t>
  </si>
  <si>
    <t>#</t>
  </si>
  <si>
    <t xml:space="preserve">Formulación, cambios en los riesgos o acciones, </t>
  </si>
  <si>
    <t>X</t>
  </si>
  <si>
    <t>MODELO PEDAGÓGICO SE3</t>
  </si>
  <si>
    <t>ÁREA ESPIRITUALIDAD</t>
  </si>
  <si>
    <t xml:space="preserve">1. Desconocimiento de los formatos del area. 
2. No se realiza control y seguimiento a los evidencias de las actividades ejecutadas por la cada una de las líneas de acción.
3. No se realiza cargue oportuno en el sistema misional de información (SIMI).
</t>
  </si>
  <si>
    <t xml:space="preserve">Mal diligenciamiento, manipulación y/o demora en la sistematización de la información generada en cumplimiento de las actividades del área. </t>
  </si>
  <si>
    <t>1. Suministrar Información no veraz ni confiable
2. Decisiones erróneas por falta de información veraz
3. Incumplimiento en los requerimientos e información sobre el área
4. Incumplimiento frente al plan de acción</t>
  </si>
  <si>
    <t xml:space="preserve">1. Seguir las indicaciones conforme a los procedimientos ya establecidos (M-MES-PR-001; M-MES-PR-002 y M-MES-PR-003) que permiten dar claridad sobre los formatos a usar al igual que da claridad sobre el manejo, control y cargue de la información de las actividades.
2. Capacitación sobre el uso y diligenciamiento de los formatos e instructivos a los funcionarios y/o contratistas nuevos que lleguen al Área.  
3. Socialización semestral y seguimiento  frente al manejo y uso de los parámetros creados en SIMI para el cargue de actividades.
</t>
  </si>
  <si>
    <t xml:space="preserve">1. Seguimiento y control al cargue de la información por parte del contratista y/o funcionario del área
2. Capacitación al funcionario que se evidencia genera aun inconsistencias en el manejo de documentación o cargue a SIMI
3. Solicitud a la subdirección de métodos para poder realizar el cargue al sistema de información misional de las actividades que presentan inconsistencia
</t>
  </si>
  <si>
    <t>12 meses</t>
  </si>
  <si>
    <t>Acta A-GDO-FT-004 y Registro de asistencia a reunión y/o capacitación A-GDH-FT-010</t>
  </si>
  <si>
    <t>Coordinación Área de Espiritualidad</t>
  </si>
  <si>
    <r>
      <rPr>
        <b/>
        <sz val="10"/>
        <color theme="1"/>
        <rFont val="Times New Roman"/>
        <family val="1"/>
      </rPr>
      <t xml:space="preserve">EFICACIA:
</t>
    </r>
    <r>
      <rPr>
        <sz val="10"/>
        <color theme="1"/>
        <rFont val="Times New Roman"/>
        <family val="1"/>
      </rPr>
      <t># Capacitación realizadas / 4 capacitaciones proyectadas</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</si>
  <si>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</si>
  <si>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En el diligenciamiento de los formatos establecidos para el registro de las actividades con los NNAJ al igual que en el cargue al sistema de información misional se pueden presentar errores de manejo y registro de la información por desconocimiento u omisión generando con ello reprocesos e incumplimiento de metas y alcance al plan de acción</t>
  </si>
  <si>
    <t>trimestral</t>
  </si>
  <si>
    <t xml:space="preserve">1. Realizar acciones sin recibir las indicaciones y directrices necesarias para dicha actividad
2. No hay una socializacion oportua frente a los cambios y modificaciones en los procedimientos e instructivos
3. Realizar variación y cambios constantes a las directrices e indicaciones dadas </t>
  </si>
  <si>
    <t>Debilidades en la comunicación interna de los integrantes del área</t>
  </si>
  <si>
    <t xml:space="preserve">1. Ineficacia en la gestión realizada por el equipo de trabajo
2. Las actividades realizadas no generan un impacto real 
3. Perdida de confiabilidad y lazos afectivos entre los NNAJ y funcionarios
4. Incumplimiento de las metas y plan de acción del área
5. Realizar acciones contrarias a la misionalidad del IDIPRON </t>
  </si>
  <si>
    <t>Realizar una reunión mensual del area  para socializar las diferentes acciones, pendientes y proyecciones.  Al igual que los cambios que se presenten</t>
  </si>
  <si>
    <t>Reunión extraordinaria para dar aclaraciones sobre los procesos, actividades y directrices necesarias</t>
  </si>
  <si>
    <t>Realizar mesas de trabajo mensual con los líderes que cada línea de acción para socializar las diferentes actividades, propuestas y novedades presentadas. Para con ello mejorar la comunicación y conocimiento del quehacer del área por parte de todo el equipo de trabajo.</t>
  </si>
  <si>
    <r>
      <rPr>
        <b/>
        <sz val="10"/>
        <color theme="1"/>
        <rFont val="Times New Roman"/>
        <family val="1"/>
      </rPr>
      <t xml:space="preserve">EFICACIA:
</t>
    </r>
    <r>
      <rPr>
        <sz val="10"/>
        <color theme="1"/>
        <rFont val="Times New Roman"/>
        <family val="1"/>
      </rPr>
      <t xml:space="preserve">
# Mesas de trabajo realizadas / 12 mesas de trabajo programadas</t>
    </r>
  </si>
  <si>
    <t xml:space="preserve">Por falta de una comunicación entre los integrantes del equipo puede suceder que se realicen diferentes directrices que puedan alterar la realización de las actividades y las indicaciones frente a la atención de los NNAJ generando con ello poca credibilidad y posible malestar en los beneficiarios o receptores. </t>
  </si>
  <si>
    <t>mensual</t>
  </si>
  <si>
    <t>1. Falencias en la planeación y seguimiento estratégico
2. No se cuenta con un personal necesario para la atención 
3. Desconocimiento y claridad de las metas y tiempos estipulados en el plan de accion del area.
4. No hay insumos adecuados para la ejecución de las actividades planeadas por el área
5. Falta de articulación y espacios entre las diferentes áreas</t>
  </si>
  <si>
    <t>Incumplimiento de metas planeadas para la vigencia</t>
  </si>
  <si>
    <t xml:space="preserve">1. Recorte de presupuesto
2. Mala atención en los NNAJ
3. Mala imagen para el área e instituto
4. Sanciones a funcionarios y/o contratistas
5. Incumplimiento en las metas y plan de acción </t>
  </si>
  <si>
    <t>1. Seguimiento trimestral al  plan de acción del área
2. Supervisión constante a las actividades realizadas por cada una de las líneas de acción del área
3. Acompañamiento y orientación por parte de la coordinación del área en relación a las metas planeadas para la vigencia</t>
  </si>
  <si>
    <t>1. Realizar correcciones oportunas a las falencias evidenciadas
2. Crear nuevas estrategias que permitan alcanzar los objetivos y metas planeados
3.  Realizar comité del área para tomar acciones frente al desarrollo de las diferentes actividades programadas</t>
  </si>
  <si>
    <t xml:space="preserve">1. Realizar seguimiento al plan de acción trimestralmente para garantizar que las actividades y planeación están conforme a lo esperado para la vigencia 
2. Acompañamiento, orientación y directriz por parte de la coordinación del área en relación a las metas y tiempo estipulados en el plan de accion. </t>
  </si>
  <si>
    <t>1. Seguimiento trimestral al plan de acción E-PLA-FT-003
2. Acta A-GDO-FT-004 y Registro de asistencia a reunión y/o capacitación A-GDH-FT-010</t>
  </si>
  <si>
    <r>
      <rPr>
        <b/>
        <sz val="10"/>
        <color theme="1"/>
        <rFont val="Times New Roman"/>
        <family val="1"/>
      </rPr>
      <t xml:space="preserve">EFICACIA:
</t>
    </r>
    <r>
      <rPr>
        <sz val="10"/>
        <color theme="1"/>
        <rFont val="Times New Roman"/>
        <family val="1"/>
      </rPr>
      <t xml:space="preserve">
# Seguimiento al plan de acción / 4 seguimientos trimestrales al plan de acción
# Reuniones con coordinación del área / 4 reuniones proyectadas</t>
    </r>
  </si>
  <si>
    <t>A causa de no realizar una planeación adecuada teniendo presente el presupuesto asignado para insumos y recurso humano se puede presentar el inadecuado desarrollo de las actividades o cancelación de las mismas. Generando con ello  in incumplimiento a los indicadores y metas establecidos</t>
  </si>
  <si>
    <t>trimestralmente</t>
  </si>
  <si>
    <t xml:space="preserve">1. Se desarrollan actividades que requieren contacto físico y/o movimientos fuertes en las UPI rurales y/o lugares turísticos y recreativos lejos de un centro hospitalario
2. Los NNAJ presentan algún tipo de enfermedad o lesión desconocida por los organizadores o responsables de las actividades.
3. Los NNAJ se encuentran bajo los efectos de sustancias Psicotrópicas o alcohol
4. Los niveles de actividad motora e impulsividad propia de los NNAJ. </t>
  </si>
  <si>
    <t>Riesgos de accidentalidad de los NNAJ en desarrollo de las actividades realizadas por el área</t>
  </si>
  <si>
    <t>1. Lesiones graves de los NNAJ.
2. Demandas para la entidad.
3. Cancelación de las actividades del área
4. Mala imagen del área y la institución</t>
  </si>
  <si>
    <t>1. Acompañamiento continúo en las actividades por parte de las personas encargadas de atender a Niños, Niñas, Adolescentes y Jóvenes.
2. Correos al Área de Salud solicitando apoyo por parte de auxiliar de enfermería y brigadistas
3. Análisis constante de riesgos de accidentalidad durante las actividades
4. Aplicación del Instructivo de Salidas Pedagógicas y Eventos con niños(as), adolescentes, jóvenes y familias M-RED-IN-001.</t>
  </si>
  <si>
    <t>1. Direccionar al NNAJ a la red hospitalaria más cercana o aplicar primeros auxilios según sea el caso
2. Aplicar el instructivo de ruta para la intervención en caso de accidente M-PIN-IN-003
3. Informar al Área de Salud y Subdireccion de Métodos Educativos y Operativa.</t>
  </si>
  <si>
    <t xml:space="preserve">Iniciar con una charla de sensibilización y prevención de riesgos a los NNAJ participantes  y educadores que acompañan la actividad a realizar por parte del profesional y/o técnico del área </t>
  </si>
  <si>
    <t>Formato de Taller Educativo M-MEX-FT-007</t>
  </si>
  <si>
    <r>
      <rPr>
        <b/>
        <sz val="10"/>
        <color theme="1"/>
        <rFont val="Times New Roman"/>
        <family val="1"/>
      </rPr>
      <t xml:space="preserve">EFICACIA:
</t>
    </r>
    <r>
      <rPr>
        <sz val="10"/>
        <color theme="1"/>
        <rFont val="Times New Roman"/>
        <family val="1"/>
      </rPr>
      <t xml:space="preserve">
# de charlas realizadas / # actividades ejecutadas</t>
    </r>
  </si>
  <si>
    <t xml:space="preserve">Se pueden presentar diferentes riesgos de accidentalidad tanto para los NNAJ como para los acompañantes de las actividades programadas por parte del área ya sean por accidentalidad o causas biológicas que puedan poner en riesgo la integridad de los participantes y con ello la cancelación de la actividad. </t>
  </si>
  <si>
    <t>JOHNATTAN LYNER BUSTOS</t>
  </si>
  <si>
    <t>MAIRA ALEJANDRA ROBLES TORO</t>
  </si>
  <si>
    <t>JUAN JOSE LONDOÑO PABON</t>
  </si>
  <si>
    <t>HERNAN HUMBERTO PARRA</t>
  </si>
  <si>
    <t>Tecnico Contratista</t>
  </si>
  <si>
    <t>Coordinadora Area Espiritualidad</t>
  </si>
  <si>
    <t>Subdirector Operativo</t>
  </si>
  <si>
    <t>Profesional Contratista</t>
  </si>
  <si>
    <r>
      <t xml:space="preserve">Modelo Pedagógico SE3
</t>
    </r>
    <r>
      <rPr>
        <sz val="10"/>
        <color theme="1"/>
        <rFont val="Times New Roman"/>
        <family val="1"/>
      </rPr>
      <t>Idear modelos de formación que permitan educar y desarrollar competencias laborales y ciudadanas a los NNAJ, en el territorio, unidades y todo espacio determinado al alcance del instituto para el 2020</t>
    </r>
  </si>
  <si>
    <r>
      <t xml:space="preserve">SALUD
</t>
    </r>
    <r>
      <rPr>
        <sz val="10"/>
        <color theme="1"/>
        <rFont val="Times New Roman"/>
        <family val="1"/>
      </rPr>
      <t>Se enfoca sobre la calidad de vida, es decir, abarca techo, vestuario, alimentación que inciden en la salud y bienestar de los NNAJ. Igualmente, ya sea de forma directa o a través de la Secretaría de Salud y de las EPSs a las que se hallan afiliados, asume lo relacionado con la salud tanto física como mental. De ahí que adelanta acciones que tienen que ver con la nutrición balanceada, el cuidado del cuerpo, el ejercicio y el deporte cotidianos, la vinculación a los sistemas de salud, la atención en salud oral, la vinculación a procesos de medicina alternativa, así como a procesos  personales y grupales para la mitigación del consumo de psicoactivos, entre otras. Así mismo, propende por evitar que la alimentación sea entendida o manejada como un elemento de castigo.</t>
    </r>
  </si>
  <si>
    <t>La no vinculación y/o 
afiliación oportuna de los NNAJ al 
Sistema General de 
Seguridad Social en Salud -
SGSSS</t>
  </si>
  <si>
    <t>La oportunidad en la  atención del NNAJ en los servicios de salud y la falta de acceso a tratamientos y servicios por especialistas en las Instituciones Prestadores de Salud (IPS) y/u hospitales del Estado.</t>
  </si>
  <si>
    <t>La vulneración al Derecho a la Salud como derecho fundamental a nivel constitucional en Colombia.
Perdida de la confianza institucional</t>
  </si>
  <si>
    <t>Proceso realizado a través de protocolo de aseguramiento contemplado en el Manual de Procesos y Procedimientos 
Formato 036 DIRECCIONAMIENTO A VINCULACIÓN AL SGSSS M-MSD-FT-036</t>
  </si>
  <si>
    <t xml:space="preserve">NO HAY FECHA </t>
  </si>
  <si>
    <t>ENERO A DICIEMBRE 2020</t>
  </si>
  <si>
    <t>LÍDER DE ÁREA DE SALUD</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</si>
  <si>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</si>
  <si>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t>Con la necesidad de un tratamiento o un segumiento a los NNAJ por especialistas en las IPS y/u hospitales, pueden no tener acceso al servicio por falta de afiliación al SGSSS o el cobro de COPAGOS a población beneficiaria del IDIPRON.</t>
  </si>
  <si>
    <t>CUATRIMESTRAL</t>
  </si>
  <si>
    <r>
      <t xml:space="preserve">SALUD / ECONOMATO
</t>
    </r>
    <r>
      <rPr>
        <sz val="10"/>
        <color theme="1"/>
        <rFont val="Times New Roman"/>
        <family val="1"/>
      </rPr>
      <t>Elaborar los pedidos para la requisición de los productos perecederos, no perecederos y proteínas.
-Recoger, distribuir y entregar a las diferentes unidades educativas los productos perecederos, no perecederos y proteínas</t>
    </r>
  </si>
  <si>
    <t>1. Falta de planeación en la cobertura y actividades de NNAJ  para la adquisición de apoyos alimentarios .  
2.  Demoras en la Oficina Asesora Jurídica para realizar el procesos de contratación de alimentos
3, Inadecuadas política s de operación. 
4. Debilidades en la programación de alimentos.
5. Falta de controles con respecto a la disposición.
6. Aumento de NNAJ por operativos o contingencias</t>
  </si>
  <si>
    <t xml:space="preserve">Desabastecimiento de alimentos en las upis y sedes donde se atiende NNAJ </t>
  </si>
  <si>
    <t>1. Terminar recursos más rápido de lo establecido  
2. Sanciones disciplinarias para la Entidad.
3, Afectación de la atención de los NNAJ.
4. Detrimento de la imagen del Instituto ante los beneficiarios</t>
  </si>
  <si>
    <t>1, Se realiza consolidado de las remisiones del proveedor por cada operación, donde se verifican saldos.
2,  Plantilla de consolidado de remisiones de alimentos por  operación A-GDH-FT-107
3. Toma Física de Inventario de -Elementos de Consumo en Bodega" A-GLO-FT-002.
4. Plantilla de consolidación de remisiones de fruver, meriendas y abarrotes por operación A-GDH-FT-108
5. Tarjeta Kardex Mural  A-GLO-FT-007</t>
  </si>
  <si>
    <t>1, Suplir alimentos de las minutas establecidas por otros disponibles, previa concertación con las nutricionistas del Instituto e informar a las Upis. 
2. Solicitud de los márgenes de variación del contrato (permitido hasta el 50%  del valor del  mismo).
3. Si el evento es una urgencia manifiesta, se opta por la modalidad de contratación directa.</t>
  </si>
  <si>
    <t>1. Crear  protocolo de atención de contingencias en el suministro de alimentos.</t>
  </si>
  <si>
    <t>Protocolo publicado en el manual de procesos y procedimientos</t>
  </si>
  <si>
    <t xml:space="preserve">1. Falta de exactitud de la cantidad de los NNAJ que asisten a las UPI, dato con el cual se realizada programación  de los alimentos mensualmente. 2.Registro incorrecto de datos  en la matriz de programación de los alimentos  </t>
  </si>
  <si>
    <t>Programación  inexacta de los alimentos en las UPI</t>
  </si>
  <si>
    <t>Programación  inexacta de los alimentos en las UPI.</t>
  </si>
  <si>
    <t>En el Economato  para el control se cuenta con las siguientes actividades:
1. Registro  en las matrices de programación de alimentos.
2. Cancelación semanal por medio de correo electrónico oficial  de productos de alto stock  y novedades en las dinámicas presentadas en las UPIS.
3, Visitas mensuales a las UPIS para verificar inventario de alimentos e implementación y manejo de Kardex. 
4. Realizar programación de alimentos bajo asistencia SIMI y reportes PENTAHO, efectuando revisión periódica de dichas herramientas para posteriormente registrar  en  la Plantilla minuta según modalidad y servicio de alimentos A-GDH-FT-102</t>
  </si>
  <si>
    <t>En caso de materializarse el riesgo de gestión se debe: 
1.Informar a la UPI  de los errores presentados en la programación de los alimentos.
2.Realizar la disminución o aumento de las cantidades de productos que presentan diferencias.</t>
  </si>
  <si>
    <t>1. Fortalecer las matrices mensuales  de  Programación de pedidos a proveedores A-GDH-FT-105 la cual permita alertas para identificar errores en la programación y pedidos de alimentos a enviar al proveedores.</t>
  </si>
  <si>
    <t>Se realiza programación  con mejoramiento realizado en primer semestre en la información de cancelaciones y control de los alimentos a enviar a los proveedores de las matrices de pollo , carne , huevo, helado,  lácteos, pescado y tamal. De la programación  de Pedidos a Proveedores A-GDH-FT-105. en el mes de octubre y noviembre.</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</si>
  <si>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año 2020.</t>
    </r>
  </si>
  <si>
    <t>SICOSOCIAL:
Identificar los factores de riesgo y de protección de los NNAJ con el fin de brindar atención, seguimiento y acompañamiento en los procesos psicosociales vinculando la familia y/o redes de apoyo, teniendo en cuenta las funciones relacionadas en la resolución 485 de 2019.</t>
  </si>
  <si>
    <t xml:space="preserve"> *  Control y seguimiento poco eficaz para el registro de la información.
*  Baja capacidad de atención del equipo psicosocial con relación al número de NNAJ vinculados al instituto.
                                              * Asignación de acciones al equipo psicosocial, que no corresponden a procesos psicosociales de los NNAJ.</t>
  </si>
  <si>
    <t>Inoportunidad en la realización de las acciones psicosociales frente a las necesidades de  los NNAJ</t>
  </si>
  <si>
    <t xml:space="preserve">* Exposición al riesgo de los NNAJ a problemáticas que afecten su desarrollo.
* Dificultad en la promoción de la garantia de derechos de los NNAJ. 
* Realización de atenciones psicosociales insuficientes, respecto al proceso de cada NNAJ.
</t>
  </si>
  <si>
    <r>
      <t xml:space="preserve">
* El equipo psicosocial ubicado en la sede administrativa de calle 15, realiza seguimiento bimensual en las Unidades de Protección Integral a las acciones psicosociales realizadas con los NNAJ por parte de los equipos psicosociales; las situaciones evidenciadas cuantitativas y cualitativas se registran en el formato de acta M-GCO-FT-004 y REGISTRO DE ASISTENCIA COMITÉ, JUNTA, REUNIÓN, CAPACITACIÓN Y-O ACTIVIDADES DE BIENESTAR A-GDH-FT-010.
</t>
    </r>
    <r>
      <rPr>
        <sz val="10"/>
        <color rgb="FFFF0000"/>
        <rFont val="Times New Roman"/>
        <family val="1"/>
      </rPr>
      <t>Se realizan capacitaciones al equipo sicosocial (complementar)</t>
    </r>
  </si>
  <si>
    <r>
      <t xml:space="preserve">1. Se realiza acta con los equipos psicosociales de las UPI, donde se establece plan de mejoramiento incluyendo tiempos especificos de atención oportuna a los NNAJ identificados en los controles realizados por el área sicosocial.
*Con respecto a la capacidad de atención por parte de los equipos psicosociales, se realizarían jornadas de apoyo con profesionales psicosociales para atender las necesidades de los NNAJ.                                              *Informar a la subdirección de métodos educativos y operativos sobre los hallazgos internos, plan de mejoramiento y acciones a realizar por parte de los profesionales de las UPI
</t>
    </r>
    <r>
      <rPr>
        <sz val="10"/>
        <color rgb="FFFF0000"/>
        <rFont val="Times New Roman"/>
        <family val="1"/>
      </rPr>
      <t>* Realizar seguimiento al cumplimiento de los compromisos adquiridos</t>
    </r>
  </si>
  <si>
    <t xml:space="preserve">1.  Seguimiento a la realización de acciones psicosociales de manera bimensual.                                   2. Inducción y re inducción  a los equipos psicosociales, con el proposito de socializar la materialización de los procedimientos que contienen las acciones psicosociales.                               3.   Capacitación a los equipos psicosociales sobre los riesgos de gestión y las acciones de contingencia y de fortalecimiento para la disminución del mismo.             </t>
  </si>
  <si>
    <t xml:space="preserve">1. El seguimiento a las acciones psicosociales denominado como "UPI CÓMO VAMOS", se realiza de manera bimensual de acuerdo a la disponibilidad de los equipos para realizar el seguimiento (mínimo cuatro al año).                                        2. Inducción y re inducción una vez por semestre (Abril y Julio).             3. La capacitación a los equipos psicosociales sobre riesgos de gestión se realiza una vez al año. </t>
  </si>
  <si>
    <r>
      <t xml:space="preserve">Formato de acta para las acciones relacionadas A-GDO-FT-004 y REGISTRO DE ASISTENCIA COMITÉ, JUNTA, REUNIÓN, CAPACITACIÓN Y-O ACTIVIDADES DE BIENESTAR A-GDH-FT-010
</t>
    </r>
    <r>
      <rPr>
        <sz val="10"/>
        <color rgb="FFFF0000"/>
        <rFont val="Times New Roman"/>
        <family val="1"/>
      </rPr>
      <t>¿Dónde quedan registrados los seguimientos al cumplimiento de los compromisos en los planes de mejora?</t>
    </r>
    <r>
      <rPr>
        <sz val="10"/>
        <color theme="1"/>
        <rFont val="Times New Roman"/>
        <family val="1"/>
      </rPr>
      <t xml:space="preserve">
</t>
    </r>
  </si>
  <si>
    <r>
      <t xml:space="preserve">Profesionales psicosociales de las Unidades de Protección Integral
</t>
    </r>
    <r>
      <rPr>
        <sz val="10"/>
        <color rgb="FFFF0000"/>
        <rFont val="Times New Roman"/>
        <family val="1"/>
      </rPr>
      <t>¿no debería ser el profesional de la 15 que es quien realiza el seguimiento bimensual y quien tiene q hacer seguimiento al cumplimiento de las acciones??</t>
    </r>
  </si>
  <si>
    <r>
      <rPr>
        <b/>
        <sz val="10"/>
        <color theme="1"/>
        <rFont val="Times New Roman"/>
        <family val="1"/>
      </rPr>
      <t>EFICACIA:</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Seguimientos a acciones realizadas / 4 seguimientos a acciones proyectados 
</t>
    </r>
    <r>
      <rPr>
        <sz val="10"/>
        <color rgb="FFFF0000"/>
        <rFont val="Times New Roman"/>
        <family val="1"/>
      </rPr>
      <t>¿si los seguimiento son bimensuales, no deberían ser min 6, no 4?</t>
    </r>
    <r>
      <rPr>
        <sz val="10"/>
        <color theme="1"/>
        <rFont val="Times New Roman"/>
        <family val="1"/>
      </rPr>
      <t xml:space="preserve">
# Inducción y reinducción realizadas/ 2 inducción y re inducción proyectadas                   
#Capacitación a los equipos psicosociales realizadas / 1 capacitación a los equipos psicosociales proyectada
</t>
    </r>
    <r>
      <rPr>
        <sz val="10"/>
        <color rgb="FFFF0000"/>
        <rFont val="Times New Roman"/>
        <family val="1"/>
      </rPr>
      <t>(considero que sta capacitación se puede unir a las demas capacitaciones, no dejear las jormadas de inducción a parte del mapa de riesgos)</t>
    </r>
  </si>
  <si>
    <t>SI</t>
  </si>
  <si>
    <r>
      <rPr>
        <b/>
        <sz val="10"/>
        <color theme="1"/>
        <rFont val="Times New Roman"/>
        <family val="1"/>
      </rPr>
      <t xml:space="preserve">EFECTIVIDAD:
 RESULTADO DE 
</t>
    </r>
    <r>
      <rPr>
        <sz val="10"/>
        <color theme="1"/>
        <rFont val="Times New Roman"/>
        <family val="1"/>
      </rPr>
      <t xml:space="preserve">Efectividad del
plan de manejo
de riesgos=
</t>
    </r>
    <r>
      <rPr>
        <sz val="10"/>
        <color rgb="FFFF0000"/>
        <rFont val="Times New Roman"/>
        <family val="1"/>
      </rPr>
      <t xml:space="preserve">(# de acciones sin realizar evidenciadas en el
periodo actual
- # de  acciones sin realizar evidenciadas en el periodo
anterior) / #  acciones sin realizar evidenciadas en el
periodo
anterior) x 100
</t>
    </r>
  </si>
  <si>
    <t xml:space="preserve">Al no realizar de manera oportuna las acciones psicosociales puede exponer a riesgos individuales, familiares y sociales a los NNAJ en las UPI y en su medio familiar lo que dificultaria actuar respecto a conductas, pensamientos, emociones y situaciones familiares identificadas en herramientas como la valoración psicosocial y abordadas a partir del Plan de atención individual y familiar. Lo anterior puede suceder por el incremento de vinculaciones al insituto y cobertura de los equipos psicosociales.                                           </t>
  </si>
  <si>
    <t>1. Bimensual.                                                   2. Semestral                                         3. Anual</t>
  </si>
  <si>
    <t>* Dinámicas en las Unidades de Protección Integral que dificultan el registro oportuno de las acciones por parte de los equipos psicosociales.
                                *Dificultad en los equipos de computo con los cuales se cuenta en las Unidades de Protección Integral.                          
* Se presenta dificultad en algunas unidades de protección integral para el acceso a la plataforma misional del instituto.</t>
  </si>
  <si>
    <t>Registro en el SIMI de las acciones psicosociales realizadas a los NNAJ fuera del tiempo establecido</t>
  </si>
  <si>
    <t xml:space="preserve">* Dificultad en la trasabilidad del proceso psicosocial de los NNAJ.
* Afectación en el cumplimiento de acciones establecidas.    </t>
  </si>
  <si>
    <t xml:space="preserve">
* El equipo psicosocial ubicado en la sede administrativa de calle 15, realiza seguimiento bimensual en las Unidades de Protección Integral a las acciones psicosociales realizadas con los NNAJ por parte de los equipos psicosociales; las situaciones evidenciadas cuantitativas y cualitativas se registran en el formato de acta M-GCO-FT-004 y REGISTRO DE ASISTENCIA COMITÉ, JUNTA, REUNIÓN, CAPACITACIÓN Y-O ACTIVIDADES DE BIENESTAR A-GDH-FT-010.</t>
  </si>
  <si>
    <t>1. Se realiza acta con los equipos psicosociales de las UPI, donde se establece plan de mejoramiento incluyendo tiempos especificos de atención oportuna a los NNAJ identificados en los controles realizados por el área sicosocial.                                 *Informar a la subdirección de métodos educativos y operativos sobre los hallazgos internos, plan de mejoramiento y acciones a realizar por parte de los profesionales de las UPI</t>
  </si>
  <si>
    <t xml:space="preserve">1.  Seguimiento a la realización de acciones psicosociales de manera bimensual.                                   2. Inducción y re inducción  a los equipos psicosociales, con el proposito de socializar la materialización de los procedimientos que contienen las acciones psicosociales.                               3.   Capacitación a los equipos psicosociales sobre los riesgos de gestión y las acciones de contingencia y de fortalecimiento para la disminución del mismo.   </t>
  </si>
  <si>
    <t>1. El seguimiento a las acciones psicosociales denominado como "UPI CÓMO VAMOS", se realiza de manera bimensual de acuerdo a la disponibilidad de los equipos para realizar el seguimiento (mínimo cuatro al año).                                        2. Inducción y re inducción una vez por semestre (Abril y Julio).             3. La capacitación a los equipos psicosociales sobre riesgos de gestión se realiza una vez al año.</t>
  </si>
  <si>
    <t>Formato de acta para las acciones relacionadas M-GCO-FT-004 y REGISTRO DE ASISTENCIA COMITÉ, JUNTA, REUNIÓN, CAPACITACIÓN Y-O ACTIVIDADES DE BIENESTAR A-GDH-FT-010.</t>
  </si>
  <si>
    <t>Profesionales psicosociales de las Unidades de Protección Integral</t>
  </si>
  <si>
    <r>
      <rPr>
        <b/>
        <sz val="10"/>
        <color theme="1"/>
        <rFont val="Times New Roman"/>
        <family val="1"/>
      </rPr>
      <t xml:space="preserve">EFECTIVIDAD:
 RESULTADO DE 
</t>
    </r>
    <r>
      <rPr>
        <sz val="10"/>
        <color theme="1"/>
        <rFont val="Times New Roman"/>
        <family val="1"/>
      </rPr>
      <t xml:space="preserve">Efectividad del
plan de manejo
de riesgos=
</t>
    </r>
    <r>
      <rPr>
        <sz val="10"/>
        <color rgb="FFFF0000"/>
        <rFont val="Times New Roman"/>
        <family val="1"/>
      </rPr>
      <t>(# de solicitudes de permiso en el SIMI para cargar información 
presentados
periodo actual
- # de solicitudes de permiso en el SIMI para cargar información presentados en el periodo
anterior) / # solicitudes de permiso en el SIMI para cargar información presentados en el
periodo
anterior) x 100
*revisar cada cuanto se haría la medición</t>
    </r>
    <r>
      <rPr>
        <sz val="10"/>
        <color theme="1"/>
        <rFont val="Times New Roman"/>
        <family val="1"/>
      </rPr>
      <t xml:space="preserve">
</t>
    </r>
  </si>
  <si>
    <r>
      <t xml:space="preserve">Debido a la carga administrativa actual de los equipos psicosociales, se puede tener información que no ha sido registrada en los tiempos establecidos por el Instituto, lo cual dificulta tener una trasabilidad en el proceso de los NNAJ, de igual forma afectaría los reportes solicitados por los diferentes entes de control.
</t>
    </r>
    <r>
      <rPr>
        <sz val="10"/>
        <color rgb="FFFF0000"/>
        <rFont val="Times New Roman"/>
        <family val="1"/>
      </rPr>
      <t>falta incluir el tema del acceso y disponibilidad de equipos o internet, realización d eotras labores administrativas de la UPI...</t>
    </r>
  </si>
  <si>
    <t xml:space="preserve">1. Bimensual.                                                   2. Semestral                                         3. Una vez al año </t>
  </si>
  <si>
    <t>DIANA PAOLA TORRES CONTRERAS</t>
  </si>
  <si>
    <t>DIANA MARCELA ROMERO</t>
  </si>
  <si>
    <t>JUAN JOSÉ LONDOÑO PABÓN</t>
  </si>
  <si>
    <t>PROFESIONAL ÁREA PSICOSOCIAL</t>
  </si>
  <si>
    <t>Profesional Universitario código 2019 grado 07</t>
  </si>
  <si>
    <t>SUBDIRECTOR DE MÉTODOS EDUCATIVOS Y OPERATIVOS</t>
  </si>
  <si>
    <t xml:space="preserve">MODELO PEDAGÓGICO </t>
  </si>
  <si>
    <t xml:space="preserve">AREA SOCIOLEGAL Y JUSTICIA RESTAURATIVA </t>
  </si>
  <si>
    <t>1.Desactualización de procedimientos operativos para un seguimiento al egreso más eficiente y de una cobertura mayor  de los NNAJ con egreso.
2. Limitación de recursos fisicos, tecnológicos y humanos.
3. Sistemas de Información debiles para la captura y seguimiento al egreso</t>
  </si>
  <si>
    <t>Ausencia de seguimiento  de la población de NNAJ egresada</t>
  </si>
  <si>
    <t>1. Desconocimiento de la situación de Derechos de la población egresada.
2. Ausencia de posiblidad de reingresos a la población que requiere ser nuevamente atendida por el IDIPRON.
3. Desconocimiento de indicadores que midan la eficacia y efectividad de las acciones del IDIPRON</t>
  </si>
  <si>
    <t xml:space="preserve">Reuniones por parte del comité de egreso a fin de realizar seguimiento al egreso y tomar decisiones frente al caso cuando este lo amerite y sea condicionante para el bienestar del NNAJ 
Diligenciamiento de contacto con el NNAJ egreso a fin de conocer su estado de vulneración o avance en el restablecimiento de derechos
Seguimiento mediante formato acta o evidencia física de mantenimiento a los equipos de cómputo y/o redes informáticas.. </t>
  </si>
  <si>
    <t>Noviembre de 2019</t>
  </si>
  <si>
    <t xml:space="preserve">1. Articulación con el Área encargada del SIMI y del archivo Misional a fin de crear base de datos alterna según información suministrada al momento por el NNAJ. 
</t>
  </si>
  <si>
    <r>
      <t xml:space="preserve">1. Fortalecer el equipo delegado para el seguimiento al egreso, con personal idóneo y amplia experiencia, así como la optimización de equipos y espacios adecuados para ello, mediante la solicitud de contratación de nuevo personal y/o asignación de personal para el área Sociolegal y Justicia Restaurativa así como solicitud a la Subdirección Técnica Administrativa y Financiera (Sistemas, almacen e infraestructura) de la optimización de los equipos bienes muebles e inmuebles. 
</t>
    </r>
    <r>
      <rPr>
        <sz val="10"/>
        <color rgb="FFFF0000"/>
        <rFont val="Times New Roman"/>
        <family val="1"/>
      </rPr>
      <t>2. Actualizar la documentación de seguimiento al egreso aprobada y publicada en página web, según los tipos poblacionales en el marco de los contextos pedagógicos del IDIPRON.</t>
    </r>
  </si>
  <si>
    <r>
      <t xml:space="preserve">1. Actas de reunión.
</t>
    </r>
    <r>
      <rPr>
        <sz val="12"/>
        <color rgb="FFFF0000"/>
        <rFont val="Times New Roman"/>
        <family val="1"/>
      </rPr>
      <t>2. Actas de reunión, hoja de vida de los formatos o instructivos de la documentación a actualizar.</t>
    </r>
  </si>
  <si>
    <t>PROFESIONAL CONTRATISTA Y COORDINADOR DEL ÁREA SOCIOLEGAL Y JUSTICIA RESTAURATIVA</t>
  </si>
  <si>
    <t xml:space="preserve"># profesionales asignados/# profesionales requeridos.
# documentos oficializados / #de documentos a modificar </t>
  </si>
  <si>
    <t xml:space="preserve">Insuficiencia o  deficiencia en  los recursos fìsicos, tecnológicos y humanos que permitan el monitoreo constante al sguimiento a la poblaciòn egresada del IDIPRON </t>
  </si>
  <si>
    <t>Cuatrimestral.</t>
  </si>
  <si>
    <t xml:space="preserve">Formulaciòn: Se realizaron cambios en la redacción del contenido de los riesgos toda vez que se requiriò claridad conceptual, asì mismo se realizó precisión sobre las acciones, consencuencias y causas.  Se mantiene el riesgo. </t>
  </si>
  <si>
    <t xml:space="preserve">PROFESIONAL UNIVERSITARIO AREA SOCIOLEGAL Y JUSTICI </t>
  </si>
  <si>
    <r>
      <t xml:space="preserve">TERRITORIO                         </t>
    </r>
    <r>
      <rPr>
        <sz val="10"/>
        <color theme="1"/>
        <rFont val="Times New Roman"/>
        <family val="1"/>
      </rPr>
      <t>Identificar a los niños, niñas, adolescentes y jóvenes que tienen sus derechos amenazados, inobservados o vulnerados mediante lecturas en territorio y articulación institucional para avanzar hacia la restitución de derechos.</t>
    </r>
  </si>
  <si>
    <t>Información incompleta o errada al momento de diligenciar los  formatos que se utilizan para la atencion a los NNAJ.</t>
  </si>
  <si>
    <t xml:space="preserve">Hallazgos de control interno.
Perdida de información. </t>
  </si>
  <si>
    <t xml:space="preserve">Los contratistas y/o funcionarios que realizan el diligenciamiento de los formatos (Ficha de Ingreso(M-MTE-FT-012), Registro de Asistencia Comité, junta, reunión, capacitación y/o actividades de bienestar(A-GDH-FT-010) y Asistencia a encuentro(M-MTE-FT-003).,entregan la documentación al Coordinador Zonal para su verificacion y aprobacion. Por último el auxiliar administrativo zonal de territorio, realiza una ultima verificación y  carga  al Sistema Misional toda la información.  
</t>
  </si>
  <si>
    <t xml:space="preserve">Seguimiento constante a las personas que tienen acceso a los formatos para informar y retroalimentar  la forma correcta del diligenciamiento de los mismos, solicitando ajustes de la información de manera inmediata.  </t>
  </si>
  <si>
    <t>Capacitación y socialización de los instructivos y procedimientos del contexto al equipo territorial. 
Realizar seguimiento semestral a la documentación entregada y sistematizada, generando la retroalimentación respectiva con el equipo de cada zona territorial.</t>
  </si>
  <si>
    <t>Acta de reunión (A-GDO-FT-004) y Registro de Asistencia Comité, junta, reunión, capacitación y/o actividades de bienestar(A-GDH-FT-010)</t>
  </si>
  <si>
    <t xml:space="preserve">Responsable Área Territorio y Coordinadores de Zona Territorial </t>
  </si>
  <si>
    <t>Se presentan debilidades en la información de las acciones territoriales realizadas con los NNAJ que son cargadas al sistema misional</t>
  </si>
  <si>
    <r>
      <rPr>
        <b/>
        <sz val="10"/>
        <color theme="1"/>
        <rFont val="Times New Roman"/>
        <family val="1"/>
      </rPr>
      <t>TERRITORIO</t>
    </r>
    <r>
      <rPr>
        <sz val="10"/>
        <color theme="1"/>
        <rFont val="Times New Roman"/>
        <family val="1"/>
      </rPr>
      <t xml:space="preserve">                         Identificar a los niños, niñas, adolescentes y jóvenes que tienen sus derechos amenazados, inobservados o vulnerados mediante lecturas en territorio y articulación institucional para avanzar hacia la restitución de derechos.</t>
    </r>
  </si>
  <si>
    <t>Manejo y transferencia de historias sociales.
Duplicidad de información.</t>
  </si>
  <si>
    <t>Se presentan debilidades en la información de las acciones territoriales realizadas con los NNAJ que son archivadas.</t>
  </si>
  <si>
    <t>Al momento de recibir un NNAJ se debe consultar el archivo misional del instituto y corroborar si en algún momento estuvo vinculado en alguna UPI o Territorio, para asi evitiar la duplicidad de documentos.</t>
  </si>
  <si>
    <t>Seguimiento constante a las personas que tienen acceso a las historias sociales y a cada una de las acciones para evitar su duplicidad.</t>
  </si>
  <si>
    <t xml:space="preserve">Seguimientos aleatorios a cada una de las acciones para el manejo de su correcto archivo de las historias sociales.
</t>
  </si>
  <si>
    <t>FORMULACIÓN MAPA DE RIESGO</t>
  </si>
  <si>
    <t>DIANA COTE</t>
  </si>
  <si>
    <t>DIANA MARCELA COTE HERNÁNDEZ</t>
  </si>
  <si>
    <t>CAROLINA MOLANO</t>
  </si>
  <si>
    <t>CONTRATISTA CONTEXTO TERRITORIO</t>
  </si>
  <si>
    <t>COORDINADORA CONTEXTO TERRITORIO</t>
  </si>
  <si>
    <t>CONTEXTOS PEDAGÓGICOS DE INTERVENCIÓN</t>
  </si>
  <si>
    <t>EXTERNADO
Estos espacios de intervención trabajan articuladamente con los equipos de territorio, ya que ambos responden y se nutren de la realidad y dinámicas de las localidades en las que se encuentran inmersos. Están conformados por casas (conocidas formalmente como Unidad de Protección Integral, UPI) que ofrecen un mayor nivel de protección a los NNAJ cuando en su territorio no se puede realizar la restitución de derechos necesarios, ya sea  parcial o totalmente, o cuando se presentan riesgos que amenazan los procesos de los mismos</t>
  </si>
  <si>
    <t>Desorganización y desinformación en la oferta misional de servicios que se brinde a los usuarios</t>
  </si>
  <si>
    <t xml:space="preserve">Deficiencia en la planeación y/o seguimiento a la oferta misional de servicios
</t>
  </si>
  <si>
    <t>Generación de acción con daño en los usuarios, al brindarles una oferta desacertada. 
Afectación en la imagen institucional
Hallazgos por parte de los entes de control</t>
  </si>
  <si>
    <t>Se establece la definición de acciones correspondientes a la planeación y seguimiento de la oferta misional de servicios a través del formato "Oferta Misional UPI M-MEX-FT-019"</t>
  </si>
  <si>
    <t>N/A</t>
  </si>
  <si>
    <t>Se debe informar a la coordinación del Contexto Pedagógico Externado, para que se  proceda a llamados de atención que correspondan hacia las personas implicadas en la situación que se llegue  presentar.</t>
  </si>
  <si>
    <t>Una vez la coordinación del Contexto Pedagógico Externado envíe trimestralmente a las UPI  la oferta misional actualizada, los responsables de cada UPI  junto a sus equipos de trabajo humano deberán socializar  la oferta misional a los NNAJ en las jornadas mensuales de ingreso.</t>
  </si>
  <si>
    <t>Formato Acta A-GDO-FT-004 con registro de asistencia y como anexo: registro fotográfico.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</si>
  <si>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socializaciones cumplidas
/ 3 socializaciones
programadas) x
100
Uno por cada acción</t>
    </r>
  </si>
  <si>
    <r>
      <t xml:space="preserve">.
</t>
    </r>
    <r>
      <rPr>
        <sz val="10"/>
        <rFont val="Times New Roman"/>
        <family val="1"/>
      </rPr>
      <t>Falta de interés en conocer y aplicar la operatividad del Contexto Pedagógico Externado</t>
    </r>
    <r>
      <rPr>
        <sz val="10"/>
        <color theme="1"/>
        <rFont val="Times New Roman"/>
        <family val="1"/>
      </rPr>
      <t xml:space="preserve">
Posibles debilidades en la operatividad,dado a que han surgido cambios que no han sido registradas en el Manual Operativo del Contexto Pedagógico Externado.</t>
    </r>
  </si>
  <si>
    <t xml:space="preserve">Falencias en la operatividad del Contexto Pedagógico Externado, por desconocimiento del equipo.
</t>
  </si>
  <si>
    <t xml:space="preserve">
Sanciones disciplinarias,  investigaciones. 
Implicaciones penales.
Hallazgos por parte de los entes de control</t>
  </si>
  <si>
    <t>Se realiza Inducción y Reinducción al personal que labora en las unidades  a cargo del área Bienestar IDIPRON
Se realizan Comités  Misionales  en las Unidades de Protección Integral
Instructivo Comités Misionales M-MEX-IN-003
Se documentan Actas de Reunión A-GDO-FT-004 de dichos encuentros.</t>
  </si>
  <si>
    <t>En el primer seguimiento se realizará la actualización del Manual Operativo Externado.
Posteriormente la coordinación del Contexto Pedagógico Externado, realizará la socialización del manual operativo con  los responsables de  cada UPI. Y a su vez,las UPI deberán socializar el Manual Operativo actualizado a los equipos de las Unidades.</t>
  </si>
  <si>
    <t>Documento actualizado- Manual Operativo
Actas de reunión con registro de asistencia y registro fotográfico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</si>
  <si>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socializaciones cumplidas
/ 2 socializaciones
programadas) x
100
Uno por cada acción</t>
    </r>
  </si>
  <si>
    <t>Falencias en las responsabilidades de los equipos encargados de  mantener al día el cargue de asistencia  en el Sistema de Información Misional SIMI</t>
  </si>
  <si>
    <t>Desactualización y no alimentación del SIMI  en los tiempos establecidos por la institución.</t>
  </si>
  <si>
    <t>Hallazgos por parte de los entes de control
Incidencias en los procesos internos del Instituto.</t>
  </si>
  <si>
    <t>En cuanto a los controles existente para el cargue de asistencia diaria, está definido un instructivo:  DILIGENCIAMIENTO DE PLANILLAS
DE ASISTENCIA, ENTREGA, REPORTE
DE ASISTENCIA DIARIO Y ARCHIVO M-MEX-IN-001
 Así mismo, desde la Subdirección de Métodos Educativos y Operativa, se realiza el seguimiento al cargue de asistencia en las UPI. (Mediante correo electrónico se realiza el seguimiento y llamados de atención)</t>
  </si>
  <si>
    <t>Se debe informar a la Subdirección de Métodos Educativos y Operativa para que se tomen las medidas correspondientes .</t>
  </si>
  <si>
    <t xml:space="preserve">Se realizarán jornadas de seguimiento  aleatoria por UPI con el cruce de  la información consignada en las planillas de asistencia de los NNAJ  y el registro de asistencia en SIMI. </t>
  </si>
  <si>
    <t>Actas de reunión con registro de asistencia y como anexo: planillas de asistencia escaneadas que fueron objeto de verificación en las jornadas aleatorias.</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</si>
  <si>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jornadas cumplidas
/ 6 jornadas
programadas) x
100
Uno por cada acción</t>
    </r>
  </si>
  <si>
    <t>Bimestral</t>
  </si>
  <si>
    <t>Se realizaron reformulaciones en las acciones a implementar para el fortalecimiento, y cambios en los indicadores.</t>
  </si>
  <si>
    <t>NAYRA NILETH GUALDRON MARQUEZ</t>
  </si>
  <si>
    <t>AUDI ANTONIO FLÓREZ SEGURA</t>
  </si>
  <si>
    <t>JASSON IVAN PINILLOS HINCAPIÉ</t>
  </si>
  <si>
    <t xml:space="preserve">PROFESIONAL CONTRATISTA </t>
  </si>
  <si>
    <t>COORDINADOR DEL CONTEXTO PEDAGÓGICO EXTERNADO</t>
  </si>
  <si>
    <t>SUBDIRECTOR DE MÉTODOS EDUCATIVOS Y OPERATIVA</t>
  </si>
  <si>
    <t>PROFESIONAL OAP</t>
  </si>
  <si>
    <t>MODELO PEDAGOGICO</t>
  </si>
  <si>
    <t>CONTEXTO PEDAGÓGICO INTERNADOS</t>
  </si>
  <si>
    <t>Falta promover  estrategias de permanencia de  NNAJ en las Unidades Internados</t>
  </si>
  <si>
    <t>Desvinculación de NNAJ del modelo pedagógico del IDIPRON</t>
  </si>
  <si>
    <t>Inobservancia sobre proceso de restablecimiento de derechos por pérdida de vínculos entre el Instituto y el/la NNAJ. 
Reducción de la destinación presupuestal para la atención desde la modalidad de Internado
Incumplimiento de los objetivos misionales establecidos para la modalidad de Internado</t>
  </si>
  <si>
    <t xml:space="preserve"> * Formular estratégias con los tutores de vivenda y facilitadores de convivencia para promover logros en los NNAJ dentro del Modelo pedagógico , en concordancia con las metas establecidas en el Programa de Gobierno y en articulación con los Objetivos de Desarrollo sostenible ODS.
 Formato: "Estrategia de fortalecimiento del Modelo pedagógico  en Unidades de Internado"   M-MIN-FT-012
*Formato Acta de Reunión  A-GDO-FT-004                                                                                                                                                                                                                                                                                                                                                                                                                                                                              </t>
  </si>
  <si>
    <t>No se tiene información</t>
  </si>
  <si>
    <t>En los casos en que las estrategias no sean formuladas acorde a los intereses de los NNAJ y/o no cumplan con los requerimientos para su planteamiento, sera reportado al/la Responsable de Unidad correspondiente para que se realicen los ajustes pertinentes.               En los casos en los que haya un retiro no satisfactorio con respecto de los objetivos del proceso de restablecimiento de derechos del/la NNAJ, se remitirá la información al área Sociolegal para desarrollar las acciones de seguimiento al egreso consignados en el procedimiento "Seguimiento a la inasistencia temporal y/o egreso de NNAJ de las UPIs modalidad Internado M-MSL-PR-001".</t>
  </si>
  <si>
    <t xml:space="preserve">1. Diseñar e implementar 7 estrategias de permanencia de NNAJ en  Unidades Internados                       2. 21 Seguimiento a las acciones desarrolladas en la estregia diseñada en las Unidades modalidad  Internado (7 en cada cuatrimestre)                            </t>
  </si>
  <si>
    <t>Diciembre 31/2020</t>
  </si>
  <si>
    <r>
      <t xml:space="preserve">1.Registro de cada una de las Estrategias diseñadas por cada Tutor de vivienda y facilitador de Convivencia en el Formato: "Estrategia de fortalecimiento del Modelo pedagógico  en Unidades de Internado"   M-MIN-FT-012                                  2.  Informe de seguimiento a las acciones de las estrategias diseñadas en las Unidades Internados en Formato: *Formato Acta de Reunión  A-GDO-FT-004                            </t>
    </r>
    <r>
      <rPr>
        <sz val="11"/>
        <color theme="1"/>
        <rFont val="Times New Roman"/>
        <family val="1"/>
      </rPr>
      <t xml:space="preserve">
   </t>
    </r>
  </si>
  <si>
    <t>Profesional Universitario</t>
  </si>
  <si>
    <r>
      <rPr>
        <b/>
        <sz val="10"/>
        <color theme="1"/>
        <rFont val="Times New Roman"/>
        <family val="1"/>
      </rPr>
      <t xml:space="preserve">EFICACIA:       </t>
    </r>
    <r>
      <rPr>
        <sz val="10"/>
        <color theme="1"/>
        <rFont val="Times New Roman"/>
        <family val="1"/>
      </rPr>
      <t>Estrategias implementadas en las Unidades / 7 estrategias a implementar (una por UPI)</t>
    </r>
    <r>
      <rPr>
        <b/>
        <sz val="10"/>
        <color theme="1"/>
        <rFont val="Times New Roman"/>
        <family val="1"/>
      </rPr>
      <t xml:space="preserve">
</t>
    </r>
    <r>
      <rPr>
        <sz val="10"/>
        <color theme="1"/>
        <rFont val="Times New Roman"/>
        <family val="1"/>
      </rPr>
      <t/>
    </r>
  </si>
  <si>
    <t xml:space="preserve"> Estrategias implementadas en las Unidades / 7 estrategias a implementar (una por UPI)</t>
  </si>
  <si>
    <t>No culminación del proceso pedagógico de población beneficiaria de las Unidades de Internado, en casos en los que sea ésta la modalidad que aplique para desarrollar el proceso de restablecimiento de derechos</t>
  </si>
  <si>
    <t>MENSUAL</t>
  </si>
  <si>
    <t>*Fallas en los flujos de información entre las áreas SE3 y las UPIs Internado
*Barreras para la custodia de la información relacionada con el proceso pedagógico de convivencia</t>
  </si>
  <si>
    <t xml:space="preserve">Fallas en el control y seguimiento a los procesos pedagógicos relacionados con la convivencia de NNAJ desde las UPIs Internado. </t>
  </si>
  <si>
    <t>*Desarticulación entre las acciones realizadas desde el modelo de atención SE3 y los procesos adelantados en el ámbito de la convivencia en las UPIs Internado
*Emergencia de barreras para el avance en el proceso pedagógico de NNAJ relacionados con convivencia
*Dificultades en la gestión de la información sobre los procesos de atención en el ámbito convivencial</t>
  </si>
  <si>
    <t>*Implementación inicial y final de Auto y Co-evaluación de NNAJ con participación del Comité Misional de las Unidades Internado, como estrategia para fortalecer la atención en su proceso de convivencia.
* Abordaje de situaciones  que requieran la identificación de estrategias de intervención a través del Comité Misional de las Unidades Internado.</t>
  </si>
  <si>
    <t>Generar alertas frente a las faltas de seguimientos e informarlas a la Subdirección Técnica de Métodos Educativos y Operativa para dar lineamiento y generar los controles respectivos</t>
  </si>
  <si>
    <r>
      <t xml:space="preserve">*Implementación inicial y final de Auto y Co-evaluación de NNAJ con participación del Comité Misional de las </t>
    </r>
    <r>
      <rPr>
        <sz val="11"/>
        <rFont val="Times New Roman"/>
        <family val="1"/>
      </rPr>
      <t>7</t>
    </r>
    <r>
      <rPr>
        <sz val="11"/>
        <color rgb="FFFF0000"/>
        <rFont val="Times New Roman"/>
        <family val="1"/>
      </rPr>
      <t xml:space="preserve"> </t>
    </r>
    <r>
      <rPr>
        <sz val="11"/>
        <color theme="1"/>
        <rFont val="Times New Roman"/>
        <family val="1"/>
      </rPr>
      <t>Unidades Internado, como estrategia para fortalecer la atención en su proceso de convivencia.
* Abordaje de situaciones  que requieran la identificación de estrategias de intervención a través del Comité Misional de las Unidades Internado.</t>
    </r>
  </si>
  <si>
    <t>* Registro de  Auto y Co-evaluación de convivencia M-MIN-FT-003 de todos los NNAJ en las Unidades Internados.                                  * Registro Actas de Comite Misional de Unidad Internado en  Acta de Reunión  A-GDO-FT-004  y  listados de asistencia de situaciones abordadas en Comité Misional de Upi</t>
  </si>
  <si>
    <r>
      <rPr>
        <b/>
        <sz val="10"/>
        <color theme="1"/>
        <rFont val="Times New Roman"/>
        <family val="1"/>
      </rPr>
      <t xml:space="preserve">EFICACIA:
</t>
    </r>
    <r>
      <rPr>
        <sz val="10"/>
        <color theme="1"/>
        <rFont val="Times New Roman"/>
        <family val="1"/>
      </rPr>
      <t>*Aplicación de la Auto y coevaluación en las Unidades Internados/ 2 aplicaciones de auto y coevaluación por cada Unidad Internado (7)                      *Comité misionales de Upis Internados / 14 Comité misionales de Upis Internados  mensuales  X100</t>
    </r>
  </si>
  <si>
    <t xml:space="preserve">Insuficiencia en el reconocimiento y manejo oportuno sobre las dinámicas de convivencia que pueden suponer la emergencia de barreras para un adecuado avance para el proceso pedagógico de NNAJ. </t>
  </si>
  <si>
    <t>SEMESTRAL</t>
  </si>
  <si>
    <t>* Desconocimiento del modelo pedagógico del IDIPRON
*Desconocimiento de la participación desde el rol de facilitador/a en el cumplimiento de la misionalidad y el modelo pedagógico institucional. 
*Falta de apropiación de la plataforma estratégica, misión y visión del IDIPRON en las UPIs Internado</t>
  </si>
  <si>
    <t>Realización de actividades por parte de las UPI Internado sin correspondencia con la misionalidad del Instituto y el Modelo Pedagógico.</t>
  </si>
  <si>
    <t xml:space="preserve">*Obstáculos para el desarrollo integral de acciones que promuevan un adecuado proceso de restablecimiento de derechos. 
*Barreras en el funcionamiento de las acciones realizadas desde el modelo de atención SE3. </t>
  </si>
  <si>
    <t>Registro mensual  de actividades dentro del Modelo Pedagógico de Idipron en Formato "Planeación y seguimiento mensual de actividades con NNAJ en las Unidades de Protección Integral"  M-MIN-FT-010
Registro de actividades relacionadas con salidas de las UPI Internado en el formato "Planeación de Actividades Pedagógicas" M-MES- FT-009.</t>
  </si>
  <si>
    <t>Suspender las actividades que se estén llevando a cabo fuera de la Misionalidad 
Informar a la Subdirección de Métodos y supervisor inmediato para que se lleven a cabo las acciones administrativas a que haya lugar</t>
  </si>
  <si>
    <t>Verificación y retroalimentación de la planeación  mensual de actividades de las Unidades Contexto Pedagógico Internado  a través de un informe unificado para el contexto.</t>
  </si>
  <si>
    <t>Informe de seguimiento a la planeación mensual de actividades en las UPI del contexto pedagógico Internados a través del formato "Acta" A-GDO-FT-004</t>
  </si>
  <si>
    <r>
      <t>EFICACIA:</t>
    </r>
    <r>
      <rPr>
        <sz val="10"/>
        <color theme="1"/>
        <rFont val="Times New Roman"/>
        <family val="1"/>
      </rPr>
      <t>*Informe de seguimiento a la planeación mensual de actividades en las UPI del contexto pedagógico Internado/ 21 Informe de seguimiento a la planeación  de actividades en las UPI del contexto pedagógico Internado (7 Informes en el cuatrimestre)           *Registro mensual  de actividades dentro del Modelo Pedagógico de Idipron/ 7 Registro mensual  de actividades dentro del Modelo Pedagógico de Idipron mensuale</t>
    </r>
    <r>
      <rPr>
        <b/>
        <sz val="10"/>
        <color theme="1"/>
        <rFont val="Times New Roman"/>
        <family val="1"/>
      </rPr>
      <t xml:space="preserve">s
</t>
    </r>
  </si>
  <si>
    <t xml:space="preserve">Incoherencias entre las disposiciones metodológicas adoptadas por las UPI Internado con respecto del modelo pedagógico de restitución de derechos. </t>
  </si>
  <si>
    <t>JEANNETTE ENRIQUEZ CAICEDO</t>
  </si>
  <si>
    <t>NIDIA CONSTANZA MANCIPE</t>
  </si>
  <si>
    <t>JASSON PINILLOS</t>
  </si>
  <si>
    <t>PROFESIONAL UNIVERSITARIO</t>
  </si>
  <si>
    <t>COORDINADORA CONTEXTO PEDAGÓGICO INTERNADO</t>
  </si>
  <si>
    <t>SUBDIRECTOR OPERATIVO DE MÉTODOS EDUCATIVOS Y OPERATIVA</t>
  </si>
  <si>
    <t>PROFESIONAL       UNIVERSITARIO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</si>
</sst>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11"/>
      <name val="Times New Roman"/>
      <family val="1"/>
    </font>
    <font>
      <sz val="12"/>
      <color theme="1"/>
      <name val="Times New Roman"/>
      <family val="1"/>
    </font>
    <font>
      <b/>
      <sz val="12"/>
      <color theme="1"/>
      <name val="Times New Roman"/>
      <family val="1"/>
    </font>
    <font>
      <b/>
      <sz val="11"/>
      <color theme="1"/>
      <name val="Times New Roman"/>
      <family val="1"/>
    </font>
    <font>
      <b/>
      <sz val="14"/>
      <color theme="1"/>
      <name val="Times New Roman"/>
      <family val="1"/>
    </font>
    <font>
      <b/>
      <sz val="16"/>
      <color theme="1"/>
      <name val="Times New Roman"/>
      <family val="1"/>
    </font>
    <font>
      <b/>
      <sz val="12"/>
      <name val="Times New Roman"/>
      <family val="1"/>
    </font>
    <font>
      <sz val="10"/>
      <color theme="0" tint="-0.34998626667073579"/>
      <name val="Times New Roman"/>
      <family val="1"/>
    </font>
    <font>
      <sz val="11"/>
      <color theme="1"/>
      <name val="Calibri"/>
      <family val="2"/>
      <scheme val="minor"/>
    </font>
    <font>
      <sz val="10"/>
      <color rgb="FF000000"/>
      <name val="Calibri"/>
      <family val="2"/>
    </font>
    <font>
      <b/>
      <sz val="10"/>
      <color rgb="FF000000"/>
      <name val="Calibri"/>
      <family val="2"/>
    </font>
    <font>
      <sz val="10"/>
      <name val="Calibri"/>
      <family val="2"/>
    </font>
    <font>
      <sz val="10"/>
      <color rgb="FF000000"/>
      <name val="Times New Roman"/>
      <family val="1"/>
    </font>
    <font>
      <sz val="10"/>
      <color rgb="FFFF0000"/>
      <name val="Times New Roman"/>
      <family val="1"/>
    </font>
    <font>
      <sz val="12"/>
      <name val="Times New Roman"/>
      <family val="1"/>
    </font>
    <font>
      <sz val="12"/>
      <color rgb="FFFF0000"/>
      <name val="Times New Roman"/>
      <family val="1"/>
    </font>
    <font>
      <sz val="11"/>
      <color theme="1"/>
      <name val="Times New Roman"/>
      <family val="1"/>
    </font>
    <font>
      <sz val="11"/>
      <name val="Times New Roman"/>
      <family val="1"/>
    </font>
    <font>
      <sz val="11"/>
      <color rgb="FFFF0000"/>
      <name val="Times New Roman"/>
      <family val="1"/>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FF0000"/>
        <bgColor indexed="64"/>
      </patternFill>
    </fill>
    <fill>
      <patternFill patternType="solid">
        <fgColor rgb="FF0EBE16"/>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hair">
        <color indexed="64"/>
      </left>
      <right style="thin">
        <color indexed="64"/>
      </right>
      <top/>
      <bottom style="hair">
        <color indexed="64"/>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hair">
        <color indexed="64"/>
      </left>
      <right style="thin">
        <color indexed="64"/>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
    <xf numFmtId="0" fontId="0" fillId="0" borderId="0"/>
    <xf numFmtId="0" fontId="37" fillId="0" borderId="0"/>
  </cellStyleXfs>
  <cellXfs count="584">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7" fillId="3" borderId="0" xfId="0" applyFont="1" applyFill="1" applyProtection="1"/>
    <xf numFmtId="0" fontId="27" fillId="3" borderId="0" xfId="0" applyFont="1" applyFill="1" applyAlignment="1" applyProtection="1">
      <alignment vertical="center"/>
    </xf>
    <xf numFmtId="0" fontId="27" fillId="0" borderId="0" xfId="0" applyFont="1" applyProtection="1"/>
    <xf numFmtId="0" fontId="27" fillId="0" borderId="0" xfId="0" applyFont="1" applyProtection="1">
      <protection locked="0"/>
    </xf>
    <xf numFmtId="0" fontId="27" fillId="0" borderId="0" xfId="0" applyFont="1" applyBorder="1" applyProtection="1"/>
    <xf numFmtId="0" fontId="27" fillId="0" borderId="0" xfId="0" applyFont="1" applyBorder="1" applyProtection="1">
      <protection locked="0"/>
    </xf>
    <xf numFmtId="0" fontId="27" fillId="0" borderId="0" xfId="0" applyFont="1" applyAlignment="1" applyProtection="1">
      <alignment vertical="center"/>
    </xf>
    <xf numFmtId="0" fontId="28" fillId="0" borderId="0" xfId="0" applyFont="1" applyProtection="1"/>
    <xf numFmtId="0" fontId="0" fillId="3" borderId="1" xfId="0" applyFill="1" applyBorder="1" applyAlignment="1" applyProtection="1">
      <alignment horizontal="center" vertical="center"/>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9" fillId="0" borderId="0" xfId="0" applyFont="1" applyBorder="1" applyAlignment="1" applyProtection="1">
      <alignment vertical="center" wrapText="1"/>
    </xf>
    <xf numFmtId="0" fontId="0" fillId="0" borderId="0" xfId="0" applyBorder="1" applyAlignment="1" applyProtection="1">
      <protection locked="0"/>
    </xf>
    <xf numFmtId="0" fontId="27" fillId="3" borderId="1" xfId="0" applyFont="1" applyFill="1" applyBorder="1" applyAlignment="1" applyProtection="1">
      <alignment horizontal="center" vertical="center"/>
    </xf>
    <xf numFmtId="0" fontId="28" fillId="0" borderId="23" xfId="0" applyFont="1" applyBorder="1" applyAlignment="1" applyProtection="1">
      <alignment horizontal="center" vertical="center" wrapText="1"/>
      <protection locked="0"/>
    </xf>
    <xf numFmtId="1" fontId="30" fillId="0" borderId="23" xfId="0" applyNumberFormat="1" applyFont="1" applyBorder="1" applyAlignment="1" applyProtection="1">
      <alignment horizontal="center" vertical="center"/>
    </xf>
    <xf numFmtId="0" fontId="28" fillId="0" borderId="25" xfId="0" applyFont="1" applyBorder="1" applyAlignment="1" applyProtection="1">
      <alignment horizontal="center" vertical="center" wrapText="1"/>
      <protection locked="0"/>
    </xf>
    <xf numFmtId="1" fontId="30" fillId="0" borderId="25" xfId="0" applyNumberFormat="1" applyFont="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wrapText="1"/>
    </xf>
    <xf numFmtId="0" fontId="18" fillId="8" borderId="13" xfId="0" applyFont="1" applyFill="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1" fontId="30" fillId="0" borderId="29" xfId="0" applyNumberFormat="1" applyFont="1" applyBorder="1" applyAlignment="1" applyProtection="1">
      <alignment horizontal="center" vertical="center"/>
    </xf>
    <xf numFmtId="0" fontId="28" fillId="4" borderId="1" xfId="0" applyFont="1" applyFill="1" applyBorder="1" applyAlignment="1" applyProtection="1">
      <alignment horizontal="center" vertical="center" wrapText="1"/>
      <protection locked="0"/>
    </xf>
    <xf numFmtId="0" fontId="30" fillId="0" borderId="24" xfId="0" applyFont="1" applyBorder="1" applyAlignment="1" applyProtection="1">
      <alignment horizontal="justify" vertical="top" wrapText="1"/>
    </xf>
    <xf numFmtId="0" fontId="30" fillId="0" borderId="21" xfId="0" applyFont="1" applyBorder="1" applyAlignment="1" applyProtection="1">
      <alignment horizontal="justify" vertical="top" wrapText="1"/>
    </xf>
    <xf numFmtId="0" fontId="30" fillId="0" borderId="22" xfId="0" applyFont="1" applyBorder="1" applyAlignment="1" applyProtection="1">
      <alignment horizontal="justify" vertical="top" wrapText="1"/>
    </xf>
    <xf numFmtId="0" fontId="30" fillId="0" borderId="0" xfId="0" applyFont="1" applyAlignment="1">
      <alignment vertical="top" wrapText="1"/>
    </xf>
    <xf numFmtId="0" fontId="18" fillId="7" borderId="12" xfId="0" applyFont="1" applyFill="1" applyBorder="1" applyAlignment="1" applyProtection="1">
      <alignment horizontal="center" vertical="center"/>
    </xf>
    <xf numFmtId="0" fontId="35" fillId="7" borderId="10"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18" fillId="7" borderId="1" xfId="0" applyFont="1" applyFill="1" applyBorder="1" applyAlignment="1" applyProtection="1">
      <alignment horizontal="center" vertical="center"/>
    </xf>
    <xf numFmtId="0" fontId="3" fillId="7" borderId="3" xfId="0" applyFont="1" applyFill="1" applyBorder="1" applyAlignment="1" applyProtection="1">
      <alignment horizontal="center" vertical="center"/>
    </xf>
    <xf numFmtId="0" fontId="3" fillId="7" borderId="1" xfId="0" applyFont="1" applyFill="1" applyBorder="1" applyAlignment="1" applyProtection="1">
      <alignment horizontal="center" vertical="center"/>
    </xf>
    <xf numFmtId="0" fontId="3" fillId="7" borderId="18" xfId="0" applyFont="1" applyFill="1" applyBorder="1" applyAlignment="1" applyProtection="1">
      <alignment horizontal="center" vertical="center"/>
    </xf>
    <xf numFmtId="0" fontId="27" fillId="0" borderId="0" xfId="0" applyFont="1"/>
    <xf numFmtId="0" fontId="27" fillId="0" borderId="13"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7" fillId="0" borderId="13" xfId="0" applyFont="1" applyBorder="1" applyAlignment="1" applyProtection="1">
      <alignment horizontal="center"/>
      <protection locked="0"/>
    </xf>
    <xf numFmtId="0" fontId="28" fillId="0" borderId="13" xfId="0" applyFont="1" applyBorder="1" applyAlignment="1" applyProtection="1">
      <alignment horizontal="center" vertical="center" wrapText="1"/>
      <protection locked="0"/>
    </xf>
    <xf numFmtId="0" fontId="34" fillId="0" borderId="10" xfId="0" applyFont="1" applyBorder="1" applyAlignment="1" applyProtection="1">
      <alignment horizontal="center" vertical="center"/>
      <protection locked="0"/>
    </xf>
    <xf numFmtId="0" fontId="27" fillId="3" borderId="0" xfId="0" applyFont="1" applyFill="1"/>
    <xf numFmtId="0" fontId="27" fillId="3" borderId="0" xfId="0" applyFont="1" applyFill="1" applyAlignment="1">
      <alignment vertical="center"/>
    </xf>
    <xf numFmtId="0" fontId="3" fillId="7" borderId="1" xfId="0" applyFont="1" applyFill="1" applyBorder="1" applyAlignment="1">
      <alignment horizontal="center" vertical="center"/>
    </xf>
    <xf numFmtId="0" fontId="27" fillId="3" borderId="1"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3" xfId="0" applyFont="1" applyFill="1" applyBorder="1" applyAlignment="1">
      <alignment horizontal="center" vertical="center"/>
    </xf>
    <xf numFmtId="0" fontId="0" fillId="3" borderId="1" xfId="0" applyFill="1" applyBorder="1" applyAlignment="1">
      <alignment horizontal="center" vertical="center"/>
    </xf>
    <xf numFmtId="0" fontId="28" fillId="0" borderId="0" xfId="0" applyFont="1"/>
    <xf numFmtId="0" fontId="18" fillId="7" borderId="12" xfId="0" applyFont="1" applyFill="1" applyBorder="1" applyAlignment="1">
      <alignment horizontal="center" vertical="center"/>
    </xf>
    <xf numFmtId="0" fontId="35" fillId="7" borderId="10"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30" fillId="0" borderId="24" xfId="0" applyFont="1" applyBorder="1" applyAlignment="1">
      <alignment horizontal="justify" vertical="top" wrapText="1"/>
    </xf>
    <xf numFmtId="1" fontId="30" fillId="0" borderId="25" xfId="0" applyNumberFormat="1" applyFont="1" applyBorder="1" applyAlignment="1">
      <alignment horizontal="center" vertical="center"/>
    </xf>
    <xf numFmtId="0" fontId="30" fillId="0" borderId="21" xfId="0" applyFont="1" applyBorder="1" applyAlignment="1">
      <alignment horizontal="justify" vertical="top" wrapText="1"/>
    </xf>
    <xf numFmtId="1" fontId="30" fillId="0" borderId="23" xfId="0" applyNumberFormat="1" applyFont="1" applyBorder="1" applyAlignment="1">
      <alignment horizontal="center" vertical="center"/>
    </xf>
    <xf numFmtId="0" fontId="30" fillId="6" borderId="1" xfId="0" applyFont="1" applyFill="1" applyBorder="1" applyAlignment="1">
      <alignment horizontal="center" vertical="center" wrapText="1"/>
    </xf>
    <xf numFmtId="0" fontId="30" fillId="0" borderId="22" xfId="0" applyFont="1" applyBorder="1" applyAlignment="1">
      <alignment horizontal="justify" vertical="top" wrapText="1"/>
    </xf>
    <xf numFmtId="1" fontId="30" fillId="0" borderId="29" xfId="0" applyNumberFormat="1" applyFont="1" applyBorder="1" applyAlignment="1">
      <alignment horizontal="center" vertical="center"/>
    </xf>
    <xf numFmtId="0" fontId="28" fillId="3" borderId="1" xfId="0" applyFont="1" applyFill="1" applyBorder="1" applyAlignment="1">
      <alignment horizontal="center" vertical="center"/>
    </xf>
    <xf numFmtId="0" fontId="29" fillId="0" borderId="0" xfId="0" applyFont="1" applyAlignment="1">
      <alignment vertical="center" wrapText="1"/>
    </xf>
    <xf numFmtId="0" fontId="18" fillId="0" borderId="1" xfId="0" applyFont="1" applyBorder="1" applyAlignment="1">
      <alignment horizontal="left" vertical="center"/>
    </xf>
    <xf numFmtId="0" fontId="18" fillId="0" borderId="1" xfId="0" applyFont="1" applyBorder="1" applyAlignment="1">
      <alignment vertical="center"/>
    </xf>
    <xf numFmtId="0" fontId="18" fillId="0" borderId="9" xfId="0" applyFont="1" applyBorder="1" applyAlignment="1">
      <alignment vertical="center"/>
    </xf>
    <xf numFmtId="0" fontId="18" fillId="0" borderId="10" xfId="0" applyFont="1" applyBorder="1" applyAlignment="1">
      <alignment horizontal="left" vertical="center"/>
    </xf>
    <xf numFmtId="0" fontId="18" fillId="0" borderId="0" xfId="0" applyFont="1" applyAlignment="1">
      <alignment vertical="center"/>
    </xf>
    <xf numFmtId="0" fontId="27" fillId="0" borderId="0" xfId="0" applyFont="1" applyAlignment="1">
      <alignment vertical="center"/>
    </xf>
    <xf numFmtId="14" fontId="27" fillId="3" borderId="1" xfId="0" applyNumberFormat="1" applyFont="1" applyFill="1" applyBorder="1" applyAlignment="1">
      <alignment horizontal="center" vertical="center"/>
    </xf>
    <xf numFmtId="0" fontId="30" fillId="0" borderId="24" xfId="0" applyFont="1" applyBorder="1" applyAlignment="1">
      <alignment horizontal="justify" vertical="center" wrapText="1"/>
    </xf>
    <xf numFmtId="0" fontId="30" fillId="0" borderId="21" xfId="0" applyFont="1" applyBorder="1" applyAlignment="1">
      <alignment horizontal="justify" vertical="center" wrapText="1"/>
    </xf>
    <xf numFmtId="0" fontId="30" fillId="0" borderId="0" xfId="0" applyFont="1" applyAlignment="1">
      <alignment vertical="center" wrapText="1"/>
    </xf>
    <xf numFmtId="0" fontId="30" fillId="0" borderId="47" xfId="0" applyFont="1" applyBorder="1" applyAlignment="1">
      <alignment horizontal="justify" vertical="center" wrapText="1"/>
    </xf>
    <xf numFmtId="0" fontId="28" fillId="0" borderId="48" xfId="0" applyFont="1" applyBorder="1" applyAlignment="1" applyProtection="1">
      <alignment horizontal="center" vertical="center" wrapText="1"/>
      <protection locked="0"/>
    </xf>
    <xf numFmtId="0" fontId="30" fillId="0" borderId="22" xfId="0" applyFont="1" applyBorder="1" applyAlignment="1">
      <alignment horizontal="justify" vertical="center" wrapText="1"/>
    </xf>
    <xf numFmtId="0" fontId="19" fillId="0" borderId="13" xfId="0" applyFont="1" applyBorder="1" applyAlignment="1" applyProtection="1">
      <alignment horizontal="center" vertical="center" wrapText="1"/>
      <protection locked="0"/>
    </xf>
    <xf numFmtId="0" fontId="30" fillId="0" borderId="1" xfId="0" applyFont="1" applyBorder="1" applyAlignment="1">
      <alignment horizontal="justify" vertical="top" wrapText="1"/>
    </xf>
    <xf numFmtId="0" fontId="28" fillId="0" borderId="1" xfId="0" applyFont="1" applyBorder="1" applyAlignment="1" applyProtection="1">
      <alignment horizontal="center" vertical="center" wrapText="1"/>
      <protection locked="0"/>
    </xf>
    <xf numFmtId="1" fontId="30"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3" fillId="5" borderId="13"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18" fillId="0" borderId="12" xfId="0" applyFont="1" applyBorder="1" applyAlignment="1">
      <alignment horizontal="center" vertical="center" wrapText="1"/>
    </xf>
    <xf numFmtId="0" fontId="27" fillId="0" borderId="13" xfId="0" applyFont="1" applyBorder="1" applyAlignment="1" applyProtection="1">
      <alignment horizontal="center" wrapText="1"/>
      <protection locked="0"/>
    </xf>
    <xf numFmtId="0" fontId="27" fillId="0" borderId="10" xfId="0" applyFont="1" applyBorder="1" applyAlignment="1" applyProtection="1">
      <alignment horizontal="center"/>
      <protection locked="0"/>
    </xf>
    <xf numFmtId="0" fontId="36" fillId="0" borderId="13" xfId="0" applyFont="1" applyBorder="1" applyAlignment="1" applyProtection="1">
      <alignment horizontal="center" vertical="center" wrapText="1"/>
      <protection locked="0"/>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0" fillId="0" borderId="6" xfId="0" applyBorder="1" applyAlignment="1" applyProtection="1">
      <alignment horizontal="center" vertical="center"/>
    </xf>
    <xf numFmtId="0" fontId="3" fillId="0" borderId="1" xfId="0" applyFont="1" applyBorder="1" applyAlignment="1" applyProtection="1">
      <alignment horizontal="center" wrapText="1"/>
    </xf>
    <xf numFmtId="0" fontId="13" fillId="0" borderId="10" xfId="0" applyFont="1" applyBorder="1" applyAlignment="1" applyProtection="1">
      <alignment horizontal="center" vertical="center"/>
    </xf>
    <xf numFmtId="0" fontId="13" fillId="0" borderId="1" xfId="0" applyFont="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1" fontId="15" fillId="0" borderId="4" xfId="0" applyNumberFormat="1" applyFont="1" applyBorder="1" applyAlignment="1" applyProtection="1">
      <alignment horizontal="center" vertical="center" wrapText="1"/>
    </xf>
    <xf numFmtId="1" fontId="15" fillId="0" borderId="2"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xf>
    <xf numFmtId="0" fontId="8"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xf>
    <xf numFmtId="0" fontId="3" fillId="0" borderId="10" xfId="0" applyFont="1" applyBorder="1" applyAlignment="1" applyProtection="1">
      <alignment horizontal="center"/>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 fontId="26" fillId="0" borderId="5" xfId="0" applyNumberFormat="1" applyFont="1" applyBorder="1" applyAlignment="1" applyProtection="1">
      <alignment horizontal="center" vertical="center"/>
    </xf>
    <xf numFmtId="1" fontId="26" fillId="0" borderId="6"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xf>
    <xf numFmtId="0" fontId="18" fillId="0" borderId="3"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28" fillId="0" borderId="3" xfId="0" applyFont="1" applyBorder="1" applyAlignment="1" applyProtection="1">
      <alignment horizontal="center" vertical="top" wrapText="1"/>
      <protection locked="0"/>
    </xf>
    <xf numFmtId="0" fontId="28" fillId="0" borderId="18" xfId="0" applyFont="1" applyBorder="1" applyAlignment="1" applyProtection="1">
      <alignment horizontal="center" vertical="top" wrapText="1"/>
      <protection locked="0"/>
    </xf>
    <xf numFmtId="0" fontId="28" fillId="0" borderId="1" xfId="0" applyFont="1" applyBorder="1" applyAlignment="1" applyProtection="1">
      <alignment horizontal="center" vertical="top" wrapText="1"/>
      <protection locked="0"/>
    </xf>
    <xf numFmtId="0" fontId="27" fillId="0" borderId="3" xfId="0"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27" fillId="0" borderId="1" xfId="0" applyFont="1" applyBorder="1" applyAlignment="1" applyProtection="1">
      <alignment horizontal="center"/>
      <protection locked="0"/>
    </xf>
    <xf numFmtId="0" fontId="28" fillId="2" borderId="1" xfId="0" applyFont="1" applyFill="1" applyBorder="1" applyAlignment="1">
      <alignment horizontal="center" wrapText="1"/>
    </xf>
    <xf numFmtId="0" fontId="29" fillId="0" borderId="10" xfId="0" applyFont="1" applyBorder="1" applyAlignment="1">
      <alignment horizontal="center" vertical="center"/>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 xfId="0" applyFont="1" applyBorder="1" applyAlignment="1">
      <alignment horizontal="center" vertical="center" wrapText="1"/>
    </xf>
    <xf numFmtId="0" fontId="27" fillId="0" borderId="2" xfId="0" applyFont="1" applyBorder="1" applyAlignment="1" applyProtection="1">
      <alignment horizontal="center"/>
      <protection locked="0"/>
    </xf>
    <xf numFmtId="0" fontId="27" fillId="0" borderId="0" xfId="0" applyFont="1" applyAlignment="1" applyProtection="1">
      <alignment horizontal="center"/>
      <protection locked="0"/>
    </xf>
    <xf numFmtId="0" fontId="27" fillId="3" borderId="13"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7" fillId="3" borderId="10" xfId="0" applyFont="1" applyFill="1" applyBorder="1" applyAlignment="1" applyProtection="1">
      <alignment horizontal="center" vertical="center" wrapText="1"/>
      <protection locked="0"/>
    </xf>
    <xf numFmtId="0" fontId="19" fillId="3" borderId="13"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protection locked="0"/>
    </xf>
    <xf numFmtId="0" fontId="27" fillId="0" borderId="1" xfId="0" applyFont="1" applyBorder="1" applyAlignment="1" applyProtection="1">
      <alignment horizontal="center" vertical="top" wrapText="1"/>
      <protection locked="0"/>
    </xf>
    <xf numFmtId="0" fontId="28" fillId="2" borderId="1"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0" xfId="0" applyFont="1" applyFill="1" applyBorder="1" applyAlignment="1">
      <alignment horizontal="center" vertical="center"/>
    </xf>
    <xf numFmtId="0" fontId="28" fillId="3" borderId="1" xfId="0" applyFont="1" applyFill="1" applyBorder="1" applyAlignment="1">
      <alignment horizontal="center" vertical="center"/>
    </xf>
    <xf numFmtId="0" fontId="36" fillId="0" borderId="13"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33" fillId="0" borderId="28"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44" xfId="0" applyFont="1" applyBorder="1" applyAlignment="1">
      <alignment horizontal="center" vertical="center" wrapText="1"/>
    </xf>
    <xf numFmtId="0" fontId="33" fillId="5" borderId="13"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4" fillId="0" borderId="12" xfId="0" applyFont="1" applyBorder="1" applyAlignment="1">
      <alignment horizontal="center" vertical="top" wrapText="1"/>
    </xf>
    <xf numFmtId="0" fontId="34" fillId="0" borderId="10" xfId="0" applyFont="1" applyBorder="1" applyAlignment="1">
      <alignment horizontal="center" vertical="top" wrapText="1"/>
    </xf>
    <xf numFmtId="0" fontId="34" fillId="6" borderId="13"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19" fillId="3" borderId="13"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protection locked="0"/>
    </xf>
    <xf numFmtId="14" fontId="19" fillId="3" borderId="13" xfId="0" applyNumberFormat="1" applyFont="1" applyFill="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27" fillId="0" borderId="13" xfId="0" applyFont="1" applyBorder="1" applyAlignment="1" applyProtection="1">
      <alignment horizontal="center"/>
      <protection locked="0"/>
    </xf>
    <xf numFmtId="0" fontId="27" fillId="0" borderId="12"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32" fillId="0" borderId="13" xfId="0" applyFont="1" applyBorder="1" applyAlignment="1">
      <alignment horizontal="center" vertical="center" wrapText="1"/>
    </xf>
    <xf numFmtId="0" fontId="32" fillId="0" borderId="10" xfId="0" applyFont="1" applyBorder="1" applyAlignment="1">
      <alignment horizontal="center" vertical="center" wrapText="1"/>
    </xf>
    <xf numFmtId="0" fontId="33" fillId="0" borderId="13"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0" xfId="0" applyFont="1" applyBorder="1" applyAlignment="1">
      <alignment horizontal="center" vertical="center" wrapText="1"/>
    </xf>
    <xf numFmtId="0" fontId="27" fillId="3" borderId="30" xfId="0" applyFont="1" applyFill="1" applyBorder="1" applyAlignment="1" applyProtection="1">
      <alignment horizontal="center" vertical="center"/>
      <protection locked="0"/>
    </xf>
    <xf numFmtId="0" fontId="27" fillId="3" borderId="33" xfId="0" applyFont="1" applyFill="1" applyBorder="1" applyAlignment="1" applyProtection="1">
      <alignment horizontal="center" vertical="center"/>
      <protection locked="0"/>
    </xf>
    <xf numFmtId="0" fontId="27" fillId="3" borderId="36" xfId="0" applyFont="1" applyFill="1" applyBorder="1" applyAlignment="1" applyProtection="1">
      <alignment horizontal="center" vertical="center"/>
      <protection locked="0"/>
    </xf>
    <xf numFmtId="0" fontId="41" fillId="0" borderId="45" xfId="1" applyFont="1" applyBorder="1" applyAlignment="1">
      <alignment horizontal="center" vertical="center" wrapText="1"/>
    </xf>
    <xf numFmtId="0" fontId="40" fillId="0" borderId="46" xfId="1" applyFont="1" applyBorder="1"/>
    <xf numFmtId="0" fontId="35" fillId="3" borderId="13" xfId="0" applyFont="1" applyFill="1" applyBorder="1" applyAlignment="1">
      <alignment horizontal="center" vertical="center"/>
    </xf>
    <xf numFmtId="0" fontId="35" fillId="3" borderId="12" xfId="0" applyFont="1" applyFill="1" applyBorder="1" applyAlignment="1">
      <alignment horizontal="center" vertical="center"/>
    </xf>
    <xf numFmtId="0" fontId="35" fillId="3" borderId="10" xfId="0" applyFont="1" applyFill="1" applyBorder="1" applyAlignment="1">
      <alignment horizontal="center" vertical="center"/>
    </xf>
    <xf numFmtId="0" fontId="19" fillId="10" borderId="40" xfId="1" applyFont="1" applyFill="1" applyBorder="1" applyAlignment="1">
      <alignment horizontal="center" vertical="center" wrapText="1"/>
    </xf>
    <xf numFmtId="0" fontId="19" fillId="10" borderId="33" xfId="1" applyFont="1" applyFill="1" applyBorder="1" applyAlignment="1">
      <alignment horizontal="center" vertical="center" wrapText="1"/>
    </xf>
    <xf numFmtId="0" fontId="19" fillId="10" borderId="36" xfId="1" applyFont="1" applyFill="1" applyBorder="1" applyAlignment="1">
      <alignment horizontal="center" vertical="center" wrapText="1"/>
    </xf>
    <xf numFmtId="1" fontId="34" fillId="0" borderId="26" xfId="0" applyNumberFormat="1" applyFont="1" applyBorder="1" applyAlignment="1">
      <alignment horizontal="center" vertical="center" wrapText="1"/>
    </xf>
    <xf numFmtId="1" fontId="34" fillId="0" borderId="27" xfId="0" applyNumberFormat="1" applyFont="1" applyBorder="1" applyAlignment="1">
      <alignment horizontal="center" vertical="center" wrapText="1"/>
    </xf>
    <xf numFmtId="1" fontId="34" fillId="0" borderId="41" xfId="0" applyNumberFormat="1"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0" xfId="0" applyFont="1" applyBorder="1" applyAlignment="1">
      <alignment horizontal="center" vertical="center" wrapText="1"/>
    </xf>
    <xf numFmtId="0" fontId="34" fillId="5" borderId="13" xfId="0" applyFont="1" applyFill="1" applyBorder="1" applyAlignment="1">
      <alignment horizontal="center" vertical="center"/>
    </xf>
    <xf numFmtId="0" fontId="34" fillId="5" borderId="12" xfId="0" applyFont="1" applyFill="1" applyBorder="1" applyAlignment="1">
      <alignment horizontal="center" vertical="center"/>
    </xf>
    <xf numFmtId="0" fontId="34" fillId="5" borderId="10" xfId="0" applyFont="1" applyFill="1" applyBorder="1" applyAlignment="1">
      <alignment horizontal="center" vertical="center"/>
    </xf>
    <xf numFmtId="0" fontId="27" fillId="0" borderId="13" xfId="0" applyFont="1" applyBorder="1" applyAlignment="1">
      <alignment horizontal="center"/>
    </xf>
    <xf numFmtId="0" fontId="27" fillId="0" borderId="12" xfId="0" applyFont="1" applyBorder="1" applyAlignment="1">
      <alignment horizontal="center"/>
    </xf>
    <xf numFmtId="0" fontId="27" fillId="0" borderId="13"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8" fillId="9" borderId="30" xfId="1" applyFont="1" applyFill="1" applyBorder="1" applyAlignment="1" applyProtection="1">
      <alignment horizontal="center" vertical="center" wrapText="1"/>
      <protection locked="0"/>
    </xf>
    <xf numFmtId="0" fontId="28" fillId="9" borderId="33" xfId="1" applyFont="1" applyFill="1" applyBorder="1" applyAlignment="1" applyProtection="1">
      <alignment horizontal="center" vertical="center" wrapText="1"/>
      <protection locked="0"/>
    </xf>
    <xf numFmtId="0" fontId="28" fillId="9" borderId="36" xfId="1" applyFont="1" applyFill="1" applyBorder="1" applyAlignment="1" applyProtection="1">
      <alignment horizontal="center" vertical="center" wrapText="1"/>
      <protection locked="0"/>
    </xf>
    <xf numFmtId="0" fontId="38" fillId="10" borderId="39" xfId="1" applyFont="1" applyFill="1" applyBorder="1" applyAlignment="1">
      <alignment horizontal="center" vertical="center" wrapText="1"/>
    </xf>
    <xf numFmtId="0" fontId="40" fillId="0" borderId="34" xfId="1" applyFont="1" applyBorder="1"/>
    <xf numFmtId="0" fontId="40" fillId="0" borderId="42" xfId="1" applyFont="1" applyBorder="1"/>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33" fillId="0" borderId="13"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10"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protection locked="0"/>
    </xf>
    <xf numFmtId="0" fontId="18" fillId="0" borderId="13"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14" fontId="27" fillId="0" borderId="13" xfId="0" applyNumberFormat="1"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19" fillId="10" borderId="40" xfId="1" applyFont="1" applyFill="1" applyBorder="1" applyAlignment="1">
      <alignment horizontal="left" vertical="center" wrapText="1"/>
    </xf>
    <xf numFmtId="0" fontId="19" fillId="10" borderId="33" xfId="1" applyFont="1" applyFill="1" applyBorder="1" applyAlignment="1">
      <alignment horizontal="left" vertical="center" wrapText="1"/>
    </xf>
    <xf numFmtId="0" fontId="19" fillId="10" borderId="43" xfId="1" applyFont="1" applyFill="1" applyBorder="1" applyAlignment="1">
      <alignment horizontal="left" vertical="center" wrapText="1"/>
    </xf>
    <xf numFmtId="0" fontId="19" fillId="0" borderId="12"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36" fillId="0" borderId="1" xfId="0" applyFont="1" applyBorder="1" applyAlignment="1" applyProtection="1">
      <alignment horizontal="center" vertical="center" wrapText="1"/>
      <protection locked="0"/>
    </xf>
    <xf numFmtId="0" fontId="33" fillId="5"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34" fillId="5" borderId="1" xfId="0" applyFont="1" applyFill="1" applyBorder="1" applyAlignment="1">
      <alignment horizontal="center" vertical="center"/>
    </xf>
    <xf numFmtId="0" fontId="18" fillId="7" borderId="13"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38" fillId="10" borderId="31" xfId="1" applyFont="1" applyFill="1" applyBorder="1" applyAlignment="1">
      <alignment horizontal="center" vertical="center" wrapText="1"/>
    </xf>
    <xf numFmtId="0" fontId="38" fillId="10" borderId="34" xfId="1" applyFont="1" applyFill="1" applyBorder="1" applyAlignment="1">
      <alignment horizontal="center" vertical="center" wrapText="1"/>
    </xf>
    <xf numFmtId="0" fontId="38" fillId="10" borderId="37" xfId="1" applyFont="1" applyFill="1" applyBorder="1" applyAlignment="1">
      <alignment horizontal="center" vertical="center" wrapText="1"/>
    </xf>
    <xf numFmtId="0" fontId="27" fillId="0" borderId="32" xfId="0" applyFont="1" applyBorder="1" applyAlignment="1" applyProtection="1">
      <alignment horizontal="left" vertical="center" wrapText="1"/>
      <protection locked="0"/>
    </xf>
    <xf numFmtId="0" fontId="27" fillId="0" borderId="35" xfId="0" applyFont="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18" fillId="7" borderId="1" xfId="0" applyFont="1" applyFill="1" applyBorder="1" applyAlignment="1">
      <alignment horizontal="center" vertical="center" wrapText="1"/>
    </xf>
    <xf numFmtId="0" fontId="28" fillId="7" borderId="1" xfId="0" applyFont="1" applyFill="1" applyBorder="1" applyAlignment="1">
      <alignment horizontal="center"/>
    </xf>
    <xf numFmtId="0" fontId="28" fillId="7" borderId="3" xfId="0" applyFont="1" applyFill="1" applyBorder="1" applyAlignment="1">
      <alignment horizontal="center"/>
    </xf>
    <xf numFmtId="0" fontId="28" fillId="7" borderId="17" xfId="0" applyFont="1" applyFill="1" applyBorder="1" applyAlignment="1">
      <alignment horizontal="center"/>
    </xf>
    <xf numFmtId="0" fontId="28" fillId="7" borderId="18" xfId="0" applyFont="1" applyFill="1" applyBorder="1" applyAlignment="1">
      <alignment horizontal="center"/>
    </xf>
    <xf numFmtId="0" fontId="28" fillId="7" borderId="10" xfId="0" applyFont="1" applyFill="1" applyBorder="1" applyAlignment="1">
      <alignment horizontal="center"/>
    </xf>
    <xf numFmtId="0" fontId="28" fillId="7" borderId="1" xfId="0" applyFont="1" applyFill="1" applyBorder="1" applyAlignment="1">
      <alignment horizontal="center" vertical="center"/>
    </xf>
    <xf numFmtId="0" fontId="28" fillId="7" borderId="13"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12" xfId="0" applyFont="1" applyFill="1" applyBorder="1" applyAlignment="1">
      <alignment horizontal="center" vertical="center" wrapText="1"/>
    </xf>
    <xf numFmtId="0" fontId="28" fillId="7" borderId="11" xfId="0" applyFont="1" applyFill="1" applyBorder="1" applyAlignment="1">
      <alignment horizontal="center"/>
    </xf>
    <xf numFmtId="0" fontId="28" fillId="7" borderId="12" xfId="0" applyFont="1" applyFill="1" applyBorder="1" applyAlignment="1">
      <alignment horizontal="center" vertical="center"/>
    </xf>
    <xf numFmtId="0" fontId="28" fillId="7" borderId="2" xfId="0" applyFont="1" applyFill="1" applyBorder="1" applyAlignment="1">
      <alignment horizontal="center" vertical="center"/>
    </xf>
    <xf numFmtId="0" fontId="28" fillId="7" borderId="0" xfId="0" applyFont="1" applyFill="1" applyAlignment="1">
      <alignment horizontal="center" vertical="center"/>
    </xf>
    <xf numFmtId="0" fontId="28" fillId="7" borderId="7"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 xfId="0" applyFont="1" applyFill="1" applyBorder="1" applyAlignment="1" applyProtection="1">
      <alignment horizontal="left" vertical="center"/>
      <protection locked="0"/>
    </xf>
    <xf numFmtId="0" fontId="18" fillId="0" borderId="1" xfId="0" applyFont="1" applyBorder="1" applyAlignment="1" applyProtection="1">
      <alignment horizontal="center" vertical="center"/>
      <protection locked="0"/>
    </xf>
    <xf numFmtId="0" fontId="27" fillId="7" borderId="3" xfId="0" applyFont="1" applyFill="1" applyBorder="1" applyAlignment="1">
      <alignment horizontal="center"/>
    </xf>
    <xf numFmtId="0" fontId="27" fillId="7" borderId="17" xfId="0" applyFont="1" applyFill="1" applyBorder="1" applyAlignment="1">
      <alignment horizontal="center"/>
    </xf>
    <xf numFmtId="0" fontId="27" fillId="7" borderId="18" xfId="0" applyFont="1" applyFill="1" applyBorder="1" applyAlignment="1">
      <alignment horizontal="center"/>
    </xf>
    <xf numFmtId="0" fontId="28" fillId="3" borderId="3" xfId="0" applyFont="1" applyFill="1" applyBorder="1" applyAlignment="1">
      <alignment horizontal="right" vertical="center"/>
    </xf>
    <xf numFmtId="0" fontId="28" fillId="3" borderId="17" xfId="0" applyFont="1" applyFill="1" applyBorder="1" applyAlignment="1">
      <alignment horizontal="right" vertical="center"/>
    </xf>
    <xf numFmtId="0" fontId="28" fillId="3" borderId="18" xfId="0" applyFont="1" applyFill="1" applyBorder="1" applyAlignment="1">
      <alignment horizontal="right" vertical="center"/>
    </xf>
    <xf numFmtId="0" fontId="27" fillId="3" borderId="3" xfId="0" applyFont="1" applyFill="1" applyBorder="1" applyAlignment="1">
      <alignment horizontal="center" vertical="center"/>
    </xf>
    <xf numFmtId="0" fontId="27" fillId="3" borderId="18" xfId="0" applyFont="1" applyFill="1" applyBorder="1" applyAlignment="1">
      <alignment horizontal="center" vertical="center"/>
    </xf>
    <xf numFmtId="0" fontId="27" fillId="7" borderId="1" xfId="0" applyFont="1" applyFill="1" applyBorder="1" applyAlignment="1">
      <alignment horizontal="center"/>
    </xf>
    <xf numFmtId="0" fontId="19" fillId="3" borderId="13" xfId="0" applyFont="1" applyFill="1" applyBorder="1" applyAlignment="1" applyProtection="1">
      <alignment horizontal="left" vertical="center" wrapText="1"/>
      <protection locked="0"/>
    </xf>
    <xf numFmtId="0" fontId="19" fillId="3" borderId="12" xfId="0" applyFont="1" applyFill="1" applyBorder="1" applyAlignment="1" applyProtection="1">
      <alignment horizontal="left" vertical="center"/>
      <protection locked="0"/>
    </xf>
    <xf numFmtId="0" fontId="33" fillId="0" borderId="1" xfId="0"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35" fillId="3" borderId="13" xfId="0" applyFont="1" applyFill="1" applyBorder="1" applyAlignment="1" applyProtection="1">
      <alignment horizontal="center" vertical="center"/>
    </xf>
    <xf numFmtId="0" fontId="35" fillId="3" borderId="12"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1" fontId="34" fillId="0" borderId="26" xfId="0" applyNumberFormat="1" applyFont="1" applyBorder="1" applyAlignment="1" applyProtection="1">
      <alignment horizontal="center" vertical="center" wrapText="1"/>
    </xf>
    <xf numFmtId="1" fontId="34" fillId="0" borderId="27" xfId="0" applyNumberFormat="1" applyFont="1" applyBorder="1" applyAlignment="1" applyProtection="1">
      <alignment horizontal="center" vertical="center" wrapText="1"/>
    </xf>
    <xf numFmtId="0" fontId="31" fillId="0" borderId="13" xfId="0"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0" fontId="34" fillId="5" borderId="1" xfId="0" applyFont="1" applyFill="1" applyBorder="1" applyAlignment="1" applyProtection="1">
      <alignment horizontal="center" vertical="center"/>
    </xf>
    <xf numFmtId="0" fontId="27" fillId="0" borderId="13" xfId="0" applyFont="1" applyBorder="1" applyAlignment="1" applyProtection="1">
      <alignment horizontal="center"/>
    </xf>
    <xf numFmtId="0" fontId="27" fillId="0" borderId="12" xfId="0" applyFont="1" applyBorder="1" applyAlignment="1" applyProtection="1">
      <alignment horizontal="center"/>
    </xf>
    <xf numFmtId="0" fontId="28" fillId="0" borderId="12" xfId="0" applyFont="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xf>
    <xf numFmtId="0" fontId="28" fillId="7" borderId="13" xfId="0" applyFont="1" applyFill="1" applyBorder="1" applyAlignment="1" applyProtection="1">
      <alignment horizontal="center" vertical="center" wrapText="1"/>
    </xf>
    <xf numFmtId="0" fontId="28" fillId="7" borderId="1" xfId="0" applyFont="1" applyFill="1" applyBorder="1" applyAlignment="1" applyProtection="1">
      <alignment horizontal="center"/>
    </xf>
    <xf numFmtId="0" fontId="28" fillId="7" borderId="3" xfId="0" applyFont="1" applyFill="1" applyBorder="1" applyAlignment="1" applyProtection="1">
      <alignment horizontal="center"/>
    </xf>
    <xf numFmtId="0" fontId="28" fillId="7" borderId="17" xfId="0" applyFont="1" applyFill="1" applyBorder="1" applyAlignment="1" applyProtection="1">
      <alignment horizontal="center"/>
    </xf>
    <xf numFmtId="0" fontId="28" fillId="7" borderId="11" xfId="0" applyFont="1" applyFill="1" applyBorder="1" applyAlignment="1" applyProtection="1">
      <alignment horizontal="center"/>
    </xf>
    <xf numFmtId="0" fontId="28" fillId="7" borderId="18" xfId="0" applyFont="1" applyFill="1" applyBorder="1" applyAlignment="1" applyProtection="1">
      <alignment horizontal="center"/>
    </xf>
    <xf numFmtId="0" fontId="28" fillId="7" borderId="12" xfId="0" applyFont="1" applyFill="1" applyBorder="1" applyAlignment="1" applyProtection="1">
      <alignment horizontal="center" vertical="center" wrapText="1"/>
    </xf>
    <xf numFmtId="0" fontId="28" fillId="7" borderId="10" xfId="0" applyFont="1" applyFill="1" applyBorder="1" applyAlignment="1" applyProtection="1">
      <alignment horizontal="center" vertical="center" wrapText="1"/>
    </xf>
    <xf numFmtId="0" fontId="18" fillId="7" borderId="10"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28" fillId="7" borderId="13" xfId="0" applyFont="1" applyFill="1" applyBorder="1" applyAlignment="1" applyProtection="1">
      <alignment horizontal="center" vertical="center"/>
    </xf>
    <xf numFmtId="0" fontId="18" fillId="7" borderId="13"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28" fillId="7" borderId="10" xfId="0" applyFont="1" applyFill="1" applyBorder="1" applyAlignment="1" applyProtection="1">
      <alignment horizontal="center"/>
    </xf>
    <xf numFmtId="0" fontId="27" fillId="0" borderId="13"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8" fillId="7" borderId="10" xfId="0" applyFont="1" applyFill="1" applyBorder="1" applyAlignment="1" applyProtection="1">
      <alignment horizontal="center" vertical="center"/>
    </xf>
    <xf numFmtId="0" fontId="27" fillId="7" borderId="3" xfId="0" applyFont="1" applyFill="1" applyBorder="1" applyAlignment="1" applyProtection="1">
      <alignment horizontal="center"/>
    </xf>
    <xf numFmtId="0" fontId="27" fillId="7" borderId="17" xfId="0" applyFont="1" applyFill="1" applyBorder="1" applyAlignment="1" applyProtection="1">
      <alignment horizontal="center"/>
    </xf>
    <xf numFmtId="0" fontId="27" fillId="7" borderId="18" xfId="0" applyFont="1" applyFill="1" applyBorder="1" applyAlignment="1" applyProtection="1">
      <alignment horizontal="center"/>
    </xf>
    <xf numFmtId="0" fontId="33" fillId="5" borderId="1" xfId="0" applyFont="1" applyFill="1" applyBorder="1" applyAlignment="1" applyProtection="1">
      <alignment horizontal="center" vertical="center" wrapText="1"/>
    </xf>
    <xf numFmtId="0" fontId="33" fillId="5" borderId="13" xfId="0" applyFont="1" applyFill="1" applyBorder="1" applyAlignment="1" applyProtection="1">
      <alignment horizontal="center" vertical="center" wrapText="1"/>
    </xf>
    <xf numFmtId="0" fontId="34" fillId="0" borderId="12" xfId="0" applyFont="1" applyBorder="1" applyAlignment="1" applyProtection="1">
      <alignment horizontal="center" vertical="top" wrapText="1"/>
    </xf>
    <xf numFmtId="0" fontId="34" fillId="0" borderId="10" xfId="0" applyFont="1" applyBorder="1" applyAlignment="1" applyProtection="1">
      <alignment horizontal="center" vertical="top" wrapText="1"/>
    </xf>
    <xf numFmtId="0" fontId="34" fillId="6" borderId="1" xfId="0" applyFont="1" applyFill="1" applyBorder="1" applyAlignment="1" applyProtection="1">
      <alignment horizontal="center" vertical="center" wrapText="1"/>
    </xf>
    <xf numFmtId="0" fontId="34" fillId="6" borderId="13" xfId="0" applyFont="1" applyFill="1" applyBorder="1" applyAlignment="1" applyProtection="1">
      <alignment horizontal="center" vertical="center" wrapText="1"/>
    </xf>
    <xf numFmtId="0" fontId="34" fillId="6" borderId="12" xfId="0" applyFont="1" applyFill="1" applyBorder="1" applyAlignment="1" applyProtection="1">
      <alignment horizontal="center" vertical="center" wrapText="1"/>
    </xf>
    <xf numFmtId="0" fontId="28" fillId="3" borderId="3" xfId="0" applyFont="1" applyFill="1" applyBorder="1" applyAlignment="1" applyProtection="1">
      <alignment horizontal="right" vertical="center"/>
    </xf>
    <xf numFmtId="0" fontId="28" fillId="3" borderId="17" xfId="0" applyFont="1" applyFill="1" applyBorder="1" applyAlignment="1" applyProtection="1">
      <alignment horizontal="right" vertical="center"/>
    </xf>
    <xf numFmtId="0" fontId="28" fillId="3" borderId="18" xfId="0" applyFont="1" applyFill="1" applyBorder="1" applyAlignment="1" applyProtection="1">
      <alignment horizontal="right" vertical="center"/>
    </xf>
    <xf numFmtId="0" fontId="27" fillId="3" borderId="3" xfId="0" applyFont="1" applyFill="1" applyBorder="1" applyAlignment="1" applyProtection="1">
      <alignment horizontal="center" vertical="center"/>
    </xf>
    <xf numFmtId="0" fontId="27" fillId="3" borderId="18" xfId="0" applyFont="1" applyFill="1" applyBorder="1" applyAlignment="1" applyProtection="1">
      <alignment horizontal="center" vertical="center"/>
    </xf>
    <xf numFmtId="17" fontId="27"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center" vertical="center"/>
    </xf>
    <xf numFmtId="0" fontId="18" fillId="0" borderId="1" xfId="0" applyFont="1" applyFill="1" applyBorder="1" applyAlignment="1" applyProtection="1">
      <alignment horizontal="center" vertical="center"/>
    </xf>
    <xf numFmtId="0" fontId="19" fillId="0" borderId="1"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 xfId="0" applyFont="1" applyBorder="1" applyAlignment="1" applyProtection="1">
      <alignment horizontal="center" vertical="center"/>
    </xf>
    <xf numFmtId="0" fontId="28" fillId="7" borderId="2" xfId="0" applyFont="1" applyFill="1" applyBorder="1" applyAlignment="1" applyProtection="1">
      <alignment horizontal="center" vertical="center"/>
    </xf>
    <xf numFmtId="0" fontId="28" fillId="7" borderId="0" xfId="0" applyFont="1" applyFill="1" applyBorder="1" applyAlignment="1" applyProtection="1">
      <alignment horizontal="center" vertical="center"/>
    </xf>
    <xf numFmtId="0" fontId="28" fillId="7" borderId="7" xfId="0" applyFont="1" applyFill="1" applyBorder="1" applyAlignment="1" applyProtection="1">
      <alignment horizontal="center" vertical="center"/>
    </xf>
    <xf numFmtId="0" fontId="28" fillId="7" borderId="11" xfId="0" applyFont="1" applyFill="1" applyBorder="1" applyAlignment="1" applyProtection="1">
      <alignment horizontal="center" vertical="center"/>
    </xf>
    <xf numFmtId="0" fontId="28" fillId="7" borderId="12" xfId="0" applyFont="1" applyFill="1" applyBorder="1" applyAlignment="1" applyProtection="1">
      <alignment horizontal="center" vertical="center"/>
    </xf>
    <xf numFmtId="0" fontId="36" fillId="0" borderId="1" xfId="0" applyFont="1" applyFill="1" applyBorder="1" applyAlignment="1" applyProtection="1">
      <alignment horizontal="center" vertical="center" wrapText="1"/>
      <protection locked="0"/>
    </xf>
    <xf numFmtId="0" fontId="36" fillId="0" borderId="1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wrapText="1"/>
    </xf>
    <xf numFmtId="0" fontId="33" fillId="0" borderId="27"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27" fillId="3" borderId="1" xfId="0"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center" wrapText="1"/>
    </xf>
    <xf numFmtId="0" fontId="27" fillId="7" borderId="1" xfId="0" applyFont="1" applyFill="1" applyBorder="1" applyAlignment="1" applyProtection="1">
      <alignment horizontal="center"/>
    </xf>
    <xf numFmtId="0" fontId="19" fillId="0" borderId="3"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33" fillId="12" borderId="1" xfId="0" applyFont="1" applyFill="1" applyBorder="1" applyAlignment="1" applyProtection="1">
      <alignment horizontal="center" vertical="center"/>
      <protection locked="0"/>
    </xf>
    <xf numFmtId="0" fontId="33" fillId="12" borderId="13" xfId="0" applyFont="1" applyFill="1" applyBorder="1" applyAlignment="1" applyProtection="1">
      <alignment horizontal="center" vertical="center"/>
      <protection locked="0"/>
    </xf>
    <xf numFmtId="14" fontId="27" fillId="0" borderId="1" xfId="0" applyNumberFormat="1" applyFont="1"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19" fillId="0" borderId="13" xfId="0" applyFont="1" applyBorder="1" applyAlignment="1" applyProtection="1">
      <alignment horizontal="left" vertical="center" wrapText="1"/>
      <protection locked="0"/>
    </xf>
    <xf numFmtId="14" fontId="18" fillId="0" borderId="1" xfId="0" applyNumberFormat="1" applyFont="1" applyBorder="1" applyAlignment="1" applyProtection="1">
      <alignment horizontal="center" vertical="center"/>
      <protection locked="0"/>
    </xf>
    <xf numFmtId="0" fontId="27" fillId="11" borderId="1" xfId="0" applyFont="1" applyFill="1" applyBorder="1" applyAlignment="1" applyProtection="1">
      <alignment horizontal="center" vertical="center" wrapText="1"/>
      <protection locked="0"/>
    </xf>
    <xf numFmtId="0" fontId="27" fillId="11" borderId="13"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28" fillId="0" borderId="13" xfId="0" applyFont="1" applyBorder="1" applyAlignment="1" applyProtection="1">
      <alignment horizontal="center" vertical="top" wrapText="1"/>
      <protection locked="0"/>
    </xf>
    <xf numFmtId="0" fontId="28" fillId="0" borderId="12" xfId="0" applyFont="1" applyBorder="1" applyAlignment="1" applyProtection="1">
      <alignment horizontal="center" vertical="top" wrapText="1"/>
      <protection locked="0"/>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7" fontId="27" fillId="0" borderId="1" xfId="0" applyNumberFormat="1" applyFont="1" applyBorder="1" applyAlignment="1" applyProtection="1">
      <alignment horizontal="center" vertical="center" wrapText="1"/>
      <protection locked="0"/>
    </xf>
    <xf numFmtId="0" fontId="27" fillId="0" borderId="13" xfId="0" applyFont="1" applyBorder="1" applyAlignment="1">
      <alignment horizontal="center" vertical="center"/>
    </xf>
    <xf numFmtId="0" fontId="27" fillId="0" borderId="12" xfId="0" applyFont="1" applyBorder="1" applyAlignment="1">
      <alignment horizontal="center" vertical="center"/>
    </xf>
    <xf numFmtId="0" fontId="28" fillId="0" borderId="10" xfId="0" applyFont="1" applyBorder="1" applyAlignment="1" applyProtection="1">
      <alignment horizontal="center" vertical="center" wrapText="1"/>
      <protection locked="0"/>
    </xf>
    <xf numFmtId="14" fontId="27" fillId="0" borderId="3" xfId="0" applyNumberFormat="1" applyFont="1" applyBorder="1" applyAlignment="1" applyProtection="1">
      <alignment horizontal="center"/>
      <protection locked="0"/>
    </xf>
    <xf numFmtId="0" fontId="43" fillId="0" borderId="1" xfId="0" applyFont="1" applyBorder="1" applyAlignment="1" applyProtection="1">
      <alignment horizontal="center" vertical="center" wrapText="1"/>
      <protection locked="0"/>
    </xf>
    <xf numFmtId="0" fontId="43" fillId="0" borderId="13"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27" fillId="8" borderId="1" xfId="0" applyFont="1" applyFill="1" applyBorder="1" applyAlignment="1" applyProtection="1">
      <alignment horizontal="center" vertical="center" wrapText="1"/>
      <protection locked="0"/>
    </xf>
    <xf numFmtId="0" fontId="27" fillId="8" borderId="13" xfId="0" applyFont="1" applyFill="1" applyBorder="1" applyAlignment="1" applyProtection="1">
      <alignment horizontal="center" vertical="center" wrapText="1"/>
      <protection locked="0"/>
    </xf>
    <xf numFmtId="0" fontId="27" fillId="0" borderId="13" xfId="0" applyFont="1" applyBorder="1" applyAlignment="1" applyProtection="1">
      <alignment horizontal="center" wrapText="1"/>
      <protection locked="0"/>
    </xf>
    <xf numFmtId="0" fontId="27" fillId="8" borderId="13" xfId="0" applyFont="1" applyFill="1" applyBorder="1" applyAlignment="1" applyProtection="1">
      <alignment horizontal="center"/>
      <protection locked="0"/>
    </xf>
    <xf numFmtId="0" fontId="27" fillId="8" borderId="12" xfId="0" applyFont="1" applyFill="1" applyBorder="1" applyAlignment="1" applyProtection="1">
      <alignment horizontal="center"/>
      <protection locked="0"/>
    </xf>
    <xf numFmtId="0" fontId="27" fillId="8" borderId="10" xfId="0" applyFont="1" applyFill="1" applyBorder="1" applyAlignment="1" applyProtection="1">
      <alignment horizontal="center"/>
      <protection locked="0"/>
    </xf>
    <xf numFmtId="0" fontId="30" fillId="0" borderId="1"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14" fontId="27" fillId="0" borderId="1" xfId="0" applyNumberFormat="1" applyFont="1" applyBorder="1" applyAlignment="1" applyProtection="1">
      <alignment horizontal="center"/>
      <protection locked="0"/>
    </xf>
    <xf numFmtId="0" fontId="33" fillId="8" borderId="1" xfId="0" applyFont="1" applyFill="1" applyBorder="1" applyAlignment="1" applyProtection="1">
      <alignment horizontal="center" vertical="center"/>
      <protection locked="0"/>
    </xf>
    <xf numFmtId="0" fontId="33" fillId="8" borderId="13" xfId="0" applyFont="1" applyFill="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13" xfId="0" applyFont="1" applyBorder="1" applyAlignment="1" applyProtection="1">
      <alignment horizontal="center" vertical="center"/>
      <protection locked="0"/>
    </xf>
    <xf numFmtId="0" fontId="30" fillId="0" borderId="13"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5" fillId="3" borderId="13"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5" fillId="3" borderId="10" xfId="0" applyFont="1" applyFill="1" applyBorder="1" applyAlignment="1">
      <alignment horizontal="center" vertical="center" wrapText="1"/>
    </xf>
    <xf numFmtId="0" fontId="19" fillId="0" borderId="1" xfId="0" applyFont="1" applyBorder="1" applyAlignment="1" applyProtection="1">
      <alignment horizontal="center" wrapText="1"/>
      <protection locked="0"/>
    </xf>
    <xf numFmtId="0" fontId="19" fillId="0" borderId="1"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8" fillId="7" borderId="12" xfId="0" applyFont="1" applyFill="1" applyBorder="1" applyAlignment="1">
      <alignment horizontal="center" vertical="center" wrapText="1"/>
    </xf>
    <xf numFmtId="0" fontId="27" fillId="0" borderId="3" xfId="0" applyFont="1" applyBorder="1" applyAlignment="1" applyProtection="1">
      <alignment horizontal="center" vertical="top" wrapText="1"/>
      <protection locked="0"/>
    </xf>
    <xf numFmtId="0" fontId="27" fillId="0" borderId="17" xfId="0" applyFont="1" applyBorder="1" applyAlignment="1" applyProtection="1">
      <alignment horizontal="center" vertical="top" wrapText="1"/>
      <protection locked="0"/>
    </xf>
    <xf numFmtId="0" fontId="27" fillId="0" borderId="18" xfId="0" applyFont="1" applyBorder="1" applyAlignment="1" applyProtection="1">
      <alignment horizontal="center" vertical="top" wrapText="1"/>
      <protection locked="0"/>
    </xf>
    <xf numFmtId="0" fontId="28" fillId="2" borderId="3"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3"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18" xfId="0" applyFont="1" applyFill="1" applyBorder="1" applyAlignment="1">
      <alignment horizontal="center" vertical="center"/>
    </xf>
    <xf numFmtId="0" fontId="28" fillId="0" borderId="17" xfId="0" applyFont="1" applyBorder="1" applyAlignment="1" applyProtection="1">
      <alignment horizontal="center" vertical="top" wrapText="1"/>
      <protection locked="0"/>
    </xf>
    <xf numFmtId="0" fontId="28" fillId="2" borderId="3" xfId="0" applyFont="1" applyFill="1" applyBorder="1" applyAlignment="1">
      <alignment horizontal="center" wrapText="1"/>
    </xf>
    <xf numFmtId="0" fontId="28" fillId="2" borderId="17" xfId="0" applyFont="1" applyFill="1" applyBorder="1" applyAlignment="1">
      <alignment horizontal="center" wrapText="1"/>
    </xf>
    <xf numFmtId="0" fontId="28" fillId="2" borderId="18" xfId="0" applyFont="1" applyFill="1" applyBorder="1" applyAlignment="1">
      <alignment horizontal="center" wrapText="1"/>
    </xf>
    <xf numFmtId="0" fontId="45" fillId="0" borderId="1" xfId="0" applyFont="1" applyBorder="1" applyAlignment="1" applyProtection="1">
      <alignment horizontal="left" vertical="center" wrapText="1"/>
      <protection locked="0"/>
    </xf>
    <xf numFmtId="0" fontId="46" fillId="0" borderId="13"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protection locked="0"/>
    </xf>
    <xf numFmtId="0" fontId="45" fillId="0" borderId="13"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protection locked="0"/>
    </xf>
    <xf numFmtId="0" fontId="45" fillId="0" borderId="1" xfId="0" applyFont="1" applyBorder="1" applyAlignment="1" applyProtection="1">
      <alignment horizontal="center" vertical="top" wrapText="1"/>
      <protection locked="0"/>
    </xf>
    <xf numFmtId="0" fontId="45" fillId="0" borderId="1" xfId="0" applyFont="1" applyBorder="1" applyAlignment="1" applyProtection="1">
      <alignment horizontal="left" vertical="center"/>
      <protection locked="0"/>
    </xf>
    <xf numFmtId="0" fontId="42" fillId="0" borderId="12"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protection locked="0"/>
    </xf>
    <xf numFmtId="0" fontId="45" fillId="0" borderId="12"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6" fillId="0" borderId="12" xfId="0" applyFont="1" applyBorder="1" applyAlignment="1" applyProtection="1">
      <alignment horizontal="center" vertical="center" wrapText="1"/>
      <protection locked="0"/>
    </xf>
    <xf numFmtId="0" fontId="45" fillId="0" borderId="13" xfId="0" applyFont="1" applyBorder="1" applyAlignment="1" applyProtection="1">
      <alignment horizontal="left" vertical="center"/>
      <protection locked="0"/>
    </xf>
    <xf numFmtId="0" fontId="42" fillId="0" borderId="10" xfId="0" applyFont="1" applyBorder="1" applyAlignment="1" applyProtection="1">
      <alignment horizontal="center" vertical="center" wrapText="1"/>
      <protection locked="0"/>
    </xf>
    <xf numFmtId="0" fontId="46" fillId="0" borderId="13" xfId="0" applyFont="1" applyBorder="1" applyAlignment="1" applyProtection="1">
      <alignment horizontal="center" vertical="center"/>
      <protection locked="0"/>
    </xf>
    <xf numFmtId="0" fontId="45" fillId="0" borderId="10" xfId="0" applyFont="1" applyBorder="1" applyAlignment="1" applyProtection="1">
      <alignment horizontal="center" vertical="center" wrapText="1"/>
      <protection locked="0"/>
    </xf>
    <xf numFmtId="0" fontId="45" fillId="0" borderId="13" xfId="0" applyFont="1" applyBorder="1" applyAlignment="1" applyProtection="1">
      <alignment horizontal="center" vertical="top" wrapText="1"/>
      <protection locked="0"/>
    </xf>
    <xf numFmtId="14" fontId="45" fillId="0" borderId="13" xfId="0" applyNumberFormat="1" applyFont="1" applyBorder="1" applyAlignment="1" applyProtection="1">
      <alignment horizontal="center" vertical="center" wrapText="1"/>
      <protection locked="0"/>
    </xf>
  </cellXfs>
  <cellStyles count="2">
    <cellStyle name="Normal" xfId="0" builtinId="0"/>
    <cellStyle name="Normal 3" xfId="1" xr:uid="{431773DD-8871-4A0C-9FBC-B245EB8CD576}"/>
  </cellStyles>
  <dxfs count="216">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FF5050"/>
      <color rgb="FFEC6114"/>
      <color rgb="FF0EBE16"/>
      <color rgb="FF66FF66"/>
      <color rgb="FFFF6699"/>
      <color rgb="FFFF7C80"/>
      <color rgb="FFFFCC99"/>
      <color rgb="FF00FF99"/>
      <color rgb="FF33CC33"/>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26900"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9CFA1ED8-5ACF-4AC8-A842-080B4A864D9D}"/>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3257CB56-5558-4E31-B37C-1035A8E94CA6}"/>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C842469E-E4A0-4292-8F06-ABE0CD8B3354}"/>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3C1CA4CD-DA50-4810-A882-C7C7982BE1A1}"/>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A2BC03FC-F2C3-490E-925F-4B9DCE32CB41}"/>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7A2BF37D-1527-4D4A-8E74-8CBC7FBC2DD6}"/>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1209A743-21E1-408F-9DBC-83AAAAC8B9F8}"/>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F025402B-C4CD-4307-B00E-FAB9D74E02CF}"/>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F7CCA020-6434-493F-B1F1-11605506F8E8}"/>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5B0DA6E3-164C-49CA-B9BA-85052B996695}"/>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981001A0-D921-4BED-951E-B5E7945E1DDE}"/>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913B9893-F296-47D7-A47B-B6EBAAEDBF9F}"/>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8AAE424D-7F94-4CC1-9DD2-B3E5E5CA1802}"/>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E0A82286-A858-4082-B714-967FB51D73D8}"/>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EAE49361-BC4A-4C35-956F-E62350B37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twoCellAnchor>
    <xdr:from>
      <xdr:col>9</xdr:col>
      <xdr:colOff>1428750</xdr:colOff>
      <xdr:row>42</xdr:row>
      <xdr:rowOff>1</xdr:rowOff>
    </xdr:from>
    <xdr:to>
      <xdr:col>10</xdr:col>
      <xdr:colOff>0</xdr:colOff>
      <xdr:row>42</xdr:row>
      <xdr:rowOff>15875</xdr:rowOff>
    </xdr:to>
    <xdr:cxnSp macro="">
      <xdr:nvCxnSpPr>
        <xdr:cNvPr id="17" name="Conector recto 54">
          <a:extLst>
            <a:ext uri="{FF2B5EF4-FFF2-40B4-BE49-F238E27FC236}">
              <a16:creationId xmlns:a16="http://schemas.microsoft.com/office/drawing/2014/main" id="{79BFB8FC-38B5-47AB-BB0F-AB54404AF707}"/>
            </a:ext>
          </a:extLst>
        </xdr:cNvPr>
        <xdr:cNvCxnSpPr/>
      </xdr:nvCxnSpPr>
      <xdr:spPr>
        <a:xfrm flipV="1">
          <a:off x="13220700" y="22107526"/>
          <a:ext cx="952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2DE9EEC8-822E-4CB4-8324-0A0F644FE5D1}"/>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D944E985-1EFC-4268-8C31-04056AFEE3E3}"/>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373CA4C5-5B2E-412E-9B0E-7034BA2230F9}"/>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D9AF66F7-7F91-4846-8CE8-0957E9EBAD9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28755354-A030-40F1-B848-F9B03B504085}"/>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D354FDB6-E4A8-45CA-B714-6A41E96162A9}"/>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A9F97E11-F02F-4E43-A5D8-1B57F5203313}"/>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787DE4E5-A5B5-4CF2-84A2-A7703E721CD4}"/>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778AD727-5183-476F-B9E5-A881BA22153F}"/>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ED485C8A-57BB-4586-A8B9-03AEAD8D167D}"/>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D8FEEA52-A68D-4CE3-9142-1EC3CFA701B8}"/>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835F8097-F66F-4544-A7EF-4A1D6BE2D0FE}"/>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2217F5F4-BED2-4ACC-9AC4-486B927C8B7A}"/>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9DE24D31-139B-42B3-8F4F-B4E257D7733F}"/>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F07E3FCF-4550-4FA1-8728-E07B239207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1387928</xdr:colOff>
      <xdr:row>6</xdr:row>
      <xdr:rowOff>0</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0" y="31750"/>
          <a:ext cx="51608491" cy="1182688"/>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1055914</xdr:colOff>
      <xdr:row>6</xdr:row>
      <xdr:rowOff>0</xdr:rowOff>
    </xdr:to>
    <xdr:grpSp>
      <xdr:nvGrpSpPr>
        <xdr:cNvPr id="2" name="Group 4">
          <a:extLst>
            <a:ext uri="{FF2B5EF4-FFF2-40B4-BE49-F238E27FC236}">
              <a16:creationId xmlns:a16="http://schemas.microsoft.com/office/drawing/2014/main" id="{D2858BCE-CEB8-4CFD-8A16-95019886A953}"/>
            </a:ext>
          </a:extLst>
        </xdr:cNvPr>
        <xdr:cNvGrpSpPr>
          <a:grpSpLocks/>
        </xdr:cNvGrpSpPr>
      </xdr:nvGrpSpPr>
      <xdr:grpSpPr bwMode="auto">
        <a:xfrm>
          <a:off x="0" y="31750"/>
          <a:ext cx="51609852" cy="1182688"/>
          <a:chOff x="-8" y="0"/>
          <a:chExt cx="1382" cy="136"/>
        </a:xfrm>
      </xdr:grpSpPr>
      <xdr:sp macro="" textlink="">
        <xdr:nvSpPr>
          <xdr:cNvPr id="3" name="1 CuadroTexto">
            <a:extLst>
              <a:ext uri="{FF2B5EF4-FFF2-40B4-BE49-F238E27FC236}">
                <a16:creationId xmlns:a16="http://schemas.microsoft.com/office/drawing/2014/main" id="{10D1BB2C-9BBB-4B71-84DC-657F966D20F6}"/>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7D9AECFB-E381-4391-9849-0D1A9B3FF9C4}"/>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D722EC79-C238-4290-9639-5BE28B58DA5A}"/>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4DED7BBE-CE17-467B-81A5-3E461D6BBD8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983C365A-EA83-4F66-AD51-8561A7118D4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527F89A-7DD5-4998-8960-D233BBD90E04}"/>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52AD6B22-4FDA-4B07-A61B-4477F0C37DA2}"/>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380EF55A-AFB2-43F7-AB20-253E8BF95601}"/>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CABD7353-35F6-4957-8FA3-8B2A1313F138}"/>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D63EF0C8-1A5D-439A-A414-7F5BE68B4CE1}"/>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41482C11-A1BD-4BCB-A496-241521913064}"/>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8FA089AC-7D9B-43BB-ACBD-BE272D886F4E}"/>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AC7F01F3-2819-4D95-A40D-69D016000DD4}"/>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EBCD8F4B-BEAE-470B-8A82-3A9A1DE5FF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0DF6DA9F-D888-4E02-A85A-EB89F46E11E7}"/>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1C21E327-6F69-4B01-94EE-88A71C95D67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F6C1E260-1E3F-4C80-B45B-313BE6D88C7A}"/>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531F46C1-8B34-4776-A695-AC7CEA996F1D}"/>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EE760A32-9ACE-4439-9504-219EBBB307A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A4E0F791-8057-4600-991F-93FDBDC19877}"/>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FA241AD7-A091-40BE-B22F-6789464735B3}"/>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9868876B-4440-4AEF-A554-581EB6439A48}"/>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28816ECC-9412-4F8B-8664-23F0A8E17D98}"/>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73CBAB3-CA57-4713-96CE-8F5FE3FFE6B4}"/>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8D8927A2-175F-4D8C-84F0-7E6B55CF9011}"/>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A4F39DC8-6033-4C0B-B12F-9E69A091797C}"/>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1F9CA6A5-978D-4AFE-8D20-E4B4EC20DC95}"/>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4C3D0196-50BA-4728-8AF3-6800C6810AF2}"/>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1762D9F3-605A-4652-A977-1AE3EEF01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487589</xdr:colOff>
      <xdr:row>6</xdr:row>
      <xdr:rowOff>0</xdr:rowOff>
    </xdr:to>
    <xdr:grpSp>
      <xdr:nvGrpSpPr>
        <xdr:cNvPr id="2" name="Group 4">
          <a:extLst>
            <a:ext uri="{FF2B5EF4-FFF2-40B4-BE49-F238E27FC236}">
              <a16:creationId xmlns:a16="http://schemas.microsoft.com/office/drawing/2014/main" id="{E0385FF7-0FD6-4FC6-B087-5C8D935DCB03}"/>
            </a:ext>
          </a:extLst>
        </xdr:cNvPr>
        <xdr:cNvGrpSpPr>
          <a:grpSpLocks/>
        </xdr:cNvGrpSpPr>
      </xdr:nvGrpSpPr>
      <xdr:grpSpPr bwMode="auto">
        <a:xfrm>
          <a:off x="0" y="31750"/>
          <a:ext cx="51613027" cy="1182688"/>
          <a:chOff x="-8" y="0"/>
          <a:chExt cx="1382" cy="136"/>
        </a:xfrm>
      </xdr:grpSpPr>
      <xdr:sp macro="" textlink="">
        <xdr:nvSpPr>
          <xdr:cNvPr id="3" name="1 CuadroTexto">
            <a:extLst>
              <a:ext uri="{FF2B5EF4-FFF2-40B4-BE49-F238E27FC236}">
                <a16:creationId xmlns:a16="http://schemas.microsoft.com/office/drawing/2014/main" id="{B3CA419B-9010-4DAB-9C8D-68BC484D4D53}"/>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AE99070F-95BD-440D-8D76-38CD628C9FD5}"/>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5EAE1423-42B6-46DC-8F9E-E57B4930A4DF}"/>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4566A334-2EB4-44C8-BC7C-E79AA8C49C18}"/>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68788320-0023-4918-9E84-1DCEF7E0D11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60AFD64A-DCDE-42B1-BC72-B19618E41CA4}"/>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6D4445CF-C5B2-4200-BE93-E3D650D7C40E}"/>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D9FF4434-FB4D-4B6E-89DE-1485BC10ABB1}"/>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C0732739-277B-43A5-92D2-ED24CBD89F71}"/>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4CFA01D9-BF7D-4863-99F6-B3F4D4D4F758}"/>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1B378611-AC81-4F8A-AB3C-28FF08309F7F}"/>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F829F9B4-B6E2-4DD6-B5E7-2855907DB8C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7D588696-2F5D-4F74-BCDD-DC2FE8D18247}"/>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355402E3-5485-44D1-B12F-5349838F6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420914</xdr:colOff>
      <xdr:row>6</xdr:row>
      <xdr:rowOff>0</xdr:rowOff>
    </xdr:to>
    <xdr:grpSp>
      <xdr:nvGrpSpPr>
        <xdr:cNvPr id="2" name="Group 4">
          <a:extLst>
            <a:ext uri="{FF2B5EF4-FFF2-40B4-BE49-F238E27FC236}">
              <a16:creationId xmlns:a16="http://schemas.microsoft.com/office/drawing/2014/main" id="{239A9BA2-E02F-475F-AEFE-497FE93AEBEB}"/>
            </a:ext>
          </a:extLst>
        </xdr:cNvPr>
        <xdr:cNvGrpSpPr>
          <a:grpSpLocks/>
        </xdr:cNvGrpSpPr>
      </xdr:nvGrpSpPr>
      <xdr:grpSpPr bwMode="auto">
        <a:xfrm>
          <a:off x="0" y="31750"/>
          <a:ext cx="51617789" cy="1182688"/>
          <a:chOff x="-8" y="0"/>
          <a:chExt cx="1382" cy="136"/>
        </a:xfrm>
      </xdr:grpSpPr>
      <xdr:sp macro="" textlink="">
        <xdr:nvSpPr>
          <xdr:cNvPr id="3" name="1 CuadroTexto">
            <a:extLst>
              <a:ext uri="{FF2B5EF4-FFF2-40B4-BE49-F238E27FC236}">
                <a16:creationId xmlns:a16="http://schemas.microsoft.com/office/drawing/2014/main" id="{898093F5-825D-489C-88D7-BCF562182AA8}"/>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1C7F9517-C464-4C88-B9AE-7AEEACCE08C6}"/>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98FB4E0B-58BC-4622-A9D1-3EB9965B9AFD}"/>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5A2D6FA8-BF87-45E0-B37F-98FCA4D06639}"/>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54EBFF62-EF09-494F-B69D-5B9C6769B9B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BF3832AC-08B0-429E-943C-5555F9E858D9}"/>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BE41726B-3423-496A-AF2A-A5AEF16197A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BAD05374-E344-40A8-92F3-D49A47B5E1BC}"/>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7F9CE818-FBDA-4587-BDE3-151EF4B5F63A}"/>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E6993486-A501-45C7-B200-1881D49E137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6BD6D0BB-7BF5-465D-8785-3A03CF3A02D1}"/>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338865B0-DBFD-476D-8E66-3ABD946D6A09}"/>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3904E3D-5CDD-4ED3-B120-ADFD03BFC10F}"/>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86187A70-0778-40DB-8457-E44DF3AE4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617764</xdr:colOff>
      <xdr:row>6</xdr:row>
      <xdr:rowOff>0</xdr:rowOff>
    </xdr:to>
    <xdr:grpSp>
      <xdr:nvGrpSpPr>
        <xdr:cNvPr id="2" name="Group 4">
          <a:extLst>
            <a:ext uri="{FF2B5EF4-FFF2-40B4-BE49-F238E27FC236}">
              <a16:creationId xmlns:a16="http://schemas.microsoft.com/office/drawing/2014/main" id="{6F90C369-9612-4B11-B95C-4375E568A22C}"/>
            </a:ext>
          </a:extLst>
        </xdr:cNvPr>
        <xdr:cNvGrpSpPr>
          <a:grpSpLocks/>
        </xdr:cNvGrpSpPr>
      </xdr:nvGrpSpPr>
      <xdr:grpSpPr bwMode="auto">
        <a:xfrm>
          <a:off x="0" y="31750"/>
          <a:ext cx="51600327" cy="1182688"/>
          <a:chOff x="-8" y="0"/>
          <a:chExt cx="1382" cy="136"/>
        </a:xfrm>
      </xdr:grpSpPr>
      <xdr:sp macro="" textlink="">
        <xdr:nvSpPr>
          <xdr:cNvPr id="3" name="1 CuadroTexto">
            <a:extLst>
              <a:ext uri="{FF2B5EF4-FFF2-40B4-BE49-F238E27FC236}">
                <a16:creationId xmlns:a16="http://schemas.microsoft.com/office/drawing/2014/main" id="{5F2E21D4-40BD-4B75-A627-D425D2FB9C67}"/>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74A645E6-C63C-43D0-BCA1-661224E0CC5E}"/>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D299ECBA-08A5-4740-B994-0E88886ADD6D}"/>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5FC0B1B3-71F9-4CCF-9549-B0006AEFDEC8}"/>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19CD0AC3-2D96-4FE4-98FB-9D0EC69932EC}"/>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23A874C9-5A70-4E26-A53D-2557A414F0D6}"/>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62D04BED-1D3A-473B-B65B-B50BA5434A8B}"/>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D0B40133-4381-4837-A9C9-2A0D9505CDD4}"/>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A2BB34BA-7E35-4CCD-9ABE-436B17C49FE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B0D9411C-CA3B-4A5D-83C3-BA5F5FC95111}"/>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20B058B-8249-41E6-9882-4E70E80CDF71}"/>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CC570BE5-4E5E-44CB-9123-3632CB9B3A3D}"/>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E22939FC-A778-40CF-BEEB-DD359947E886}"/>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D6337655-737E-4C8C-A4F8-73C73FB62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twoCellAnchor>
    <xdr:from>
      <xdr:col>9</xdr:col>
      <xdr:colOff>1428750</xdr:colOff>
      <xdr:row>28</xdr:row>
      <xdr:rowOff>1</xdr:rowOff>
    </xdr:from>
    <xdr:to>
      <xdr:col>10</xdr:col>
      <xdr:colOff>0</xdr:colOff>
      <xdr:row>28</xdr:row>
      <xdr:rowOff>15875</xdr:rowOff>
    </xdr:to>
    <xdr:cxnSp macro="">
      <xdr:nvCxnSpPr>
        <xdr:cNvPr id="17" name="Conector recto 54">
          <a:extLst>
            <a:ext uri="{FF2B5EF4-FFF2-40B4-BE49-F238E27FC236}">
              <a16:creationId xmlns:a16="http://schemas.microsoft.com/office/drawing/2014/main" id="{E031C00C-2E46-4175-8701-D82004B4410D}"/>
            </a:ext>
          </a:extLst>
        </xdr:cNvPr>
        <xdr:cNvCxnSpPr/>
      </xdr:nvCxnSpPr>
      <xdr:spPr>
        <a:xfrm flipV="1">
          <a:off x="13220700" y="15773401"/>
          <a:ext cx="952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D202E0FF-925E-4E83-BFB8-890CD2A7449B}"/>
            </a:ext>
          </a:extLst>
        </xdr:cNvPr>
        <xdr:cNvGrpSpPr>
          <a:grpSpLocks/>
        </xdr:cNvGrpSpPr>
      </xdr:nvGrpSpPr>
      <xdr:grpSpPr bwMode="auto">
        <a:xfrm>
          <a:off x="0" y="31750"/>
          <a:ext cx="51600759" cy="1111250"/>
          <a:chOff x="-8" y="0"/>
          <a:chExt cx="1382" cy="136"/>
        </a:xfrm>
      </xdr:grpSpPr>
      <xdr:sp macro="" textlink="">
        <xdr:nvSpPr>
          <xdr:cNvPr id="3" name="1 CuadroTexto">
            <a:extLst>
              <a:ext uri="{FF2B5EF4-FFF2-40B4-BE49-F238E27FC236}">
                <a16:creationId xmlns:a16="http://schemas.microsoft.com/office/drawing/2014/main" id="{053C8B32-13FE-404B-B3EA-5F79EE9A20EC}"/>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FF85119A-BEC9-44D0-A4FA-8AB2394C14CC}"/>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489BB7B2-BF80-49A1-BF99-4273F1404012}"/>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245A5FB2-DA59-4B98-B894-BEF699B2CC0A}"/>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5666691C-6CEA-4C9F-A208-C5F4B432770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75F5C2A5-E090-4675-8D60-7C3938EEAB46}"/>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3CC828DE-54CC-4840-AF2A-735ADAC26E7B}"/>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F7FBF645-1BCF-4B18-A420-537C68E7D246}"/>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DDFFB9D8-F087-4E0F-B796-CD63AB8793AB}"/>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5D314B3D-3826-45C4-A2FA-EBF6A3137E58}"/>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78FFA7B5-2589-4DAE-A00F-7C6A803475FD}"/>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10DF598D-9E56-457A-B481-9E77E56744D4}"/>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71FFFCB0-2E56-4831-B1A6-F6EB89436BA6}"/>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83A49BB3-19B9-4E84-8A4B-437AAB7A39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213" t="s">
        <v>53</v>
      </c>
      <c r="B7" s="214"/>
      <c r="C7" s="214"/>
      <c r="D7" s="215"/>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133" t="s">
        <v>0</v>
      </c>
      <c r="XEU7" s="134"/>
    </row>
    <row r="8" spans="1:34 16374:16377" x14ac:dyDescent="0.25">
      <c r="A8" s="171" t="s">
        <v>52</v>
      </c>
      <c r="B8" s="171"/>
      <c r="C8" s="171"/>
      <c r="D8" s="171"/>
      <c r="E8" s="171" t="s">
        <v>21</v>
      </c>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226" t="s">
        <v>27</v>
      </c>
      <c r="AF8" s="228" t="s">
        <v>38</v>
      </c>
      <c r="AG8" s="229"/>
      <c r="AH8" s="230"/>
      <c r="XET8" s="133" t="s">
        <v>2</v>
      </c>
      <c r="XEU8" s="134"/>
    </row>
    <row r="9" spans="1:34 16374:16377" x14ac:dyDescent="0.25">
      <c r="A9" s="174" t="s">
        <v>39</v>
      </c>
      <c r="B9" s="176" t="s">
        <v>40</v>
      </c>
      <c r="C9" s="176" t="s">
        <v>41</v>
      </c>
      <c r="D9" s="178" t="s">
        <v>42</v>
      </c>
      <c r="E9" s="171" t="s">
        <v>22</v>
      </c>
      <c r="F9" s="171"/>
      <c r="G9" s="171"/>
      <c r="H9" s="171"/>
      <c r="I9" s="171"/>
      <c r="J9" s="171"/>
      <c r="K9" s="248" t="s">
        <v>25</v>
      </c>
      <c r="L9" s="171" t="s">
        <v>24</v>
      </c>
      <c r="M9" s="171"/>
      <c r="N9" s="171"/>
      <c r="O9" s="171"/>
      <c r="P9" s="171"/>
      <c r="Q9" s="171"/>
      <c r="R9" s="171"/>
      <c r="S9" s="171"/>
      <c r="T9" s="171"/>
      <c r="U9" s="171"/>
      <c r="V9" s="171"/>
      <c r="W9" s="171"/>
      <c r="X9" s="171"/>
      <c r="Y9" s="171"/>
      <c r="Z9" s="171"/>
      <c r="AA9" s="171"/>
      <c r="AB9" s="171"/>
      <c r="AC9" s="171"/>
      <c r="AD9" s="171"/>
      <c r="AE9" s="227"/>
      <c r="AF9" s="231"/>
      <c r="AG9" s="232"/>
      <c r="AH9" s="233"/>
      <c r="XET9" s="7" t="s">
        <v>18</v>
      </c>
      <c r="XEU9" s="7" t="s">
        <v>20</v>
      </c>
      <c r="XEV9" s="7" t="s">
        <v>19</v>
      </c>
    </row>
    <row r="10" spans="1:34 16374:16377" ht="15" customHeight="1" x14ac:dyDescent="0.25">
      <c r="A10" s="174"/>
      <c r="B10" s="176"/>
      <c r="C10" s="176"/>
      <c r="D10" s="178"/>
      <c r="E10" s="185" t="s">
        <v>43</v>
      </c>
      <c r="F10" s="185"/>
      <c r="G10" s="185"/>
      <c r="H10" s="185"/>
      <c r="I10" s="185"/>
      <c r="J10" s="185"/>
      <c r="K10" s="249"/>
      <c r="L10" s="154" t="s">
        <v>54</v>
      </c>
      <c r="M10" s="159" t="s">
        <v>23</v>
      </c>
      <c r="N10" s="8"/>
      <c r="O10" s="9"/>
      <c r="P10" s="9"/>
      <c r="Q10" s="9"/>
      <c r="R10" s="9"/>
      <c r="S10" s="9"/>
      <c r="T10" s="9"/>
      <c r="U10" s="239" t="s">
        <v>45</v>
      </c>
      <c r="V10" s="166" t="s">
        <v>44</v>
      </c>
      <c r="W10" s="167"/>
      <c r="X10" s="167"/>
      <c r="Y10" s="167"/>
      <c r="Z10" s="167"/>
      <c r="AA10" s="168"/>
      <c r="AB10" s="153" t="s">
        <v>49</v>
      </c>
      <c r="AC10" s="153"/>
      <c r="AD10" s="153"/>
      <c r="AE10" s="227"/>
      <c r="AF10" s="234"/>
      <c r="AG10" s="235"/>
      <c r="AH10" s="236"/>
      <c r="XET10" s="5">
        <v>5</v>
      </c>
      <c r="XEU10" s="5">
        <v>10</v>
      </c>
      <c r="XEV10" s="5">
        <v>20</v>
      </c>
    </row>
    <row r="11" spans="1:34 16374:16377" ht="32.25" customHeight="1" x14ac:dyDescent="0.25">
      <c r="A11" s="175"/>
      <c r="B11" s="177"/>
      <c r="C11" s="177"/>
      <c r="D11" s="179"/>
      <c r="E11" s="10" t="s">
        <v>8</v>
      </c>
      <c r="F11" s="11"/>
      <c r="G11" s="10" t="s">
        <v>9</v>
      </c>
      <c r="H11" s="11"/>
      <c r="I11" s="11"/>
      <c r="J11" s="12" t="s">
        <v>10</v>
      </c>
      <c r="K11" s="250"/>
      <c r="L11" s="155"/>
      <c r="M11" s="160"/>
      <c r="N11" s="13"/>
      <c r="O11" s="13"/>
      <c r="P11" s="13"/>
      <c r="Q11" s="13"/>
      <c r="R11" s="13"/>
      <c r="S11" s="13"/>
      <c r="T11" s="13"/>
      <c r="U11" s="240"/>
      <c r="V11" s="34" t="s">
        <v>8</v>
      </c>
      <c r="W11" s="14"/>
      <c r="X11" s="15" t="s">
        <v>9</v>
      </c>
      <c r="Y11" s="16"/>
      <c r="Z11" s="13"/>
      <c r="AA11" s="17" t="s">
        <v>10</v>
      </c>
      <c r="AB11" s="32" t="s">
        <v>46</v>
      </c>
      <c r="AC11" s="21" t="s">
        <v>47</v>
      </c>
      <c r="AD11" s="21" t="s">
        <v>48</v>
      </c>
      <c r="AE11" s="154"/>
      <c r="AF11" s="33" t="s">
        <v>47</v>
      </c>
      <c r="AG11" s="35" t="s">
        <v>50</v>
      </c>
      <c r="AH11" s="33" t="s">
        <v>51</v>
      </c>
      <c r="XET11" s="5" t="s">
        <v>11</v>
      </c>
      <c r="XEU11" s="5" t="s">
        <v>12</v>
      </c>
      <c r="XEV11" s="5" t="s">
        <v>9</v>
      </c>
      <c r="XEW11" s="5" t="s">
        <v>8</v>
      </c>
    </row>
    <row r="12" spans="1:34 16374:16377" ht="50.25" customHeight="1" x14ac:dyDescent="0.25">
      <c r="A12" s="172"/>
      <c r="B12" s="187"/>
      <c r="C12" s="208"/>
      <c r="D12" s="242"/>
      <c r="E12" s="182" t="s">
        <v>15</v>
      </c>
      <c r="F12" s="135" t="str">
        <f>IF(E12="(1) RARA VEZ","1", IF(E12="(2) IMPROBABLE","2",IF(E12="(3) POSIBLE","3",IF(E12="(4) PROBABLE","4",IF(E12="(5) CASI SEGURO","5","")))))</f>
        <v>3</v>
      </c>
      <c r="G12" s="161" t="s">
        <v>19</v>
      </c>
      <c r="H12" s="137" t="str">
        <f>IF(G12="(5) MODERADO","5", IF(G12="(10) MAYOR","10",IF(G12="(20) CATASTROFICO","20","")))</f>
        <v>20</v>
      </c>
      <c r="I12" s="170">
        <f>F12*H12</f>
        <v>60</v>
      </c>
      <c r="J12" s="184">
        <f>+I12</f>
        <v>60</v>
      </c>
      <c r="K12" s="190"/>
      <c r="L12" s="22" t="s">
        <v>6</v>
      </c>
      <c r="M12" s="20" t="s">
        <v>11</v>
      </c>
      <c r="N12" s="18">
        <f>IF(M12="SÍ",15,"0")</f>
        <v>15</v>
      </c>
      <c r="O12" s="169">
        <f>SUM(N12:N18)</f>
        <v>70</v>
      </c>
      <c r="P12" s="141">
        <f>IF(AND($O12&gt;=0,$O12&lt;=50),0,IF(AND($O12&gt;50,$O12&lt;=75),1,IF(AND($O12&gt;75,$O12&lt;=100),2,"")))</f>
        <v>1</v>
      </c>
      <c r="Q12" s="141">
        <f>$F12-$P12</f>
        <v>2</v>
      </c>
      <c r="R12" s="145">
        <f>IF($Q12&lt;=0,1,$Q12)</f>
        <v>2</v>
      </c>
      <c r="S12" s="141">
        <f>$H12-$P12</f>
        <v>19</v>
      </c>
      <c r="T12" s="145">
        <f>IF($S12=19,10,IF($S12=18,5,IF($S12=9,5,IF($S12=8,5,H12))))</f>
        <v>10</v>
      </c>
      <c r="U12" s="143" t="s">
        <v>8</v>
      </c>
      <c r="V12" s="156" t="str">
        <f>IF(AND($U12="PROBABILIDAD",$R12=1),$XET$6,IF(AND($U12="PROBABILIDAD",$R12=2),$XET$5,IF(AND($U12="PROBABILIDAD",$R12=3),$XET$4,IF(AND($U12="PROBABILIDAD",$R12=4),$XET$3,IF(AND($U12="PROBABILIDAD",$R12=5),$XET$2,$E12)))))</f>
        <v>(2) IMPROBABLE</v>
      </c>
      <c r="W12" s="149">
        <f>IF($U12="PROBABILIDAD",$R12,$F12)</f>
        <v>2</v>
      </c>
      <c r="X12" s="163" t="str">
        <f>IF(AND($U12="IMPACTO",$S12=18),$XET$9,IF(AND($U12="IMPACTO",$S12=19),$XEU$9,IF(AND($U12="IMPACTO",$S12=20),$XEV$9,IF(AND($U12="IMPACTO",$S12&lt;10),$XET$9,$G12))))</f>
        <v>(20) CATASTROFICO</v>
      </c>
      <c r="Y12" s="152" t="str">
        <f>IF($U12="IMPACTO",$T12,$H12)</f>
        <v>20</v>
      </c>
      <c r="Z12" s="137">
        <f>$W12*$Y12</f>
        <v>40</v>
      </c>
      <c r="AA12" s="147">
        <f>$Z12</f>
        <v>40</v>
      </c>
      <c r="AB12" s="190"/>
      <c r="AC12" s="190"/>
      <c r="AD12" s="190"/>
      <c r="AE12" s="190"/>
      <c r="AF12" s="190"/>
      <c r="AG12" s="190"/>
      <c r="AH12" s="237"/>
    </row>
    <row r="13" spans="1:34 16374:16377" ht="48" customHeight="1" x14ac:dyDescent="0.25">
      <c r="A13" s="172"/>
      <c r="B13" s="188"/>
      <c r="C13" s="208"/>
      <c r="D13" s="243"/>
      <c r="E13" s="182"/>
      <c r="F13" s="135"/>
      <c r="G13" s="161"/>
      <c r="H13" s="137"/>
      <c r="I13" s="170"/>
      <c r="J13" s="184"/>
      <c r="K13" s="191"/>
      <c r="L13" s="23" t="s">
        <v>7</v>
      </c>
      <c r="M13" s="20" t="s">
        <v>11</v>
      </c>
      <c r="N13" s="19">
        <f>IF(M13="SÍ",5,"0")</f>
        <v>5</v>
      </c>
      <c r="O13" s="170"/>
      <c r="P13" s="142"/>
      <c r="Q13" s="142"/>
      <c r="R13" s="146"/>
      <c r="S13" s="142"/>
      <c r="T13" s="146"/>
      <c r="U13" s="144"/>
      <c r="V13" s="157"/>
      <c r="W13" s="150"/>
      <c r="X13" s="164"/>
      <c r="Y13" s="152"/>
      <c r="Z13" s="137"/>
      <c r="AA13" s="148"/>
      <c r="AB13" s="191"/>
      <c r="AC13" s="191"/>
      <c r="AD13" s="191"/>
      <c r="AE13" s="191"/>
      <c r="AF13" s="191"/>
      <c r="AG13" s="191"/>
      <c r="AH13" s="238"/>
    </row>
    <row r="14" spans="1:34 16374:16377" ht="33" customHeight="1" x14ac:dyDescent="0.25">
      <c r="A14" s="172"/>
      <c r="B14" s="188"/>
      <c r="C14" s="208"/>
      <c r="D14" s="243"/>
      <c r="E14" s="182"/>
      <c r="F14" s="135"/>
      <c r="G14" s="161"/>
      <c r="H14" s="137"/>
      <c r="I14" s="170"/>
      <c r="J14" s="138" t="str">
        <f>IF(AND(I12&gt;=5,I12&lt;=10),"BAJA",IF(AND(I12&gt;=15,I12&lt;=25),"MODERADA",IF(AND(I12&gt;=30,I12&lt;=50),"ALTA",IF(AND(I12&gt;=60,I12&lt;=100),"EXTREMA",""))))</f>
        <v>EXTREMA</v>
      </c>
      <c r="K14" s="191"/>
      <c r="L14" s="24" t="s">
        <v>3</v>
      </c>
      <c r="M14" s="20" t="s">
        <v>11</v>
      </c>
      <c r="N14" s="19">
        <f>IF(M14="SÍ",15,"0")</f>
        <v>15</v>
      </c>
      <c r="O14" s="170"/>
      <c r="P14" s="142"/>
      <c r="Q14" s="142"/>
      <c r="R14" s="146"/>
      <c r="S14" s="142"/>
      <c r="T14" s="146"/>
      <c r="U14" s="144"/>
      <c r="V14" s="157"/>
      <c r="W14" s="150"/>
      <c r="X14" s="164"/>
      <c r="Y14" s="152"/>
      <c r="Z14" s="137"/>
      <c r="AA14" s="140" t="str">
        <f>IF(AND($Z12&gt;=5,$Z12&lt;=10),"BAJA",IF(AND($Z12&gt;=15,$Z12&lt;=25),"MODERADA",IF(AND($Z12&gt;=30,$Z12&lt;=50),"ALTA",IF(AND($Z12&gt;=60,$Z12&lt;=100),"EXTREMA",""))))</f>
        <v>ALTA</v>
      </c>
      <c r="AB14" s="191"/>
      <c r="AC14" s="191"/>
      <c r="AD14" s="191"/>
      <c r="AE14" s="191"/>
      <c r="AF14" s="191"/>
      <c r="AG14" s="191"/>
      <c r="AH14" s="238"/>
    </row>
    <row r="15" spans="1:34 16374:16377" ht="26.25" customHeight="1" x14ac:dyDescent="0.25">
      <c r="A15" s="172"/>
      <c r="B15" s="188"/>
      <c r="C15" s="208"/>
      <c r="D15" s="243"/>
      <c r="E15" s="182"/>
      <c r="F15" s="135"/>
      <c r="G15" s="161"/>
      <c r="H15" s="137"/>
      <c r="I15" s="170"/>
      <c r="J15" s="138"/>
      <c r="K15" s="191"/>
      <c r="L15" s="24" t="s">
        <v>4</v>
      </c>
      <c r="M15" s="20" t="s">
        <v>11</v>
      </c>
      <c r="N15" s="19">
        <f>IF(M15="SÍ",10,"0")</f>
        <v>10</v>
      </c>
      <c r="O15" s="170"/>
      <c r="P15" s="142"/>
      <c r="Q15" s="142"/>
      <c r="R15" s="146"/>
      <c r="S15" s="142"/>
      <c r="T15" s="146"/>
      <c r="U15" s="144"/>
      <c r="V15" s="157"/>
      <c r="W15" s="150"/>
      <c r="X15" s="164"/>
      <c r="Y15" s="152"/>
      <c r="Z15" s="137"/>
      <c r="AA15" s="140"/>
      <c r="AB15" s="191"/>
      <c r="AC15" s="191"/>
      <c r="AD15" s="191"/>
      <c r="AE15" s="191"/>
      <c r="AF15" s="191"/>
      <c r="AG15" s="191"/>
      <c r="AH15" s="238"/>
    </row>
    <row r="16" spans="1:34 16374:16377" ht="45" customHeight="1" x14ac:dyDescent="0.25">
      <c r="A16" s="172"/>
      <c r="B16" s="188"/>
      <c r="C16" s="208"/>
      <c r="D16" s="243"/>
      <c r="E16" s="182"/>
      <c r="F16" s="135"/>
      <c r="G16" s="161"/>
      <c r="H16" s="137"/>
      <c r="I16" s="170"/>
      <c r="J16" s="138"/>
      <c r="K16" s="191"/>
      <c r="L16" s="23" t="s">
        <v>36</v>
      </c>
      <c r="M16" s="20" t="s">
        <v>11</v>
      </c>
      <c r="N16" s="19">
        <f>IF(M16="SÍ",15,"0")</f>
        <v>15</v>
      </c>
      <c r="O16" s="170"/>
      <c r="P16" s="142"/>
      <c r="Q16" s="142"/>
      <c r="R16" s="146"/>
      <c r="S16" s="142"/>
      <c r="T16" s="146"/>
      <c r="U16" s="144"/>
      <c r="V16" s="157"/>
      <c r="W16" s="150"/>
      <c r="X16" s="164"/>
      <c r="Y16" s="152"/>
      <c r="Z16" s="137"/>
      <c r="AA16" s="140"/>
      <c r="AB16" s="191"/>
      <c r="AC16" s="191"/>
      <c r="AD16" s="191"/>
      <c r="AE16" s="191"/>
      <c r="AF16" s="191"/>
      <c r="AG16" s="191"/>
      <c r="AH16" s="238"/>
    </row>
    <row r="17" spans="1:34" ht="51" customHeight="1" x14ac:dyDescent="0.25">
      <c r="A17" s="172"/>
      <c r="B17" s="188"/>
      <c r="C17" s="208"/>
      <c r="D17" s="243"/>
      <c r="E17" s="182"/>
      <c r="F17" s="135"/>
      <c r="G17" s="161"/>
      <c r="H17" s="137"/>
      <c r="I17" s="170"/>
      <c r="J17" s="138"/>
      <c r="K17" s="191"/>
      <c r="L17" s="23" t="s">
        <v>5</v>
      </c>
      <c r="M17" s="20" t="s">
        <v>11</v>
      </c>
      <c r="N17" s="19">
        <f>IF(M17="SÍ",10,"0")</f>
        <v>10</v>
      </c>
      <c r="O17" s="170"/>
      <c r="P17" s="142"/>
      <c r="Q17" s="142"/>
      <c r="R17" s="146"/>
      <c r="S17" s="142"/>
      <c r="T17" s="146"/>
      <c r="U17" s="144"/>
      <c r="V17" s="157"/>
      <c r="W17" s="150"/>
      <c r="X17" s="164"/>
      <c r="Y17" s="152"/>
      <c r="Z17" s="137"/>
      <c r="AA17" s="140"/>
      <c r="AB17" s="191"/>
      <c r="AC17" s="191"/>
      <c r="AD17" s="191"/>
      <c r="AE17" s="191"/>
      <c r="AF17" s="191"/>
      <c r="AG17" s="191"/>
      <c r="AH17" s="238"/>
    </row>
    <row r="18" spans="1:34" ht="39.75" customHeight="1" x14ac:dyDescent="0.25">
      <c r="A18" s="186"/>
      <c r="B18" s="189"/>
      <c r="C18" s="241"/>
      <c r="D18" s="244"/>
      <c r="E18" s="183"/>
      <c r="F18" s="136"/>
      <c r="G18" s="162"/>
      <c r="H18" s="137"/>
      <c r="I18" s="170"/>
      <c r="J18" s="139"/>
      <c r="K18" s="191"/>
      <c r="L18" s="27" t="s">
        <v>35</v>
      </c>
      <c r="M18" s="20" t="s">
        <v>12</v>
      </c>
      <c r="N18" s="19" t="str">
        <f>IF(M18="SÍ",30,"0")</f>
        <v>0</v>
      </c>
      <c r="O18" s="170"/>
      <c r="P18" s="142"/>
      <c r="Q18" s="142"/>
      <c r="R18" s="146"/>
      <c r="S18" s="142"/>
      <c r="T18" s="146"/>
      <c r="U18" s="144"/>
      <c r="V18" s="158"/>
      <c r="W18" s="151"/>
      <c r="X18" s="165"/>
      <c r="Y18" s="152"/>
      <c r="Z18" s="137"/>
      <c r="AA18" s="140"/>
      <c r="AB18" s="191"/>
      <c r="AC18" s="191"/>
      <c r="AD18" s="191"/>
      <c r="AE18" s="191"/>
      <c r="AF18" s="191"/>
      <c r="AG18" s="191"/>
      <c r="AH18" s="238"/>
    </row>
    <row r="19" spans="1:34" ht="50.25" customHeight="1" x14ac:dyDescent="0.25">
      <c r="A19" s="172"/>
      <c r="B19" s="187"/>
      <c r="C19" s="208"/>
      <c r="D19" s="242"/>
      <c r="E19" s="182" t="s">
        <v>16</v>
      </c>
      <c r="F19" s="135" t="str">
        <f>IF(E19="(1) RARA VEZ","1", IF(E19="(2) IMPROBABLE","2",IF(E19="(3) POSIBLE","3",IF(E19="(4) PROBABLE","4",IF(E19="(5) CASI SEGURO","5","")))))</f>
        <v>4</v>
      </c>
      <c r="G19" s="161" t="s">
        <v>20</v>
      </c>
      <c r="H19" s="137" t="str">
        <f>IF(G19="(5) MODERADO","5", IF(G19="(10) MAYOR","10",IF(G19="(20) CATASTROFICO","20","")))</f>
        <v>10</v>
      </c>
      <c r="I19" s="170">
        <f>F19*H19</f>
        <v>40</v>
      </c>
      <c r="J19" s="184">
        <f>+I19</f>
        <v>40</v>
      </c>
      <c r="K19" s="190"/>
      <c r="L19" s="22" t="s">
        <v>6</v>
      </c>
      <c r="M19" s="20" t="s">
        <v>11</v>
      </c>
      <c r="N19" s="39">
        <f>IF(M19="SÍ",15,"0")</f>
        <v>15</v>
      </c>
      <c r="O19" s="169">
        <f>SUM(N19:N25)</f>
        <v>100</v>
      </c>
      <c r="P19" s="141">
        <f>IF(AND($O19&gt;=0,$O19&lt;=50),0,IF(AND($O19&gt;50,$O19&lt;=75),1,IF(AND($O19&gt;75,$O19&lt;=100),2,"")))</f>
        <v>2</v>
      </c>
      <c r="Q19" s="141">
        <f>$F19-$P19</f>
        <v>2</v>
      </c>
      <c r="R19" s="145">
        <f>IF($Q19&lt;=0,1,$Q19)</f>
        <v>2</v>
      </c>
      <c r="S19" s="141">
        <f>$H19-$P19</f>
        <v>8</v>
      </c>
      <c r="T19" s="145">
        <f>IF($S19=19,10,IF($S19=18,5,IF($S19=9,5,IF($S19=8,5,H19))))</f>
        <v>5</v>
      </c>
      <c r="U19" s="143"/>
      <c r="V19" s="156" t="str">
        <f>IF(AND($U19="PROBABILIDAD",$R19=1),$XET$6,IF(AND($U19="PROBABILIDAD",$R19=2),$XET$5,IF(AND($U19="PROBABILIDAD",$R19=3),$XET$4,IF(AND($U19="PROBABILIDAD",$R19=4),$XET$3,IF(AND($U19="PROBABILIDAD",$R19=5),$XET$2,$E19)))))</f>
        <v>(4) PROBABLE</v>
      </c>
      <c r="W19" s="245" t="str">
        <f>IF($U19="PROBABILIDAD",$R19,$F19)</f>
        <v>4</v>
      </c>
      <c r="X19" s="163" t="str">
        <f>IF(AND($U19="IMPACTO",$S19=18),$XET$9,IF(AND($U19="IMPACTO",$S19=19),$XEU$9,IF(AND($U19="IMPACTO",$S19=20),$XEV$9,IF(AND($U19="IMPACTO",$S19&lt;10),$XET$9,$G19))))</f>
        <v>(10) MAYOR</v>
      </c>
      <c r="Y19" s="152" t="str">
        <f>IF($U19="IMPACTO",$T19,$H19)</f>
        <v>10</v>
      </c>
      <c r="Z19" s="137">
        <f>$W19*$Y19</f>
        <v>40</v>
      </c>
      <c r="AA19" s="147">
        <f>$Z19</f>
        <v>40</v>
      </c>
      <c r="AB19" s="190"/>
      <c r="AC19" s="190"/>
      <c r="AD19" s="190"/>
      <c r="AE19" s="190"/>
      <c r="AF19" s="190"/>
      <c r="AG19" s="190"/>
      <c r="AH19" s="237"/>
    </row>
    <row r="20" spans="1:34" ht="48" customHeight="1" x14ac:dyDescent="0.25">
      <c r="A20" s="172"/>
      <c r="B20" s="188"/>
      <c r="C20" s="208"/>
      <c r="D20" s="243"/>
      <c r="E20" s="182"/>
      <c r="F20" s="135"/>
      <c r="G20" s="161"/>
      <c r="H20" s="137"/>
      <c r="I20" s="170"/>
      <c r="J20" s="184"/>
      <c r="K20" s="191"/>
      <c r="L20" s="23" t="s">
        <v>7</v>
      </c>
      <c r="M20" s="20" t="s">
        <v>11</v>
      </c>
      <c r="N20" s="19">
        <f>IF(M20="SÍ",5,"0")</f>
        <v>5</v>
      </c>
      <c r="O20" s="170"/>
      <c r="P20" s="142"/>
      <c r="Q20" s="142"/>
      <c r="R20" s="146"/>
      <c r="S20" s="142"/>
      <c r="T20" s="146"/>
      <c r="U20" s="144"/>
      <c r="V20" s="157"/>
      <c r="W20" s="246"/>
      <c r="X20" s="164"/>
      <c r="Y20" s="152"/>
      <c r="Z20" s="137"/>
      <c r="AA20" s="148"/>
      <c r="AB20" s="191"/>
      <c r="AC20" s="191"/>
      <c r="AD20" s="191"/>
      <c r="AE20" s="191"/>
      <c r="AF20" s="191"/>
      <c r="AG20" s="191"/>
      <c r="AH20" s="238"/>
    </row>
    <row r="21" spans="1:34" ht="33" customHeight="1" x14ac:dyDescent="0.25">
      <c r="A21" s="172"/>
      <c r="B21" s="188"/>
      <c r="C21" s="208"/>
      <c r="D21" s="243"/>
      <c r="E21" s="182"/>
      <c r="F21" s="135"/>
      <c r="G21" s="161"/>
      <c r="H21" s="137"/>
      <c r="I21" s="170"/>
      <c r="J21" s="138" t="str">
        <f>IF(AND(I19&gt;=5,I19&lt;=10),"BAJA",IF(AND(I19&gt;=15,I19&lt;=25),"MODERADA",IF(AND(I19&gt;=30,I19&lt;=50),"ALTA",IF(AND(I19&gt;=60,I19&lt;=100),"EXTREMA",""))))</f>
        <v>ALTA</v>
      </c>
      <c r="K21" s="191"/>
      <c r="L21" s="24" t="s">
        <v>3</v>
      </c>
      <c r="M21" s="20" t="s">
        <v>11</v>
      </c>
      <c r="N21" s="19">
        <f>IF(M21="SÍ",15,"0")</f>
        <v>15</v>
      </c>
      <c r="O21" s="170"/>
      <c r="P21" s="142"/>
      <c r="Q21" s="142"/>
      <c r="R21" s="146"/>
      <c r="S21" s="142"/>
      <c r="T21" s="146"/>
      <c r="U21" s="144"/>
      <c r="V21" s="157"/>
      <c r="W21" s="246"/>
      <c r="X21" s="164"/>
      <c r="Y21" s="152"/>
      <c r="Z21" s="137"/>
      <c r="AA21" s="140" t="str">
        <f>IF(AND($Z19&gt;=5,$Z19&lt;=10),"BAJA",IF(AND($Z19&gt;=15,$Z19&lt;=25),"MODERADA",IF(AND($Z19&gt;=30,$Z19&lt;=50),"ALTA",IF(AND($Z19&gt;=60,$Z19&lt;=100),"EXTREMA",""))))</f>
        <v>ALTA</v>
      </c>
      <c r="AB21" s="191"/>
      <c r="AC21" s="191"/>
      <c r="AD21" s="191"/>
      <c r="AE21" s="191"/>
      <c r="AF21" s="191"/>
      <c r="AG21" s="191"/>
      <c r="AH21" s="238"/>
    </row>
    <row r="22" spans="1:34" ht="26.25" customHeight="1" x14ac:dyDescent="0.25">
      <c r="A22" s="172"/>
      <c r="B22" s="188"/>
      <c r="C22" s="208"/>
      <c r="D22" s="243"/>
      <c r="E22" s="182"/>
      <c r="F22" s="135"/>
      <c r="G22" s="161"/>
      <c r="H22" s="137"/>
      <c r="I22" s="170"/>
      <c r="J22" s="138"/>
      <c r="K22" s="191"/>
      <c r="L22" s="24" t="s">
        <v>4</v>
      </c>
      <c r="M22" s="20" t="s">
        <v>11</v>
      </c>
      <c r="N22" s="19">
        <f>IF(M22="SÍ",10,"0")</f>
        <v>10</v>
      </c>
      <c r="O22" s="170"/>
      <c r="P22" s="142"/>
      <c r="Q22" s="142"/>
      <c r="R22" s="146"/>
      <c r="S22" s="142"/>
      <c r="T22" s="146"/>
      <c r="U22" s="144"/>
      <c r="V22" s="157"/>
      <c r="W22" s="246"/>
      <c r="X22" s="164"/>
      <c r="Y22" s="152"/>
      <c r="Z22" s="137"/>
      <c r="AA22" s="140"/>
      <c r="AB22" s="191"/>
      <c r="AC22" s="191"/>
      <c r="AD22" s="191"/>
      <c r="AE22" s="191"/>
      <c r="AF22" s="191"/>
      <c r="AG22" s="191"/>
      <c r="AH22" s="238"/>
    </row>
    <row r="23" spans="1:34" ht="45" customHeight="1" x14ac:dyDescent="0.25">
      <c r="A23" s="172"/>
      <c r="B23" s="188"/>
      <c r="C23" s="208"/>
      <c r="D23" s="243"/>
      <c r="E23" s="182"/>
      <c r="F23" s="135"/>
      <c r="G23" s="161"/>
      <c r="H23" s="137"/>
      <c r="I23" s="170"/>
      <c r="J23" s="138"/>
      <c r="K23" s="191"/>
      <c r="L23" s="23" t="s">
        <v>36</v>
      </c>
      <c r="M23" s="20" t="s">
        <v>11</v>
      </c>
      <c r="N23" s="19">
        <f>IF(M23="SÍ",15,"0")</f>
        <v>15</v>
      </c>
      <c r="O23" s="170"/>
      <c r="P23" s="142"/>
      <c r="Q23" s="142"/>
      <c r="R23" s="146"/>
      <c r="S23" s="142"/>
      <c r="T23" s="146"/>
      <c r="U23" s="144"/>
      <c r="V23" s="157"/>
      <c r="W23" s="246"/>
      <c r="X23" s="164"/>
      <c r="Y23" s="152"/>
      <c r="Z23" s="137"/>
      <c r="AA23" s="140"/>
      <c r="AB23" s="191"/>
      <c r="AC23" s="191"/>
      <c r="AD23" s="191"/>
      <c r="AE23" s="191"/>
      <c r="AF23" s="191"/>
      <c r="AG23" s="191"/>
      <c r="AH23" s="238"/>
    </row>
    <row r="24" spans="1:34" ht="51" customHeight="1" x14ac:dyDescent="0.25">
      <c r="A24" s="172"/>
      <c r="B24" s="188"/>
      <c r="C24" s="208"/>
      <c r="D24" s="243"/>
      <c r="E24" s="182"/>
      <c r="F24" s="135"/>
      <c r="G24" s="161"/>
      <c r="H24" s="137"/>
      <c r="I24" s="170"/>
      <c r="J24" s="138"/>
      <c r="K24" s="191"/>
      <c r="L24" s="23" t="s">
        <v>5</v>
      </c>
      <c r="M24" s="20" t="s">
        <v>11</v>
      </c>
      <c r="N24" s="19">
        <f>IF(M24="SÍ",10,"0")</f>
        <v>10</v>
      </c>
      <c r="O24" s="170"/>
      <c r="P24" s="142"/>
      <c r="Q24" s="142"/>
      <c r="R24" s="146"/>
      <c r="S24" s="142"/>
      <c r="T24" s="146"/>
      <c r="U24" s="144"/>
      <c r="V24" s="157"/>
      <c r="W24" s="246"/>
      <c r="X24" s="164"/>
      <c r="Y24" s="152"/>
      <c r="Z24" s="137"/>
      <c r="AA24" s="140"/>
      <c r="AB24" s="191"/>
      <c r="AC24" s="191"/>
      <c r="AD24" s="191"/>
      <c r="AE24" s="191"/>
      <c r="AF24" s="191"/>
      <c r="AG24" s="191"/>
      <c r="AH24" s="238"/>
    </row>
    <row r="25" spans="1:34" ht="39.75" customHeight="1" x14ac:dyDescent="0.25">
      <c r="A25" s="186"/>
      <c r="B25" s="189"/>
      <c r="C25" s="241"/>
      <c r="D25" s="244"/>
      <c r="E25" s="183"/>
      <c r="F25" s="136"/>
      <c r="G25" s="162"/>
      <c r="H25" s="137"/>
      <c r="I25" s="170"/>
      <c r="J25" s="139"/>
      <c r="K25" s="191"/>
      <c r="L25" s="27" t="s">
        <v>35</v>
      </c>
      <c r="M25" s="20" t="s">
        <v>11</v>
      </c>
      <c r="N25" s="19">
        <f>IF(M25="SÍ",30,"0")</f>
        <v>30</v>
      </c>
      <c r="O25" s="170"/>
      <c r="P25" s="142"/>
      <c r="Q25" s="142"/>
      <c r="R25" s="146"/>
      <c r="S25" s="142"/>
      <c r="T25" s="146"/>
      <c r="U25" s="144"/>
      <c r="V25" s="158"/>
      <c r="W25" s="247"/>
      <c r="X25" s="165"/>
      <c r="Y25" s="152"/>
      <c r="Z25" s="137"/>
      <c r="AA25" s="140"/>
      <c r="AB25" s="191"/>
      <c r="AC25" s="191"/>
      <c r="AD25" s="191"/>
      <c r="AE25" s="191"/>
      <c r="AF25" s="191"/>
      <c r="AG25" s="191"/>
      <c r="AH25" s="238"/>
    </row>
    <row r="26" spans="1:34" ht="50.25" customHeight="1" x14ac:dyDescent="0.25">
      <c r="A26" s="172"/>
      <c r="B26" s="187"/>
      <c r="C26" s="208"/>
      <c r="D26" s="242"/>
      <c r="E26" s="182" t="s">
        <v>15</v>
      </c>
      <c r="F26" s="135" t="str">
        <f>IF(E26="(1) RARA VEZ","1", IF(E26="(2) IMPROBABLE","2",IF(E26="(3) POSIBLE","3",IF(E26="(4) PROBABLE","4",IF(E26="(5) CASI SEGURO","5","")))))</f>
        <v>3</v>
      </c>
      <c r="G26" s="161" t="s">
        <v>20</v>
      </c>
      <c r="H26" s="137" t="str">
        <f>IF(G26="(5) MODERADO","5", IF(G26="(10) MAYOR","10",IF(G26="(20) CATASTROFICO","20","")))</f>
        <v>10</v>
      </c>
      <c r="I26" s="170">
        <f>F26*H26</f>
        <v>30</v>
      </c>
      <c r="J26" s="184">
        <f>+I26</f>
        <v>30</v>
      </c>
      <c r="K26" s="190"/>
      <c r="L26" s="22" t="s">
        <v>6</v>
      </c>
      <c r="M26" s="20" t="s">
        <v>12</v>
      </c>
      <c r="N26" s="39" t="str">
        <f>IF(M26="SÍ",15,"0")</f>
        <v>0</v>
      </c>
      <c r="O26" s="169">
        <f>SUM(N26:N32)</f>
        <v>0</v>
      </c>
      <c r="P26" s="141">
        <f>IF(AND($O26&gt;=0,$O26&lt;=50),0,IF(AND($O26&gt;50,$O26&lt;=75),1,IF(AND($O26&gt;75,$O26&lt;=100),2,"")))</f>
        <v>0</v>
      </c>
      <c r="Q26" s="141">
        <f>$F26-$P26</f>
        <v>3</v>
      </c>
      <c r="R26" s="145">
        <f>IF($Q26&lt;=0,1,$Q26)</f>
        <v>3</v>
      </c>
      <c r="S26" s="141">
        <f>$H26-$P26</f>
        <v>10</v>
      </c>
      <c r="T26" s="145" t="str">
        <f>IF($S26=19,10,IF($S26=18,5,IF($S26=9,5,IF($S26=8,5,H26))))</f>
        <v>10</v>
      </c>
      <c r="U26" s="143"/>
      <c r="V26" s="156" t="str">
        <f>IF(AND($U26="PROBABILIDAD",$R26=1),$XET$6,IF(AND($U26="PROBABILIDAD",$R26=2),$XET$5,IF(AND($U26="PROBABILIDAD",$R26=3),$XET$4,IF(AND($U26="PROBABILIDAD",$R26=4),$XET$3,IF(AND($U26="PROBABILIDAD",$R26=5),$XET$2,$E26)))))</f>
        <v>(3) POSIBLE</v>
      </c>
      <c r="W26" s="246" t="str">
        <f>IF($U26="PROBABILIDAD",$R26,$F26)</f>
        <v>3</v>
      </c>
      <c r="X26" s="163" t="str">
        <f>IF(AND($U26="IMPACTO",$S26=18),$XET$9,IF(AND($U26="IMPACTO",$S26=19),$XEU$9,IF(AND($U26="IMPACTO",$S26=20),$XEV$9,IF(AND($U26="IMPACTO",$S26&lt;10),$XET$9,$G26))))</f>
        <v>(10) MAYOR</v>
      </c>
      <c r="Y26" s="152" t="str">
        <f>IF($U26="IMPACTO",$T26,$H26)</f>
        <v>10</v>
      </c>
      <c r="Z26" s="137">
        <f>$W26*$Y26</f>
        <v>30</v>
      </c>
      <c r="AA26" s="147">
        <f>$Z26</f>
        <v>30</v>
      </c>
      <c r="AB26" s="190"/>
      <c r="AC26" s="190"/>
      <c r="AD26" s="190"/>
      <c r="AE26" s="190"/>
      <c r="AF26" s="190"/>
      <c r="AG26" s="190"/>
      <c r="AH26" s="237"/>
    </row>
    <row r="27" spans="1:34" ht="48" customHeight="1" x14ac:dyDescent="0.25">
      <c r="A27" s="172"/>
      <c r="B27" s="188"/>
      <c r="C27" s="208"/>
      <c r="D27" s="243"/>
      <c r="E27" s="182"/>
      <c r="F27" s="135"/>
      <c r="G27" s="161"/>
      <c r="H27" s="137"/>
      <c r="I27" s="170"/>
      <c r="J27" s="184"/>
      <c r="K27" s="191"/>
      <c r="L27" s="23" t="s">
        <v>7</v>
      </c>
      <c r="M27" s="20" t="s">
        <v>12</v>
      </c>
      <c r="N27" s="19" t="str">
        <f>IF(M27="SÍ",5,"0")</f>
        <v>0</v>
      </c>
      <c r="O27" s="170"/>
      <c r="P27" s="142"/>
      <c r="Q27" s="142"/>
      <c r="R27" s="146"/>
      <c r="S27" s="142"/>
      <c r="T27" s="146"/>
      <c r="U27" s="144"/>
      <c r="V27" s="157"/>
      <c r="W27" s="246"/>
      <c r="X27" s="164"/>
      <c r="Y27" s="152"/>
      <c r="Z27" s="137"/>
      <c r="AA27" s="148"/>
      <c r="AB27" s="191"/>
      <c r="AC27" s="191"/>
      <c r="AD27" s="191"/>
      <c r="AE27" s="191"/>
      <c r="AF27" s="191"/>
      <c r="AG27" s="191"/>
      <c r="AH27" s="238"/>
    </row>
    <row r="28" spans="1:34" ht="33" customHeight="1" x14ac:dyDescent="0.25">
      <c r="A28" s="172"/>
      <c r="B28" s="188"/>
      <c r="C28" s="208"/>
      <c r="D28" s="243"/>
      <c r="E28" s="182"/>
      <c r="F28" s="135"/>
      <c r="G28" s="161"/>
      <c r="H28" s="137"/>
      <c r="I28" s="170"/>
      <c r="J28" s="138" t="str">
        <f>IF(AND(I26&gt;=5,I26&lt;=10),"BAJA",IF(AND(I26&gt;=15,I26&lt;=25),"MODERADA",IF(AND(I26&gt;=30,I26&lt;=50),"ALTA",IF(AND(I26&gt;=60,I26&lt;=100),"EXTREMA",""))))</f>
        <v>ALTA</v>
      </c>
      <c r="K28" s="191"/>
      <c r="L28" s="24" t="s">
        <v>3</v>
      </c>
      <c r="M28" s="20" t="s">
        <v>12</v>
      </c>
      <c r="N28" s="19" t="str">
        <f>IF(M28="SÍ",15,"0")</f>
        <v>0</v>
      </c>
      <c r="O28" s="170"/>
      <c r="P28" s="142"/>
      <c r="Q28" s="142"/>
      <c r="R28" s="146"/>
      <c r="S28" s="142"/>
      <c r="T28" s="146"/>
      <c r="U28" s="144"/>
      <c r="V28" s="157"/>
      <c r="W28" s="246"/>
      <c r="X28" s="164"/>
      <c r="Y28" s="152"/>
      <c r="Z28" s="137"/>
      <c r="AA28" s="140" t="str">
        <f>IF(AND($Z26&gt;=5,$Z26&lt;=10),"BAJA",IF(AND($Z26&gt;=15,$Z26&lt;=25),"MODERADA",IF(AND($Z26&gt;=30,$Z26&lt;=50),"ALTA",IF(AND($Z26&gt;=60,$Z26&lt;=100),"EXTREMA",""))))</f>
        <v>ALTA</v>
      </c>
      <c r="AB28" s="191"/>
      <c r="AC28" s="191"/>
      <c r="AD28" s="191"/>
      <c r="AE28" s="191"/>
      <c r="AF28" s="191"/>
      <c r="AG28" s="191"/>
      <c r="AH28" s="238"/>
    </row>
    <row r="29" spans="1:34" ht="26.25" customHeight="1" x14ac:dyDescent="0.25">
      <c r="A29" s="172"/>
      <c r="B29" s="188"/>
      <c r="C29" s="208"/>
      <c r="D29" s="243"/>
      <c r="E29" s="182"/>
      <c r="F29" s="135"/>
      <c r="G29" s="161"/>
      <c r="H29" s="137"/>
      <c r="I29" s="170"/>
      <c r="J29" s="138"/>
      <c r="K29" s="191"/>
      <c r="L29" s="24" t="s">
        <v>4</v>
      </c>
      <c r="M29" s="20" t="s">
        <v>12</v>
      </c>
      <c r="N29" s="19" t="str">
        <f>IF(M29="SÍ",10,"0")</f>
        <v>0</v>
      </c>
      <c r="O29" s="170"/>
      <c r="P29" s="142"/>
      <c r="Q29" s="142"/>
      <c r="R29" s="146"/>
      <c r="S29" s="142"/>
      <c r="T29" s="146"/>
      <c r="U29" s="144"/>
      <c r="V29" s="157"/>
      <c r="W29" s="246"/>
      <c r="X29" s="164"/>
      <c r="Y29" s="152"/>
      <c r="Z29" s="137"/>
      <c r="AA29" s="140"/>
      <c r="AB29" s="191"/>
      <c r="AC29" s="191"/>
      <c r="AD29" s="191"/>
      <c r="AE29" s="191"/>
      <c r="AF29" s="191"/>
      <c r="AG29" s="191"/>
      <c r="AH29" s="238"/>
    </row>
    <row r="30" spans="1:34" ht="45" customHeight="1" x14ac:dyDescent="0.25">
      <c r="A30" s="172"/>
      <c r="B30" s="188"/>
      <c r="C30" s="208"/>
      <c r="D30" s="243"/>
      <c r="E30" s="182"/>
      <c r="F30" s="135"/>
      <c r="G30" s="161"/>
      <c r="H30" s="137"/>
      <c r="I30" s="170"/>
      <c r="J30" s="138"/>
      <c r="K30" s="191"/>
      <c r="L30" s="23" t="s">
        <v>36</v>
      </c>
      <c r="M30" s="20" t="s">
        <v>12</v>
      </c>
      <c r="N30" s="19" t="str">
        <f>IF(M30="SÍ",15,"0")</f>
        <v>0</v>
      </c>
      <c r="O30" s="170"/>
      <c r="P30" s="142"/>
      <c r="Q30" s="142"/>
      <c r="R30" s="146"/>
      <c r="S30" s="142"/>
      <c r="T30" s="146"/>
      <c r="U30" s="144"/>
      <c r="V30" s="157"/>
      <c r="W30" s="246"/>
      <c r="X30" s="164"/>
      <c r="Y30" s="152"/>
      <c r="Z30" s="137"/>
      <c r="AA30" s="140"/>
      <c r="AB30" s="191"/>
      <c r="AC30" s="191"/>
      <c r="AD30" s="191"/>
      <c r="AE30" s="191"/>
      <c r="AF30" s="191"/>
      <c r="AG30" s="191"/>
      <c r="AH30" s="238"/>
    </row>
    <row r="31" spans="1:34" ht="51" customHeight="1" x14ac:dyDescent="0.25">
      <c r="A31" s="172"/>
      <c r="B31" s="188"/>
      <c r="C31" s="208"/>
      <c r="D31" s="243"/>
      <c r="E31" s="182"/>
      <c r="F31" s="135"/>
      <c r="G31" s="161"/>
      <c r="H31" s="137"/>
      <c r="I31" s="170"/>
      <c r="J31" s="138"/>
      <c r="K31" s="191"/>
      <c r="L31" s="23" t="s">
        <v>5</v>
      </c>
      <c r="M31" s="20" t="s">
        <v>12</v>
      </c>
      <c r="N31" s="19" t="str">
        <f>IF(M31="SÍ",10,"0")</f>
        <v>0</v>
      </c>
      <c r="O31" s="170"/>
      <c r="P31" s="142"/>
      <c r="Q31" s="142"/>
      <c r="R31" s="146"/>
      <c r="S31" s="142"/>
      <c r="T31" s="146"/>
      <c r="U31" s="144"/>
      <c r="V31" s="157"/>
      <c r="W31" s="246"/>
      <c r="X31" s="164"/>
      <c r="Y31" s="152"/>
      <c r="Z31" s="137"/>
      <c r="AA31" s="140"/>
      <c r="AB31" s="191"/>
      <c r="AC31" s="191"/>
      <c r="AD31" s="191"/>
      <c r="AE31" s="191"/>
      <c r="AF31" s="191"/>
      <c r="AG31" s="191"/>
      <c r="AH31" s="238"/>
    </row>
    <row r="32" spans="1:34" ht="39.75" customHeight="1" x14ac:dyDescent="0.25">
      <c r="A32" s="186"/>
      <c r="B32" s="189"/>
      <c r="C32" s="241"/>
      <c r="D32" s="244"/>
      <c r="E32" s="183"/>
      <c r="F32" s="136"/>
      <c r="G32" s="162"/>
      <c r="H32" s="137"/>
      <c r="I32" s="170"/>
      <c r="J32" s="139"/>
      <c r="K32" s="191"/>
      <c r="L32" s="27" t="s">
        <v>35</v>
      </c>
      <c r="M32" s="28" t="s">
        <v>12</v>
      </c>
      <c r="N32" s="19" t="str">
        <f>IF(M32="SÍ",30,"0")</f>
        <v>0</v>
      </c>
      <c r="O32" s="170"/>
      <c r="P32" s="142"/>
      <c r="Q32" s="142"/>
      <c r="R32" s="146"/>
      <c r="S32" s="142"/>
      <c r="T32" s="146"/>
      <c r="U32" s="144"/>
      <c r="V32" s="158"/>
      <c r="W32" s="246"/>
      <c r="X32" s="165"/>
      <c r="Y32" s="152"/>
      <c r="Z32" s="137"/>
      <c r="AA32" s="140"/>
      <c r="AB32" s="191"/>
      <c r="AC32" s="191"/>
      <c r="AD32" s="191"/>
      <c r="AE32" s="191"/>
      <c r="AF32" s="191"/>
      <c r="AG32" s="191"/>
      <c r="AH32" s="238"/>
    </row>
    <row r="33" spans="1:34" ht="50.25" customHeight="1" x14ac:dyDescent="0.25">
      <c r="A33" s="172"/>
      <c r="B33" s="187"/>
      <c r="C33" s="208"/>
      <c r="D33" s="242"/>
      <c r="E33" s="182" t="s">
        <v>15</v>
      </c>
      <c r="F33" s="135" t="str">
        <f>IF(E33="(1) RARA VEZ","1", IF(E33="(2) IMPROBABLE","2",IF(E33="(3) POSIBLE","3",IF(E33="(4) PROBABLE","4",IF(E33="(5) CASI SEGURO","5","")))))</f>
        <v>3</v>
      </c>
      <c r="G33" s="161" t="s">
        <v>18</v>
      </c>
      <c r="H33" s="137" t="str">
        <f>IF(G33="(5) MODERADO","5", IF(G33="(10) MAYOR","10",IF(G33="(20) CATASTROFICO","20","")))</f>
        <v>5</v>
      </c>
      <c r="I33" s="170">
        <f>F33*H33</f>
        <v>15</v>
      </c>
      <c r="J33" s="184">
        <f>+I33</f>
        <v>15</v>
      </c>
      <c r="K33" s="190"/>
      <c r="L33" s="22" t="s">
        <v>6</v>
      </c>
      <c r="M33" s="20" t="s">
        <v>12</v>
      </c>
      <c r="N33" s="39" t="str">
        <f>IF(M33="SÍ",15,"0")</f>
        <v>0</v>
      </c>
      <c r="O33" s="169">
        <f>SUM(N33:N39)</f>
        <v>0</v>
      </c>
      <c r="P33" s="141">
        <f>IF(AND($O33&gt;=0,$O33&lt;=50),0,IF(AND($O33&gt;50,$O33&lt;=75),1,IF(AND($O33&gt;75,$O33&lt;=100),2,"")))</f>
        <v>0</v>
      </c>
      <c r="Q33" s="141">
        <f>$F33-$P33</f>
        <v>3</v>
      </c>
      <c r="R33" s="145">
        <f>IF($Q33&lt;=0,1,$Q33)</f>
        <v>3</v>
      </c>
      <c r="S33" s="141">
        <f>$H33-$P33</f>
        <v>5</v>
      </c>
      <c r="T33" s="145" t="str">
        <f>IF($S33=19,10,IF($S33=18,5,IF($S33=9,5,IF($S33=8,5,H33))))</f>
        <v>5</v>
      </c>
      <c r="U33" s="143" t="s">
        <v>8</v>
      </c>
      <c r="V33" s="157" t="str">
        <f>IF(AND($U33="PROBABILIDAD",$R33=1),$XET$6,IF(AND($U33="PROBABILIDAD",$R33=2),$XET$5,IF(AND($U33="PROBABILIDAD",$R33=3),$XET$4,IF(AND($U33="PROBABILIDAD",$R33=4),$XET$3,IF(AND($U33="PROBABILIDAD",$R33=5),$XET$2,$E33)))))</f>
        <v>(3) POSIBLE</v>
      </c>
      <c r="W33" s="246">
        <f>IF($U33="PROBABILIDAD",$R33,$F33)</f>
        <v>3</v>
      </c>
      <c r="X33" s="164" t="str">
        <f>IF(AND($U33="IMPACTO",$S33=18),$XET$9,IF(AND($U33="IMPACTO",$S33=19),$XEU$9,IF(AND($U33="IMPACTO",$S33=20),$XEV$9,IF(AND($U33="IMPACTO",$S33&lt;10),$XET$9,$G33))))</f>
        <v>(5) MODERADO</v>
      </c>
      <c r="Y33" s="152" t="str">
        <f>IF($U33="IMPACTO",$T33,$H33)</f>
        <v>5</v>
      </c>
      <c r="Z33" s="137">
        <f>$W33*$Y33</f>
        <v>15</v>
      </c>
      <c r="AA33" s="147">
        <f>$Z33</f>
        <v>15</v>
      </c>
      <c r="AB33" s="190"/>
      <c r="AC33" s="190"/>
      <c r="AD33" s="190"/>
      <c r="AE33" s="190"/>
      <c r="AF33" s="190"/>
      <c r="AG33" s="190"/>
      <c r="AH33" s="237"/>
    </row>
    <row r="34" spans="1:34" ht="48" customHeight="1" x14ac:dyDescent="0.25">
      <c r="A34" s="172"/>
      <c r="B34" s="188"/>
      <c r="C34" s="208"/>
      <c r="D34" s="243"/>
      <c r="E34" s="182"/>
      <c r="F34" s="135"/>
      <c r="G34" s="161"/>
      <c r="H34" s="137"/>
      <c r="I34" s="170"/>
      <c r="J34" s="184"/>
      <c r="K34" s="191"/>
      <c r="L34" s="23" t="s">
        <v>7</v>
      </c>
      <c r="M34" s="20" t="s">
        <v>12</v>
      </c>
      <c r="N34" s="19" t="str">
        <f>IF(M34="SÍ",5,"0")</f>
        <v>0</v>
      </c>
      <c r="O34" s="170"/>
      <c r="P34" s="142"/>
      <c r="Q34" s="142"/>
      <c r="R34" s="146"/>
      <c r="S34" s="142"/>
      <c r="T34" s="146"/>
      <c r="U34" s="144"/>
      <c r="V34" s="157"/>
      <c r="W34" s="246"/>
      <c r="X34" s="164"/>
      <c r="Y34" s="152"/>
      <c r="Z34" s="137"/>
      <c r="AA34" s="148"/>
      <c r="AB34" s="191"/>
      <c r="AC34" s="191"/>
      <c r="AD34" s="191"/>
      <c r="AE34" s="191"/>
      <c r="AF34" s="191"/>
      <c r="AG34" s="191"/>
      <c r="AH34" s="238"/>
    </row>
    <row r="35" spans="1:34" ht="33" customHeight="1" x14ac:dyDescent="0.25">
      <c r="A35" s="172"/>
      <c r="B35" s="188"/>
      <c r="C35" s="208"/>
      <c r="D35" s="243"/>
      <c r="E35" s="182"/>
      <c r="F35" s="135"/>
      <c r="G35" s="161"/>
      <c r="H35" s="137"/>
      <c r="I35" s="170"/>
      <c r="J35" s="138" t="str">
        <f>IF(AND(I33&gt;=5,I33&lt;=10),"BAJA",IF(AND(I33&gt;=15,I33&lt;=25),"MODERADA",IF(AND(I33&gt;=30,I33&lt;=50),"ALTA",IF(AND(I33&gt;=60,I33&lt;=100),"EXTREMA",""))))</f>
        <v>MODERADA</v>
      </c>
      <c r="K35" s="191"/>
      <c r="L35" s="24" t="s">
        <v>3</v>
      </c>
      <c r="M35" s="20" t="s">
        <v>12</v>
      </c>
      <c r="N35" s="19" t="str">
        <f>IF(M35="SÍ",15,"0")</f>
        <v>0</v>
      </c>
      <c r="O35" s="170"/>
      <c r="P35" s="142"/>
      <c r="Q35" s="142"/>
      <c r="R35" s="146"/>
      <c r="S35" s="142"/>
      <c r="T35" s="146"/>
      <c r="U35" s="144"/>
      <c r="V35" s="157"/>
      <c r="W35" s="246"/>
      <c r="X35" s="164"/>
      <c r="Y35" s="152"/>
      <c r="Z35" s="137"/>
      <c r="AA35" s="140" t="str">
        <f>IF(AND($Z33&gt;=5,$Z33&lt;=10),"BAJA",IF(AND($Z33&gt;=15,$Z33&lt;=25),"MODERADA",IF(AND($Z33&gt;=30,$Z33&lt;=50),"ALTA",IF(AND($Z33&gt;=60,$Z33&lt;=100),"EXTREMA",""))))</f>
        <v>MODERADA</v>
      </c>
      <c r="AB35" s="191"/>
      <c r="AC35" s="191"/>
      <c r="AD35" s="191"/>
      <c r="AE35" s="191"/>
      <c r="AF35" s="191"/>
      <c r="AG35" s="191"/>
      <c r="AH35" s="238"/>
    </row>
    <row r="36" spans="1:34" ht="26.25" customHeight="1" x14ac:dyDescent="0.25">
      <c r="A36" s="172"/>
      <c r="B36" s="188"/>
      <c r="C36" s="208"/>
      <c r="D36" s="243"/>
      <c r="E36" s="182"/>
      <c r="F36" s="135"/>
      <c r="G36" s="161"/>
      <c r="H36" s="137"/>
      <c r="I36" s="170"/>
      <c r="J36" s="138"/>
      <c r="K36" s="191"/>
      <c r="L36" s="24" t="s">
        <v>4</v>
      </c>
      <c r="M36" s="20" t="s">
        <v>12</v>
      </c>
      <c r="N36" s="19" t="str">
        <f>IF(M36="SÍ",10,"0")</f>
        <v>0</v>
      </c>
      <c r="O36" s="170"/>
      <c r="P36" s="142"/>
      <c r="Q36" s="142"/>
      <c r="R36" s="146"/>
      <c r="S36" s="142"/>
      <c r="T36" s="146"/>
      <c r="U36" s="144"/>
      <c r="V36" s="157"/>
      <c r="W36" s="246"/>
      <c r="X36" s="164"/>
      <c r="Y36" s="152"/>
      <c r="Z36" s="137"/>
      <c r="AA36" s="140"/>
      <c r="AB36" s="191"/>
      <c r="AC36" s="191"/>
      <c r="AD36" s="191"/>
      <c r="AE36" s="191"/>
      <c r="AF36" s="191"/>
      <c r="AG36" s="191"/>
      <c r="AH36" s="238"/>
    </row>
    <row r="37" spans="1:34" ht="45" customHeight="1" x14ac:dyDescent="0.25">
      <c r="A37" s="172"/>
      <c r="B37" s="188"/>
      <c r="C37" s="208"/>
      <c r="D37" s="243"/>
      <c r="E37" s="182"/>
      <c r="F37" s="135"/>
      <c r="G37" s="161"/>
      <c r="H37" s="137"/>
      <c r="I37" s="170"/>
      <c r="J37" s="138"/>
      <c r="K37" s="191"/>
      <c r="L37" s="23" t="s">
        <v>36</v>
      </c>
      <c r="M37" s="20" t="s">
        <v>12</v>
      </c>
      <c r="N37" s="19" t="str">
        <f>IF(M37="SÍ",15,"0")</f>
        <v>0</v>
      </c>
      <c r="O37" s="170"/>
      <c r="P37" s="142"/>
      <c r="Q37" s="142"/>
      <c r="R37" s="146"/>
      <c r="S37" s="142"/>
      <c r="T37" s="146"/>
      <c r="U37" s="144"/>
      <c r="V37" s="157"/>
      <c r="W37" s="246"/>
      <c r="X37" s="164"/>
      <c r="Y37" s="152"/>
      <c r="Z37" s="137"/>
      <c r="AA37" s="140"/>
      <c r="AB37" s="191"/>
      <c r="AC37" s="191"/>
      <c r="AD37" s="191"/>
      <c r="AE37" s="191"/>
      <c r="AF37" s="191"/>
      <c r="AG37" s="191"/>
      <c r="AH37" s="238"/>
    </row>
    <row r="38" spans="1:34" ht="51" customHeight="1" x14ac:dyDescent="0.25">
      <c r="A38" s="172"/>
      <c r="B38" s="188"/>
      <c r="C38" s="208"/>
      <c r="D38" s="243"/>
      <c r="E38" s="182"/>
      <c r="F38" s="135"/>
      <c r="G38" s="161"/>
      <c r="H38" s="137"/>
      <c r="I38" s="170"/>
      <c r="J38" s="138"/>
      <c r="K38" s="191"/>
      <c r="L38" s="23" t="s">
        <v>5</v>
      </c>
      <c r="M38" s="20" t="s">
        <v>12</v>
      </c>
      <c r="N38" s="19" t="str">
        <f>IF(M38="SÍ",10,"0")</f>
        <v>0</v>
      </c>
      <c r="O38" s="170"/>
      <c r="P38" s="142"/>
      <c r="Q38" s="142"/>
      <c r="R38" s="146"/>
      <c r="S38" s="142"/>
      <c r="T38" s="146"/>
      <c r="U38" s="144"/>
      <c r="V38" s="157"/>
      <c r="W38" s="246"/>
      <c r="X38" s="164"/>
      <c r="Y38" s="152"/>
      <c r="Z38" s="137"/>
      <c r="AA38" s="140"/>
      <c r="AB38" s="191"/>
      <c r="AC38" s="191"/>
      <c r="AD38" s="191"/>
      <c r="AE38" s="191"/>
      <c r="AF38" s="191"/>
      <c r="AG38" s="191"/>
      <c r="AH38" s="238"/>
    </row>
    <row r="39" spans="1:34" ht="39.75" customHeight="1" x14ac:dyDescent="0.25">
      <c r="A39" s="186"/>
      <c r="B39" s="189"/>
      <c r="C39" s="241"/>
      <c r="D39" s="244"/>
      <c r="E39" s="183"/>
      <c r="F39" s="136"/>
      <c r="G39" s="162"/>
      <c r="H39" s="137"/>
      <c r="I39" s="170"/>
      <c r="J39" s="139"/>
      <c r="K39" s="191"/>
      <c r="L39" s="27" t="s">
        <v>35</v>
      </c>
      <c r="M39" s="20" t="s">
        <v>12</v>
      </c>
      <c r="N39" s="19" t="str">
        <f>IF(M39="SÍ",30,"0")</f>
        <v>0</v>
      </c>
      <c r="O39" s="170"/>
      <c r="P39" s="142"/>
      <c r="Q39" s="142"/>
      <c r="R39" s="146"/>
      <c r="S39" s="142"/>
      <c r="T39" s="146"/>
      <c r="U39" s="144"/>
      <c r="V39" s="157"/>
      <c r="W39" s="246"/>
      <c r="X39" s="164"/>
      <c r="Y39" s="152"/>
      <c r="Z39" s="137"/>
      <c r="AA39" s="251"/>
      <c r="AB39" s="191"/>
      <c r="AC39" s="191"/>
      <c r="AD39" s="191"/>
      <c r="AE39" s="191"/>
      <c r="AF39" s="191"/>
      <c r="AG39" s="191"/>
      <c r="AH39" s="238"/>
    </row>
    <row r="40" spans="1:34" ht="21.75" customHeight="1" x14ac:dyDescent="0.25">
      <c r="A40" s="180" t="s">
        <v>34</v>
      </c>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row>
    <row r="41" spans="1:34" ht="27.75" customHeight="1" x14ac:dyDescent="0.25">
      <c r="A41" s="192" t="s">
        <v>55</v>
      </c>
      <c r="B41" s="193"/>
      <c r="C41" s="194" t="s">
        <v>56</v>
      </c>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6" t="s">
        <v>57</v>
      </c>
      <c r="AD41" s="196"/>
      <c r="AE41" s="196"/>
      <c r="AF41" s="196" t="s">
        <v>26</v>
      </c>
      <c r="AG41" s="196"/>
      <c r="AH41" s="196"/>
    </row>
    <row r="42" spans="1:34" s="37" customFormat="1" ht="14.25" customHeight="1" x14ac:dyDescent="0.25">
      <c r="A42" s="172"/>
      <c r="B42" s="173"/>
      <c r="C42" s="208"/>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10"/>
      <c r="AD42" s="210"/>
      <c r="AE42" s="210"/>
      <c r="AF42" s="210"/>
      <c r="AG42" s="210"/>
      <c r="AH42" s="210"/>
    </row>
    <row r="43" spans="1:34" s="37" customFormat="1" ht="12.75" customHeight="1" x14ac:dyDescent="0.25">
      <c r="A43" s="172"/>
      <c r="B43" s="173"/>
      <c r="C43" s="208"/>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10"/>
      <c r="AD43" s="210"/>
      <c r="AE43" s="210"/>
      <c r="AF43" s="210"/>
      <c r="AG43" s="210"/>
      <c r="AH43" s="210"/>
    </row>
    <row r="44" spans="1:34" s="37" customFormat="1" ht="17.25" customHeight="1" x14ac:dyDescent="0.25">
      <c r="A44" s="172"/>
      <c r="B44" s="173"/>
      <c r="C44" s="208"/>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10"/>
      <c r="AD44" s="210"/>
      <c r="AE44" s="210"/>
      <c r="AF44" s="210"/>
      <c r="AG44" s="210"/>
      <c r="AH44" s="210"/>
    </row>
    <row r="45" spans="1:34" ht="15" customHeight="1" x14ac:dyDescent="0.25">
      <c r="A45" s="216" t="s">
        <v>37</v>
      </c>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8"/>
    </row>
    <row r="46" spans="1:34" x14ac:dyDescent="0.25">
      <c r="A46" s="202" t="s">
        <v>26</v>
      </c>
      <c r="B46" s="203"/>
      <c r="C46" s="203"/>
      <c r="D46" s="204"/>
      <c r="E46" s="222" t="s">
        <v>28</v>
      </c>
      <c r="F46" s="223"/>
      <c r="G46" s="223"/>
      <c r="H46" s="223"/>
      <c r="I46" s="224"/>
      <c r="J46" s="224"/>
      <c r="K46" s="225"/>
      <c r="L46" s="202" t="s">
        <v>29</v>
      </c>
      <c r="M46" s="203"/>
      <c r="N46" s="203"/>
      <c r="O46" s="204"/>
      <c r="P46" s="26"/>
      <c r="Q46" s="26"/>
      <c r="R46" s="25"/>
      <c r="S46" s="26"/>
      <c r="T46" s="26"/>
      <c r="U46" s="205"/>
      <c r="V46" s="205"/>
      <c r="W46" s="205"/>
      <c r="X46" s="206"/>
      <c r="Y46" s="26"/>
      <c r="Z46" s="26"/>
      <c r="AA46" s="219" t="s">
        <v>30</v>
      </c>
      <c r="AB46" s="220"/>
      <c r="AC46" s="220"/>
      <c r="AD46" s="220"/>
      <c r="AE46" s="220"/>
      <c r="AF46" s="220"/>
      <c r="AG46" s="220"/>
      <c r="AH46" s="221"/>
    </row>
    <row r="47" spans="1:34" s="37" customFormat="1" x14ac:dyDescent="0.25">
      <c r="A47" s="29" t="s">
        <v>31</v>
      </c>
      <c r="B47" s="197"/>
      <c r="C47" s="197"/>
      <c r="D47" s="207"/>
      <c r="E47" s="29" t="s">
        <v>31</v>
      </c>
      <c r="F47" s="197"/>
      <c r="G47" s="197"/>
      <c r="H47" s="197"/>
      <c r="I47" s="198"/>
      <c r="J47" s="198"/>
      <c r="K47" s="199"/>
      <c r="L47" s="29" t="s">
        <v>31</v>
      </c>
      <c r="M47" s="200"/>
      <c r="N47" s="200"/>
      <c r="O47" s="200"/>
      <c r="P47" s="200"/>
      <c r="Q47" s="200"/>
      <c r="R47" s="200"/>
      <c r="S47" s="200"/>
      <c r="T47" s="200"/>
      <c r="U47" s="200"/>
      <c r="V47" s="200"/>
      <c r="W47" s="200"/>
      <c r="X47" s="201"/>
      <c r="Y47" s="38"/>
      <c r="Z47" s="38"/>
      <c r="AA47" s="29" t="s">
        <v>31</v>
      </c>
      <c r="AB47" s="197"/>
      <c r="AC47" s="198"/>
      <c r="AD47" s="198"/>
      <c r="AE47" s="198"/>
      <c r="AF47" s="198"/>
      <c r="AG47" s="198"/>
      <c r="AH47" s="199"/>
    </row>
    <row r="48" spans="1:34" s="37" customFormat="1" x14ac:dyDescent="0.25">
      <c r="A48" s="30" t="s">
        <v>32</v>
      </c>
      <c r="B48" s="200"/>
      <c r="C48" s="200"/>
      <c r="D48" s="201"/>
      <c r="E48" s="30" t="s">
        <v>32</v>
      </c>
      <c r="F48" s="197"/>
      <c r="G48" s="197"/>
      <c r="H48" s="197"/>
      <c r="I48" s="198"/>
      <c r="J48" s="198"/>
      <c r="K48" s="199"/>
      <c r="L48" s="30" t="s">
        <v>32</v>
      </c>
      <c r="M48" s="197"/>
      <c r="N48" s="197"/>
      <c r="O48" s="197"/>
      <c r="P48" s="197"/>
      <c r="Q48" s="197"/>
      <c r="R48" s="197"/>
      <c r="S48" s="197"/>
      <c r="T48" s="197"/>
      <c r="U48" s="197"/>
      <c r="V48" s="197"/>
      <c r="W48" s="197"/>
      <c r="X48" s="207"/>
      <c r="Y48" s="38"/>
      <c r="Z48" s="38"/>
      <c r="AA48" s="30" t="s">
        <v>32</v>
      </c>
      <c r="AB48" s="197"/>
      <c r="AC48" s="198"/>
      <c r="AD48" s="198"/>
      <c r="AE48" s="198"/>
      <c r="AF48" s="198"/>
      <c r="AG48" s="198"/>
      <c r="AH48" s="199"/>
    </row>
    <row r="49" spans="1:34" s="37" customFormat="1" x14ac:dyDescent="0.25">
      <c r="A49" s="31" t="s">
        <v>33</v>
      </c>
      <c r="B49" s="197"/>
      <c r="C49" s="197"/>
      <c r="D49" s="207"/>
      <c r="E49" s="31" t="s">
        <v>33</v>
      </c>
      <c r="F49" s="200"/>
      <c r="G49" s="200"/>
      <c r="H49" s="200"/>
      <c r="I49" s="211"/>
      <c r="J49" s="211"/>
      <c r="K49" s="212"/>
      <c r="L49" s="31" t="s">
        <v>33</v>
      </c>
      <c r="M49" s="197"/>
      <c r="N49" s="197"/>
      <c r="O49" s="197"/>
      <c r="P49" s="197"/>
      <c r="Q49" s="197"/>
      <c r="R49" s="197"/>
      <c r="S49" s="197"/>
      <c r="T49" s="197"/>
      <c r="U49" s="197"/>
      <c r="V49" s="197"/>
      <c r="W49" s="197"/>
      <c r="X49" s="207"/>
      <c r="Y49" s="38"/>
      <c r="Z49" s="38"/>
      <c r="AA49" s="31" t="s">
        <v>33</v>
      </c>
      <c r="AB49" s="197"/>
      <c r="AC49" s="198"/>
      <c r="AD49" s="198"/>
      <c r="AE49" s="198"/>
      <c r="AF49" s="198"/>
      <c r="AG49" s="198"/>
      <c r="AH49" s="199"/>
    </row>
    <row r="50" spans="1:34" s="37" customFormat="1" x14ac:dyDescent="0.25"/>
  </sheetData>
  <sheetProtection sheet="1" objects="1" scenarios="1" selectLockedCells="1"/>
  <mergeCells count="187">
    <mergeCell ref="AD33:AD39"/>
    <mergeCell ref="AE33:AE39"/>
    <mergeCell ref="AF33:AF39"/>
    <mergeCell ref="AG33:AG39"/>
    <mergeCell ref="AH33:AH39"/>
    <mergeCell ref="Y33:Y39"/>
    <mergeCell ref="Z33:Z39"/>
    <mergeCell ref="AA33:AA34"/>
    <mergeCell ref="AB33:AB39"/>
    <mergeCell ref="AC33:AC39"/>
    <mergeCell ref="AA35:AA39"/>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s>
  <conditionalFormatting sqref="J12:J18">
    <cfRule type="expression" dxfId="215" priority="113">
      <formula>$J$14="BAJA"</formula>
    </cfRule>
    <cfRule type="expression" dxfId="214" priority="114">
      <formula>$J$14="MODERADA"</formula>
    </cfRule>
    <cfRule type="expression" dxfId="213" priority="115">
      <formula>$J$14="ALTA"</formula>
    </cfRule>
    <cfRule type="expression" dxfId="212" priority="116">
      <formula>$J$14="EXTREMA"</formula>
    </cfRule>
  </conditionalFormatting>
  <conditionalFormatting sqref="AA12:AA18">
    <cfRule type="expression" dxfId="211" priority="117">
      <formula>$AA$14="MODERADA"</formula>
    </cfRule>
    <cfRule type="expression" dxfId="210" priority="118">
      <formula>$AA$14="EXTREMA"</formula>
    </cfRule>
    <cfRule type="expression" dxfId="209" priority="119">
      <formula>$AA$14="ALTA"</formula>
    </cfRule>
    <cfRule type="expression" dxfId="208" priority="120">
      <formula>$AA$14="BAJA"</formula>
    </cfRule>
  </conditionalFormatting>
  <conditionalFormatting sqref="AA19:AA25">
    <cfRule type="expression" dxfId="207" priority="21">
      <formula>$AA$21="MODERADA"</formula>
    </cfRule>
    <cfRule type="expression" dxfId="206" priority="22">
      <formula>$AA$21="EXTREMA"</formula>
    </cfRule>
    <cfRule type="expression" dxfId="205" priority="23">
      <formula>$AA$21="ALTA"</formula>
    </cfRule>
    <cfRule type="expression" dxfId="204" priority="24">
      <formula>$AA$21="BAJA"</formula>
    </cfRule>
  </conditionalFormatting>
  <conditionalFormatting sqref="J19 J21">
    <cfRule type="expression" dxfId="203" priority="17">
      <formula>$J$21="BAJA"</formula>
    </cfRule>
    <cfRule type="expression" dxfId="202" priority="18">
      <formula>$J$21="MODERADA"</formula>
    </cfRule>
    <cfRule type="expression" dxfId="201" priority="19">
      <formula>$J$21="ALTA"</formula>
    </cfRule>
    <cfRule type="expression" dxfId="200" priority="20">
      <formula>$J$21="EXTREMA"</formula>
    </cfRule>
  </conditionalFormatting>
  <conditionalFormatting sqref="AA26:AA32">
    <cfRule type="expression" dxfId="199" priority="13">
      <formula>$AA$14="MODERADA"</formula>
    </cfRule>
    <cfRule type="expression" dxfId="198" priority="14">
      <formula>$AA$14="EXTREMA"</formula>
    </cfRule>
    <cfRule type="expression" dxfId="197" priority="15">
      <formula>$AA$14="ALTA"</formula>
    </cfRule>
    <cfRule type="expression" dxfId="196" priority="16">
      <formula>$AA$14="BAJA"</formula>
    </cfRule>
  </conditionalFormatting>
  <conditionalFormatting sqref="J26 J28">
    <cfRule type="expression" dxfId="195" priority="9">
      <formula>$J$28="BAJA"</formula>
    </cfRule>
    <cfRule type="expression" dxfId="194" priority="10">
      <formula>$J$28="MODERADA"</formula>
    </cfRule>
    <cfRule type="expression" dxfId="193" priority="11">
      <formula>$J$28="ALTA"</formula>
    </cfRule>
    <cfRule type="expression" dxfId="192" priority="12">
      <formula>$J$28="EXTREMA"</formula>
    </cfRule>
  </conditionalFormatting>
  <conditionalFormatting sqref="AA33:AA39">
    <cfRule type="expression" dxfId="191" priority="5">
      <formula>$AA$35="MODERADA"</formula>
    </cfRule>
    <cfRule type="expression" dxfId="190" priority="6">
      <formula>$AA$35="EXTREMA"</formula>
    </cfRule>
    <cfRule type="expression" dxfId="189" priority="7">
      <formula>$AA$35="ALTA"</formula>
    </cfRule>
    <cfRule type="expression" dxfId="188" priority="8">
      <formula>$AA$35="BAJA"</formula>
    </cfRule>
  </conditionalFormatting>
  <conditionalFormatting sqref="J33 J35">
    <cfRule type="expression" dxfId="187" priority="1">
      <formula>$J$35="BAJA"</formula>
    </cfRule>
    <cfRule type="expression" dxfId="186" priority="2">
      <formula>$J$35="MODERADA"</formula>
    </cfRule>
    <cfRule type="expression" dxfId="185" priority="3">
      <formula>$J$35="ALTA"</formula>
    </cfRule>
    <cfRule type="expression" dxfId="184"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94CCF-437A-450A-AAB7-850E4F4CE777}">
  <dimension ref="A1:AP49"/>
  <sheetViews>
    <sheetView tabSelected="1" view="pageBreakPreview" topLeftCell="F13" zoomScale="40" zoomScaleNormal="40" zoomScaleSheetLayoutView="40" workbookViewId="0">
      <selection activeCell="AD27" sqref="AD27:AD33"/>
    </sheetView>
  </sheetViews>
  <sheetFormatPr baseColWidth="10" defaultRowHeight="12.75" x14ac:dyDescent="0.2"/>
  <cols>
    <col min="1" max="2" width="22.5703125" style="75" customWidth="1"/>
    <col min="3" max="3" width="15.42578125" style="75" customWidth="1"/>
    <col min="4" max="4" width="27.42578125" style="112"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2.855468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hidden="1" customWidth="1"/>
    <col min="35" max="42" width="11.42578125" style="75" hidden="1" customWidth="1"/>
    <col min="43" max="16384" width="11.42578125" style="75"/>
  </cols>
  <sheetData>
    <row r="1" spans="1:41" x14ac:dyDescent="0.2">
      <c r="A1" s="85"/>
      <c r="B1" s="85"/>
      <c r="C1" s="85"/>
      <c r="D1" s="86"/>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K1" s="75" t="s">
        <v>9</v>
      </c>
      <c r="AL1" s="75" t="s">
        <v>8</v>
      </c>
      <c r="AN1" s="75" t="s">
        <v>61</v>
      </c>
    </row>
    <row r="2" spans="1:41" x14ac:dyDescent="0.2">
      <c r="A2" s="85"/>
      <c r="B2" s="85"/>
      <c r="C2" s="85"/>
      <c r="D2" s="86"/>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75" t="s">
        <v>78</v>
      </c>
      <c r="AI2" s="75" t="s">
        <v>11</v>
      </c>
      <c r="AL2" s="75" t="s">
        <v>105</v>
      </c>
      <c r="AN2" s="75" t="s">
        <v>63</v>
      </c>
    </row>
    <row r="3" spans="1:41" x14ac:dyDescent="0.2">
      <c r="A3" s="85"/>
      <c r="B3" s="85"/>
      <c r="C3" s="85"/>
      <c r="D3" s="86"/>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75" t="s">
        <v>79</v>
      </c>
      <c r="AI3" s="75" t="s">
        <v>12</v>
      </c>
      <c r="AL3" s="75" t="s">
        <v>106</v>
      </c>
      <c r="AN3" s="75" t="s">
        <v>118</v>
      </c>
    </row>
    <row r="4" spans="1:41" x14ac:dyDescent="0.2">
      <c r="A4" s="85"/>
      <c r="B4" s="85"/>
      <c r="C4" s="85"/>
      <c r="D4" s="86"/>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75" t="s">
        <v>122</v>
      </c>
      <c r="AI4" s="75" t="s">
        <v>80</v>
      </c>
      <c r="AK4" s="75" t="s">
        <v>93</v>
      </c>
      <c r="AL4" s="75" t="s">
        <v>107</v>
      </c>
      <c r="AN4" s="75" t="s">
        <v>64</v>
      </c>
    </row>
    <row r="5" spans="1:41" x14ac:dyDescent="0.2">
      <c r="A5" s="85"/>
      <c r="B5" s="85"/>
      <c r="C5" s="85"/>
      <c r="D5" s="86"/>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75" t="s">
        <v>123</v>
      </c>
      <c r="AI5" s="75" t="s">
        <v>81</v>
      </c>
      <c r="AK5" s="75" t="s">
        <v>104</v>
      </c>
      <c r="AL5" s="75" t="s">
        <v>108</v>
      </c>
      <c r="AN5" s="75" t="s">
        <v>62</v>
      </c>
    </row>
    <row r="6" spans="1:41" ht="29.25" customHeight="1" x14ac:dyDescent="0.2">
      <c r="A6" s="85"/>
      <c r="B6" s="85"/>
      <c r="C6" s="85"/>
      <c r="D6" s="86"/>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75" t="s">
        <v>125</v>
      </c>
      <c r="AI6" s="75" t="s">
        <v>126</v>
      </c>
      <c r="AJ6" s="75" t="s">
        <v>65</v>
      </c>
      <c r="AK6" s="75" t="s">
        <v>109</v>
      </c>
      <c r="AL6" s="75" t="s">
        <v>110</v>
      </c>
      <c r="AN6" s="75" t="s">
        <v>115</v>
      </c>
    </row>
    <row r="7" spans="1:41" ht="24.75" customHeight="1" x14ac:dyDescent="0.2">
      <c r="A7" s="404" t="s">
        <v>67</v>
      </c>
      <c r="B7" s="404"/>
      <c r="C7" s="505">
        <v>43850</v>
      </c>
      <c r="D7" s="405"/>
      <c r="E7" s="405"/>
      <c r="F7" s="405"/>
      <c r="G7" s="406"/>
      <c r="H7" s="407"/>
      <c r="I7" s="407"/>
      <c r="J7" s="407"/>
      <c r="K7" s="407"/>
      <c r="L7" s="408"/>
      <c r="M7" s="409" t="s">
        <v>74</v>
      </c>
      <c r="N7" s="410"/>
      <c r="O7" s="410"/>
      <c r="P7" s="410"/>
      <c r="Q7" s="410"/>
      <c r="R7" s="410"/>
      <c r="S7" s="410"/>
      <c r="T7" s="410"/>
      <c r="U7" s="410"/>
      <c r="V7" s="411"/>
      <c r="W7" s="87" t="s">
        <v>70</v>
      </c>
      <c r="X7" s="105" t="s">
        <v>278</v>
      </c>
      <c r="Y7" s="89" t="s">
        <v>71</v>
      </c>
      <c r="Z7" s="412"/>
      <c r="AA7" s="413"/>
      <c r="AB7" s="87" t="s">
        <v>72</v>
      </c>
      <c r="AC7" s="88"/>
      <c r="AD7" s="90" t="s">
        <v>73</v>
      </c>
      <c r="AE7" s="91"/>
      <c r="AF7" s="414"/>
      <c r="AG7" s="414"/>
      <c r="AH7" s="75" t="s">
        <v>82</v>
      </c>
      <c r="AI7" s="75" t="s">
        <v>83</v>
      </c>
      <c r="AJ7" s="75" t="s">
        <v>66</v>
      </c>
      <c r="AN7" s="75" t="s">
        <v>116</v>
      </c>
    </row>
    <row r="8" spans="1:41" x14ac:dyDescent="0.2">
      <c r="A8" s="389" t="s">
        <v>52</v>
      </c>
      <c r="B8" s="389"/>
      <c r="C8" s="389"/>
      <c r="D8" s="389"/>
      <c r="E8" s="389"/>
      <c r="F8" s="389"/>
      <c r="G8" s="390" t="s">
        <v>21</v>
      </c>
      <c r="H8" s="391"/>
      <c r="I8" s="391"/>
      <c r="J8" s="391"/>
      <c r="K8" s="391"/>
      <c r="L8" s="391"/>
      <c r="M8" s="391"/>
      <c r="N8" s="391"/>
      <c r="O8" s="391"/>
      <c r="P8" s="391"/>
      <c r="Q8" s="391"/>
      <c r="R8" s="391"/>
      <c r="S8" s="391"/>
      <c r="T8" s="391"/>
      <c r="U8" s="391"/>
      <c r="V8" s="391"/>
      <c r="W8" s="391"/>
      <c r="X8" s="398"/>
      <c r="Y8" s="391"/>
      <c r="Z8" s="391"/>
      <c r="AA8" s="391"/>
      <c r="AB8" s="392"/>
      <c r="AC8" s="395" t="s">
        <v>27</v>
      </c>
      <c r="AD8" s="400" t="s">
        <v>38</v>
      </c>
      <c r="AE8" s="401"/>
      <c r="AF8" s="401"/>
      <c r="AG8" s="401"/>
      <c r="AH8" s="75" t="s">
        <v>84</v>
      </c>
      <c r="AI8" s="75" t="s">
        <v>85</v>
      </c>
      <c r="AN8" s="75" t="s">
        <v>117</v>
      </c>
    </row>
    <row r="9" spans="1:41" s="92" customFormat="1" ht="14.25" customHeight="1" x14ac:dyDescent="0.2">
      <c r="A9" s="381" t="s">
        <v>58</v>
      </c>
      <c r="B9" s="379" t="s">
        <v>60</v>
      </c>
      <c r="C9" s="381" t="s">
        <v>40</v>
      </c>
      <c r="D9" s="381" t="s">
        <v>61</v>
      </c>
      <c r="E9" s="381" t="s">
        <v>41</v>
      </c>
      <c r="F9" s="394" t="s">
        <v>42</v>
      </c>
      <c r="G9" s="389" t="s">
        <v>69</v>
      </c>
      <c r="H9" s="389"/>
      <c r="I9" s="389"/>
      <c r="J9" s="389"/>
      <c r="K9" s="390" t="s">
        <v>24</v>
      </c>
      <c r="L9" s="391"/>
      <c r="M9" s="391"/>
      <c r="N9" s="391"/>
      <c r="O9" s="391"/>
      <c r="P9" s="391"/>
      <c r="Q9" s="391"/>
      <c r="R9" s="391"/>
      <c r="S9" s="391"/>
      <c r="T9" s="392"/>
      <c r="U9" s="390" t="s">
        <v>44</v>
      </c>
      <c r="V9" s="391"/>
      <c r="W9" s="391"/>
      <c r="X9" s="391"/>
      <c r="Y9" s="391"/>
      <c r="Z9" s="391"/>
      <c r="AA9" s="391"/>
      <c r="AB9" s="392"/>
      <c r="AC9" s="399"/>
      <c r="AD9" s="400"/>
      <c r="AE9" s="401"/>
      <c r="AF9" s="401"/>
      <c r="AG9" s="401"/>
      <c r="AH9" s="75" t="s">
        <v>86</v>
      </c>
      <c r="AI9" s="75" t="s">
        <v>127</v>
      </c>
      <c r="AJ9" s="75" t="s">
        <v>89</v>
      </c>
    </row>
    <row r="10" spans="1:41" s="92" customFormat="1" ht="20.25" customHeight="1" x14ac:dyDescent="0.2">
      <c r="A10" s="381"/>
      <c r="B10" s="397"/>
      <c r="C10" s="381"/>
      <c r="D10" s="381"/>
      <c r="E10" s="381"/>
      <c r="F10" s="394"/>
      <c r="G10" s="393" t="s">
        <v>43</v>
      </c>
      <c r="H10" s="393"/>
      <c r="I10" s="393"/>
      <c r="J10" s="393"/>
      <c r="K10" s="377" t="s">
        <v>76</v>
      </c>
      <c r="L10" s="394" t="s">
        <v>77</v>
      </c>
      <c r="M10" s="394" t="s">
        <v>23</v>
      </c>
      <c r="N10" s="395" t="s">
        <v>128</v>
      </c>
      <c r="O10" s="381" t="s">
        <v>129</v>
      </c>
      <c r="P10" s="397" t="s">
        <v>130</v>
      </c>
      <c r="Q10" s="379" t="s">
        <v>134</v>
      </c>
      <c r="R10" s="381" t="s">
        <v>90</v>
      </c>
      <c r="S10" s="379" t="s">
        <v>135</v>
      </c>
      <c r="T10" s="379" t="s">
        <v>136</v>
      </c>
      <c r="U10" s="378" t="s">
        <v>142</v>
      </c>
      <c r="V10" s="381" t="s">
        <v>97</v>
      </c>
      <c r="W10" s="377" t="s">
        <v>102</v>
      </c>
      <c r="X10" s="379" t="s">
        <v>119</v>
      </c>
      <c r="Y10" s="381" t="s">
        <v>175</v>
      </c>
      <c r="Z10" s="381"/>
      <c r="AA10" s="381"/>
      <c r="AB10" s="381"/>
      <c r="AC10" s="399"/>
      <c r="AD10" s="402"/>
      <c r="AE10" s="403"/>
      <c r="AF10" s="403"/>
      <c r="AG10" s="403"/>
      <c r="AH10" s="92" t="s">
        <v>131</v>
      </c>
      <c r="AI10" s="92" t="s">
        <v>132</v>
      </c>
      <c r="AJ10" s="92" t="s">
        <v>133</v>
      </c>
      <c r="AL10" s="92" t="s">
        <v>120</v>
      </c>
      <c r="AO10" s="75" t="s">
        <v>94</v>
      </c>
    </row>
    <row r="11" spans="1:41" s="92" customFormat="1" ht="57.75" customHeight="1" x14ac:dyDescent="0.2">
      <c r="A11" s="379"/>
      <c r="B11" s="380"/>
      <c r="C11" s="379"/>
      <c r="D11" s="379"/>
      <c r="E11" s="379"/>
      <c r="F11" s="395"/>
      <c r="G11" s="93" t="s">
        <v>8</v>
      </c>
      <c r="H11" s="93" t="s">
        <v>9</v>
      </c>
      <c r="I11" s="93"/>
      <c r="J11" s="94" t="s">
        <v>143</v>
      </c>
      <c r="K11" s="378"/>
      <c r="L11" s="394"/>
      <c r="M11" s="394"/>
      <c r="N11" s="396"/>
      <c r="O11" s="381"/>
      <c r="P11" s="380"/>
      <c r="Q11" s="380"/>
      <c r="R11" s="381"/>
      <c r="S11" s="380"/>
      <c r="T11" s="380"/>
      <c r="U11" s="388"/>
      <c r="V11" s="381"/>
      <c r="W11" s="378"/>
      <c r="X11" s="380"/>
      <c r="Y11" s="95" t="s">
        <v>177</v>
      </c>
      <c r="Z11" s="95" t="s">
        <v>176</v>
      </c>
      <c r="AA11" s="96" t="s">
        <v>144</v>
      </c>
      <c r="AB11" s="96" t="s">
        <v>48</v>
      </c>
      <c r="AC11" s="396"/>
      <c r="AD11" s="97" t="s">
        <v>174</v>
      </c>
      <c r="AE11" s="97" t="s">
        <v>50</v>
      </c>
      <c r="AF11" s="97" t="s">
        <v>103</v>
      </c>
      <c r="AG11" s="95" t="s">
        <v>141</v>
      </c>
      <c r="AH11" s="92" t="s">
        <v>137</v>
      </c>
      <c r="AI11" s="92" t="s">
        <v>12</v>
      </c>
      <c r="AL11" s="92" t="s">
        <v>121</v>
      </c>
      <c r="AO11" s="75" t="s">
        <v>148</v>
      </c>
    </row>
    <row r="12" spans="1:41" ht="37.5" customHeight="1" x14ac:dyDescent="0.2">
      <c r="A12" s="510" t="s">
        <v>462</v>
      </c>
      <c r="B12" s="358" t="s">
        <v>463</v>
      </c>
      <c r="C12" s="563" t="s">
        <v>464</v>
      </c>
      <c r="D12" s="417" t="s">
        <v>64</v>
      </c>
      <c r="E12" s="564" t="s">
        <v>465</v>
      </c>
      <c r="F12" s="565" t="s">
        <v>466</v>
      </c>
      <c r="G12" s="374" t="s">
        <v>107</v>
      </c>
      <c r="H12" s="374" t="s">
        <v>121</v>
      </c>
      <c r="I12" s="60" t="str">
        <f>CONCATENATE(G12,H12)</f>
        <v>POSIBLEMENOR</v>
      </c>
      <c r="J12" s="322" t="str">
        <f>I13</f>
        <v>3. MODERADO</v>
      </c>
      <c r="K12" s="566" t="s">
        <v>467</v>
      </c>
      <c r="L12" s="98" t="s">
        <v>87</v>
      </c>
      <c r="M12" s="56" t="s">
        <v>78</v>
      </c>
      <c r="N12" s="99">
        <f>IF(M12="ASIGNADO",15,IF(M12="NO ASIGNADO",0,""))</f>
        <v>15</v>
      </c>
      <c r="O12" s="328">
        <f>SUM(N12:N18)</f>
        <v>100</v>
      </c>
      <c r="P12" s="331" t="s">
        <v>131</v>
      </c>
      <c r="Q12" s="376">
        <f>IF(Q15="DÉBIL",0,IF(Q15="MODERADO",50,IF(Q15="FUERTE",100,"")))</f>
        <v>100</v>
      </c>
      <c r="R12" s="337"/>
      <c r="S12" s="372" t="s">
        <v>95</v>
      </c>
      <c r="T12" s="372" t="s">
        <v>95</v>
      </c>
      <c r="U12" s="373" t="s">
        <v>148</v>
      </c>
      <c r="V12" s="314" t="s">
        <v>98</v>
      </c>
      <c r="W12" s="567" t="s">
        <v>468</v>
      </c>
      <c r="X12" s="565" t="s">
        <v>469</v>
      </c>
      <c r="Y12" s="568" t="s">
        <v>470</v>
      </c>
      <c r="Z12" s="569" t="s">
        <v>471</v>
      </c>
      <c r="AA12" s="303" t="s">
        <v>173</v>
      </c>
      <c r="AB12" s="565" t="s">
        <v>472</v>
      </c>
      <c r="AC12" s="264"/>
      <c r="AD12" s="264"/>
      <c r="AE12" s="566" t="s">
        <v>473</v>
      </c>
      <c r="AF12" s="353" t="s">
        <v>474</v>
      </c>
      <c r="AG12" s="570" t="s">
        <v>475</v>
      </c>
      <c r="AH12" s="75" t="s">
        <v>91</v>
      </c>
      <c r="AI12" s="75" t="s">
        <v>92</v>
      </c>
      <c r="AJ12" s="75" t="s">
        <v>93</v>
      </c>
      <c r="AK12" s="75" t="s">
        <v>94</v>
      </c>
      <c r="AL12" s="75" t="s">
        <v>93</v>
      </c>
      <c r="AN12" s="75" t="s">
        <v>145</v>
      </c>
      <c r="AO12" s="75" t="s">
        <v>149</v>
      </c>
    </row>
    <row r="13" spans="1:41" ht="51.75" customHeight="1" x14ac:dyDescent="0.2">
      <c r="A13" s="510"/>
      <c r="B13" s="432"/>
      <c r="C13" s="571"/>
      <c r="D13" s="373"/>
      <c r="E13" s="572"/>
      <c r="F13" s="567"/>
      <c r="G13" s="374"/>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323"/>
      <c r="K13" s="573"/>
      <c r="L13" s="100" t="s">
        <v>172</v>
      </c>
      <c r="M13" s="54" t="s">
        <v>122</v>
      </c>
      <c r="N13" s="101">
        <f>IF(M13="ADECUADO",15,IF(M13="INADECUADO",0,""))</f>
        <v>15</v>
      </c>
      <c r="O13" s="329"/>
      <c r="P13" s="332"/>
      <c r="Q13" s="376"/>
      <c r="R13" s="338"/>
      <c r="S13" s="372"/>
      <c r="T13" s="372"/>
      <c r="U13" s="373"/>
      <c r="V13" s="315"/>
      <c r="W13" s="567"/>
      <c r="X13" s="565"/>
      <c r="Y13" s="574"/>
      <c r="Z13" s="575"/>
      <c r="AA13" s="304"/>
      <c r="AB13" s="565"/>
      <c r="AC13" s="264"/>
      <c r="AD13" s="264"/>
      <c r="AE13" s="566"/>
      <c r="AF13" s="353"/>
      <c r="AG13" s="570"/>
      <c r="AH13" s="75" t="s">
        <v>95</v>
      </c>
      <c r="AI13" s="75" t="s">
        <v>96</v>
      </c>
      <c r="AL13" s="75" t="s">
        <v>104</v>
      </c>
      <c r="AN13" s="75" t="s">
        <v>173</v>
      </c>
      <c r="AO13" s="75" t="s">
        <v>150</v>
      </c>
    </row>
    <row r="14" spans="1:41" ht="69.75" customHeight="1" x14ac:dyDescent="0.2">
      <c r="A14" s="510"/>
      <c r="B14" s="432"/>
      <c r="C14" s="571"/>
      <c r="D14" s="373"/>
      <c r="E14" s="572"/>
      <c r="F14" s="567"/>
      <c r="G14" s="374"/>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323"/>
      <c r="K14" s="573"/>
      <c r="L14" s="67" t="s">
        <v>88</v>
      </c>
      <c r="M14" s="54" t="s">
        <v>123</v>
      </c>
      <c r="N14" s="101">
        <f>IF(M14="OPORTUNA",15,IF(M14="INOPORTUNA",0,""))</f>
        <v>15</v>
      </c>
      <c r="O14" s="329"/>
      <c r="P14" s="332"/>
      <c r="Q14" s="376"/>
      <c r="R14" s="338"/>
      <c r="S14" s="102" t="s">
        <v>139</v>
      </c>
      <c r="T14" s="102" t="s">
        <v>140</v>
      </c>
      <c r="U14" s="373"/>
      <c r="V14" s="315"/>
      <c r="W14" s="567"/>
      <c r="X14" s="565"/>
      <c r="Y14" s="574"/>
      <c r="Z14" s="575"/>
      <c r="AA14" s="304"/>
      <c r="AB14" s="565"/>
      <c r="AC14" s="264"/>
      <c r="AD14" s="264"/>
      <c r="AE14" s="566"/>
      <c r="AF14" s="353"/>
      <c r="AG14" s="570"/>
      <c r="AH14" s="75" t="s">
        <v>98</v>
      </c>
      <c r="AI14" s="75" t="s">
        <v>99</v>
      </c>
      <c r="AJ14" s="75" t="s">
        <v>100</v>
      </c>
      <c r="AK14" s="75" t="s">
        <v>101</v>
      </c>
      <c r="AL14" s="75" t="s">
        <v>109</v>
      </c>
      <c r="AO14" s="75" t="s">
        <v>151</v>
      </c>
    </row>
    <row r="15" spans="1:41" ht="84" customHeight="1" x14ac:dyDescent="0.2">
      <c r="A15" s="510"/>
      <c r="B15" s="432"/>
      <c r="C15" s="571"/>
      <c r="D15" s="373"/>
      <c r="E15" s="63" t="s">
        <v>147</v>
      </c>
      <c r="F15" s="567"/>
      <c r="G15" s="374"/>
      <c r="H15" s="374"/>
      <c r="I15" s="60"/>
      <c r="J15" s="323"/>
      <c r="K15" s="573"/>
      <c r="L15" s="100" t="s">
        <v>111</v>
      </c>
      <c r="M15" s="54" t="s">
        <v>124</v>
      </c>
      <c r="N15" s="101">
        <f>IF(M15="PREVENIR",15,IF(M15="DETECTAR",10,IF(M15="NO ES UN CONTROL",0,"")))</f>
        <v>15</v>
      </c>
      <c r="O15" s="289" t="str">
        <f>IF(O12&lt;86,"DÉBIL",IF(O12&lt;96,"MODERADO",IF(O12&lt;101,"FUERTE","")))</f>
        <v>FUERTE</v>
      </c>
      <c r="P15" s="332"/>
      <c r="Q15" s="370" t="str">
        <f>IF(AND(O15="FUERTE",P12="FUERTE (SIEMPRE SE EJECUTA)"),"FUERTE",IF(OR(O15="DÉBIL",P12="DÉBIL (NO SE EJECUTA)"),"DÉBIL",IF(OR(O15="MODERADO",P12="MODERADO (ALGUNAS VECES)"),"MODERADO")))</f>
        <v>FUERTE</v>
      </c>
      <c r="R15" s="295" t="str">
        <f>IF(AND(O15="FUERTE",P12="FUERTE (SIEMPRE SE EJECUTA)"),"NO","SÍ")</f>
        <v>NO</v>
      </c>
      <c r="S15"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97">
        <v>1</v>
      </c>
      <c r="U15" s="373"/>
      <c r="V15" s="315"/>
      <c r="W15" s="567"/>
      <c r="X15" s="565"/>
      <c r="Y15" s="574"/>
      <c r="Z15" s="576"/>
      <c r="AA15" s="304"/>
      <c r="AB15" s="565"/>
      <c r="AC15" s="264"/>
      <c r="AD15" s="264"/>
      <c r="AE15" s="566"/>
      <c r="AF15" s="353" t="s">
        <v>290</v>
      </c>
      <c r="AG15" s="570"/>
      <c r="AH15" s="75" t="s">
        <v>95</v>
      </c>
      <c r="AO15" s="75" t="s">
        <v>152</v>
      </c>
    </row>
    <row r="16" spans="1:41" ht="55.5" customHeight="1" x14ac:dyDescent="0.2">
      <c r="A16" s="510"/>
      <c r="B16" s="432"/>
      <c r="C16" s="571"/>
      <c r="D16" s="373"/>
      <c r="E16" s="577" t="s">
        <v>476</v>
      </c>
      <c r="F16" s="567"/>
      <c r="G16" s="374"/>
      <c r="H16" s="374"/>
      <c r="I16" s="60"/>
      <c r="J16" s="323"/>
      <c r="K16" s="573"/>
      <c r="L16" s="100" t="s">
        <v>112</v>
      </c>
      <c r="M16" s="54" t="s">
        <v>82</v>
      </c>
      <c r="N16" s="101">
        <f>IF(M16="CONFIABLE",15,IF(M16="NO CONFIABLE",0,""))</f>
        <v>15</v>
      </c>
      <c r="O16" s="290"/>
      <c r="P16" s="332"/>
      <c r="Q16" s="370"/>
      <c r="R16" s="295"/>
      <c r="S16" s="371"/>
      <c r="T16" s="298"/>
      <c r="U16" s="373"/>
      <c r="V16" s="315"/>
      <c r="W16" s="567"/>
      <c r="X16" s="565"/>
      <c r="Y16" s="574"/>
      <c r="Z16" s="63" t="s">
        <v>178</v>
      </c>
      <c r="AA16" s="304"/>
      <c r="AB16" s="565"/>
      <c r="AC16" s="264"/>
      <c r="AD16" s="264"/>
      <c r="AE16" s="566"/>
      <c r="AF16" s="353"/>
      <c r="AG16" s="570"/>
      <c r="AH16" s="75" t="s">
        <v>138</v>
      </c>
      <c r="AJ16" s="75" t="s">
        <v>125</v>
      </c>
      <c r="AK16" s="75" t="s">
        <v>124</v>
      </c>
      <c r="AL16" s="75" t="s">
        <v>126</v>
      </c>
      <c r="AO16" s="75" t="s">
        <v>153</v>
      </c>
    </row>
    <row r="17" spans="1:41" ht="66.75" customHeight="1" x14ac:dyDescent="0.2">
      <c r="A17" s="510"/>
      <c r="B17" s="432"/>
      <c r="C17" s="571"/>
      <c r="D17" s="373"/>
      <c r="E17" s="572"/>
      <c r="F17" s="567"/>
      <c r="G17" s="374"/>
      <c r="H17" s="374"/>
      <c r="I17" s="60"/>
      <c r="J17" s="323"/>
      <c r="K17" s="573"/>
      <c r="L17" s="100" t="s">
        <v>113</v>
      </c>
      <c r="M17" s="54" t="s">
        <v>84</v>
      </c>
      <c r="N17" s="101">
        <f>IF(M17="SE INVESTIGAN Y SE RESUELVEN OPORTUNAMENTE",15,IF(M17="NO SE INVESTIGAN Y SE RESUELVEN OPORTUNAMENTE",0,""))</f>
        <v>15</v>
      </c>
      <c r="O17" s="290"/>
      <c r="P17" s="332"/>
      <c r="Q17" s="370"/>
      <c r="R17" s="295"/>
      <c r="S17" s="371"/>
      <c r="T17" s="298"/>
      <c r="U17" s="373"/>
      <c r="V17" s="315"/>
      <c r="W17" s="567"/>
      <c r="X17" s="565"/>
      <c r="Y17" s="574"/>
      <c r="Z17" s="569" t="s">
        <v>477</v>
      </c>
      <c r="AA17" s="304"/>
      <c r="AB17" s="565"/>
      <c r="AC17" s="264"/>
      <c r="AD17" s="264"/>
      <c r="AE17" s="566"/>
      <c r="AF17" s="353"/>
      <c r="AG17" s="570"/>
      <c r="AH17" s="75" t="s">
        <v>96</v>
      </c>
      <c r="AO17" s="75" t="s">
        <v>154</v>
      </c>
    </row>
    <row r="18" spans="1:41" ht="60.75" customHeight="1" x14ac:dyDescent="0.2">
      <c r="A18" s="358"/>
      <c r="B18" s="432"/>
      <c r="C18" s="578"/>
      <c r="D18" s="311"/>
      <c r="E18" s="579"/>
      <c r="F18" s="569"/>
      <c r="G18" s="355"/>
      <c r="H18" s="355"/>
      <c r="I18" s="60"/>
      <c r="J18" s="323"/>
      <c r="K18" s="580"/>
      <c r="L18" s="103" t="s">
        <v>114</v>
      </c>
      <c r="M18" s="61" t="s">
        <v>86</v>
      </c>
      <c r="N18" s="104">
        <f>IF(M18="COMPLETA",10,IF(M18="INCOMPLETA",5,IF(M18="NO EXISTE",0,"")))</f>
        <v>10</v>
      </c>
      <c r="O18" s="290"/>
      <c r="P18" s="333"/>
      <c r="Q18" s="292"/>
      <c r="R18" s="296"/>
      <c r="S18" s="297"/>
      <c r="T18" s="298"/>
      <c r="U18" s="311"/>
      <c r="V18" s="315"/>
      <c r="W18" s="569"/>
      <c r="X18" s="568"/>
      <c r="Y18" s="581"/>
      <c r="Z18" s="576"/>
      <c r="AA18" s="305"/>
      <c r="AB18" s="568"/>
      <c r="AC18" s="306"/>
      <c r="AD18" s="306"/>
      <c r="AE18" s="564"/>
      <c r="AF18" s="286"/>
      <c r="AG18" s="582"/>
      <c r="AO18" s="75" t="s">
        <v>155</v>
      </c>
    </row>
    <row r="19" spans="1:41" ht="37.5" customHeight="1" x14ac:dyDescent="0.2">
      <c r="A19" s="510" t="s">
        <v>462</v>
      </c>
      <c r="B19" s="358" t="s">
        <v>463</v>
      </c>
      <c r="C19" s="563" t="s">
        <v>478</v>
      </c>
      <c r="D19" s="417" t="s">
        <v>64</v>
      </c>
      <c r="E19" s="568" t="s">
        <v>479</v>
      </c>
      <c r="F19" s="565" t="s">
        <v>480</v>
      </c>
      <c r="G19" s="374" t="s">
        <v>107</v>
      </c>
      <c r="H19" s="374" t="s">
        <v>121</v>
      </c>
      <c r="I19" s="60" t="str">
        <f>CONCATENATE(G19,H19)</f>
        <v>POSIBLEMENOR</v>
      </c>
      <c r="J19" s="322" t="str">
        <f>I20</f>
        <v>3. MODERADO</v>
      </c>
      <c r="K19" s="566" t="s">
        <v>481</v>
      </c>
      <c r="L19" s="98" t="s">
        <v>87</v>
      </c>
      <c r="M19" s="56" t="s">
        <v>78</v>
      </c>
      <c r="N19" s="99">
        <f>IF(M19="ASIGNADO",15,IF(M19="NO ASIGNADO",0,""))</f>
        <v>15</v>
      </c>
      <c r="O19" s="328">
        <f>SUM(N19:N25)</f>
        <v>100</v>
      </c>
      <c r="P19" s="331" t="s">
        <v>131</v>
      </c>
      <c r="Q19" s="376">
        <f>IF(Q22="DÉBIL",0,IF(Q22="MODERADO",50,IF(Q22="FUERTE",100,"")))</f>
        <v>100</v>
      </c>
      <c r="R19" s="337"/>
      <c r="S19" s="372" t="s">
        <v>95</v>
      </c>
      <c r="T19" s="372" t="s">
        <v>95</v>
      </c>
      <c r="U19" s="373" t="s">
        <v>150</v>
      </c>
      <c r="V19" s="314" t="s">
        <v>98</v>
      </c>
      <c r="W19" s="567" t="s">
        <v>468</v>
      </c>
      <c r="X19" s="565" t="s">
        <v>482</v>
      </c>
      <c r="Y19" s="568" t="s">
        <v>483</v>
      </c>
      <c r="Z19" s="583">
        <v>44196</v>
      </c>
      <c r="AA19" s="303" t="s">
        <v>173</v>
      </c>
      <c r="AB19" s="565" t="s">
        <v>484</v>
      </c>
      <c r="AC19" s="264"/>
      <c r="AD19" s="264"/>
      <c r="AE19" s="566" t="s">
        <v>473</v>
      </c>
      <c r="AF19" s="353" t="s">
        <v>485</v>
      </c>
      <c r="AG19" s="565"/>
      <c r="AH19" s="75" t="s">
        <v>91</v>
      </c>
      <c r="AI19" s="75" t="s">
        <v>92</v>
      </c>
      <c r="AJ19" s="75" t="s">
        <v>93</v>
      </c>
      <c r="AK19" s="75" t="s">
        <v>94</v>
      </c>
      <c r="AL19" s="75" t="s">
        <v>93</v>
      </c>
      <c r="AN19" s="75" t="s">
        <v>145</v>
      </c>
      <c r="AO19" s="75" t="s">
        <v>149</v>
      </c>
    </row>
    <row r="20" spans="1:41" ht="51.75" customHeight="1" x14ac:dyDescent="0.2">
      <c r="A20" s="510"/>
      <c r="B20" s="432"/>
      <c r="C20" s="571"/>
      <c r="D20" s="373"/>
      <c r="E20" s="574"/>
      <c r="F20" s="567"/>
      <c r="G20" s="374"/>
      <c r="H20" s="374"/>
      <c r="I20" s="6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323"/>
      <c r="K20" s="573"/>
      <c r="L20" s="100" t="s">
        <v>172</v>
      </c>
      <c r="M20" s="54" t="s">
        <v>122</v>
      </c>
      <c r="N20" s="101">
        <f>IF(M20="ADECUADO",15,IF(M20="INADECUADO",0,""))</f>
        <v>15</v>
      </c>
      <c r="O20" s="329"/>
      <c r="P20" s="332"/>
      <c r="Q20" s="376"/>
      <c r="R20" s="338"/>
      <c r="S20" s="372"/>
      <c r="T20" s="372"/>
      <c r="U20" s="373"/>
      <c r="V20" s="315"/>
      <c r="W20" s="567"/>
      <c r="X20" s="565"/>
      <c r="Y20" s="575"/>
      <c r="Z20" s="574"/>
      <c r="AA20" s="304"/>
      <c r="AB20" s="565"/>
      <c r="AC20" s="264"/>
      <c r="AD20" s="264"/>
      <c r="AE20" s="566"/>
      <c r="AF20" s="353"/>
      <c r="AG20" s="565"/>
      <c r="AH20" s="75" t="s">
        <v>95</v>
      </c>
      <c r="AI20" s="75" t="s">
        <v>96</v>
      </c>
      <c r="AL20" s="75" t="s">
        <v>104</v>
      </c>
      <c r="AN20" s="75" t="s">
        <v>173</v>
      </c>
      <c r="AO20" s="75" t="s">
        <v>150</v>
      </c>
    </row>
    <row r="21" spans="1:41" ht="69.75" customHeight="1" x14ac:dyDescent="0.2">
      <c r="A21" s="510"/>
      <c r="B21" s="432"/>
      <c r="C21" s="571"/>
      <c r="D21" s="373"/>
      <c r="E21" s="574"/>
      <c r="F21" s="567"/>
      <c r="G21" s="374"/>
      <c r="H21" s="374"/>
      <c r="I21" s="6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23"/>
      <c r="K21" s="573"/>
      <c r="L21" s="67" t="s">
        <v>88</v>
      </c>
      <c r="M21" s="54" t="s">
        <v>123</v>
      </c>
      <c r="N21" s="101">
        <f>IF(M21="OPORTUNA",15,IF(M21="INOPORTUNA",0,""))</f>
        <v>15</v>
      </c>
      <c r="O21" s="329"/>
      <c r="P21" s="332"/>
      <c r="Q21" s="376"/>
      <c r="R21" s="338"/>
      <c r="S21" s="102" t="s">
        <v>139</v>
      </c>
      <c r="T21" s="102" t="s">
        <v>140</v>
      </c>
      <c r="U21" s="373"/>
      <c r="V21" s="315"/>
      <c r="W21" s="567"/>
      <c r="X21" s="565"/>
      <c r="Y21" s="575"/>
      <c r="Z21" s="574"/>
      <c r="AA21" s="304"/>
      <c r="AB21" s="565"/>
      <c r="AC21" s="264"/>
      <c r="AD21" s="264"/>
      <c r="AE21" s="566"/>
      <c r="AF21" s="353"/>
      <c r="AG21" s="565"/>
      <c r="AH21" s="75" t="s">
        <v>98</v>
      </c>
      <c r="AI21" s="75" t="s">
        <v>99</v>
      </c>
      <c r="AJ21" s="75" t="s">
        <v>100</v>
      </c>
      <c r="AK21" s="75" t="s">
        <v>101</v>
      </c>
      <c r="AL21" s="75" t="s">
        <v>109</v>
      </c>
      <c r="AO21" s="75" t="s">
        <v>151</v>
      </c>
    </row>
    <row r="22" spans="1:41" ht="84" customHeight="1" x14ac:dyDescent="0.2">
      <c r="A22" s="510"/>
      <c r="B22" s="432"/>
      <c r="C22" s="571"/>
      <c r="D22" s="373"/>
      <c r="E22" s="63" t="s">
        <v>147</v>
      </c>
      <c r="F22" s="567"/>
      <c r="G22" s="374"/>
      <c r="H22" s="374"/>
      <c r="I22" s="60"/>
      <c r="J22" s="323"/>
      <c r="K22" s="573"/>
      <c r="L22" s="100" t="s">
        <v>111</v>
      </c>
      <c r="M22" s="54" t="s">
        <v>124</v>
      </c>
      <c r="N22" s="101">
        <f>IF(M22="PREVENIR",15,IF(M22="DETECTAR",10,IF(M22="NO ES UN CONTROL",0,"")))</f>
        <v>15</v>
      </c>
      <c r="O22" s="289" t="str">
        <f>IF(O19&lt;86,"DÉBIL",IF(O19&lt;96,"MODERADO",IF(O19&lt;101,"FUERTE","")))</f>
        <v>FUERTE</v>
      </c>
      <c r="P22" s="332"/>
      <c r="Q22" s="370" t="str">
        <f>IF(AND(O22="FUERTE",P19="FUERTE (SIEMPRE SE EJECUTA)"),"FUERTE",IF(OR(O22="DÉBIL",P19="DÉBIL (NO SE EJECUTA)"),"DÉBIL",IF(OR(O22="MODERADO",P19="MODERADO (ALGUNAS VECES)"),"MODERADO")))</f>
        <v>FUERTE</v>
      </c>
      <c r="R22" s="295" t="str">
        <f>IF(AND(O22="FUERTE",P19="FUERTE (SIEMPRE SE EJECUTA)"),"NO","SÍ")</f>
        <v>NO</v>
      </c>
      <c r="S22"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297">
        <v>1</v>
      </c>
      <c r="U22" s="373"/>
      <c r="V22" s="315"/>
      <c r="W22" s="567"/>
      <c r="X22" s="565"/>
      <c r="Y22" s="575"/>
      <c r="Z22" s="581"/>
      <c r="AA22" s="304"/>
      <c r="AB22" s="565"/>
      <c r="AC22" s="264"/>
      <c r="AD22" s="264"/>
      <c r="AE22" s="566"/>
      <c r="AF22" s="353" t="s">
        <v>290</v>
      </c>
      <c r="AG22" s="565"/>
      <c r="AH22" s="75" t="s">
        <v>95</v>
      </c>
      <c r="AO22" s="75" t="s">
        <v>152</v>
      </c>
    </row>
    <row r="23" spans="1:41" ht="55.5" customHeight="1" x14ac:dyDescent="0.2">
      <c r="A23" s="510"/>
      <c r="B23" s="432"/>
      <c r="C23" s="571"/>
      <c r="D23" s="373"/>
      <c r="E23" s="574" t="s">
        <v>486</v>
      </c>
      <c r="F23" s="567"/>
      <c r="G23" s="374"/>
      <c r="H23" s="374"/>
      <c r="I23" s="60"/>
      <c r="J23" s="323"/>
      <c r="K23" s="573"/>
      <c r="L23" s="100" t="s">
        <v>112</v>
      </c>
      <c r="M23" s="54" t="s">
        <v>82</v>
      </c>
      <c r="N23" s="101">
        <f>IF(M23="CONFIABLE",15,IF(M23="NO CONFIABLE",0,""))</f>
        <v>15</v>
      </c>
      <c r="O23" s="290"/>
      <c r="P23" s="332"/>
      <c r="Q23" s="370"/>
      <c r="R23" s="295"/>
      <c r="S23" s="371"/>
      <c r="T23" s="298"/>
      <c r="U23" s="373"/>
      <c r="V23" s="315"/>
      <c r="W23" s="567"/>
      <c r="X23" s="565"/>
      <c r="Y23" s="575"/>
      <c r="Z23" s="63" t="s">
        <v>178</v>
      </c>
      <c r="AA23" s="304"/>
      <c r="AB23" s="565"/>
      <c r="AC23" s="264"/>
      <c r="AD23" s="264"/>
      <c r="AE23" s="566"/>
      <c r="AF23" s="353"/>
      <c r="AG23" s="565"/>
      <c r="AH23" s="75" t="s">
        <v>138</v>
      </c>
      <c r="AJ23" s="75" t="s">
        <v>125</v>
      </c>
      <c r="AK23" s="75" t="s">
        <v>124</v>
      </c>
      <c r="AL23" s="75" t="s">
        <v>126</v>
      </c>
      <c r="AO23" s="75" t="s">
        <v>153</v>
      </c>
    </row>
    <row r="24" spans="1:41" ht="66.75" customHeight="1" x14ac:dyDescent="0.2">
      <c r="A24" s="510"/>
      <c r="B24" s="432"/>
      <c r="C24" s="571"/>
      <c r="D24" s="373"/>
      <c r="E24" s="574"/>
      <c r="F24" s="567"/>
      <c r="G24" s="374"/>
      <c r="H24" s="374"/>
      <c r="I24" s="60"/>
      <c r="J24" s="323"/>
      <c r="K24" s="573"/>
      <c r="L24" s="100" t="s">
        <v>113</v>
      </c>
      <c r="M24" s="54" t="s">
        <v>84</v>
      </c>
      <c r="N24" s="101">
        <f>IF(M24="SE INVESTIGAN Y SE RESUELVEN OPORTUNAMENTE",15,IF(M24="NO SE INVESTIGAN Y SE RESUELVEN OPORTUNAMENTE",0,""))</f>
        <v>15</v>
      </c>
      <c r="O24" s="290"/>
      <c r="P24" s="332"/>
      <c r="Q24" s="370"/>
      <c r="R24" s="295"/>
      <c r="S24" s="371"/>
      <c r="T24" s="298"/>
      <c r="U24" s="373"/>
      <c r="V24" s="315"/>
      <c r="W24" s="567"/>
      <c r="X24" s="565"/>
      <c r="Y24" s="575"/>
      <c r="Z24" s="569" t="s">
        <v>487</v>
      </c>
      <c r="AA24" s="304"/>
      <c r="AB24" s="565"/>
      <c r="AC24" s="264"/>
      <c r="AD24" s="264"/>
      <c r="AE24" s="566"/>
      <c r="AF24" s="353"/>
      <c r="AG24" s="565"/>
      <c r="AH24" s="75" t="s">
        <v>96</v>
      </c>
      <c r="AO24" s="75" t="s">
        <v>154</v>
      </c>
    </row>
    <row r="25" spans="1:41" ht="60.75" customHeight="1" x14ac:dyDescent="0.2">
      <c r="A25" s="358"/>
      <c r="B25" s="432"/>
      <c r="C25" s="578"/>
      <c r="D25" s="311"/>
      <c r="E25" s="581"/>
      <c r="F25" s="569"/>
      <c r="G25" s="355"/>
      <c r="H25" s="355"/>
      <c r="I25" s="60"/>
      <c r="J25" s="323"/>
      <c r="K25" s="580"/>
      <c r="L25" s="103" t="s">
        <v>114</v>
      </c>
      <c r="M25" s="61" t="s">
        <v>86</v>
      </c>
      <c r="N25" s="104">
        <f>IF(M25="COMPLETA",10,IF(M25="INCOMPLETA",5,IF(M25="NO EXISTE",0,"")))</f>
        <v>10</v>
      </c>
      <c r="O25" s="290"/>
      <c r="P25" s="333"/>
      <c r="Q25" s="292"/>
      <c r="R25" s="296"/>
      <c r="S25" s="297"/>
      <c r="T25" s="298"/>
      <c r="U25" s="311"/>
      <c r="V25" s="315"/>
      <c r="W25" s="569"/>
      <c r="X25" s="568"/>
      <c r="Y25" s="576"/>
      <c r="Z25" s="576"/>
      <c r="AA25" s="305"/>
      <c r="AB25" s="568"/>
      <c r="AC25" s="306"/>
      <c r="AD25" s="306"/>
      <c r="AE25" s="564"/>
      <c r="AF25" s="286"/>
      <c r="AG25" s="568"/>
      <c r="AO25" s="75" t="s">
        <v>155</v>
      </c>
    </row>
    <row r="26" spans="1:41" ht="2.25" hidden="1" customHeight="1" x14ac:dyDescent="0.2">
      <c r="A26" s="547" t="s">
        <v>273</v>
      </c>
      <c r="B26" s="548"/>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9"/>
      <c r="AO26" s="75" t="s">
        <v>156</v>
      </c>
    </row>
    <row r="27" spans="1:41" ht="37.5" customHeight="1" x14ac:dyDescent="0.2">
      <c r="A27" s="510" t="s">
        <v>462</v>
      </c>
      <c r="B27" s="358" t="s">
        <v>463</v>
      </c>
      <c r="C27" s="347" t="s">
        <v>488</v>
      </c>
      <c r="D27" s="417" t="s">
        <v>63</v>
      </c>
      <c r="E27" s="286" t="s">
        <v>489</v>
      </c>
      <c r="F27" s="353" t="s">
        <v>490</v>
      </c>
      <c r="G27" s="374" t="s">
        <v>107</v>
      </c>
      <c r="H27" s="374" t="s">
        <v>93</v>
      </c>
      <c r="I27" s="60" t="str">
        <f>CONCATENATE(G27,H27)</f>
        <v>POSIBLEMODERADO</v>
      </c>
      <c r="J27" s="322" t="str">
        <f>I28</f>
        <v>3. ALTO</v>
      </c>
      <c r="K27" s="375" t="s">
        <v>491</v>
      </c>
      <c r="L27" s="98" t="s">
        <v>87</v>
      </c>
      <c r="M27" s="56" t="s">
        <v>78</v>
      </c>
      <c r="N27" s="99">
        <f>IF(M27="ASIGNADO",15,IF(M27="NO ASIGNADO",0,""))</f>
        <v>15</v>
      </c>
      <c r="O27" s="328">
        <f>SUM(N27:N33)</f>
        <v>95</v>
      </c>
      <c r="P27" s="331" t="s">
        <v>132</v>
      </c>
      <c r="Q27" s="376">
        <f>IF(Q30="DÉBIL",0,IF(Q30="MODERADO",50,IF(Q30="FUERTE",100,"")))</f>
        <v>50</v>
      </c>
      <c r="R27" s="337"/>
      <c r="S27" s="372" t="s">
        <v>95</v>
      </c>
      <c r="T27" s="372" t="s">
        <v>95</v>
      </c>
      <c r="U27" s="373" t="s">
        <v>151</v>
      </c>
      <c r="V27" s="314" t="s">
        <v>98</v>
      </c>
      <c r="W27" s="354" t="s">
        <v>468</v>
      </c>
      <c r="X27" s="565" t="s">
        <v>492</v>
      </c>
      <c r="Y27" s="568" t="s">
        <v>493</v>
      </c>
      <c r="Z27" s="359">
        <v>44196</v>
      </c>
      <c r="AA27" s="303" t="s">
        <v>173</v>
      </c>
      <c r="AB27" s="565" t="s">
        <v>494</v>
      </c>
      <c r="AC27" s="264"/>
      <c r="AD27" s="264"/>
      <c r="AE27" s="375" t="s">
        <v>473</v>
      </c>
      <c r="AF27" s="510" t="s">
        <v>495</v>
      </c>
      <c r="AG27" s="353"/>
      <c r="AH27" s="75" t="s">
        <v>91</v>
      </c>
      <c r="AI27" s="75" t="s">
        <v>92</v>
      </c>
      <c r="AJ27" s="75" t="s">
        <v>93</v>
      </c>
      <c r="AK27" s="75" t="s">
        <v>94</v>
      </c>
      <c r="AL27" s="75" t="s">
        <v>93</v>
      </c>
      <c r="AN27" s="75" t="s">
        <v>145</v>
      </c>
      <c r="AO27" s="75" t="s">
        <v>149</v>
      </c>
    </row>
    <row r="28" spans="1:41" ht="51.75" customHeight="1" x14ac:dyDescent="0.2">
      <c r="A28" s="510"/>
      <c r="B28" s="432"/>
      <c r="C28" s="348"/>
      <c r="D28" s="373"/>
      <c r="E28" s="287"/>
      <c r="F28" s="354"/>
      <c r="G28" s="374"/>
      <c r="H28" s="374"/>
      <c r="I28" s="60" t="str">
        <f>IF(I27="RARA VEZINSIGNIFICANTE","1. BAJO",IF(I27="RARA VEZMENOR","2. BAJO",IF(I27="IMPROBABLEINSIGNIFICANTE","3. BAJO",IF(I27="IMPROBABLEMENOR","4. BAJO",IF(I27="POSIBLEINSIGNIFICANTE","5. BAJO",IF(I27="RARA VEZMODERADO","1. MODERADO",IF(I27="IMPROBABLEMODERADO","2. MODERADO",IF(I27="POSIBLEMENOR","3. MODERADO",IF(I27="PROBABLEINSIGNIFICANTE","4. MODERADO",IF(I27="RARA VEZMAYOR","1. ALTO",IF(I27="IMPROBABLEMAYOR","2. ALTO",IF(I27="POSIBLEMODERADO","3. ALTO",IF(I27="PROBABLEMENOR","4. ALTO",IF(I27="PROBABLEMODERADO","5. ALTO",IF(I27="CASI SEGUROINSIGNIFICANTE","6. ALTO",IF(I27="CASI SEGUROMENOR","7. ALTO",IF(I27="RARA VEZCATASTRÓFICO","1. EXTREMO",IF(I27="IMPROBABLECATASTRÓFICO","2. EXTREMO",IF(I27="POSIBLEMAYOR","3. EXTREMO",IF(I27="POSIBLECATASTRÓFICO","4. EXTREMO",IF(I27="PROBABLEMAYOR","5. EXTREMO",IF(I27="PROBABLECATASTRÓFICO","6. EXTREMO",IF(I27="CASI SEGUROMODERADO","7. EXTREMO",IF(I27="CASI SEGUROMAYOR","8. EXTREMO",IF(I27="CASI SEGUROCATASTRÓFICO","9. EXTREMO","")))))))))))))))))))))))))</f>
        <v>3. ALTO</v>
      </c>
      <c r="J28" s="323"/>
      <c r="K28" s="375"/>
      <c r="L28" s="100" t="s">
        <v>172</v>
      </c>
      <c r="M28" s="54" t="s">
        <v>122</v>
      </c>
      <c r="N28" s="101">
        <f>IF(M28="ADECUADO",15,IF(M28="INADECUADO",0,""))</f>
        <v>15</v>
      </c>
      <c r="O28" s="329"/>
      <c r="P28" s="332"/>
      <c r="Q28" s="376"/>
      <c r="R28" s="338"/>
      <c r="S28" s="372"/>
      <c r="T28" s="372"/>
      <c r="U28" s="373"/>
      <c r="V28" s="315"/>
      <c r="W28" s="354"/>
      <c r="X28" s="567"/>
      <c r="Y28" s="574"/>
      <c r="Z28" s="360"/>
      <c r="AA28" s="304"/>
      <c r="AB28" s="565"/>
      <c r="AC28" s="264"/>
      <c r="AD28" s="264"/>
      <c r="AE28" s="375"/>
      <c r="AF28" s="353"/>
      <c r="AG28" s="353"/>
      <c r="AH28" s="75" t="s">
        <v>95</v>
      </c>
      <c r="AI28" s="75" t="s">
        <v>96</v>
      </c>
      <c r="AL28" s="75" t="s">
        <v>104</v>
      </c>
      <c r="AN28" s="75" t="s">
        <v>173</v>
      </c>
      <c r="AO28" s="75" t="s">
        <v>150</v>
      </c>
    </row>
    <row r="29" spans="1:41" ht="69.75" customHeight="1" x14ac:dyDescent="0.2">
      <c r="A29" s="510"/>
      <c r="B29" s="432"/>
      <c r="C29" s="348"/>
      <c r="D29" s="373"/>
      <c r="E29" s="287"/>
      <c r="F29" s="354"/>
      <c r="G29" s="374"/>
      <c r="H29" s="374"/>
      <c r="I29" s="60" t="str">
        <f>IF(OR(I28="1. BAJO",I28="2. BAJO",I28="3. BAJO",I28="4. BAJO",I28="5. BAJO"),"BAJO",IF(OR(I28="1. MODERADO",I28="2. MODERADO",I28="3. MODERADO",I28="4. MODERADO"),"MODERADO",IF(OR(I28="1. ALTO",I28="2. ALTO",I28="3. ALTO",I28="4. ALTO",I28="5. ALTO",I28="6. ALTO",I28="7. ALTO"),"ALTO",IF(OR(I28="1. EXTREMO",I28="2. EXTREMO",I28="3. EXTREMO",I28="4. EXTREMO",I28="5. EXTREMO",I28="6. EXTREMO",I28="7. EXTREMO",I28="8. EXTREMO",I28="9. EXTREMO"),"EXTREMO",""))))</f>
        <v>ALTO</v>
      </c>
      <c r="J29" s="323"/>
      <c r="K29" s="375"/>
      <c r="L29" s="67" t="s">
        <v>88</v>
      </c>
      <c r="M29" s="54" t="s">
        <v>123</v>
      </c>
      <c r="N29" s="101">
        <f>IF(M29="OPORTUNA",15,IF(M29="INOPORTUNA",0,""))</f>
        <v>15</v>
      </c>
      <c r="O29" s="329"/>
      <c r="P29" s="332"/>
      <c r="Q29" s="376"/>
      <c r="R29" s="338"/>
      <c r="S29" s="102" t="s">
        <v>139</v>
      </c>
      <c r="T29" s="102" t="s">
        <v>140</v>
      </c>
      <c r="U29" s="373"/>
      <c r="V29" s="315"/>
      <c r="W29" s="354"/>
      <c r="X29" s="567"/>
      <c r="Y29" s="574"/>
      <c r="Z29" s="360"/>
      <c r="AA29" s="304"/>
      <c r="AB29" s="565"/>
      <c r="AC29" s="264"/>
      <c r="AD29" s="264"/>
      <c r="AE29" s="375"/>
      <c r="AF29" s="353"/>
      <c r="AG29" s="353"/>
      <c r="AH29" s="75" t="s">
        <v>98</v>
      </c>
      <c r="AI29" s="75" t="s">
        <v>99</v>
      </c>
      <c r="AJ29" s="75" t="s">
        <v>100</v>
      </c>
      <c r="AK29" s="75" t="s">
        <v>101</v>
      </c>
      <c r="AL29" s="75" t="s">
        <v>109</v>
      </c>
      <c r="AO29" s="75" t="s">
        <v>151</v>
      </c>
    </row>
    <row r="30" spans="1:41" ht="84" customHeight="1" x14ac:dyDescent="0.2">
      <c r="A30" s="510"/>
      <c r="B30" s="432"/>
      <c r="C30" s="348"/>
      <c r="D30" s="373"/>
      <c r="E30" s="63" t="s">
        <v>147</v>
      </c>
      <c r="F30" s="354"/>
      <c r="G30" s="374"/>
      <c r="H30" s="374"/>
      <c r="I30" s="60"/>
      <c r="J30" s="323"/>
      <c r="K30" s="375"/>
      <c r="L30" s="100" t="s">
        <v>111</v>
      </c>
      <c r="M30" s="54" t="s">
        <v>125</v>
      </c>
      <c r="N30" s="101">
        <f>IF(M30="PREVENIR",15,IF(M30="DETECTAR",10,IF(M30="NO ES UN CONTROL",0,"")))</f>
        <v>10</v>
      </c>
      <c r="O30" s="289" t="str">
        <f>IF(O27&lt;86,"DÉBIL",IF(O27&lt;96,"MODERADO",IF(O27&lt;101,"FUERTE","")))</f>
        <v>MODERADO</v>
      </c>
      <c r="P30" s="332"/>
      <c r="Q30" s="370" t="str">
        <f>IF(AND(O30="FUERTE",P27="FUERTE (SIEMPRE SE EJECUTA)"),"FUERTE",IF(OR(O30="DÉBIL",P27="DÉBIL (NO SE EJECUTA)"),"DÉBIL",IF(OR(O30="MODERADO",P27="MODERADO (ALGUNAS VECES)"),"MODERADO")))</f>
        <v>MODERADO</v>
      </c>
      <c r="R30" s="295" t="str">
        <f>IF(AND(O30="FUERTE",P27="FUERTE (SIEMPRE SE EJECUTA)"),"NO","SÍ")</f>
        <v>SÍ</v>
      </c>
      <c r="S30" s="371">
        <v>1</v>
      </c>
      <c r="T30" s="297">
        <v>1</v>
      </c>
      <c r="U30" s="373"/>
      <c r="V30" s="315"/>
      <c r="W30" s="354"/>
      <c r="X30" s="567"/>
      <c r="Y30" s="574"/>
      <c r="Z30" s="340"/>
      <c r="AA30" s="304"/>
      <c r="AB30" s="565"/>
      <c r="AC30" s="264"/>
      <c r="AD30" s="264"/>
      <c r="AE30" s="375"/>
      <c r="AF30" s="353" t="s">
        <v>290</v>
      </c>
      <c r="AG30" s="353"/>
      <c r="AH30" s="75" t="s">
        <v>95</v>
      </c>
      <c r="AO30" s="75" t="s">
        <v>152</v>
      </c>
    </row>
    <row r="31" spans="1:41" ht="55.5" customHeight="1" x14ac:dyDescent="0.2">
      <c r="A31" s="510"/>
      <c r="B31" s="432"/>
      <c r="C31" s="348"/>
      <c r="D31" s="373"/>
      <c r="E31" s="287" t="s">
        <v>496</v>
      </c>
      <c r="F31" s="354"/>
      <c r="G31" s="374"/>
      <c r="H31" s="374"/>
      <c r="I31" s="60"/>
      <c r="J31" s="323"/>
      <c r="K31" s="375"/>
      <c r="L31" s="100" t="s">
        <v>112</v>
      </c>
      <c r="M31" s="54" t="s">
        <v>82</v>
      </c>
      <c r="N31" s="101">
        <f>IF(M31="CONFIABLE",15,IF(M31="NO CONFIABLE",0,""))</f>
        <v>15</v>
      </c>
      <c r="O31" s="290"/>
      <c r="P31" s="332"/>
      <c r="Q31" s="370"/>
      <c r="R31" s="295"/>
      <c r="S31" s="371"/>
      <c r="T31" s="298"/>
      <c r="U31" s="373"/>
      <c r="V31" s="315"/>
      <c r="W31" s="354"/>
      <c r="X31" s="567"/>
      <c r="Y31" s="574"/>
      <c r="Z31" s="63" t="s">
        <v>178</v>
      </c>
      <c r="AA31" s="304"/>
      <c r="AB31" s="565"/>
      <c r="AC31" s="264"/>
      <c r="AD31" s="264"/>
      <c r="AE31" s="375"/>
      <c r="AF31" s="353"/>
      <c r="AG31" s="353"/>
      <c r="AH31" s="75" t="s">
        <v>138</v>
      </c>
      <c r="AJ31" s="75" t="s">
        <v>125</v>
      </c>
      <c r="AK31" s="75" t="s">
        <v>124</v>
      </c>
      <c r="AL31" s="75" t="s">
        <v>126</v>
      </c>
      <c r="AO31" s="75" t="s">
        <v>153</v>
      </c>
    </row>
    <row r="32" spans="1:41" ht="66.75" customHeight="1" x14ac:dyDescent="0.2">
      <c r="A32" s="510"/>
      <c r="B32" s="432"/>
      <c r="C32" s="348"/>
      <c r="D32" s="373"/>
      <c r="E32" s="287"/>
      <c r="F32" s="354"/>
      <c r="G32" s="374"/>
      <c r="H32" s="374"/>
      <c r="I32" s="60"/>
      <c r="J32" s="323"/>
      <c r="K32" s="375"/>
      <c r="L32" s="100" t="s">
        <v>113</v>
      </c>
      <c r="M32" s="54" t="s">
        <v>84</v>
      </c>
      <c r="N32" s="101">
        <f>IF(M32="SE INVESTIGAN Y SE RESUELVEN OPORTUNAMENTE",15,IF(M32="NO SE INVESTIGAN Y SE RESUELVEN OPORTUNAMENTE",0,""))</f>
        <v>15</v>
      </c>
      <c r="O32" s="290"/>
      <c r="P32" s="332"/>
      <c r="Q32" s="370"/>
      <c r="R32" s="295"/>
      <c r="S32" s="371"/>
      <c r="T32" s="298"/>
      <c r="U32" s="373"/>
      <c r="V32" s="315"/>
      <c r="W32" s="354"/>
      <c r="X32" s="567"/>
      <c r="Y32" s="574"/>
      <c r="Z32" s="569" t="s">
        <v>340</v>
      </c>
      <c r="AA32" s="304"/>
      <c r="AB32" s="565"/>
      <c r="AC32" s="264"/>
      <c r="AD32" s="264"/>
      <c r="AE32" s="375"/>
      <c r="AF32" s="353"/>
      <c r="AG32" s="353"/>
      <c r="AH32" s="75" t="s">
        <v>96</v>
      </c>
      <c r="AO32" s="75" t="s">
        <v>154</v>
      </c>
    </row>
    <row r="33" spans="1:41" ht="60.75" customHeight="1" x14ac:dyDescent="0.2">
      <c r="A33" s="358"/>
      <c r="B33" s="432"/>
      <c r="C33" s="349"/>
      <c r="D33" s="311"/>
      <c r="E33" s="288"/>
      <c r="F33" s="339"/>
      <c r="G33" s="355"/>
      <c r="H33" s="355"/>
      <c r="I33" s="60"/>
      <c r="J33" s="323"/>
      <c r="K33" s="366"/>
      <c r="L33" s="103" t="s">
        <v>114</v>
      </c>
      <c r="M33" s="61" t="s">
        <v>86</v>
      </c>
      <c r="N33" s="104">
        <f>IF(M33="COMPLETA",10,IF(M33="INCOMPLETA",5,IF(M33="NO EXISTE",0,"")))</f>
        <v>10</v>
      </c>
      <c r="O33" s="290"/>
      <c r="P33" s="333"/>
      <c r="Q33" s="292"/>
      <c r="R33" s="296"/>
      <c r="S33" s="297"/>
      <c r="T33" s="298"/>
      <c r="U33" s="311"/>
      <c r="V33" s="315"/>
      <c r="W33" s="339"/>
      <c r="X33" s="569"/>
      <c r="Y33" s="581"/>
      <c r="Z33" s="576"/>
      <c r="AA33" s="305"/>
      <c r="AB33" s="568"/>
      <c r="AC33" s="306"/>
      <c r="AD33" s="306"/>
      <c r="AE33" s="366"/>
      <c r="AF33" s="286"/>
      <c r="AG33" s="286"/>
      <c r="AO33" s="75" t="s">
        <v>155</v>
      </c>
    </row>
    <row r="34" spans="1:41" ht="27.75" customHeight="1" x14ac:dyDescent="0.2">
      <c r="A34" s="278" t="s">
        <v>273</v>
      </c>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O34" s="75" t="s">
        <v>156</v>
      </c>
    </row>
    <row r="35" spans="1:41" ht="21.75" customHeight="1" x14ac:dyDescent="0.2">
      <c r="A35" s="279" t="s">
        <v>34</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O35" s="75" t="s">
        <v>157</v>
      </c>
    </row>
    <row r="36" spans="1:41" ht="27.75" customHeight="1" x14ac:dyDescent="0.2">
      <c r="A36" s="280" t="s">
        <v>55</v>
      </c>
      <c r="B36" s="280"/>
      <c r="C36" s="280" t="s">
        <v>274</v>
      </c>
      <c r="D36" s="280"/>
      <c r="E36" s="280"/>
      <c r="F36" s="280"/>
      <c r="G36" s="280"/>
      <c r="H36" s="280"/>
      <c r="I36" s="280"/>
      <c r="J36" s="280"/>
      <c r="K36" s="280"/>
      <c r="L36" s="280"/>
      <c r="M36" s="280"/>
      <c r="N36" s="280"/>
      <c r="O36" s="280"/>
      <c r="P36" s="280"/>
      <c r="Q36" s="280"/>
      <c r="R36" s="280"/>
      <c r="S36" s="280"/>
      <c r="T36" s="280"/>
      <c r="U36" s="280"/>
      <c r="V36" s="280"/>
      <c r="W36" s="280"/>
      <c r="X36" s="280"/>
      <c r="Y36" s="280"/>
      <c r="Z36" s="281" t="s">
        <v>275</v>
      </c>
      <c r="AA36" s="281"/>
      <c r="AB36" s="281"/>
      <c r="AC36" s="281"/>
      <c r="AD36" s="282" t="s">
        <v>26</v>
      </c>
      <c r="AE36" s="282"/>
      <c r="AF36" s="282"/>
      <c r="AG36" s="282"/>
      <c r="AO36" s="75" t="s">
        <v>158</v>
      </c>
    </row>
    <row r="37" spans="1:41" s="43" customFormat="1" ht="27.75" customHeight="1" x14ac:dyDescent="0.2">
      <c r="A37" s="258" t="s">
        <v>276</v>
      </c>
      <c r="B37" s="259"/>
      <c r="C37" s="260" t="s">
        <v>277</v>
      </c>
      <c r="D37" s="260"/>
      <c r="E37" s="260"/>
      <c r="F37" s="260"/>
      <c r="G37" s="260"/>
      <c r="H37" s="260"/>
      <c r="I37" s="260"/>
      <c r="J37" s="260"/>
      <c r="K37" s="260"/>
      <c r="L37" s="260"/>
      <c r="M37" s="260"/>
      <c r="N37" s="260"/>
      <c r="O37" s="260"/>
      <c r="P37" s="260"/>
      <c r="Q37" s="260"/>
      <c r="R37" s="260"/>
      <c r="S37" s="260"/>
      <c r="T37" s="260"/>
      <c r="U37" s="260"/>
      <c r="V37" s="260"/>
      <c r="W37" s="260"/>
      <c r="X37" s="260"/>
      <c r="Y37" s="260"/>
      <c r="Z37" s="261"/>
      <c r="AA37" s="262"/>
      <c r="AB37" s="262"/>
      <c r="AC37" s="263"/>
      <c r="AD37" s="271"/>
      <c r="AE37" s="272"/>
      <c r="AF37" s="272"/>
      <c r="AG37" s="272"/>
      <c r="AO37" s="75" t="s">
        <v>159</v>
      </c>
    </row>
    <row r="38" spans="1:41" s="43" customFormat="1" ht="27.75" customHeight="1" x14ac:dyDescent="0.2">
      <c r="A38" s="258" t="s">
        <v>276</v>
      </c>
      <c r="B38" s="259"/>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1"/>
      <c r="AA38" s="262"/>
      <c r="AB38" s="262"/>
      <c r="AC38" s="263"/>
      <c r="AD38" s="264"/>
      <c r="AE38" s="264"/>
      <c r="AF38" s="264"/>
      <c r="AG38" s="264"/>
      <c r="AO38" s="75" t="s">
        <v>160</v>
      </c>
    </row>
    <row r="39" spans="1:41" s="43" customFormat="1" ht="27.75" customHeight="1" x14ac:dyDescent="0.2">
      <c r="A39" s="258" t="s">
        <v>276</v>
      </c>
      <c r="B39" s="259"/>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1"/>
      <c r="AA39" s="262"/>
      <c r="AB39" s="262"/>
      <c r="AC39" s="263"/>
      <c r="AD39" s="264"/>
      <c r="AE39" s="264"/>
      <c r="AF39" s="264"/>
      <c r="AG39" s="264"/>
      <c r="AO39" s="75" t="s">
        <v>161</v>
      </c>
    </row>
    <row r="40" spans="1:41" ht="15" customHeight="1" x14ac:dyDescent="0.2">
      <c r="A40" s="265" t="s">
        <v>37</v>
      </c>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O40" s="75" t="s">
        <v>162</v>
      </c>
    </row>
    <row r="41" spans="1:41" customFormat="1" ht="30.75" customHeight="1" x14ac:dyDescent="0.25">
      <c r="A41" s="266" t="s">
        <v>26</v>
      </c>
      <c r="B41" s="266"/>
      <c r="C41" s="266"/>
      <c r="D41" s="266"/>
      <c r="E41" s="266"/>
      <c r="F41" s="266"/>
      <c r="G41" s="266" t="s">
        <v>75</v>
      </c>
      <c r="H41" s="266"/>
      <c r="I41" s="266"/>
      <c r="J41" s="266"/>
      <c r="K41" s="266"/>
      <c r="L41" s="266"/>
      <c r="M41" s="267" t="s">
        <v>68</v>
      </c>
      <c r="N41" s="268"/>
      <c r="O41" s="268"/>
      <c r="P41" s="268"/>
      <c r="Q41" s="268"/>
      <c r="R41" s="268"/>
      <c r="S41" s="268"/>
      <c r="T41" s="268"/>
      <c r="U41" s="268"/>
      <c r="V41" s="269"/>
      <c r="W41" s="267" t="s">
        <v>146</v>
      </c>
      <c r="X41" s="268"/>
      <c r="Y41" s="268"/>
      <c r="Z41" s="268"/>
      <c r="AA41" s="269"/>
      <c r="AB41" s="270" t="str">
        <f>IF(X7="X","APOYO OFICINA ASESORA DE PLANEACIÓN","APOYO OFICINA DE CONTROL INTERNO")</f>
        <v>APOYO OFICINA ASESORA DE PLANEACIÓN</v>
      </c>
      <c r="AC41" s="270"/>
      <c r="AD41" s="270"/>
      <c r="AE41" s="270"/>
      <c r="AF41" s="270"/>
      <c r="AG41" s="270"/>
      <c r="AH41" s="106"/>
      <c r="AO41" s="75" t="s">
        <v>163</v>
      </c>
    </row>
    <row r="42" spans="1:41" s="37" customFormat="1" ht="33.75" customHeight="1" x14ac:dyDescent="0.25">
      <c r="A42" s="107" t="s">
        <v>32</v>
      </c>
      <c r="B42" s="252" t="s">
        <v>497</v>
      </c>
      <c r="C42" s="253"/>
      <c r="D42" s="253"/>
      <c r="E42" s="253"/>
      <c r="F42" s="254"/>
      <c r="G42" s="108" t="s">
        <v>32</v>
      </c>
      <c r="H42" s="257" t="s">
        <v>498</v>
      </c>
      <c r="I42" s="257"/>
      <c r="J42" s="257"/>
      <c r="K42" s="257"/>
      <c r="L42" s="257"/>
      <c r="M42" s="257"/>
      <c r="N42" s="109"/>
      <c r="O42" s="255" t="s">
        <v>386</v>
      </c>
      <c r="P42" s="255"/>
      <c r="Q42" s="255"/>
      <c r="R42" s="255"/>
      <c r="S42" s="255"/>
      <c r="T42" s="255"/>
      <c r="U42" s="255"/>
      <c r="V42" s="256"/>
      <c r="W42" s="110" t="s">
        <v>32</v>
      </c>
      <c r="X42" s="252" t="s">
        <v>499</v>
      </c>
      <c r="Y42" s="253"/>
      <c r="Z42" s="253"/>
      <c r="AA42" s="254"/>
      <c r="AB42" s="110" t="s">
        <v>32</v>
      </c>
      <c r="AC42" s="135"/>
      <c r="AD42" s="135"/>
      <c r="AE42" s="135"/>
      <c r="AF42" s="135"/>
      <c r="AG42" s="135"/>
      <c r="AO42" s="75" t="s">
        <v>164</v>
      </c>
    </row>
    <row r="43" spans="1:41" s="37" customFormat="1" ht="32.25" customHeight="1" x14ac:dyDescent="0.25">
      <c r="A43" s="107" t="s">
        <v>33</v>
      </c>
      <c r="B43" s="490" t="s">
        <v>500</v>
      </c>
      <c r="C43" s="491"/>
      <c r="D43" s="491"/>
      <c r="E43" s="491"/>
      <c r="F43" s="492"/>
      <c r="G43" s="107" t="s">
        <v>33</v>
      </c>
      <c r="H43" s="495" t="s">
        <v>501</v>
      </c>
      <c r="I43" s="495"/>
      <c r="J43" s="495"/>
      <c r="K43" s="495"/>
      <c r="L43" s="495"/>
      <c r="M43" s="495"/>
      <c r="N43" s="111"/>
      <c r="O43" s="495" t="s">
        <v>502</v>
      </c>
      <c r="P43" s="495"/>
      <c r="Q43" s="495"/>
      <c r="R43" s="495"/>
      <c r="S43" s="495"/>
      <c r="T43" s="495"/>
      <c r="U43" s="495"/>
      <c r="V43" s="495"/>
      <c r="W43" s="107" t="s">
        <v>33</v>
      </c>
      <c r="X43" s="490" t="s">
        <v>503</v>
      </c>
      <c r="Y43" s="253"/>
      <c r="Z43" s="253"/>
      <c r="AA43" s="254"/>
      <c r="AB43" s="107" t="s">
        <v>33</v>
      </c>
      <c r="AC43" s="135"/>
      <c r="AD43" s="135"/>
      <c r="AE43" s="135"/>
      <c r="AF43" s="135"/>
      <c r="AG43" s="135"/>
      <c r="AO43" s="75" t="s">
        <v>165</v>
      </c>
    </row>
    <row r="44" spans="1:41" s="43" customFormat="1" x14ac:dyDescent="0.2">
      <c r="D44" s="112"/>
      <c r="AO44" s="75" t="s">
        <v>166</v>
      </c>
    </row>
    <row r="45" spans="1:41" x14ac:dyDescent="0.2">
      <c r="AO45" s="75" t="s">
        <v>167</v>
      </c>
    </row>
    <row r="46" spans="1:41" x14ac:dyDescent="0.2">
      <c r="AO46" s="75" t="s">
        <v>168</v>
      </c>
    </row>
    <row r="47" spans="1:41" x14ac:dyDescent="0.2">
      <c r="AO47" s="75" t="s">
        <v>169</v>
      </c>
    </row>
    <row r="48" spans="1:41" x14ac:dyDescent="0.2">
      <c r="AO48" s="75" t="s">
        <v>170</v>
      </c>
    </row>
    <row r="49" spans="41:41" x14ac:dyDescent="0.2">
      <c r="AO49" s="75" t="s">
        <v>171</v>
      </c>
    </row>
  </sheetData>
  <sheetProtection selectLockedCells="1"/>
  <dataConsolidate/>
  <mergeCells count="181">
    <mergeCell ref="B42:F42"/>
    <mergeCell ref="H42:M42"/>
    <mergeCell ref="O42:V42"/>
    <mergeCell ref="X42:AA42"/>
    <mergeCell ref="AC42:AG42"/>
    <mergeCell ref="B43:F43"/>
    <mergeCell ref="H43:M43"/>
    <mergeCell ref="O43:V43"/>
    <mergeCell ref="X43:AA43"/>
    <mergeCell ref="AC43:AG43"/>
    <mergeCell ref="A39:B39"/>
    <mergeCell ref="C39:Y39"/>
    <mergeCell ref="Z39:AC39"/>
    <mergeCell ref="AD39:AG39"/>
    <mergeCell ref="A40:AG40"/>
    <mergeCell ref="A41:F41"/>
    <mergeCell ref="G41:L41"/>
    <mergeCell ref="M41:V41"/>
    <mergeCell ref="W41:AA41"/>
    <mergeCell ref="AB41:AG41"/>
    <mergeCell ref="A37:B37"/>
    <mergeCell ref="C37:Y37"/>
    <mergeCell ref="Z37:AC37"/>
    <mergeCell ref="AD37:AG37"/>
    <mergeCell ref="A38:B38"/>
    <mergeCell ref="C38:Y38"/>
    <mergeCell ref="Z38:AC38"/>
    <mergeCell ref="AD38:AG38"/>
    <mergeCell ref="E31:E33"/>
    <mergeCell ref="Z32:Z33"/>
    <mergeCell ref="A34:AG34"/>
    <mergeCell ref="A35:AG35"/>
    <mergeCell ref="A36:B36"/>
    <mergeCell ref="C36:Y36"/>
    <mergeCell ref="Z36:AC36"/>
    <mergeCell ref="AD36:AG36"/>
    <mergeCell ref="AD27:AD33"/>
    <mergeCell ref="AE27:AE33"/>
    <mergeCell ref="AF27:AF29"/>
    <mergeCell ref="AG27:AG33"/>
    <mergeCell ref="O30:O33"/>
    <mergeCell ref="Q30:Q33"/>
    <mergeCell ref="R30:R33"/>
    <mergeCell ref="S30:S33"/>
    <mergeCell ref="T30:T33"/>
    <mergeCell ref="AF30:AF33"/>
    <mergeCell ref="X27:X33"/>
    <mergeCell ref="Y27:Y33"/>
    <mergeCell ref="Z27:Z30"/>
    <mergeCell ref="AA27:AA33"/>
    <mergeCell ref="AB27:AB33"/>
    <mergeCell ref="AC27:AC33"/>
    <mergeCell ref="R27:R29"/>
    <mergeCell ref="S27:S28"/>
    <mergeCell ref="T27:T28"/>
    <mergeCell ref="U27:U33"/>
    <mergeCell ref="V27:V33"/>
    <mergeCell ref="W27:W33"/>
    <mergeCell ref="H27:H33"/>
    <mergeCell ref="J27:J33"/>
    <mergeCell ref="K27:K33"/>
    <mergeCell ref="O27:O29"/>
    <mergeCell ref="P27:P33"/>
    <mergeCell ref="Q27:Q29"/>
    <mergeCell ref="E23:E25"/>
    <mergeCell ref="Z24:Z25"/>
    <mergeCell ref="A26:AG26"/>
    <mergeCell ref="A27:A33"/>
    <mergeCell ref="B27:B33"/>
    <mergeCell ref="C27:C33"/>
    <mergeCell ref="D27:D33"/>
    <mergeCell ref="E27:E29"/>
    <mergeCell ref="F27:F33"/>
    <mergeCell ref="G27:G33"/>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23" priority="21" operator="containsText" text="EXTREMO">
      <formula>NOT(ISERROR(SEARCH("EXTREMO",J12)))</formula>
    </cfRule>
    <cfRule type="containsText" dxfId="22" priority="22" operator="containsText" text="ALTO">
      <formula>NOT(ISERROR(SEARCH("ALTO",J12)))</formula>
    </cfRule>
    <cfRule type="containsText" dxfId="21" priority="23" operator="containsText" text="MODERADO">
      <formula>NOT(ISERROR(SEARCH("MODERADO",J12)))</formula>
    </cfRule>
    <cfRule type="containsText" dxfId="20" priority="24" operator="containsText" text="BAJO">
      <formula>NOT(ISERROR(SEARCH("BAJO",J12)))</formula>
    </cfRule>
  </conditionalFormatting>
  <conditionalFormatting sqref="U12:U18">
    <cfRule type="containsText" dxfId="19" priority="17" operator="containsText" text="EXTREMO">
      <formula>NOT(ISERROR(SEARCH("EXTREMO",U12)))</formula>
    </cfRule>
    <cfRule type="containsText" dxfId="18" priority="18" operator="containsText" text="MODERADO">
      <formula>NOT(ISERROR(SEARCH("MODERADO",U12)))</formula>
    </cfRule>
    <cfRule type="containsText" dxfId="17" priority="19" operator="containsText" text="ALTO">
      <formula>NOT(ISERROR(SEARCH("ALTO",U12)))</formula>
    </cfRule>
    <cfRule type="containsText" dxfId="16" priority="20" operator="containsText" text="BAJO">
      <formula>NOT(ISERROR(SEARCH("BAJO",U12)))</formula>
    </cfRule>
  </conditionalFormatting>
  <conditionalFormatting sqref="J19:J25">
    <cfRule type="containsText" dxfId="15" priority="13" operator="containsText" text="EXTREMO">
      <formula>NOT(ISERROR(SEARCH("EXTREMO",J19)))</formula>
    </cfRule>
    <cfRule type="containsText" dxfId="14" priority="14" operator="containsText" text="ALTO">
      <formula>NOT(ISERROR(SEARCH("ALTO",J19)))</formula>
    </cfRule>
    <cfRule type="containsText" dxfId="13" priority="15" operator="containsText" text="MODERADO">
      <formula>NOT(ISERROR(SEARCH("MODERADO",J19)))</formula>
    </cfRule>
    <cfRule type="containsText" dxfId="12" priority="16" operator="containsText" text="BAJO">
      <formula>NOT(ISERROR(SEARCH("BAJO",J19)))</formula>
    </cfRule>
  </conditionalFormatting>
  <conditionalFormatting sqref="U19:U25">
    <cfRule type="containsText" dxfId="11" priority="9" operator="containsText" text="EXTREMO">
      <formula>NOT(ISERROR(SEARCH("EXTREMO",U19)))</formula>
    </cfRule>
    <cfRule type="containsText" dxfId="10" priority="10" operator="containsText" text="MODERADO">
      <formula>NOT(ISERROR(SEARCH("MODERADO",U19)))</formula>
    </cfRule>
    <cfRule type="containsText" dxfId="9" priority="11" operator="containsText" text="ALTO">
      <formula>NOT(ISERROR(SEARCH("ALTO",U19)))</formula>
    </cfRule>
    <cfRule type="containsText" dxfId="8" priority="12" operator="containsText" text="BAJO">
      <formula>NOT(ISERROR(SEARCH("BAJO",U19)))</formula>
    </cfRule>
  </conditionalFormatting>
  <conditionalFormatting sqref="J27:J33">
    <cfRule type="containsText" dxfId="7" priority="5" operator="containsText" text="EXTREMO">
      <formula>NOT(ISERROR(SEARCH("EXTREMO",J27)))</formula>
    </cfRule>
    <cfRule type="containsText" dxfId="6" priority="6" operator="containsText" text="ALTO">
      <formula>NOT(ISERROR(SEARCH("ALTO",J27)))</formula>
    </cfRule>
    <cfRule type="containsText" dxfId="5" priority="7" operator="containsText" text="MODERADO">
      <formula>NOT(ISERROR(SEARCH("MODERADO",J27)))</formula>
    </cfRule>
    <cfRule type="containsText" dxfId="4" priority="8" operator="containsText" text="BAJO">
      <formula>NOT(ISERROR(SEARCH("BAJO",J27)))</formula>
    </cfRule>
  </conditionalFormatting>
  <conditionalFormatting sqref="U27:U33">
    <cfRule type="containsText" dxfId="3" priority="1" operator="containsText" text="EXTREMO">
      <formula>NOT(ISERROR(SEARCH("EXTREMO",U27)))</formula>
    </cfRule>
    <cfRule type="containsText" dxfId="2" priority="2" operator="containsText" text="MODERADO">
      <formula>NOT(ISERROR(SEARCH("MODERADO",U27)))</formula>
    </cfRule>
    <cfRule type="containsText" dxfId="1" priority="3" operator="containsText" text="ALTO">
      <formula>NOT(ISERROR(SEARCH("ALTO",U27)))</formula>
    </cfRule>
    <cfRule type="containsText" dxfId="0" priority="4" operator="containsText" text="BAJO">
      <formula>NOT(ISERROR(SEARCH("BAJO",U27)))</formula>
    </cfRule>
  </conditionalFormatting>
  <dataValidations count="15">
    <dataValidation type="list" allowBlank="1" showInputMessage="1" showErrorMessage="1" sqref="H12:H25 H27:H33" xr:uid="{76C22BAE-5F88-44A0-9F7C-3B51B0ED71CC}">
      <formula1>$AL$10:$AL$14</formula1>
    </dataValidation>
    <dataValidation type="list" allowBlank="1" showInputMessage="1" showErrorMessage="1" sqref="M18 M25 M33" xr:uid="{D3EA61AD-86FC-4E32-9FD4-9922D4BCB215}">
      <formula1>$AH$9:$AJ$9</formula1>
    </dataValidation>
    <dataValidation type="list" allowBlank="1" showInputMessage="1" showErrorMessage="1" sqref="G12:G25 G27:G33" xr:uid="{9C0B89C0-2263-4476-B77F-9465C00D946B}">
      <formula1>$AL$2:$AL$6</formula1>
    </dataValidation>
    <dataValidation type="list" allowBlank="1" showInputMessage="1" showErrorMessage="1" sqref="U27:U33 U12:U25" xr:uid="{A2DF9B31-A669-47B7-BC9E-272DA4AC93FB}">
      <formula1>$AO$10:$AO$49</formula1>
    </dataValidation>
    <dataValidation type="list" allowBlank="1" showInputMessage="1" showErrorMessage="1" sqref="M12 M19 M27" xr:uid="{7EF49313-254B-47FF-8436-58A4DBBC5F94}">
      <formula1>$AH$2:$AH$3</formula1>
    </dataValidation>
    <dataValidation type="list" allowBlank="1" showInputMessage="1" showErrorMessage="1" sqref="M13 M20 M28" xr:uid="{F858D6D6-86F0-4FDA-B0C7-F7841E69EBD1}">
      <formula1>$AH$4:$AI$4</formula1>
    </dataValidation>
    <dataValidation type="list" allowBlank="1" showInputMessage="1" showErrorMessage="1" sqref="M14 M21 M29" xr:uid="{32ACA076-59E1-4852-B7F7-4452FB6182D9}">
      <formula1>$AH$5:$AI$5</formula1>
    </dataValidation>
    <dataValidation type="list" allowBlank="1" showInputMessage="1" showErrorMessage="1" sqref="M16 M23 M31" xr:uid="{FB79EA73-3871-4470-8616-2310F1373ECF}">
      <formula1>$AH$7:$AI$7</formula1>
    </dataValidation>
    <dataValidation type="list" allowBlank="1" showInputMessage="1" showErrorMessage="1" sqref="M17 M24 M32" xr:uid="{D12C4CBC-0A94-4B31-B0C4-D574130E974B}">
      <formula1>$AH$8:$AI$8</formula1>
    </dataValidation>
    <dataValidation type="list" allowBlank="1" showInputMessage="1" showErrorMessage="1" sqref="P12 P19 P27" xr:uid="{20833FF4-9A35-4179-8CF4-85DCAC1676EA}">
      <formula1>$AH$10:$AJ$10</formula1>
    </dataValidation>
    <dataValidation type="list" allowBlank="1" showInputMessage="1" showErrorMessage="1" sqref="V12:V25 V27:V33" xr:uid="{F183B461-E31C-4044-B764-FBEF50F1D779}">
      <formula1>$AH$14:$AK$14</formula1>
    </dataValidation>
    <dataValidation type="list" allowBlank="1" showInputMessage="1" showErrorMessage="1" sqref="D12:D25 D27:D33" xr:uid="{306E4FDF-1F06-4B40-83E3-136A059615E0}">
      <formula1>$AN$2:$AN$8</formula1>
    </dataValidation>
    <dataValidation type="list" allowBlank="1" showInputMessage="1" showErrorMessage="1" sqref="T12 S12:S13 T19 S19:S20 T27 S27:S28" xr:uid="{FAC329B1-97B2-48D8-B821-D02550D51DC1}">
      <formula1>$AH$15:$AH$17</formula1>
    </dataValidation>
    <dataValidation type="list" allowBlank="1" showInputMessage="1" showErrorMessage="1" sqref="AA12:AA25 AA27:AA33" xr:uid="{049F92FE-0BDA-4E24-AB21-48900C654E8D}">
      <formula1>$AN$12:$AN$13</formula1>
    </dataValidation>
    <dataValidation type="list" allowBlank="1" showInputMessage="1" showErrorMessage="1" sqref="M15 M22 M30" xr:uid="{8453266E-4918-43E5-AC46-E1EC69143B31}">
      <formula1>$AJ$16:$AL$16</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DEF8A-A31A-49F3-A56B-E7B0B1194C5A}">
  <dimension ref="A1:AP62"/>
  <sheetViews>
    <sheetView view="pageBreakPreview" topLeftCell="A28" zoomScale="40" zoomScaleNormal="40" zoomScaleSheetLayoutView="40" workbookViewId="0"/>
  </sheetViews>
  <sheetFormatPr baseColWidth="10" defaultRowHeight="12.75" x14ac:dyDescent="0.2"/>
  <cols>
    <col min="1" max="2" width="22.5703125" style="75" customWidth="1"/>
    <col min="3" max="3" width="15.42578125" style="75" customWidth="1"/>
    <col min="4" max="4" width="27.42578125" style="112"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2.855468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hidden="1" customWidth="1"/>
    <col min="35" max="42" width="11.42578125" style="75" hidden="1" customWidth="1"/>
    <col min="43" max="16384" width="11.42578125" style="75"/>
  </cols>
  <sheetData>
    <row r="1" spans="1:41" x14ac:dyDescent="0.2">
      <c r="A1" s="85"/>
      <c r="B1" s="85"/>
      <c r="C1" s="85"/>
      <c r="D1" s="86"/>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K1" s="75" t="s">
        <v>9</v>
      </c>
      <c r="AL1" s="75" t="s">
        <v>8</v>
      </c>
      <c r="AN1" s="75" t="s">
        <v>61</v>
      </c>
    </row>
    <row r="2" spans="1:41" x14ac:dyDescent="0.2">
      <c r="A2" s="85"/>
      <c r="B2" s="85"/>
      <c r="C2" s="85"/>
      <c r="D2" s="86"/>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75" t="s">
        <v>78</v>
      </c>
      <c r="AI2" s="75" t="s">
        <v>11</v>
      </c>
      <c r="AL2" s="75" t="s">
        <v>105</v>
      </c>
      <c r="AN2" s="75" t="s">
        <v>63</v>
      </c>
    </row>
    <row r="3" spans="1:41" x14ac:dyDescent="0.2">
      <c r="A3" s="85"/>
      <c r="B3" s="85"/>
      <c r="C3" s="85"/>
      <c r="D3" s="86"/>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75" t="s">
        <v>79</v>
      </c>
      <c r="AI3" s="75" t="s">
        <v>12</v>
      </c>
      <c r="AL3" s="75" t="s">
        <v>106</v>
      </c>
      <c r="AN3" s="75" t="s">
        <v>118</v>
      </c>
    </row>
    <row r="4" spans="1:41" x14ac:dyDescent="0.2">
      <c r="A4" s="85"/>
      <c r="B4" s="85"/>
      <c r="C4" s="85"/>
      <c r="D4" s="86"/>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75" t="s">
        <v>122</v>
      </c>
      <c r="AI4" s="75" t="s">
        <v>80</v>
      </c>
      <c r="AK4" s="75" t="s">
        <v>93</v>
      </c>
      <c r="AL4" s="75" t="s">
        <v>107</v>
      </c>
      <c r="AN4" s="75" t="s">
        <v>64</v>
      </c>
    </row>
    <row r="5" spans="1:41" x14ac:dyDescent="0.2">
      <c r="A5" s="85"/>
      <c r="B5" s="85"/>
      <c r="C5" s="85"/>
      <c r="D5" s="86"/>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75" t="s">
        <v>123</v>
      </c>
      <c r="AI5" s="75" t="s">
        <v>81</v>
      </c>
      <c r="AK5" s="75" t="s">
        <v>104</v>
      </c>
      <c r="AL5" s="75" t="s">
        <v>108</v>
      </c>
      <c r="AN5" s="75" t="s">
        <v>62</v>
      </c>
    </row>
    <row r="6" spans="1:41" ht="29.25" customHeight="1" x14ac:dyDescent="0.2">
      <c r="A6" s="85"/>
      <c r="B6" s="85"/>
      <c r="C6" s="85"/>
      <c r="D6" s="86"/>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75" t="s">
        <v>125</v>
      </c>
      <c r="AI6" s="75" t="s">
        <v>126</v>
      </c>
      <c r="AJ6" s="75" t="s">
        <v>65</v>
      </c>
      <c r="AK6" s="75" t="s">
        <v>109</v>
      </c>
      <c r="AL6" s="75" t="s">
        <v>110</v>
      </c>
      <c r="AN6" s="75" t="s">
        <v>115</v>
      </c>
    </row>
    <row r="7" spans="1:41" ht="24.75" customHeight="1" x14ac:dyDescent="0.2">
      <c r="A7" s="404" t="s">
        <v>67</v>
      </c>
      <c r="B7" s="404"/>
      <c r="C7" s="405" t="s">
        <v>59</v>
      </c>
      <c r="D7" s="405"/>
      <c r="E7" s="405"/>
      <c r="F7" s="405"/>
      <c r="G7" s="406"/>
      <c r="H7" s="407"/>
      <c r="I7" s="407"/>
      <c r="J7" s="407"/>
      <c r="K7" s="407"/>
      <c r="L7" s="408"/>
      <c r="M7" s="409" t="s">
        <v>74</v>
      </c>
      <c r="N7" s="410"/>
      <c r="O7" s="410"/>
      <c r="P7" s="410"/>
      <c r="Q7" s="410"/>
      <c r="R7" s="410"/>
      <c r="S7" s="410"/>
      <c r="T7" s="410"/>
      <c r="U7" s="410"/>
      <c r="V7" s="411"/>
      <c r="W7" s="87" t="s">
        <v>70</v>
      </c>
      <c r="X7" s="88"/>
      <c r="Y7" s="89" t="s">
        <v>71</v>
      </c>
      <c r="Z7" s="412"/>
      <c r="AA7" s="413"/>
      <c r="AB7" s="87" t="s">
        <v>72</v>
      </c>
      <c r="AC7" s="88"/>
      <c r="AD7" s="90" t="s">
        <v>73</v>
      </c>
      <c r="AE7" s="91"/>
      <c r="AF7" s="414"/>
      <c r="AG7" s="414"/>
      <c r="AH7" s="75" t="s">
        <v>82</v>
      </c>
      <c r="AI7" s="75" t="s">
        <v>83</v>
      </c>
      <c r="AJ7" s="75" t="s">
        <v>66</v>
      </c>
      <c r="AN7" s="75" t="s">
        <v>116</v>
      </c>
    </row>
    <row r="8" spans="1:41" x14ac:dyDescent="0.2">
      <c r="A8" s="389" t="s">
        <v>52</v>
      </c>
      <c r="B8" s="389"/>
      <c r="C8" s="389"/>
      <c r="D8" s="389"/>
      <c r="E8" s="389"/>
      <c r="F8" s="389"/>
      <c r="G8" s="390" t="s">
        <v>21</v>
      </c>
      <c r="H8" s="391"/>
      <c r="I8" s="391"/>
      <c r="J8" s="391"/>
      <c r="K8" s="391"/>
      <c r="L8" s="391"/>
      <c r="M8" s="391"/>
      <c r="N8" s="391"/>
      <c r="O8" s="391"/>
      <c r="P8" s="391"/>
      <c r="Q8" s="391"/>
      <c r="R8" s="391"/>
      <c r="S8" s="391"/>
      <c r="T8" s="391"/>
      <c r="U8" s="391"/>
      <c r="V8" s="391"/>
      <c r="W8" s="391"/>
      <c r="X8" s="398"/>
      <c r="Y8" s="391"/>
      <c r="Z8" s="391"/>
      <c r="AA8" s="391"/>
      <c r="AB8" s="392"/>
      <c r="AC8" s="395" t="s">
        <v>27</v>
      </c>
      <c r="AD8" s="400" t="s">
        <v>38</v>
      </c>
      <c r="AE8" s="401"/>
      <c r="AF8" s="401"/>
      <c r="AG8" s="401"/>
      <c r="AH8" s="75" t="s">
        <v>84</v>
      </c>
      <c r="AI8" s="75" t="s">
        <v>85</v>
      </c>
      <c r="AN8" s="75" t="s">
        <v>117</v>
      </c>
    </row>
    <row r="9" spans="1:41" s="92" customFormat="1" ht="14.25" customHeight="1" x14ac:dyDescent="0.2">
      <c r="A9" s="381" t="s">
        <v>58</v>
      </c>
      <c r="B9" s="379" t="s">
        <v>60</v>
      </c>
      <c r="C9" s="381" t="s">
        <v>40</v>
      </c>
      <c r="D9" s="381" t="s">
        <v>61</v>
      </c>
      <c r="E9" s="381" t="s">
        <v>41</v>
      </c>
      <c r="F9" s="394" t="s">
        <v>42</v>
      </c>
      <c r="G9" s="389" t="s">
        <v>69</v>
      </c>
      <c r="H9" s="389"/>
      <c r="I9" s="389"/>
      <c r="J9" s="389"/>
      <c r="K9" s="390" t="s">
        <v>24</v>
      </c>
      <c r="L9" s="391"/>
      <c r="M9" s="391"/>
      <c r="N9" s="391"/>
      <c r="O9" s="391"/>
      <c r="P9" s="391"/>
      <c r="Q9" s="391"/>
      <c r="R9" s="391"/>
      <c r="S9" s="391"/>
      <c r="T9" s="392"/>
      <c r="U9" s="390" t="s">
        <v>44</v>
      </c>
      <c r="V9" s="391"/>
      <c r="W9" s="391"/>
      <c r="X9" s="391"/>
      <c r="Y9" s="391"/>
      <c r="Z9" s="391"/>
      <c r="AA9" s="391"/>
      <c r="AB9" s="392"/>
      <c r="AC9" s="399"/>
      <c r="AD9" s="400"/>
      <c r="AE9" s="401"/>
      <c r="AF9" s="401"/>
      <c r="AG9" s="401"/>
      <c r="AH9" s="75" t="s">
        <v>86</v>
      </c>
      <c r="AI9" s="75" t="s">
        <v>127</v>
      </c>
      <c r="AJ9" s="75" t="s">
        <v>89</v>
      </c>
    </row>
    <row r="10" spans="1:41" s="92" customFormat="1" ht="20.25" customHeight="1" x14ac:dyDescent="0.2">
      <c r="A10" s="381"/>
      <c r="B10" s="397"/>
      <c r="C10" s="381"/>
      <c r="D10" s="381"/>
      <c r="E10" s="381"/>
      <c r="F10" s="394"/>
      <c r="G10" s="393" t="s">
        <v>43</v>
      </c>
      <c r="H10" s="393"/>
      <c r="I10" s="393"/>
      <c r="J10" s="393"/>
      <c r="K10" s="377" t="s">
        <v>76</v>
      </c>
      <c r="L10" s="394" t="s">
        <v>77</v>
      </c>
      <c r="M10" s="394" t="s">
        <v>23</v>
      </c>
      <c r="N10" s="395" t="s">
        <v>128</v>
      </c>
      <c r="O10" s="381" t="s">
        <v>129</v>
      </c>
      <c r="P10" s="397" t="s">
        <v>130</v>
      </c>
      <c r="Q10" s="379" t="s">
        <v>134</v>
      </c>
      <c r="R10" s="381" t="s">
        <v>90</v>
      </c>
      <c r="S10" s="379" t="s">
        <v>135</v>
      </c>
      <c r="T10" s="379" t="s">
        <v>136</v>
      </c>
      <c r="U10" s="378" t="s">
        <v>142</v>
      </c>
      <c r="V10" s="381" t="s">
        <v>97</v>
      </c>
      <c r="W10" s="377" t="s">
        <v>102</v>
      </c>
      <c r="X10" s="379" t="s">
        <v>119</v>
      </c>
      <c r="Y10" s="381" t="s">
        <v>175</v>
      </c>
      <c r="Z10" s="381"/>
      <c r="AA10" s="381"/>
      <c r="AB10" s="381"/>
      <c r="AC10" s="399"/>
      <c r="AD10" s="402"/>
      <c r="AE10" s="403"/>
      <c r="AF10" s="403"/>
      <c r="AG10" s="403"/>
      <c r="AH10" s="92" t="s">
        <v>131</v>
      </c>
      <c r="AI10" s="92" t="s">
        <v>132</v>
      </c>
      <c r="AJ10" s="92" t="s">
        <v>133</v>
      </c>
      <c r="AL10" s="92" t="s">
        <v>120</v>
      </c>
      <c r="AO10" s="75" t="s">
        <v>94</v>
      </c>
    </row>
    <row r="11" spans="1:41" s="92" customFormat="1" ht="57.75" customHeight="1" x14ac:dyDescent="0.2">
      <c r="A11" s="379"/>
      <c r="B11" s="380"/>
      <c r="C11" s="379"/>
      <c r="D11" s="379"/>
      <c r="E11" s="379"/>
      <c r="F11" s="395"/>
      <c r="G11" s="93" t="s">
        <v>8</v>
      </c>
      <c r="H11" s="93" t="s">
        <v>9</v>
      </c>
      <c r="I11" s="93"/>
      <c r="J11" s="94" t="s">
        <v>143</v>
      </c>
      <c r="K11" s="378"/>
      <c r="L11" s="394"/>
      <c r="M11" s="394"/>
      <c r="N11" s="396"/>
      <c r="O11" s="381"/>
      <c r="P11" s="380"/>
      <c r="Q11" s="380"/>
      <c r="R11" s="381"/>
      <c r="S11" s="380"/>
      <c r="T11" s="380"/>
      <c r="U11" s="388"/>
      <c r="V11" s="381"/>
      <c r="W11" s="378"/>
      <c r="X11" s="380"/>
      <c r="Y11" s="95" t="s">
        <v>177</v>
      </c>
      <c r="Z11" s="95" t="s">
        <v>176</v>
      </c>
      <c r="AA11" s="96" t="s">
        <v>144</v>
      </c>
      <c r="AB11" s="96" t="s">
        <v>48</v>
      </c>
      <c r="AC11" s="396"/>
      <c r="AD11" s="97" t="s">
        <v>174</v>
      </c>
      <c r="AE11" s="97" t="s">
        <v>50</v>
      </c>
      <c r="AF11" s="97" t="s">
        <v>103</v>
      </c>
      <c r="AG11" s="95" t="s">
        <v>141</v>
      </c>
      <c r="AH11" s="92" t="s">
        <v>137</v>
      </c>
      <c r="AI11" s="92" t="s">
        <v>12</v>
      </c>
      <c r="AL11" s="92" t="s">
        <v>121</v>
      </c>
      <c r="AO11" s="75" t="s">
        <v>148</v>
      </c>
    </row>
    <row r="12" spans="1:41" ht="37.5" customHeight="1" x14ac:dyDescent="0.2">
      <c r="A12" s="341" t="s">
        <v>215</v>
      </c>
      <c r="B12" s="382" t="s">
        <v>216</v>
      </c>
      <c r="C12" s="385" t="s">
        <v>217</v>
      </c>
      <c r="D12" s="350" t="s">
        <v>64</v>
      </c>
      <c r="E12" s="286" t="s">
        <v>218</v>
      </c>
      <c r="F12" s="286" t="s">
        <v>219</v>
      </c>
      <c r="G12" s="374" t="s">
        <v>105</v>
      </c>
      <c r="H12" s="374" t="s">
        <v>121</v>
      </c>
      <c r="I12" s="60" t="str">
        <f>CONCATENATE(G12,H12)</f>
        <v>RARA VEZMENOR</v>
      </c>
      <c r="J12" s="322" t="str">
        <f>I13</f>
        <v>2. BAJO</v>
      </c>
      <c r="K12" s="375" t="s">
        <v>220</v>
      </c>
      <c r="L12" s="98" t="s">
        <v>87</v>
      </c>
      <c r="M12" s="56" t="s">
        <v>78</v>
      </c>
      <c r="N12" s="99">
        <f>IF(M12="ASIGNADO",15,IF(M12="NO ASIGNADO",0,""))</f>
        <v>15</v>
      </c>
      <c r="O12" s="328">
        <f>SUM(N12:N18)</f>
        <v>85</v>
      </c>
      <c r="P12" s="331" t="s">
        <v>131</v>
      </c>
      <c r="Q12" s="376">
        <f>IF(Q15="DÉBIL",0,IF(Q15="MODERADO",50,IF(Q15="FUERTE",100,"")))</f>
        <v>0</v>
      </c>
      <c r="R12" s="337"/>
      <c r="S12" s="372" t="s">
        <v>95</v>
      </c>
      <c r="T12" s="372" t="s">
        <v>95</v>
      </c>
      <c r="U12" s="373" t="s">
        <v>94</v>
      </c>
      <c r="V12" s="314" t="s">
        <v>98</v>
      </c>
      <c r="W12" s="339">
        <v>2018</v>
      </c>
      <c r="X12" s="353" t="s">
        <v>221</v>
      </c>
      <c r="Y12" s="286" t="s">
        <v>222</v>
      </c>
      <c r="Z12" s="359">
        <v>44196</v>
      </c>
      <c r="AA12" s="303" t="s">
        <v>145</v>
      </c>
      <c r="AB12" s="286" t="s">
        <v>223</v>
      </c>
      <c r="AC12" s="264"/>
      <c r="AD12" s="264"/>
      <c r="AE12" s="369" t="s">
        <v>224</v>
      </c>
      <c r="AF12" s="353" t="s">
        <v>225</v>
      </c>
      <c r="AG12" s="353"/>
      <c r="AH12" s="75" t="s">
        <v>91</v>
      </c>
      <c r="AI12" s="75" t="s">
        <v>92</v>
      </c>
      <c r="AJ12" s="75" t="s">
        <v>93</v>
      </c>
      <c r="AK12" s="75" t="s">
        <v>94</v>
      </c>
      <c r="AL12" s="75" t="s">
        <v>93</v>
      </c>
      <c r="AN12" s="75" t="s">
        <v>145</v>
      </c>
      <c r="AO12" s="75" t="s">
        <v>149</v>
      </c>
    </row>
    <row r="13" spans="1:41" ht="51.75" customHeight="1" x14ac:dyDescent="0.2">
      <c r="A13" s="342"/>
      <c r="B13" s="383"/>
      <c r="C13" s="386"/>
      <c r="D13" s="351"/>
      <c r="E13" s="287"/>
      <c r="F13" s="287"/>
      <c r="G13" s="374"/>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323"/>
      <c r="K13" s="375"/>
      <c r="L13" s="100" t="s">
        <v>172</v>
      </c>
      <c r="M13" s="54" t="s">
        <v>122</v>
      </c>
      <c r="N13" s="101">
        <f>IF(M13="ADECUADO",15,IF(M13="INADECUADO",0,""))</f>
        <v>15</v>
      </c>
      <c r="O13" s="329"/>
      <c r="P13" s="332"/>
      <c r="Q13" s="376"/>
      <c r="R13" s="338"/>
      <c r="S13" s="372"/>
      <c r="T13" s="372"/>
      <c r="U13" s="373"/>
      <c r="V13" s="315"/>
      <c r="W13" s="360"/>
      <c r="X13" s="353"/>
      <c r="Y13" s="287"/>
      <c r="Z13" s="360"/>
      <c r="AA13" s="304"/>
      <c r="AB13" s="287"/>
      <c r="AC13" s="264"/>
      <c r="AD13" s="264"/>
      <c r="AE13" s="369"/>
      <c r="AF13" s="353"/>
      <c r="AG13" s="353"/>
      <c r="AH13" s="75" t="s">
        <v>95</v>
      </c>
      <c r="AI13" s="75" t="s">
        <v>96</v>
      </c>
      <c r="AL13" s="75" t="s">
        <v>104</v>
      </c>
      <c r="AN13" s="75" t="s">
        <v>173</v>
      </c>
      <c r="AO13" s="75" t="s">
        <v>150</v>
      </c>
    </row>
    <row r="14" spans="1:41" ht="69.75" customHeight="1" x14ac:dyDescent="0.2">
      <c r="A14" s="342"/>
      <c r="B14" s="383"/>
      <c r="C14" s="386"/>
      <c r="D14" s="351"/>
      <c r="E14" s="288"/>
      <c r="F14" s="287"/>
      <c r="G14" s="374"/>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323"/>
      <c r="K14" s="375"/>
      <c r="L14" s="67" t="s">
        <v>88</v>
      </c>
      <c r="M14" s="54" t="s">
        <v>123</v>
      </c>
      <c r="N14" s="101">
        <f>IF(M14="OPORTUNA",15,IF(M14="INOPORTUNA",0,""))</f>
        <v>15</v>
      </c>
      <c r="O14" s="329"/>
      <c r="P14" s="332"/>
      <c r="Q14" s="376"/>
      <c r="R14" s="338"/>
      <c r="S14" s="102" t="s">
        <v>139</v>
      </c>
      <c r="T14" s="102" t="s">
        <v>140</v>
      </c>
      <c r="U14" s="373"/>
      <c r="V14" s="315"/>
      <c r="W14" s="360"/>
      <c r="X14" s="353"/>
      <c r="Y14" s="287"/>
      <c r="Z14" s="360"/>
      <c r="AA14" s="304"/>
      <c r="AB14" s="287"/>
      <c r="AC14" s="264"/>
      <c r="AD14" s="264"/>
      <c r="AE14" s="369"/>
      <c r="AF14" s="353"/>
      <c r="AG14" s="353"/>
      <c r="AH14" s="75" t="s">
        <v>98</v>
      </c>
      <c r="AI14" s="75" t="s">
        <v>99</v>
      </c>
      <c r="AJ14" s="75" t="s">
        <v>100</v>
      </c>
      <c r="AK14" s="75" t="s">
        <v>101</v>
      </c>
      <c r="AL14" s="75" t="s">
        <v>109</v>
      </c>
      <c r="AO14" s="75" t="s">
        <v>151</v>
      </c>
    </row>
    <row r="15" spans="1:41" ht="84" customHeight="1" x14ac:dyDescent="0.2">
      <c r="A15" s="342"/>
      <c r="B15" s="383"/>
      <c r="C15" s="386"/>
      <c r="D15" s="351"/>
      <c r="E15" s="63" t="s">
        <v>147</v>
      </c>
      <c r="F15" s="287"/>
      <c r="G15" s="374"/>
      <c r="H15" s="374"/>
      <c r="I15" s="60"/>
      <c r="J15" s="323"/>
      <c r="K15" s="375"/>
      <c r="L15" s="100" t="s">
        <v>111</v>
      </c>
      <c r="M15" s="54" t="s">
        <v>126</v>
      </c>
      <c r="N15" s="101">
        <f>IF(M15="PREVENIR",15,IF(M15="DETECTAR",10,IF(M15="NO ES UN CONTROL",0,"")))</f>
        <v>0</v>
      </c>
      <c r="O15" s="289" t="str">
        <f>IF(O12&lt;86,"DÉBIL",IF(O12&lt;96,"MODERADO",IF(O12&lt;101,"FUERTE","")))</f>
        <v>DÉBIL</v>
      </c>
      <c r="P15" s="332"/>
      <c r="Q15" s="370" t="str">
        <f>IF(AND(O15="FUERTE",P12="FUERTE (SIEMPRE SE EJECUTA)"),"FUERTE",IF(OR(O15="DÉBIL",P12="DÉBIL (NO SE EJECUTA)"),"DÉBIL",IF(OR(O15="MODERADO",P12="MODERADO (ALGUNAS VECES)"),"MODERADO")))</f>
        <v>DÉBIL</v>
      </c>
      <c r="R15" s="295" t="str">
        <f>IF(AND(O15="FUERTE",P12="FUERTE (SIEMPRE SE EJECUTA)"),"NO","SÍ")</f>
        <v>SÍ</v>
      </c>
      <c r="S15" s="371">
        <v>0</v>
      </c>
      <c r="T15" s="297">
        <v>1</v>
      </c>
      <c r="U15" s="373"/>
      <c r="V15" s="315"/>
      <c r="W15" s="360"/>
      <c r="X15" s="353"/>
      <c r="Y15" s="287"/>
      <c r="Z15" s="340"/>
      <c r="AA15" s="304"/>
      <c r="AB15" s="287"/>
      <c r="AC15" s="264"/>
      <c r="AD15" s="264"/>
      <c r="AE15" s="369"/>
      <c r="AF15" s="353" t="s">
        <v>226</v>
      </c>
      <c r="AG15" s="353"/>
      <c r="AH15" s="75" t="s">
        <v>95</v>
      </c>
      <c r="AO15" s="75" t="s">
        <v>152</v>
      </c>
    </row>
    <row r="16" spans="1:41" ht="55.5" customHeight="1" x14ac:dyDescent="0.2">
      <c r="A16" s="342"/>
      <c r="B16" s="383"/>
      <c r="C16" s="386"/>
      <c r="D16" s="351"/>
      <c r="E16" s="366" t="s">
        <v>227</v>
      </c>
      <c r="F16" s="287"/>
      <c r="G16" s="374"/>
      <c r="H16" s="374"/>
      <c r="I16" s="60"/>
      <c r="J16" s="323"/>
      <c r="K16" s="375"/>
      <c r="L16" s="100" t="s">
        <v>112</v>
      </c>
      <c r="M16" s="54" t="s">
        <v>82</v>
      </c>
      <c r="N16" s="101">
        <f>IF(M16="CONFIABLE",15,IF(M16="NO CONFIABLE",0,""))</f>
        <v>15</v>
      </c>
      <c r="O16" s="290"/>
      <c r="P16" s="332"/>
      <c r="Q16" s="370"/>
      <c r="R16" s="295"/>
      <c r="S16" s="371"/>
      <c r="T16" s="298"/>
      <c r="U16" s="373"/>
      <c r="V16" s="315"/>
      <c r="W16" s="360"/>
      <c r="X16" s="353"/>
      <c r="Y16" s="287"/>
      <c r="Z16" s="63" t="s">
        <v>178</v>
      </c>
      <c r="AA16" s="304"/>
      <c r="AB16" s="287"/>
      <c r="AC16" s="264"/>
      <c r="AD16" s="264"/>
      <c r="AE16" s="369"/>
      <c r="AF16" s="353"/>
      <c r="AG16" s="353"/>
      <c r="AH16" s="75" t="s">
        <v>138</v>
      </c>
      <c r="AJ16" s="75" t="s">
        <v>125</v>
      </c>
      <c r="AK16" s="75" t="s">
        <v>124</v>
      </c>
      <c r="AL16" s="75" t="s">
        <v>126</v>
      </c>
      <c r="AO16" s="75" t="s">
        <v>153</v>
      </c>
    </row>
    <row r="17" spans="1:41" ht="66.75" customHeight="1" x14ac:dyDescent="0.2">
      <c r="A17" s="342"/>
      <c r="B17" s="383"/>
      <c r="C17" s="386"/>
      <c r="D17" s="351"/>
      <c r="E17" s="364"/>
      <c r="F17" s="287"/>
      <c r="G17" s="374"/>
      <c r="H17" s="374"/>
      <c r="I17" s="60"/>
      <c r="J17" s="323"/>
      <c r="K17" s="375"/>
      <c r="L17" s="100" t="s">
        <v>113</v>
      </c>
      <c r="M17" s="54" t="s">
        <v>84</v>
      </c>
      <c r="N17" s="101">
        <f>IF(M17="SE INVESTIGAN Y SE RESUELVEN OPORTUNAMENTE",15,IF(M17="NO SE INVESTIGAN Y SE RESUELVEN OPORTUNAMENTE",0,""))</f>
        <v>15</v>
      </c>
      <c r="O17" s="290"/>
      <c r="P17" s="332"/>
      <c r="Q17" s="370"/>
      <c r="R17" s="295"/>
      <c r="S17" s="371"/>
      <c r="T17" s="298"/>
      <c r="U17" s="373"/>
      <c r="V17" s="315"/>
      <c r="W17" s="360"/>
      <c r="X17" s="353"/>
      <c r="Y17" s="287"/>
      <c r="Z17" s="339" t="s">
        <v>228</v>
      </c>
      <c r="AA17" s="304"/>
      <c r="AB17" s="287"/>
      <c r="AC17" s="264"/>
      <c r="AD17" s="264"/>
      <c r="AE17" s="369"/>
      <c r="AF17" s="353"/>
      <c r="AG17" s="353"/>
      <c r="AH17" s="75" t="s">
        <v>96</v>
      </c>
      <c r="AO17" s="75" t="s">
        <v>154</v>
      </c>
    </row>
    <row r="18" spans="1:41" ht="60.75" customHeight="1" x14ac:dyDescent="0.2">
      <c r="A18" s="343"/>
      <c r="B18" s="384"/>
      <c r="C18" s="387"/>
      <c r="D18" s="352"/>
      <c r="E18" s="365"/>
      <c r="F18" s="288"/>
      <c r="G18" s="355"/>
      <c r="H18" s="355"/>
      <c r="I18" s="60"/>
      <c r="J18" s="323"/>
      <c r="K18" s="366"/>
      <c r="L18" s="103" t="s">
        <v>114</v>
      </c>
      <c r="M18" s="61" t="s">
        <v>86</v>
      </c>
      <c r="N18" s="104">
        <f>IF(M18="COMPLETA",10,IF(M18="INCOMPLETA",5,IF(M18="NO EXISTE",0,"")))</f>
        <v>10</v>
      </c>
      <c r="O18" s="290"/>
      <c r="P18" s="333"/>
      <c r="Q18" s="292"/>
      <c r="R18" s="296"/>
      <c r="S18" s="297"/>
      <c r="T18" s="298"/>
      <c r="U18" s="311"/>
      <c r="V18" s="315"/>
      <c r="W18" s="340"/>
      <c r="X18" s="286"/>
      <c r="Y18" s="288"/>
      <c r="Z18" s="340"/>
      <c r="AA18" s="305"/>
      <c r="AB18" s="288"/>
      <c r="AC18" s="306"/>
      <c r="AD18" s="306"/>
      <c r="AE18" s="283"/>
      <c r="AF18" s="286"/>
      <c r="AG18" s="286"/>
      <c r="AO18" s="75" t="s">
        <v>155</v>
      </c>
    </row>
    <row r="19" spans="1:41" ht="37.5" customHeight="1" x14ac:dyDescent="0.2">
      <c r="A19" s="341" t="s">
        <v>215</v>
      </c>
      <c r="B19" s="344" t="s">
        <v>216</v>
      </c>
      <c r="C19" s="347" t="s">
        <v>229</v>
      </c>
      <c r="D19" s="350" t="s">
        <v>64</v>
      </c>
      <c r="E19" s="366" t="s">
        <v>230</v>
      </c>
      <c r="F19" s="353" t="s">
        <v>231</v>
      </c>
      <c r="G19" s="355" t="s">
        <v>106</v>
      </c>
      <c r="H19" s="355" t="s">
        <v>121</v>
      </c>
      <c r="I19" s="60" t="str">
        <f>CONCATENATE(G19,H19)</f>
        <v>IMPROBABLEMENOR</v>
      </c>
      <c r="J19" s="322" t="str">
        <f>I20</f>
        <v>4. BAJO</v>
      </c>
      <c r="K19" s="361" t="s">
        <v>232</v>
      </c>
      <c r="L19" s="98" t="s">
        <v>87</v>
      </c>
      <c r="M19" s="56" t="s">
        <v>78</v>
      </c>
      <c r="N19" s="99">
        <f>IF(M19="ASIGNADO",15,IF(M19="NO ASIGNADO",0,""))</f>
        <v>15</v>
      </c>
      <c r="O19" s="328">
        <f>SUM(N19:N25)</f>
        <v>100</v>
      </c>
      <c r="P19" s="331" t="s">
        <v>131</v>
      </c>
      <c r="Q19" s="334">
        <f>IF(Q22="DÉBIL",0,IF(Q22="MODERADO",50,IF(Q22="FUERTE",100,"")))</f>
        <v>100</v>
      </c>
      <c r="R19" s="337"/>
      <c r="S19" s="309" t="s">
        <v>95</v>
      </c>
      <c r="T19" s="309" t="s">
        <v>95</v>
      </c>
      <c r="U19" s="311" t="s">
        <v>149</v>
      </c>
      <c r="V19" s="314" t="s">
        <v>98</v>
      </c>
      <c r="W19" s="339">
        <v>2019</v>
      </c>
      <c r="X19" s="353" t="s">
        <v>233</v>
      </c>
      <c r="Y19" s="366" t="s">
        <v>234</v>
      </c>
      <c r="Z19" s="359">
        <v>44196</v>
      </c>
      <c r="AA19" s="303" t="s">
        <v>145</v>
      </c>
      <c r="AB19" s="286" t="s">
        <v>235</v>
      </c>
      <c r="AC19" s="306"/>
      <c r="AD19" s="306"/>
      <c r="AE19" s="283" t="s">
        <v>224</v>
      </c>
      <c r="AF19" s="286" t="s">
        <v>236</v>
      </c>
      <c r="AG19" s="286"/>
      <c r="AH19" s="75" t="s">
        <v>91</v>
      </c>
      <c r="AI19" s="75" t="s">
        <v>92</v>
      </c>
      <c r="AJ19" s="75" t="s">
        <v>93</v>
      </c>
      <c r="AK19" s="75" t="s">
        <v>94</v>
      </c>
      <c r="AL19" s="75" t="s">
        <v>93</v>
      </c>
      <c r="AN19" s="75" t="s">
        <v>145</v>
      </c>
      <c r="AO19" s="75" t="s">
        <v>149</v>
      </c>
    </row>
    <row r="20" spans="1:41" ht="51.75" customHeight="1" x14ac:dyDescent="0.2">
      <c r="A20" s="342"/>
      <c r="B20" s="345"/>
      <c r="C20" s="348"/>
      <c r="D20" s="351"/>
      <c r="E20" s="364"/>
      <c r="F20" s="354"/>
      <c r="G20" s="356"/>
      <c r="H20" s="356"/>
      <c r="I20" s="6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4. BAJO</v>
      </c>
      <c r="J20" s="323"/>
      <c r="K20" s="362"/>
      <c r="L20" s="100" t="s">
        <v>172</v>
      </c>
      <c r="M20" s="54" t="s">
        <v>122</v>
      </c>
      <c r="N20" s="101">
        <f>IF(M20="ADECUADO",15,IF(M20="INADECUADO",0,""))</f>
        <v>15</v>
      </c>
      <c r="O20" s="329"/>
      <c r="P20" s="332"/>
      <c r="Q20" s="335"/>
      <c r="R20" s="338"/>
      <c r="S20" s="310"/>
      <c r="T20" s="310"/>
      <c r="U20" s="312"/>
      <c r="V20" s="315"/>
      <c r="W20" s="360"/>
      <c r="X20" s="353"/>
      <c r="Y20" s="367"/>
      <c r="Z20" s="360"/>
      <c r="AA20" s="304"/>
      <c r="AB20" s="287"/>
      <c r="AC20" s="307"/>
      <c r="AD20" s="307"/>
      <c r="AE20" s="284"/>
      <c r="AF20" s="287"/>
      <c r="AG20" s="287"/>
      <c r="AH20" s="75" t="s">
        <v>95</v>
      </c>
      <c r="AI20" s="75" t="s">
        <v>96</v>
      </c>
      <c r="AL20" s="75" t="s">
        <v>104</v>
      </c>
      <c r="AN20" s="75" t="s">
        <v>173</v>
      </c>
      <c r="AO20" s="75" t="s">
        <v>150</v>
      </c>
    </row>
    <row r="21" spans="1:41" ht="69.75" customHeight="1" x14ac:dyDescent="0.2">
      <c r="A21" s="342"/>
      <c r="B21" s="345"/>
      <c r="C21" s="348"/>
      <c r="D21" s="351"/>
      <c r="E21" s="364"/>
      <c r="F21" s="354"/>
      <c r="G21" s="356"/>
      <c r="H21" s="356"/>
      <c r="I21" s="6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BAJO</v>
      </c>
      <c r="J21" s="323"/>
      <c r="K21" s="362"/>
      <c r="L21" s="67" t="s">
        <v>88</v>
      </c>
      <c r="M21" s="54" t="s">
        <v>123</v>
      </c>
      <c r="N21" s="101">
        <f>IF(M21="OPORTUNA",15,IF(M21="INOPORTUNA",0,""))</f>
        <v>15</v>
      </c>
      <c r="O21" s="330"/>
      <c r="P21" s="332"/>
      <c r="Q21" s="336"/>
      <c r="R21" s="338"/>
      <c r="S21" s="102" t="s">
        <v>139</v>
      </c>
      <c r="T21" s="102" t="s">
        <v>140</v>
      </c>
      <c r="U21" s="312"/>
      <c r="V21" s="315"/>
      <c r="W21" s="360"/>
      <c r="X21" s="353"/>
      <c r="Y21" s="367"/>
      <c r="Z21" s="360"/>
      <c r="AA21" s="304"/>
      <c r="AB21" s="287"/>
      <c r="AC21" s="307"/>
      <c r="AD21" s="307"/>
      <c r="AE21" s="284"/>
      <c r="AF21" s="288"/>
      <c r="AG21" s="287"/>
      <c r="AH21" s="75" t="s">
        <v>98</v>
      </c>
      <c r="AI21" s="75" t="s">
        <v>99</v>
      </c>
      <c r="AJ21" s="75" t="s">
        <v>100</v>
      </c>
      <c r="AK21" s="75" t="s">
        <v>101</v>
      </c>
      <c r="AL21" s="75" t="s">
        <v>109</v>
      </c>
      <c r="AO21" s="75" t="s">
        <v>151</v>
      </c>
    </row>
    <row r="22" spans="1:41" ht="84" customHeight="1" x14ac:dyDescent="0.2">
      <c r="A22" s="342"/>
      <c r="B22" s="345"/>
      <c r="C22" s="348"/>
      <c r="D22" s="351"/>
      <c r="E22" s="63" t="s">
        <v>147</v>
      </c>
      <c r="F22" s="354"/>
      <c r="G22" s="356"/>
      <c r="H22" s="356"/>
      <c r="I22" s="60"/>
      <c r="J22" s="323"/>
      <c r="K22" s="362"/>
      <c r="L22" s="100" t="s">
        <v>111</v>
      </c>
      <c r="M22" s="54" t="s">
        <v>124</v>
      </c>
      <c r="N22" s="101">
        <f>IF(M22="PREVENIR",15,IF(M22="DETECTAR",10,IF(M22="NO ES UN CONTROL",0,"")))</f>
        <v>15</v>
      </c>
      <c r="O22" s="289" t="str">
        <f>IF(O19&lt;86,"DÉBIL",IF(O19&lt;96,"MODERADO",IF(O19&lt;101,"FUERTE","")))</f>
        <v>FUERTE</v>
      </c>
      <c r="P22" s="332"/>
      <c r="Q22" s="292" t="str">
        <f>IF(AND(O22="FUERTE",P19="FUERTE (SIEMPRE SE EJECUTA)"),"FUERTE",IF(OR(O22="DÉBIL",P19="DÉBIL (NO SE EJECUTA)"),"DÉBIL",IF(OR(O22="MODERADO",P19="MODERADO (ALGUNAS VECES)"),"MODERADO")))</f>
        <v>FUERTE</v>
      </c>
      <c r="R22" s="295" t="str">
        <f>IF(AND(O22="FUERTE",P19="FUERTE (SIEMPRE SE EJECUTA)"),"NO","SÍ")</f>
        <v>NO</v>
      </c>
      <c r="S22" s="297">
        <v>1</v>
      </c>
      <c r="T22" s="297">
        <v>0</v>
      </c>
      <c r="U22" s="312"/>
      <c r="V22" s="315"/>
      <c r="W22" s="360"/>
      <c r="X22" s="353"/>
      <c r="Y22" s="367"/>
      <c r="Z22" s="340"/>
      <c r="AA22" s="304"/>
      <c r="AB22" s="287"/>
      <c r="AC22" s="307"/>
      <c r="AD22" s="307"/>
      <c r="AE22" s="284"/>
      <c r="AF22" s="358" t="s">
        <v>237</v>
      </c>
      <c r="AG22" s="287"/>
      <c r="AH22" s="75" t="s">
        <v>95</v>
      </c>
      <c r="AO22" s="75" t="s">
        <v>152</v>
      </c>
    </row>
    <row r="23" spans="1:41" ht="55.5" customHeight="1" x14ac:dyDescent="0.2">
      <c r="A23" s="342"/>
      <c r="B23" s="345"/>
      <c r="C23" s="348"/>
      <c r="D23" s="351"/>
      <c r="E23" s="364" t="s">
        <v>238</v>
      </c>
      <c r="F23" s="354"/>
      <c r="G23" s="356"/>
      <c r="H23" s="356"/>
      <c r="I23" s="60"/>
      <c r="J23" s="323"/>
      <c r="K23" s="362"/>
      <c r="L23" s="100" t="s">
        <v>112</v>
      </c>
      <c r="M23" s="54" t="s">
        <v>82</v>
      </c>
      <c r="N23" s="101">
        <f>IF(M23="CONFIABLE",15,IF(M23="NO CONFIABLE",0,""))</f>
        <v>15</v>
      </c>
      <c r="O23" s="290"/>
      <c r="P23" s="332"/>
      <c r="Q23" s="293"/>
      <c r="R23" s="295"/>
      <c r="S23" s="298"/>
      <c r="T23" s="298"/>
      <c r="U23" s="312"/>
      <c r="V23" s="315"/>
      <c r="W23" s="360"/>
      <c r="X23" s="353"/>
      <c r="Y23" s="367"/>
      <c r="Z23" s="63" t="s">
        <v>178</v>
      </c>
      <c r="AA23" s="304"/>
      <c r="AB23" s="287"/>
      <c r="AC23" s="307"/>
      <c r="AD23" s="307"/>
      <c r="AE23" s="284"/>
      <c r="AF23" s="287"/>
      <c r="AG23" s="287"/>
      <c r="AH23" s="75" t="s">
        <v>138</v>
      </c>
      <c r="AJ23" s="75" t="s">
        <v>125</v>
      </c>
      <c r="AK23" s="75" t="s">
        <v>124</v>
      </c>
      <c r="AL23" s="75" t="s">
        <v>126</v>
      </c>
      <c r="AO23" s="75" t="s">
        <v>153</v>
      </c>
    </row>
    <row r="24" spans="1:41" ht="66.75" customHeight="1" x14ac:dyDescent="0.2">
      <c r="A24" s="342"/>
      <c r="B24" s="345"/>
      <c r="C24" s="348"/>
      <c r="D24" s="351"/>
      <c r="E24" s="364"/>
      <c r="F24" s="354"/>
      <c r="G24" s="356"/>
      <c r="H24" s="356"/>
      <c r="I24" s="60"/>
      <c r="J24" s="323"/>
      <c r="K24" s="362"/>
      <c r="L24" s="100" t="s">
        <v>113</v>
      </c>
      <c r="M24" s="54" t="s">
        <v>84</v>
      </c>
      <c r="N24" s="101">
        <f>IF(M24="SE INVESTIGAN Y SE RESUELVEN OPORTUNAMENTE",15,IF(M24="NO SE INVESTIGAN Y SE RESUELVEN OPORTUNAMENTE",0,""))</f>
        <v>15</v>
      </c>
      <c r="O24" s="290"/>
      <c r="P24" s="332"/>
      <c r="Q24" s="293"/>
      <c r="R24" s="295"/>
      <c r="S24" s="298"/>
      <c r="T24" s="298"/>
      <c r="U24" s="312"/>
      <c r="V24" s="315"/>
      <c r="W24" s="360"/>
      <c r="X24" s="353"/>
      <c r="Y24" s="367"/>
      <c r="Z24" s="339" t="s">
        <v>210</v>
      </c>
      <c r="AA24" s="304"/>
      <c r="AB24" s="287"/>
      <c r="AC24" s="307"/>
      <c r="AD24" s="307"/>
      <c r="AE24" s="284"/>
      <c r="AF24" s="287"/>
      <c r="AG24" s="287"/>
      <c r="AH24" s="75" t="s">
        <v>96</v>
      </c>
      <c r="AO24" s="75" t="s">
        <v>154</v>
      </c>
    </row>
    <row r="25" spans="1:41" ht="60.75" customHeight="1" x14ac:dyDescent="0.2">
      <c r="A25" s="343"/>
      <c r="B25" s="346"/>
      <c r="C25" s="349"/>
      <c r="D25" s="352"/>
      <c r="E25" s="365"/>
      <c r="F25" s="339"/>
      <c r="G25" s="357"/>
      <c r="H25" s="357"/>
      <c r="I25" s="60"/>
      <c r="J25" s="324"/>
      <c r="K25" s="363"/>
      <c r="L25" s="103" t="s">
        <v>114</v>
      </c>
      <c r="M25" s="61" t="s">
        <v>86</v>
      </c>
      <c r="N25" s="104">
        <f>IF(M25="COMPLETA",10,IF(M25="INCOMPLETA",5,IF(M25="NO EXISTE",0,"")))</f>
        <v>10</v>
      </c>
      <c r="O25" s="291"/>
      <c r="P25" s="333"/>
      <c r="Q25" s="294"/>
      <c r="R25" s="296"/>
      <c r="S25" s="299"/>
      <c r="T25" s="299"/>
      <c r="U25" s="313"/>
      <c r="V25" s="316"/>
      <c r="W25" s="340"/>
      <c r="X25" s="286"/>
      <c r="Y25" s="368"/>
      <c r="Z25" s="340"/>
      <c r="AA25" s="305"/>
      <c r="AB25" s="288"/>
      <c r="AC25" s="308"/>
      <c r="AD25" s="308"/>
      <c r="AE25" s="285"/>
      <c r="AF25" s="288"/>
      <c r="AG25" s="288"/>
      <c r="AO25" s="75" t="s">
        <v>155</v>
      </c>
    </row>
    <row r="26" spans="1:41" ht="37.5" customHeight="1" x14ac:dyDescent="0.2">
      <c r="A26" s="341" t="s">
        <v>239</v>
      </c>
      <c r="B26" s="344" t="s">
        <v>216</v>
      </c>
      <c r="C26" s="347" t="s">
        <v>240</v>
      </c>
      <c r="D26" s="350" t="s">
        <v>64</v>
      </c>
      <c r="E26" s="286" t="s">
        <v>241</v>
      </c>
      <c r="F26" s="353" t="s">
        <v>242</v>
      </c>
      <c r="G26" s="355" t="s">
        <v>106</v>
      </c>
      <c r="H26" s="355" t="s">
        <v>93</v>
      </c>
      <c r="I26" s="60" t="str">
        <f>CONCATENATE(G26,H26)</f>
        <v>IMPROBABLEMODERADO</v>
      </c>
      <c r="J26" s="322" t="str">
        <f>I27</f>
        <v>2. MODERADO</v>
      </c>
      <c r="K26" s="361" t="s">
        <v>243</v>
      </c>
      <c r="L26" s="98" t="s">
        <v>87</v>
      </c>
      <c r="M26" s="56" t="s">
        <v>78</v>
      </c>
      <c r="N26" s="99">
        <f>IF(M26="ASIGNADO",15,IF(M26="NO ASIGNADO",0,""))</f>
        <v>15</v>
      </c>
      <c r="O26" s="328">
        <f>SUM(N26:N32)</f>
        <v>100</v>
      </c>
      <c r="P26" s="331" t="s">
        <v>131</v>
      </c>
      <c r="Q26" s="334">
        <f>IF(Q29="DÉBIL",0,IF(Q29="MODERADO",50,IF(Q29="FUERTE",100,"")))</f>
        <v>100</v>
      </c>
      <c r="R26" s="337"/>
      <c r="S26" s="309" t="s">
        <v>95</v>
      </c>
      <c r="T26" s="309" t="s">
        <v>95</v>
      </c>
      <c r="U26" s="311" t="s">
        <v>151</v>
      </c>
      <c r="V26" s="314" t="s">
        <v>98</v>
      </c>
      <c r="W26" s="339">
        <v>2018</v>
      </c>
      <c r="X26" s="353" t="s">
        <v>244</v>
      </c>
      <c r="Y26" s="286" t="s">
        <v>245</v>
      </c>
      <c r="Z26" s="359">
        <v>44196</v>
      </c>
      <c r="AA26" s="303" t="s">
        <v>145</v>
      </c>
      <c r="AB26" s="286" t="s">
        <v>246</v>
      </c>
      <c r="AC26" s="306"/>
      <c r="AD26" s="306"/>
      <c r="AE26" s="283" t="s">
        <v>224</v>
      </c>
      <c r="AF26" s="286" t="s">
        <v>247</v>
      </c>
      <c r="AG26" s="286"/>
      <c r="AH26" s="75" t="s">
        <v>91</v>
      </c>
      <c r="AI26" s="75" t="s">
        <v>92</v>
      </c>
      <c r="AJ26" s="75" t="s">
        <v>93</v>
      </c>
      <c r="AK26" s="75" t="s">
        <v>94</v>
      </c>
      <c r="AL26" s="75" t="s">
        <v>93</v>
      </c>
      <c r="AN26" s="75" t="s">
        <v>145</v>
      </c>
      <c r="AO26" s="75" t="s">
        <v>149</v>
      </c>
    </row>
    <row r="27" spans="1:41" ht="51.75" customHeight="1" x14ac:dyDescent="0.2">
      <c r="A27" s="342"/>
      <c r="B27" s="345"/>
      <c r="C27" s="348"/>
      <c r="D27" s="351"/>
      <c r="E27" s="287"/>
      <c r="F27" s="354"/>
      <c r="G27" s="356"/>
      <c r="H27" s="356"/>
      <c r="I27" s="60"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2. MODERADO</v>
      </c>
      <c r="J27" s="323"/>
      <c r="K27" s="362"/>
      <c r="L27" s="100" t="s">
        <v>172</v>
      </c>
      <c r="M27" s="54" t="s">
        <v>122</v>
      </c>
      <c r="N27" s="101">
        <f>IF(M27="ADECUADO",15,IF(M27="INADECUADO",0,""))</f>
        <v>15</v>
      </c>
      <c r="O27" s="329"/>
      <c r="P27" s="332"/>
      <c r="Q27" s="335"/>
      <c r="R27" s="338"/>
      <c r="S27" s="310"/>
      <c r="T27" s="310"/>
      <c r="U27" s="312"/>
      <c r="V27" s="315"/>
      <c r="W27" s="360"/>
      <c r="X27" s="353"/>
      <c r="Y27" s="287"/>
      <c r="Z27" s="360"/>
      <c r="AA27" s="304"/>
      <c r="AB27" s="287"/>
      <c r="AC27" s="307"/>
      <c r="AD27" s="307"/>
      <c r="AE27" s="284"/>
      <c r="AF27" s="287"/>
      <c r="AG27" s="287"/>
      <c r="AH27" s="75" t="s">
        <v>95</v>
      </c>
      <c r="AI27" s="75" t="s">
        <v>96</v>
      </c>
      <c r="AL27" s="75" t="s">
        <v>104</v>
      </c>
      <c r="AN27" s="75" t="s">
        <v>173</v>
      </c>
      <c r="AO27" s="75" t="s">
        <v>150</v>
      </c>
    </row>
    <row r="28" spans="1:41" ht="69.75" customHeight="1" x14ac:dyDescent="0.2">
      <c r="A28" s="342"/>
      <c r="B28" s="345"/>
      <c r="C28" s="348"/>
      <c r="D28" s="351"/>
      <c r="E28" s="287"/>
      <c r="F28" s="354"/>
      <c r="G28" s="356"/>
      <c r="H28" s="356"/>
      <c r="I28" s="60"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MODERADO</v>
      </c>
      <c r="J28" s="323"/>
      <c r="K28" s="362"/>
      <c r="L28" s="67" t="s">
        <v>88</v>
      </c>
      <c r="M28" s="54" t="s">
        <v>123</v>
      </c>
      <c r="N28" s="101">
        <f>IF(M28="OPORTUNA",15,IF(M28="INOPORTUNA",0,""))</f>
        <v>15</v>
      </c>
      <c r="O28" s="330"/>
      <c r="P28" s="332"/>
      <c r="Q28" s="336"/>
      <c r="R28" s="338"/>
      <c r="S28" s="102" t="s">
        <v>139</v>
      </c>
      <c r="T28" s="102" t="s">
        <v>140</v>
      </c>
      <c r="U28" s="312"/>
      <c r="V28" s="315"/>
      <c r="W28" s="360"/>
      <c r="X28" s="353"/>
      <c r="Y28" s="287"/>
      <c r="Z28" s="360"/>
      <c r="AA28" s="304"/>
      <c r="AB28" s="287"/>
      <c r="AC28" s="307"/>
      <c r="AD28" s="307"/>
      <c r="AE28" s="284"/>
      <c r="AF28" s="288"/>
      <c r="AG28" s="287"/>
      <c r="AH28" s="75" t="s">
        <v>98</v>
      </c>
      <c r="AI28" s="75" t="s">
        <v>99</v>
      </c>
      <c r="AJ28" s="75" t="s">
        <v>100</v>
      </c>
      <c r="AK28" s="75" t="s">
        <v>101</v>
      </c>
      <c r="AL28" s="75" t="s">
        <v>109</v>
      </c>
      <c r="AO28" s="75" t="s">
        <v>151</v>
      </c>
    </row>
    <row r="29" spans="1:41" ht="84" customHeight="1" x14ac:dyDescent="0.2">
      <c r="A29" s="342"/>
      <c r="B29" s="345"/>
      <c r="C29" s="348"/>
      <c r="D29" s="351"/>
      <c r="E29" s="63" t="s">
        <v>147</v>
      </c>
      <c r="F29" s="354"/>
      <c r="G29" s="356"/>
      <c r="H29" s="356"/>
      <c r="I29" s="60"/>
      <c r="J29" s="323"/>
      <c r="K29" s="362"/>
      <c r="L29" s="100" t="s">
        <v>111</v>
      </c>
      <c r="M29" s="54" t="s">
        <v>124</v>
      </c>
      <c r="N29" s="101">
        <f>IF(M29="PREVENIR",15,IF(M29="DETECTAR",10,IF(M29="NO ES UN CONTROL",0,"")))</f>
        <v>15</v>
      </c>
      <c r="O29" s="289" t="str">
        <f>IF(O26&lt;86,"DÉBIL",IF(O26&lt;96,"MODERADO",IF(O26&lt;101,"FUERTE","")))</f>
        <v>FUERTE</v>
      </c>
      <c r="P29" s="332"/>
      <c r="Q29" s="292" t="str">
        <f>IF(AND(O29="FUERTE",P26="FUERTE (SIEMPRE SE EJECUTA)"),"FUERTE",IF(OR(O29="DÉBIL",P26="DÉBIL (NO SE EJECUTA)"),"DÉBIL",IF(OR(O29="MODERADO",P26="MODERADO (ALGUNAS VECES)"),"MODERADO")))</f>
        <v>FUERTE</v>
      </c>
      <c r="R29" s="295" t="str">
        <f>IF(AND(O29="FUERTE",P26="FUERTE (SIEMPRE SE EJECUTA)"),"NO","SÍ")</f>
        <v>NO</v>
      </c>
      <c r="S29" s="297">
        <v>0</v>
      </c>
      <c r="T29" s="297">
        <v>1</v>
      </c>
      <c r="U29" s="312"/>
      <c r="V29" s="315"/>
      <c r="W29" s="360"/>
      <c r="X29" s="353"/>
      <c r="Y29" s="287"/>
      <c r="Z29" s="340"/>
      <c r="AA29" s="304"/>
      <c r="AB29" s="287"/>
      <c r="AC29" s="307"/>
      <c r="AD29" s="307"/>
      <c r="AE29" s="284"/>
      <c r="AF29" s="358" t="s">
        <v>248</v>
      </c>
      <c r="AG29" s="287"/>
      <c r="AH29" s="75" t="s">
        <v>95</v>
      </c>
      <c r="AO29" s="75" t="s">
        <v>152</v>
      </c>
    </row>
    <row r="30" spans="1:41" ht="55.5" customHeight="1" x14ac:dyDescent="0.2">
      <c r="A30" s="342"/>
      <c r="B30" s="345"/>
      <c r="C30" s="348"/>
      <c r="D30" s="351"/>
      <c r="E30" s="287" t="s">
        <v>249</v>
      </c>
      <c r="F30" s="354"/>
      <c r="G30" s="356"/>
      <c r="H30" s="356"/>
      <c r="I30" s="60"/>
      <c r="J30" s="323"/>
      <c r="K30" s="362"/>
      <c r="L30" s="100" t="s">
        <v>112</v>
      </c>
      <c r="M30" s="54" t="s">
        <v>82</v>
      </c>
      <c r="N30" s="101">
        <f>IF(M30="CONFIABLE",15,IF(M30="NO CONFIABLE",0,""))</f>
        <v>15</v>
      </c>
      <c r="O30" s="290"/>
      <c r="P30" s="332"/>
      <c r="Q30" s="293"/>
      <c r="R30" s="295"/>
      <c r="S30" s="298"/>
      <c r="T30" s="298"/>
      <c r="U30" s="312"/>
      <c r="V30" s="315"/>
      <c r="W30" s="360"/>
      <c r="X30" s="353"/>
      <c r="Y30" s="287"/>
      <c r="Z30" s="63" t="s">
        <v>178</v>
      </c>
      <c r="AA30" s="304"/>
      <c r="AB30" s="287"/>
      <c r="AC30" s="307"/>
      <c r="AD30" s="307"/>
      <c r="AE30" s="284"/>
      <c r="AF30" s="287"/>
      <c r="AG30" s="287"/>
      <c r="AH30" s="75" t="s">
        <v>138</v>
      </c>
      <c r="AJ30" s="75" t="s">
        <v>125</v>
      </c>
      <c r="AK30" s="75" t="s">
        <v>124</v>
      </c>
      <c r="AL30" s="75" t="s">
        <v>126</v>
      </c>
      <c r="AO30" s="75" t="s">
        <v>153</v>
      </c>
    </row>
    <row r="31" spans="1:41" ht="66.75" customHeight="1" x14ac:dyDescent="0.2">
      <c r="A31" s="342"/>
      <c r="B31" s="345"/>
      <c r="C31" s="348"/>
      <c r="D31" s="351"/>
      <c r="E31" s="287"/>
      <c r="F31" s="354"/>
      <c r="G31" s="356"/>
      <c r="H31" s="356"/>
      <c r="I31" s="60"/>
      <c r="J31" s="323"/>
      <c r="K31" s="362"/>
      <c r="L31" s="100" t="s">
        <v>113</v>
      </c>
      <c r="M31" s="54" t="s">
        <v>84</v>
      </c>
      <c r="N31" s="101">
        <f>IF(M31="SE INVESTIGAN Y SE RESUELVEN OPORTUNAMENTE",15,IF(M31="NO SE INVESTIGAN Y SE RESUELVEN OPORTUNAMENTE",0,""))</f>
        <v>15</v>
      </c>
      <c r="O31" s="290"/>
      <c r="P31" s="332"/>
      <c r="Q31" s="293"/>
      <c r="R31" s="295"/>
      <c r="S31" s="298"/>
      <c r="T31" s="298"/>
      <c r="U31" s="312"/>
      <c r="V31" s="315"/>
      <c r="W31" s="360"/>
      <c r="X31" s="353"/>
      <c r="Y31" s="287"/>
      <c r="Z31" s="339" t="s">
        <v>210</v>
      </c>
      <c r="AA31" s="304"/>
      <c r="AB31" s="287"/>
      <c r="AC31" s="307"/>
      <c r="AD31" s="307"/>
      <c r="AE31" s="284"/>
      <c r="AF31" s="287"/>
      <c r="AG31" s="287"/>
      <c r="AH31" s="75" t="s">
        <v>96</v>
      </c>
      <c r="AO31" s="75" t="s">
        <v>154</v>
      </c>
    </row>
    <row r="32" spans="1:41" ht="60.75" customHeight="1" x14ac:dyDescent="0.2">
      <c r="A32" s="343"/>
      <c r="B32" s="346"/>
      <c r="C32" s="349"/>
      <c r="D32" s="352"/>
      <c r="E32" s="288"/>
      <c r="F32" s="339"/>
      <c r="G32" s="357"/>
      <c r="H32" s="357"/>
      <c r="I32" s="60"/>
      <c r="J32" s="324"/>
      <c r="K32" s="363"/>
      <c r="L32" s="103" t="s">
        <v>114</v>
      </c>
      <c r="M32" s="61" t="s">
        <v>86</v>
      </c>
      <c r="N32" s="104">
        <f>IF(M32="COMPLETA",10,IF(M32="INCOMPLETA",5,IF(M32="NO EXISTE",0,"")))</f>
        <v>10</v>
      </c>
      <c r="O32" s="291"/>
      <c r="P32" s="333"/>
      <c r="Q32" s="294"/>
      <c r="R32" s="296"/>
      <c r="S32" s="299"/>
      <c r="T32" s="299"/>
      <c r="U32" s="313"/>
      <c r="V32" s="316"/>
      <c r="W32" s="340"/>
      <c r="X32" s="286"/>
      <c r="Y32" s="288"/>
      <c r="Z32" s="340"/>
      <c r="AA32" s="305"/>
      <c r="AB32" s="288"/>
      <c r="AC32" s="308"/>
      <c r="AD32" s="308"/>
      <c r="AE32" s="285"/>
      <c r="AF32" s="288"/>
      <c r="AG32" s="288"/>
      <c r="AO32" s="75" t="s">
        <v>155</v>
      </c>
    </row>
    <row r="33" spans="1:41" ht="37.5" customHeight="1" x14ac:dyDescent="0.2">
      <c r="A33" s="341" t="s">
        <v>239</v>
      </c>
      <c r="B33" s="344" t="s">
        <v>216</v>
      </c>
      <c r="C33" s="347" t="s">
        <v>250</v>
      </c>
      <c r="D33" s="350" t="s">
        <v>64</v>
      </c>
      <c r="E33" s="286" t="s">
        <v>251</v>
      </c>
      <c r="F33" s="353" t="s">
        <v>252</v>
      </c>
      <c r="G33" s="355" t="s">
        <v>106</v>
      </c>
      <c r="H33" s="355" t="s">
        <v>93</v>
      </c>
      <c r="I33" s="60" t="str">
        <f>CONCATENATE(G33,H33)</f>
        <v>IMPROBABLEMODERADO</v>
      </c>
      <c r="J33" s="322" t="str">
        <f>I34</f>
        <v>2. MODERADO</v>
      </c>
      <c r="K33" s="361" t="s">
        <v>253</v>
      </c>
      <c r="L33" s="98" t="s">
        <v>87</v>
      </c>
      <c r="M33" s="56" t="s">
        <v>78</v>
      </c>
      <c r="N33" s="99">
        <f>IF(M33="ASIGNADO",15,IF(M33="NO ASIGNADO",0,""))</f>
        <v>15</v>
      </c>
      <c r="O33" s="328">
        <f>SUM(N33:N39)</f>
        <v>100</v>
      </c>
      <c r="P33" s="331" t="s">
        <v>131</v>
      </c>
      <c r="Q33" s="334">
        <f>IF(Q36="DÉBIL",0,IF(Q36="MODERADO",50,IF(Q36="FUERTE",100,"")))</f>
        <v>100</v>
      </c>
      <c r="R33" s="337"/>
      <c r="S33" s="309" t="s">
        <v>95</v>
      </c>
      <c r="T33" s="309" t="s">
        <v>95</v>
      </c>
      <c r="U33" s="311" t="s">
        <v>151</v>
      </c>
      <c r="V33" s="314" t="s">
        <v>98</v>
      </c>
      <c r="W33" s="339">
        <v>2018</v>
      </c>
      <c r="X33" s="353" t="s">
        <v>254</v>
      </c>
      <c r="Y33" s="286" t="s">
        <v>255</v>
      </c>
      <c r="Z33" s="359">
        <v>44196</v>
      </c>
      <c r="AA33" s="303" t="s">
        <v>145</v>
      </c>
      <c r="AB33" s="286" t="s">
        <v>256</v>
      </c>
      <c r="AC33" s="306"/>
      <c r="AD33" s="306"/>
      <c r="AE33" s="283" t="s">
        <v>224</v>
      </c>
      <c r="AF33" s="286" t="s">
        <v>257</v>
      </c>
      <c r="AG33" s="286"/>
      <c r="AH33" s="75" t="s">
        <v>91</v>
      </c>
      <c r="AI33" s="75" t="s">
        <v>92</v>
      </c>
      <c r="AJ33" s="75" t="s">
        <v>93</v>
      </c>
      <c r="AK33" s="75" t="s">
        <v>94</v>
      </c>
      <c r="AL33" s="75" t="s">
        <v>93</v>
      </c>
      <c r="AN33" s="75" t="s">
        <v>145</v>
      </c>
      <c r="AO33" s="75" t="s">
        <v>149</v>
      </c>
    </row>
    <row r="34" spans="1:41" ht="51.75" customHeight="1" x14ac:dyDescent="0.2">
      <c r="A34" s="342"/>
      <c r="B34" s="345"/>
      <c r="C34" s="348"/>
      <c r="D34" s="351"/>
      <c r="E34" s="287"/>
      <c r="F34" s="354"/>
      <c r="G34" s="356"/>
      <c r="H34" s="356"/>
      <c r="I34" s="60"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MODERADO</v>
      </c>
      <c r="J34" s="323"/>
      <c r="K34" s="362"/>
      <c r="L34" s="100" t="s">
        <v>172</v>
      </c>
      <c r="M34" s="54" t="s">
        <v>122</v>
      </c>
      <c r="N34" s="101">
        <f>IF(M34="ADECUADO",15,IF(M34="INADECUADO",0,""))</f>
        <v>15</v>
      </c>
      <c r="O34" s="329"/>
      <c r="P34" s="332"/>
      <c r="Q34" s="335"/>
      <c r="R34" s="338"/>
      <c r="S34" s="310"/>
      <c r="T34" s="310"/>
      <c r="U34" s="312"/>
      <c r="V34" s="315"/>
      <c r="W34" s="360"/>
      <c r="X34" s="353"/>
      <c r="Y34" s="287"/>
      <c r="Z34" s="360"/>
      <c r="AA34" s="304"/>
      <c r="AB34" s="287"/>
      <c r="AC34" s="307"/>
      <c r="AD34" s="307"/>
      <c r="AE34" s="284"/>
      <c r="AF34" s="287"/>
      <c r="AG34" s="287"/>
      <c r="AH34" s="75" t="s">
        <v>95</v>
      </c>
      <c r="AI34" s="75" t="s">
        <v>96</v>
      </c>
      <c r="AL34" s="75" t="s">
        <v>104</v>
      </c>
      <c r="AN34" s="75" t="s">
        <v>173</v>
      </c>
      <c r="AO34" s="75" t="s">
        <v>150</v>
      </c>
    </row>
    <row r="35" spans="1:41" ht="69.75" customHeight="1" x14ac:dyDescent="0.2">
      <c r="A35" s="342"/>
      <c r="B35" s="345"/>
      <c r="C35" s="348"/>
      <c r="D35" s="351"/>
      <c r="E35" s="287"/>
      <c r="F35" s="354"/>
      <c r="G35" s="356"/>
      <c r="H35" s="356"/>
      <c r="I35" s="60"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MODERADO</v>
      </c>
      <c r="J35" s="323"/>
      <c r="K35" s="362"/>
      <c r="L35" s="67" t="s">
        <v>88</v>
      </c>
      <c r="M35" s="54" t="s">
        <v>123</v>
      </c>
      <c r="N35" s="101">
        <f>IF(M35="OPORTUNA",15,IF(M35="INOPORTUNA",0,""))</f>
        <v>15</v>
      </c>
      <c r="O35" s="330"/>
      <c r="P35" s="332"/>
      <c r="Q35" s="336"/>
      <c r="R35" s="338"/>
      <c r="S35" s="102" t="s">
        <v>139</v>
      </c>
      <c r="T35" s="102" t="s">
        <v>140</v>
      </c>
      <c r="U35" s="312"/>
      <c r="V35" s="315"/>
      <c r="W35" s="360"/>
      <c r="X35" s="353"/>
      <c r="Y35" s="287"/>
      <c r="Z35" s="360"/>
      <c r="AA35" s="304"/>
      <c r="AB35" s="287"/>
      <c r="AC35" s="307"/>
      <c r="AD35" s="307"/>
      <c r="AE35" s="284"/>
      <c r="AF35" s="288"/>
      <c r="AG35" s="287"/>
      <c r="AH35" s="75" t="s">
        <v>98</v>
      </c>
      <c r="AI35" s="75" t="s">
        <v>99</v>
      </c>
      <c r="AJ35" s="75" t="s">
        <v>100</v>
      </c>
      <c r="AK35" s="75" t="s">
        <v>101</v>
      </c>
      <c r="AL35" s="75" t="s">
        <v>109</v>
      </c>
      <c r="AO35" s="75" t="s">
        <v>151</v>
      </c>
    </row>
    <row r="36" spans="1:41" ht="84" customHeight="1" x14ac:dyDescent="0.2">
      <c r="A36" s="342"/>
      <c r="B36" s="345"/>
      <c r="C36" s="348"/>
      <c r="D36" s="351"/>
      <c r="E36" s="63" t="s">
        <v>147</v>
      </c>
      <c r="F36" s="354"/>
      <c r="G36" s="356"/>
      <c r="H36" s="356"/>
      <c r="I36" s="60"/>
      <c r="J36" s="323"/>
      <c r="K36" s="362"/>
      <c r="L36" s="100" t="s">
        <v>111</v>
      </c>
      <c r="M36" s="54" t="s">
        <v>124</v>
      </c>
      <c r="N36" s="101">
        <f>IF(M36="PREVENIR",15,IF(M36="DETECTAR",10,IF(M36="NO ES UN CONTROL",0,"")))</f>
        <v>15</v>
      </c>
      <c r="O36" s="289" t="str">
        <f>IF(O33&lt;86,"DÉBIL",IF(O33&lt;96,"MODERADO",IF(O33&lt;101,"FUERTE","")))</f>
        <v>FUERTE</v>
      </c>
      <c r="P36" s="332"/>
      <c r="Q36" s="292" t="str">
        <f>IF(AND(O36="FUERTE",P33="FUERTE (SIEMPRE SE EJECUTA)"),"FUERTE",IF(OR(O36="DÉBIL",P33="DÉBIL (NO SE EJECUTA)"),"DÉBIL",IF(OR(O36="MODERADO",P33="MODERADO (ALGUNAS VECES)"),"MODERADO")))</f>
        <v>FUERTE</v>
      </c>
      <c r="R36" s="295" t="str">
        <f>IF(AND(O36="FUERTE",P33="FUERTE (SIEMPRE SE EJECUTA)"),"NO","SÍ")</f>
        <v>NO</v>
      </c>
      <c r="S36" s="297">
        <v>0</v>
      </c>
      <c r="T36" s="297">
        <v>1</v>
      </c>
      <c r="U36" s="312"/>
      <c r="V36" s="315"/>
      <c r="W36" s="360"/>
      <c r="X36" s="353"/>
      <c r="Y36" s="287"/>
      <c r="Z36" s="340"/>
      <c r="AA36" s="304"/>
      <c r="AB36" s="287"/>
      <c r="AC36" s="307"/>
      <c r="AD36" s="307"/>
      <c r="AE36" s="284"/>
      <c r="AF36" s="358" t="s">
        <v>258</v>
      </c>
      <c r="AG36" s="287"/>
      <c r="AH36" s="75" t="s">
        <v>95</v>
      </c>
      <c r="AO36" s="75" t="s">
        <v>152</v>
      </c>
    </row>
    <row r="37" spans="1:41" ht="55.5" customHeight="1" x14ac:dyDescent="0.2">
      <c r="A37" s="342"/>
      <c r="B37" s="345"/>
      <c r="C37" s="348"/>
      <c r="D37" s="351"/>
      <c r="E37" s="287" t="s">
        <v>259</v>
      </c>
      <c r="F37" s="354"/>
      <c r="G37" s="356"/>
      <c r="H37" s="356"/>
      <c r="I37" s="60"/>
      <c r="J37" s="323"/>
      <c r="K37" s="362"/>
      <c r="L37" s="100" t="s">
        <v>112</v>
      </c>
      <c r="M37" s="54" t="s">
        <v>82</v>
      </c>
      <c r="N37" s="101">
        <f>IF(M37="CONFIABLE",15,IF(M37="NO CONFIABLE",0,""))</f>
        <v>15</v>
      </c>
      <c r="O37" s="290"/>
      <c r="P37" s="332"/>
      <c r="Q37" s="293"/>
      <c r="R37" s="295"/>
      <c r="S37" s="298"/>
      <c r="T37" s="298"/>
      <c r="U37" s="312"/>
      <c r="V37" s="315"/>
      <c r="W37" s="360"/>
      <c r="X37" s="353"/>
      <c r="Y37" s="287"/>
      <c r="Z37" s="63" t="s">
        <v>178</v>
      </c>
      <c r="AA37" s="304"/>
      <c r="AB37" s="287"/>
      <c r="AC37" s="307"/>
      <c r="AD37" s="307"/>
      <c r="AE37" s="284"/>
      <c r="AF37" s="287"/>
      <c r="AG37" s="287"/>
      <c r="AH37" s="75" t="s">
        <v>138</v>
      </c>
      <c r="AJ37" s="75" t="s">
        <v>125</v>
      </c>
      <c r="AK37" s="75" t="s">
        <v>124</v>
      </c>
      <c r="AL37" s="75" t="s">
        <v>126</v>
      </c>
      <c r="AO37" s="75" t="s">
        <v>153</v>
      </c>
    </row>
    <row r="38" spans="1:41" ht="66.75" customHeight="1" x14ac:dyDescent="0.2">
      <c r="A38" s="342"/>
      <c r="B38" s="345"/>
      <c r="C38" s="348"/>
      <c r="D38" s="351"/>
      <c r="E38" s="287"/>
      <c r="F38" s="354"/>
      <c r="G38" s="356"/>
      <c r="H38" s="356"/>
      <c r="I38" s="60"/>
      <c r="J38" s="323"/>
      <c r="K38" s="362"/>
      <c r="L38" s="100" t="s">
        <v>113</v>
      </c>
      <c r="M38" s="54" t="s">
        <v>84</v>
      </c>
      <c r="N38" s="101">
        <f>IF(M38="SE INVESTIGAN Y SE RESUELVEN OPORTUNAMENTE",15,IF(M38="NO SE INVESTIGAN Y SE RESUELVEN OPORTUNAMENTE",0,""))</f>
        <v>15</v>
      </c>
      <c r="O38" s="290"/>
      <c r="P38" s="332"/>
      <c r="Q38" s="293"/>
      <c r="R38" s="295"/>
      <c r="S38" s="298"/>
      <c r="T38" s="298"/>
      <c r="U38" s="312"/>
      <c r="V38" s="315"/>
      <c r="W38" s="360"/>
      <c r="X38" s="353"/>
      <c r="Y38" s="287"/>
      <c r="Z38" s="339" t="s">
        <v>260</v>
      </c>
      <c r="AA38" s="304"/>
      <c r="AB38" s="287"/>
      <c r="AC38" s="307"/>
      <c r="AD38" s="307"/>
      <c r="AE38" s="284"/>
      <c r="AF38" s="287"/>
      <c r="AG38" s="287"/>
      <c r="AH38" s="75" t="s">
        <v>96</v>
      </c>
      <c r="AO38" s="75" t="s">
        <v>154</v>
      </c>
    </row>
    <row r="39" spans="1:41" ht="60.75" customHeight="1" x14ac:dyDescent="0.2">
      <c r="A39" s="343"/>
      <c r="B39" s="346"/>
      <c r="C39" s="349"/>
      <c r="D39" s="352"/>
      <c r="E39" s="288"/>
      <c r="F39" s="339"/>
      <c r="G39" s="357"/>
      <c r="H39" s="357"/>
      <c r="I39" s="60"/>
      <c r="J39" s="324"/>
      <c r="K39" s="363"/>
      <c r="L39" s="103" t="s">
        <v>114</v>
      </c>
      <c r="M39" s="61" t="s">
        <v>86</v>
      </c>
      <c r="N39" s="104">
        <f>IF(M39="COMPLETA",10,IF(M39="INCOMPLETA",5,IF(M39="NO EXISTE",0,"")))</f>
        <v>10</v>
      </c>
      <c r="O39" s="291"/>
      <c r="P39" s="333"/>
      <c r="Q39" s="294"/>
      <c r="R39" s="296"/>
      <c r="S39" s="299"/>
      <c r="T39" s="299"/>
      <c r="U39" s="313"/>
      <c r="V39" s="316"/>
      <c r="W39" s="340"/>
      <c r="X39" s="286"/>
      <c r="Y39" s="288"/>
      <c r="Z39" s="340"/>
      <c r="AA39" s="305"/>
      <c r="AB39" s="288"/>
      <c r="AC39" s="308"/>
      <c r="AD39" s="308"/>
      <c r="AE39" s="285"/>
      <c r="AF39" s="288"/>
      <c r="AG39" s="288"/>
      <c r="AO39" s="75" t="s">
        <v>155</v>
      </c>
    </row>
    <row r="40" spans="1:41" ht="37.5" customHeight="1" x14ac:dyDescent="0.2">
      <c r="A40" s="341" t="s">
        <v>261</v>
      </c>
      <c r="B40" s="344" t="s">
        <v>216</v>
      </c>
      <c r="C40" s="347" t="s">
        <v>262</v>
      </c>
      <c r="D40" s="350" t="s">
        <v>64</v>
      </c>
      <c r="E40" s="286" t="s">
        <v>263</v>
      </c>
      <c r="F40" s="353" t="s">
        <v>264</v>
      </c>
      <c r="G40" s="355" t="s">
        <v>108</v>
      </c>
      <c r="H40" s="355" t="s">
        <v>109</v>
      </c>
      <c r="I40" s="60" t="str">
        <f>CONCATENATE(G40,H40)</f>
        <v>PROBABLECATASTRÓFICO</v>
      </c>
      <c r="J40" s="322" t="str">
        <f>I41</f>
        <v>6. EXTREMO</v>
      </c>
      <c r="K40" s="325" t="s">
        <v>265</v>
      </c>
      <c r="L40" s="98" t="s">
        <v>87</v>
      </c>
      <c r="M40" s="56" t="s">
        <v>78</v>
      </c>
      <c r="N40" s="99">
        <f>IF(M40="ASIGNADO",15,IF(M40="NO ASIGNADO",0,""))</f>
        <v>15</v>
      </c>
      <c r="O40" s="328">
        <f>SUM(N40:N46)</f>
        <v>100</v>
      </c>
      <c r="P40" s="331" t="s">
        <v>131</v>
      </c>
      <c r="Q40" s="334">
        <f>IF(Q43="DÉBIL",0,IF(Q43="MODERADO",50,IF(Q43="FUERTE",100,"")))</f>
        <v>100</v>
      </c>
      <c r="R40" s="337"/>
      <c r="S40" s="309" t="s">
        <v>95</v>
      </c>
      <c r="T40" s="309" t="s">
        <v>95</v>
      </c>
      <c r="U40" s="311" t="s">
        <v>168</v>
      </c>
      <c r="V40" s="314" t="s">
        <v>98</v>
      </c>
      <c r="W40" s="317" t="s">
        <v>266</v>
      </c>
      <c r="X40" s="320" t="s">
        <v>267</v>
      </c>
      <c r="Y40" s="300" t="s">
        <v>268</v>
      </c>
      <c r="Z40" s="302">
        <v>44196</v>
      </c>
      <c r="AA40" s="303" t="s">
        <v>145</v>
      </c>
      <c r="AB40" s="300" t="s">
        <v>269</v>
      </c>
      <c r="AC40" s="306"/>
      <c r="AD40" s="306"/>
      <c r="AE40" s="283" t="s">
        <v>224</v>
      </c>
      <c r="AF40" s="273" t="s">
        <v>270</v>
      </c>
      <c r="AG40" s="286"/>
      <c r="AH40" s="75" t="s">
        <v>91</v>
      </c>
      <c r="AI40" s="75" t="s">
        <v>92</v>
      </c>
      <c r="AJ40" s="75" t="s">
        <v>93</v>
      </c>
      <c r="AK40" s="75" t="s">
        <v>94</v>
      </c>
      <c r="AL40" s="75" t="s">
        <v>93</v>
      </c>
      <c r="AN40" s="75" t="s">
        <v>145</v>
      </c>
      <c r="AO40" s="75" t="s">
        <v>149</v>
      </c>
    </row>
    <row r="41" spans="1:41" ht="51.75" customHeight="1" x14ac:dyDescent="0.2">
      <c r="A41" s="342"/>
      <c r="B41" s="345"/>
      <c r="C41" s="348"/>
      <c r="D41" s="351"/>
      <c r="E41" s="287"/>
      <c r="F41" s="354"/>
      <c r="G41" s="356"/>
      <c r="H41" s="356"/>
      <c r="I41" s="60"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6. EXTREMO</v>
      </c>
      <c r="J41" s="323"/>
      <c r="K41" s="326"/>
      <c r="L41" s="100" t="s">
        <v>172</v>
      </c>
      <c r="M41" s="54" t="s">
        <v>122</v>
      </c>
      <c r="N41" s="101">
        <f>IF(M41="ADECUADO",15,IF(M41="INADECUADO",0,""))</f>
        <v>15</v>
      </c>
      <c r="O41" s="329"/>
      <c r="P41" s="332"/>
      <c r="Q41" s="335"/>
      <c r="R41" s="338"/>
      <c r="S41" s="310"/>
      <c r="T41" s="310"/>
      <c r="U41" s="312"/>
      <c r="V41" s="315"/>
      <c r="W41" s="318"/>
      <c r="X41" s="321"/>
      <c r="Y41" s="301"/>
      <c r="Z41" s="301"/>
      <c r="AA41" s="304"/>
      <c r="AB41" s="301"/>
      <c r="AC41" s="307"/>
      <c r="AD41" s="307"/>
      <c r="AE41" s="284"/>
      <c r="AF41" s="274"/>
      <c r="AG41" s="287"/>
      <c r="AH41" s="75" t="s">
        <v>95</v>
      </c>
      <c r="AI41" s="75" t="s">
        <v>96</v>
      </c>
      <c r="AL41" s="75" t="s">
        <v>104</v>
      </c>
      <c r="AN41" s="75" t="s">
        <v>173</v>
      </c>
      <c r="AO41" s="75" t="s">
        <v>150</v>
      </c>
    </row>
    <row r="42" spans="1:41" ht="69.75" customHeight="1" x14ac:dyDescent="0.2">
      <c r="A42" s="342"/>
      <c r="B42" s="345"/>
      <c r="C42" s="348"/>
      <c r="D42" s="351"/>
      <c r="E42" s="287"/>
      <c r="F42" s="354"/>
      <c r="G42" s="356"/>
      <c r="H42" s="356"/>
      <c r="I42" s="60"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323"/>
      <c r="K42" s="326"/>
      <c r="L42" s="67" t="s">
        <v>88</v>
      </c>
      <c r="M42" s="54" t="s">
        <v>123</v>
      </c>
      <c r="N42" s="101">
        <f>IF(M42="OPORTUNA",15,IF(M42="INOPORTUNA",0,""))</f>
        <v>15</v>
      </c>
      <c r="O42" s="330"/>
      <c r="P42" s="332"/>
      <c r="Q42" s="336"/>
      <c r="R42" s="338"/>
      <c r="S42" s="102" t="s">
        <v>139</v>
      </c>
      <c r="T42" s="102" t="s">
        <v>140</v>
      </c>
      <c r="U42" s="312"/>
      <c r="V42" s="315"/>
      <c r="W42" s="318"/>
      <c r="X42" s="321"/>
      <c r="Y42" s="301"/>
      <c r="Z42" s="301"/>
      <c r="AA42" s="304"/>
      <c r="AB42" s="301"/>
      <c r="AC42" s="307"/>
      <c r="AD42" s="307"/>
      <c r="AE42" s="284"/>
      <c r="AF42" s="275"/>
      <c r="AG42" s="287"/>
      <c r="AH42" s="75" t="s">
        <v>98</v>
      </c>
      <c r="AI42" s="75" t="s">
        <v>99</v>
      </c>
      <c r="AJ42" s="75" t="s">
        <v>100</v>
      </c>
      <c r="AK42" s="75" t="s">
        <v>101</v>
      </c>
      <c r="AL42" s="75" t="s">
        <v>109</v>
      </c>
      <c r="AO42" s="75" t="s">
        <v>151</v>
      </c>
    </row>
    <row r="43" spans="1:41" ht="84" customHeight="1" x14ac:dyDescent="0.2">
      <c r="A43" s="342"/>
      <c r="B43" s="345"/>
      <c r="C43" s="348"/>
      <c r="D43" s="351"/>
      <c r="E43" s="63" t="s">
        <v>147</v>
      </c>
      <c r="F43" s="354"/>
      <c r="G43" s="356"/>
      <c r="H43" s="356"/>
      <c r="I43" s="60"/>
      <c r="J43" s="323"/>
      <c r="K43" s="326"/>
      <c r="L43" s="100" t="s">
        <v>111</v>
      </c>
      <c r="M43" s="54" t="s">
        <v>124</v>
      </c>
      <c r="N43" s="101">
        <f>IF(M43="PREVENIR",15,IF(M43="DETECTAR",10,IF(M43="NO ES UN CONTROL",0,"")))</f>
        <v>15</v>
      </c>
      <c r="O43" s="289" t="str">
        <f>IF(O40&lt;86,"DÉBIL",IF(O40&lt;96,"MODERADO",IF(O40&lt;101,"FUERTE","")))</f>
        <v>FUERTE</v>
      </c>
      <c r="P43" s="332"/>
      <c r="Q43" s="292" t="str">
        <f>IF(AND(O43="FUERTE",P40="FUERTE (SIEMPRE SE EJECUTA)"),"FUERTE",IF(OR(O43="DÉBIL",P40="DÉBIL (NO SE EJECUTA)"),"DÉBIL",IF(OR(O43="MODERADO",P40="MODERADO (ALGUNAS VECES)"),"MODERADO")))</f>
        <v>FUERTE</v>
      </c>
      <c r="R43" s="295" t="str">
        <f>IF(AND(O43="FUERTE",P40="FUERTE (SIEMPRE SE EJECUTA)"),"NO","SÍ")</f>
        <v>NO</v>
      </c>
      <c r="S43" s="297">
        <v>1</v>
      </c>
      <c r="T43" s="297">
        <v>0</v>
      </c>
      <c r="U43" s="312"/>
      <c r="V43" s="315"/>
      <c r="W43" s="318"/>
      <c r="X43" s="321"/>
      <c r="Y43" s="301"/>
      <c r="Z43" s="277"/>
      <c r="AA43" s="304"/>
      <c r="AB43" s="301"/>
      <c r="AC43" s="307"/>
      <c r="AD43" s="307"/>
      <c r="AE43" s="284"/>
      <c r="AF43" s="273" t="s">
        <v>271</v>
      </c>
      <c r="AG43" s="287"/>
      <c r="AH43" s="75" t="s">
        <v>95</v>
      </c>
      <c r="AO43" s="75" t="s">
        <v>152</v>
      </c>
    </row>
    <row r="44" spans="1:41" ht="55.5" customHeight="1" x14ac:dyDescent="0.2">
      <c r="A44" s="342"/>
      <c r="B44" s="345"/>
      <c r="C44" s="348"/>
      <c r="D44" s="351"/>
      <c r="E44" s="273" t="s">
        <v>272</v>
      </c>
      <c r="F44" s="354"/>
      <c r="G44" s="356"/>
      <c r="H44" s="356"/>
      <c r="I44" s="60"/>
      <c r="J44" s="323"/>
      <c r="K44" s="326"/>
      <c r="L44" s="100" t="s">
        <v>112</v>
      </c>
      <c r="M44" s="54" t="s">
        <v>82</v>
      </c>
      <c r="N44" s="101">
        <f>IF(M44="CONFIABLE",15,IF(M44="NO CONFIABLE",0,""))</f>
        <v>15</v>
      </c>
      <c r="O44" s="290"/>
      <c r="P44" s="332"/>
      <c r="Q44" s="293"/>
      <c r="R44" s="295"/>
      <c r="S44" s="298"/>
      <c r="T44" s="298"/>
      <c r="U44" s="312"/>
      <c r="V44" s="315"/>
      <c r="W44" s="318"/>
      <c r="X44" s="321"/>
      <c r="Y44" s="301"/>
      <c r="Z44" s="63" t="s">
        <v>178</v>
      </c>
      <c r="AA44" s="304"/>
      <c r="AB44" s="301"/>
      <c r="AC44" s="307"/>
      <c r="AD44" s="307"/>
      <c r="AE44" s="284"/>
      <c r="AF44" s="274"/>
      <c r="AG44" s="287"/>
      <c r="AH44" s="75" t="s">
        <v>138</v>
      </c>
      <c r="AJ44" s="75" t="s">
        <v>125</v>
      </c>
      <c r="AK44" s="75" t="s">
        <v>124</v>
      </c>
      <c r="AL44" s="75" t="s">
        <v>126</v>
      </c>
      <c r="AO44" s="75" t="s">
        <v>153</v>
      </c>
    </row>
    <row r="45" spans="1:41" ht="66.75" customHeight="1" x14ac:dyDescent="0.2">
      <c r="A45" s="342"/>
      <c r="B45" s="345"/>
      <c r="C45" s="348"/>
      <c r="D45" s="351"/>
      <c r="E45" s="274"/>
      <c r="F45" s="354"/>
      <c r="G45" s="356"/>
      <c r="H45" s="356"/>
      <c r="I45" s="60"/>
      <c r="J45" s="323"/>
      <c r="K45" s="326"/>
      <c r="L45" s="100" t="s">
        <v>113</v>
      </c>
      <c r="M45" s="54" t="s">
        <v>84</v>
      </c>
      <c r="N45" s="101">
        <f>IF(M45="SE INVESTIGAN Y SE RESUELVEN OPORTUNAMENTE",15,IF(M45="NO SE INVESTIGAN Y SE RESUELVEN OPORTUNAMENTE",0,""))</f>
        <v>15</v>
      </c>
      <c r="O45" s="290"/>
      <c r="P45" s="332"/>
      <c r="Q45" s="293"/>
      <c r="R45" s="295"/>
      <c r="S45" s="298"/>
      <c r="T45" s="298"/>
      <c r="U45" s="312"/>
      <c r="V45" s="315"/>
      <c r="W45" s="318"/>
      <c r="X45" s="321"/>
      <c r="Y45" s="301"/>
      <c r="Z45" s="276" t="s">
        <v>210</v>
      </c>
      <c r="AA45" s="304"/>
      <c r="AB45" s="301"/>
      <c r="AC45" s="307"/>
      <c r="AD45" s="307"/>
      <c r="AE45" s="284"/>
      <c r="AF45" s="274"/>
      <c r="AG45" s="287"/>
      <c r="AH45" s="75" t="s">
        <v>96</v>
      </c>
      <c r="AO45" s="75" t="s">
        <v>154</v>
      </c>
    </row>
    <row r="46" spans="1:41" ht="60.75" customHeight="1" x14ac:dyDescent="0.2">
      <c r="A46" s="343"/>
      <c r="B46" s="346"/>
      <c r="C46" s="349"/>
      <c r="D46" s="352"/>
      <c r="E46" s="275"/>
      <c r="F46" s="339"/>
      <c r="G46" s="357"/>
      <c r="H46" s="357"/>
      <c r="I46" s="60"/>
      <c r="J46" s="324"/>
      <c r="K46" s="327"/>
      <c r="L46" s="103" t="s">
        <v>114</v>
      </c>
      <c r="M46" s="61" t="s">
        <v>86</v>
      </c>
      <c r="N46" s="104">
        <f>IF(M46="COMPLETA",10,IF(M46="INCOMPLETA",5,IF(M46="NO EXISTE",0,"")))</f>
        <v>10</v>
      </c>
      <c r="O46" s="291"/>
      <c r="P46" s="333"/>
      <c r="Q46" s="294"/>
      <c r="R46" s="296"/>
      <c r="S46" s="299"/>
      <c r="T46" s="299"/>
      <c r="U46" s="313"/>
      <c r="V46" s="316"/>
      <c r="W46" s="319"/>
      <c r="X46" s="321"/>
      <c r="Y46" s="277"/>
      <c r="Z46" s="277"/>
      <c r="AA46" s="305"/>
      <c r="AB46" s="277"/>
      <c r="AC46" s="308"/>
      <c r="AD46" s="308"/>
      <c r="AE46" s="285"/>
      <c r="AF46" s="275"/>
      <c r="AG46" s="288"/>
      <c r="AO46" s="75" t="s">
        <v>155</v>
      </c>
    </row>
    <row r="47" spans="1:41" ht="27.75" customHeight="1" x14ac:dyDescent="0.2">
      <c r="A47" s="278" t="s">
        <v>273</v>
      </c>
      <c r="B47" s="278"/>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O47" s="75" t="s">
        <v>156</v>
      </c>
    </row>
    <row r="48" spans="1:41" ht="21.75" customHeight="1" x14ac:dyDescent="0.2">
      <c r="A48" s="279" t="s">
        <v>34</v>
      </c>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O48" s="75" t="s">
        <v>157</v>
      </c>
    </row>
    <row r="49" spans="1:41" ht="27.75" customHeight="1" x14ac:dyDescent="0.2">
      <c r="A49" s="280" t="s">
        <v>55</v>
      </c>
      <c r="B49" s="280"/>
      <c r="C49" s="280" t="s">
        <v>274</v>
      </c>
      <c r="D49" s="280"/>
      <c r="E49" s="280"/>
      <c r="F49" s="280"/>
      <c r="G49" s="280"/>
      <c r="H49" s="280"/>
      <c r="I49" s="280"/>
      <c r="J49" s="280"/>
      <c r="K49" s="280"/>
      <c r="L49" s="280"/>
      <c r="M49" s="280"/>
      <c r="N49" s="280"/>
      <c r="O49" s="280"/>
      <c r="P49" s="280"/>
      <c r="Q49" s="280"/>
      <c r="R49" s="280"/>
      <c r="S49" s="280"/>
      <c r="T49" s="280"/>
      <c r="U49" s="280"/>
      <c r="V49" s="280"/>
      <c r="W49" s="280"/>
      <c r="X49" s="280"/>
      <c r="Y49" s="280"/>
      <c r="Z49" s="281" t="s">
        <v>275</v>
      </c>
      <c r="AA49" s="281"/>
      <c r="AB49" s="281"/>
      <c r="AC49" s="281"/>
      <c r="AD49" s="282" t="s">
        <v>26</v>
      </c>
      <c r="AE49" s="282"/>
      <c r="AF49" s="282"/>
      <c r="AG49" s="282"/>
      <c r="AO49" s="75" t="s">
        <v>158</v>
      </c>
    </row>
    <row r="50" spans="1:41" s="43" customFormat="1" ht="27.75" customHeight="1" x14ac:dyDescent="0.2">
      <c r="A50" s="258" t="s">
        <v>276</v>
      </c>
      <c r="B50" s="259"/>
      <c r="C50" s="260" t="s">
        <v>277</v>
      </c>
      <c r="D50" s="260"/>
      <c r="E50" s="260"/>
      <c r="F50" s="260"/>
      <c r="G50" s="260"/>
      <c r="H50" s="260"/>
      <c r="I50" s="260"/>
      <c r="J50" s="260"/>
      <c r="K50" s="260"/>
      <c r="L50" s="260"/>
      <c r="M50" s="260"/>
      <c r="N50" s="260"/>
      <c r="O50" s="260"/>
      <c r="P50" s="260"/>
      <c r="Q50" s="260"/>
      <c r="R50" s="260"/>
      <c r="S50" s="260"/>
      <c r="T50" s="260"/>
      <c r="U50" s="260"/>
      <c r="V50" s="260"/>
      <c r="W50" s="260"/>
      <c r="X50" s="260"/>
      <c r="Y50" s="260"/>
      <c r="Z50" s="261"/>
      <c r="AA50" s="262"/>
      <c r="AB50" s="262"/>
      <c r="AC50" s="263"/>
      <c r="AD50" s="271"/>
      <c r="AE50" s="272"/>
      <c r="AF50" s="272"/>
      <c r="AG50" s="272"/>
      <c r="AO50" s="75" t="s">
        <v>159</v>
      </c>
    </row>
    <row r="51" spans="1:41" s="43" customFormat="1" ht="27.75" customHeight="1" x14ac:dyDescent="0.2">
      <c r="A51" s="258" t="s">
        <v>276</v>
      </c>
      <c r="B51" s="259"/>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1"/>
      <c r="AA51" s="262"/>
      <c r="AB51" s="262"/>
      <c r="AC51" s="263"/>
      <c r="AD51" s="264"/>
      <c r="AE51" s="264"/>
      <c r="AF51" s="264"/>
      <c r="AG51" s="264"/>
      <c r="AO51" s="75" t="s">
        <v>160</v>
      </c>
    </row>
    <row r="52" spans="1:41" s="43" customFormat="1" ht="27.75" customHeight="1" x14ac:dyDescent="0.2">
      <c r="A52" s="258" t="s">
        <v>276</v>
      </c>
      <c r="B52" s="259"/>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1"/>
      <c r="AA52" s="262"/>
      <c r="AB52" s="262"/>
      <c r="AC52" s="263"/>
      <c r="AD52" s="264"/>
      <c r="AE52" s="264"/>
      <c r="AF52" s="264"/>
      <c r="AG52" s="264"/>
      <c r="AO52" s="75" t="s">
        <v>161</v>
      </c>
    </row>
    <row r="53" spans="1:41" ht="15" customHeight="1" x14ac:dyDescent="0.2">
      <c r="A53" s="265" t="s">
        <v>37</v>
      </c>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O53" s="75" t="s">
        <v>162</v>
      </c>
    </row>
    <row r="54" spans="1:41" customFormat="1" ht="30.75" customHeight="1" x14ac:dyDescent="0.25">
      <c r="A54" s="266" t="s">
        <v>26</v>
      </c>
      <c r="B54" s="266"/>
      <c r="C54" s="266"/>
      <c r="D54" s="266"/>
      <c r="E54" s="266"/>
      <c r="F54" s="266"/>
      <c r="G54" s="266" t="s">
        <v>75</v>
      </c>
      <c r="H54" s="266"/>
      <c r="I54" s="266"/>
      <c r="J54" s="266"/>
      <c r="K54" s="266"/>
      <c r="L54" s="266"/>
      <c r="M54" s="267" t="s">
        <v>68</v>
      </c>
      <c r="N54" s="268"/>
      <c r="O54" s="268"/>
      <c r="P54" s="268"/>
      <c r="Q54" s="268"/>
      <c r="R54" s="268"/>
      <c r="S54" s="268"/>
      <c r="T54" s="268"/>
      <c r="U54" s="268"/>
      <c r="V54" s="269"/>
      <c r="W54" s="267" t="s">
        <v>146</v>
      </c>
      <c r="X54" s="268"/>
      <c r="Y54" s="268"/>
      <c r="Z54" s="268"/>
      <c r="AA54" s="269"/>
      <c r="AB54" s="270" t="str">
        <f>IF(X7="X","APOYO OFICINA ASESORA DE PLANEACIÓN","APOYO OFICINA DE CONTROL INTERNO")</f>
        <v>APOYO OFICINA DE CONTROL INTERNO</v>
      </c>
      <c r="AC54" s="270"/>
      <c r="AD54" s="270"/>
      <c r="AE54" s="270"/>
      <c r="AF54" s="270"/>
      <c r="AG54" s="270"/>
      <c r="AH54" s="106"/>
      <c r="AO54" s="75" t="s">
        <v>163</v>
      </c>
    </row>
    <row r="55" spans="1:41" s="37" customFormat="1" ht="33.75" customHeight="1" x14ac:dyDescent="0.25">
      <c r="A55" s="107" t="s">
        <v>32</v>
      </c>
      <c r="B55" s="252"/>
      <c r="C55" s="253"/>
      <c r="D55" s="253"/>
      <c r="E55" s="253"/>
      <c r="F55" s="254"/>
      <c r="G55" s="108" t="s">
        <v>32</v>
      </c>
      <c r="H55" s="252"/>
      <c r="I55" s="253"/>
      <c r="J55" s="253"/>
      <c r="K55" s="253"/>
      <c r="L55" s="254"/>
      <c r="M55" s="108" t="s">
        <v>32</v>
      </c>
      <c r="N55" s="109"/>
      <c r="O55" s="255"/>
      <c r="P55" s="255"/>
      <c r="Q55" s="255"/>
      <c r="R55" s="255"/>
      <c r="S55" s="255"/>
      <c r="T55" s="255"/>
      <c r="U55" s="255"/>
      <c r="V55" s="256"/>
      <c r="W55" s="110" t="s">
        <v>32</v>
      </c>
      <c r="X55" s="252"/>
      <c r="Y55" s="253"/>
      <c r="Z55" s="253"/>
      <c r="AA55" s="254"/>
      <c r="AB55" s="110" t="s">
        <v>32</v>
      </c>
      <c r="AC55" s="135"/>
      <c r="AD55" s="135"/>
      <c r="AE55" s="135"/>
      <c r="AF55" s="135"/>
      <c r="AG55" s="135"/>
      <c r="AO55" s="75" t="s">
        <v>164</v>
      </c>
    </row>
    <row r="56" spans="1:41" s="37" customFormat="1" ht="32.25" customHeight="1" x14ac:dyDescent="0.25">
      <c r="A56" s="107" t="s">
        <v>33</v>
      </c>
      <c r="B56" s="252"/>
      <c r="C56" s="253"/>
      <c r="D56" s="253"/>
      <c r="E56" s="253"/>
      <c r="F56" s="254"/>
      <c r="G56" s="107" t="s">
        <v>33</v>
      </c>
      <c r="H56" s="257"/>
      <c r="I56" s="257"/>
      <c r="J56" s="257"/>
      <c r="K56" s="257"/>
      <c r="L56" s="257"/>
      <c r="M56" s="108" t="s">
        <v>33</v>
      </c>
      <c r="N56" s="111"/>
      <c r="O56" s="257"/>
      <c r="P56" s="257"/>
      <c r="Q56" s="257"/>
      <c r="R56" s="257"/>
      <c r="S56" s="257"/>
      <c r="T56" s="257"/>
      <c r="U56" s="257"/>
      <c r="V56" s="257"/>
      <c r="W56" s="107" t="s">
        <v>33</v>
      </c>
      <c r="X56" s="252"/>
      <c r="Y56" s="253"/>
      <c r="Z56" s="253"/>
      <c r="AA56" s="254"/>
      <c r="AB56" s="107" t="s">
        <v>33</v>
      </c>
      <c r="AC56" s="135"/>
      <c r="AD56" s="135"/>
      <c r="AE56" s="135"/>
      <c r="AF56" s="135"/>
      <c r="AG56" s="135"/>
      <c r="AO56" s="75" t="s">
        <v>165</v>
      </c>
    </row>
    <row r="57" spans="1:41" s="43" customFormat="1" x14ac:dyDescent="0.2">
      <c r="D57" s="112"/>
      <c r="AO57" s="75" t="s">
        <v>166</v>
      </c>
    </row>
    <row r="58" spans="1:41" x14ac:dyDescent="0.2">
      <c r="AO58" s="75" t="s">
        <v>167</v>
      </c>
    </row>
    <row r="59" spans="1:41" x14ac:dyDescent="0.2">
      <c r="AO59" s="75" t="s">
        <v>168</v>
      </c>
    </row>
    <row r="60" spans="1:41" x14ac:dyDescent="0.2">
      <c r="AO60" s="75" t="s">
        <v>169</v>
      </c>
    </row>
    <row r="61" spans="1:41" x14ac:dyDescent="0.2">
      <c r="AO61" s="75" t="s">
        <v>170</v>
      </c>
    </row>
    <row r="62" spans="1:41" x14ac:dyDescent="0.2">
      <c r="AO62" s="75" t="s">
        <v>171</v>
      </c>
    </row>
  </sheetData>
  <sheetProtection selectLockedCells="1"/>
  <dataConsolidate/>
  <mergeCells count="25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E23:E25"/>
    <mergeCell ref="Z24:Z25"/>
    <mergeCell ref="A26:A32"/>
    <mergeCell ref="B26:B32"/>
    <mergeCell ref="C26:C32"/>
    <mergeCell ref="D26:D32"/>
    <mergeCell ref="E26:E28"/>
    <mergeCell ref="F26:F32"/>
    <mergeCell ref="G26:G32"/>
    <mergeCell ref="H26:H32"/>
    <mergeCell ref="J19:J25"/>
    <mergeCell ref="K19:K25"/>
    <mergeCell ref="R19:R21"/>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E30:E32"/>
    <mergeCell ref="Z31:Z32"/>
    <mergeCell ref="A33:A39"/>
    <mergeCell ref="B33:B39"/>
    <mergeCell ref="C33:C39"/>
    <mergeCell ref="D33:D39"/>
    <mergeCell ref="E33:E35"/>
    <mergeCell ref="F33:F39"/>
    <mergeCell ref="G33:G39"/>
    <mergeCell ref="H33:H39"/>
    <mergeCell ref="J26:J32"/>
    <mergeCell ref="K26:K32"/>
    <mergeCell ref="R26:R28"/>
    <mergeCell ref="AE33:AE39"/>
    <mergeCell ref="AF33:AF35"/>
    <mergeCell ref="AG33:AG39"/>
    <mergeCell ref="O36:O39"/>
    <mergeCell ref="Q36:Q39"/>
    <mergeCell ref="R36:R39"/>
    <mergeCell ref="S36:S39"/>
    <mergeCell ref="T36:T39"/>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O33:O35"/>
    <mergeCell ref="P33:P39"/>
    <mergeCell ref="Q33:Q35"/>
    <mergeCell ref="J40:J46"/>
    <mergeCell ref="K40:K46"/>
    <mergeCell ref="O40:O42"/>
    <mergeCell ref="P40:P46"/>
    <mergeCell ref="Q40:Q42"/>
    <mergeCell ref="R40:R42"/>
    <mergeCell ref="E37:E39"/>
    <mergeCell ref="Z38:Z39"/>
    <mergeCell ref="A40:A46"/>
    <mergeCell ref="B40:B46"/>
    <mergeCell ref="C40:C46"/>
    <mergeCell ref="D40:D46"/>
    <mergeCell ref="E40:E42"/>
    <mergeCell ref="F40:F46"/>
    <mergeCell ref="G40:G46"/>
    <mergeCell ref="H40:H46"/>
    <mergeCell ref="J33:J39"/>
    <mergeCell ref="K33:K39"/>
    <mergeCell ref="R33:R35"/>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A50:B50"/>
    <mergeCell ref="C50:Y50"/>
    <mergeCell ref="Z50:AC50"/>
    <mergeCell ref="AD50:AG50"/>
    <mergeCell ref="A51:B51"/>
    <mergeCell ref="C51:Y51"/>
    <mergeCell ref="Z51:AC51"/>
    <mergeCell ref="AD51:AG51"/>
    <mergeCell ref="E44:E46"/>
    <mergeCell ref="Z45:Z46"/>
    <mergeCell ref="A47:AG47"/>
    <mergeCell ref="A48:AG48"/>
    <mergeCell ref="A49:B49"/>
    <mergeCell ref="C49:Y49"/>
    <mergeCell ref="Z49:AC49"/>
    <mergeCell ref="AD49:AG49"/>
    <mergeCell ref="AE40:AE46"/>
    <mergeCell ref="AF40:AF42"/>
    <mergeCell ref="AG40:AG46"/>
    <mergeCell ref="O43:O46"/>
    <mergeCell ref="Q43:Q46"/>
    <mergeCell ref="R43:R46"/>
    <mergeCell ref="S43:S46"/>
    <mergeCell ref="T43:T46"/>
    <mergeCell ref="A52:B52"/>
    <mergeCell ref="C52:Y52"/>
    <mergeCell ref="Z52:AC52"/>
    <mergeCell ref="AD52:AG52"/>
    <mergeCell ref="A53:AG53"/>
    <mergeCell ref="A54:F54"/>
    <mergeCell ref="G54:L54"/>
    <mergeCell ref="M54:V54"/>
    <mergeCell ref="W54:AA54"/>
    <mergeCell ref="AB54:AG54"/>
    <mergeCell ref="B55:F55"/>
    <mergeCell ref="H55:L55"/>
    <mergeCell ref="O55:V55"/>
    <mergeCell ref="X55:AA55"/>
    <mergeCell ref="AC55:AG55"/>
    <mergeCell ref="B56:F56"/>
    <mergeCell ref="H56:L56"/>
    <mergeCell ref="O56:V56"/>
    <mergeCell ref="X56:AA56"/>
    <mergeCell ref="AC56:AG56"/>
  </mergeCells>
  <conditionalFormatting sqref="J12:J18">
    <cfRule type="containsText" dxfId="183" priority="37" operator="containsText" text="EXTREMO">
      <formula>NOT(ISERROR(SEARCH("EXTREMO",J12)))</formula>
    </cfRule>
    <cfRule type="containsText" dxfId="182" priority="38" operator="containsText" text="ALTO">
      <formula>NOT(ISERROR(SEARCH("ALTO",J12)))</formula>
    </cfRule>
    <cfRule type="containsText" dxfId="181" priority="39" operator="containsText" text="MODERADO">
      <formula>NOT(ISERROR(SEARCH("MODERADO",J12)))</formula>
    </cfRule>
    <cfRule type="containsText" dxfId="180" priority="40" operator="containsText" text="BAJO">
      <formula>NOT(ISERROR(SEARCH("BAJO",J12)))</formula>
    </cfRule>
  </conditionalFormatting>
  <conditionalFormatting sqref="U12:U18">
    <cfRule type="containsText" dxfId="179" priority="33" operator="containsText" text="EXTREMO">
      <formula>NOT(ISERROR(SEARCH("EXTREMO",U12)))</formula>
    </cfRule>
    <cfRule type="containsText" dxfId="178" priority="34" operator="containsText" text="MODERADO">
      <formula>NOT(ISERROR(SEARCH("MODERADO",U12)))</formula>
    </cfRule>
    <cfRule type="containsText" dxfId="177" priority="35" operator="containsText" text="ALTO">
      <formula>NOT(ISERROR(SEARCH("ALTO",U12)))</formula>
    </cfRule>
    <cfRule type="containsText" dxfId="176" priority="36" operator="containsText" text="BAJO">
      <formula>NOT(ISERROR(SEARCH("BAJO",U12)))</formula>
    </cfRule>
  </conditionalFormatting>
  <conditionalFormatting sqref="J19:J25">
    <cfRule type="containsText" dxfId="175" priority="29" operator="containsText" text="EXTREMO">
      <formula>NOT(ISERROR(SEARCH("EXTREMO",J19)))</formula>
    </cfRule>
    <cfRule type="containsText" dxfId="174" priority="30" operator="containsText" text="ALTO">
      <formula>NOT(ISERROR(SEARCH("ALTO",J19)))</formula>
    </cfRule>
    <cfRule type="containsText" dxfId="173" priority="31" operator="containsText" text="MODERADO">
      <formula>NOT(ISERROR(SEARCH("MODERADO",J19)))</formula>
    </cfRule>
    <cfRule type="containsText" dxfId="172" priority="32" operator="containsText" text="BAJO">
      <formula>NOT(ISERROR(SEARCH("BAJO",J19)))</formula>
    </cfRule>
  </conditionalFormatting>
  <conditionalFormatting sqref="U19:U25">
    <cfRule type="containsText" dxfId="171" priority="25" operator="containsText" text="EXTREMO">
      <formula>NOT(ISERROR(SEARCH("EXTREMO",U19)))</formula>
    </cfRule>
    <cfRule type="containsText" dxfId="170" priority="26" operator="containsText" text="MODERADO">
      <formula>NOT(ISERROR(SEARCH("MODERADO",U19)))</formula>
    </cfRule>
    <cfRule type="containsText" dxfId="169" priority="27" operator="containsText" text="ALTO">
      <formula>NOT(ISERROR(SEARCH("ALTO",U19)))</formula>
    </cfRule>
    <cfRule type="containsText" dxfId="168" priority="28" operator="containsText" text="BAJO">
      <formula>NOT(ISERROR(SEARCH("BAJO",U19)))</formula>
    </cfRule>
  </conditionalFormatting>
  <conditionalFormatting sqref="J26:J32">
    <cfRule type="containsText" dxfId="167" priority="21" operator="containsText" text="EXTREMO">
      <formula>NOT(ISERROR(SEARCH("EXTREMO",J26)))</formula>
    </cfRule>
    <cfRule type="containsText" dxfId="166" priority="22" operator="containsText" text="ALTO">
      <formula>NOT(ISERROR(SEARCH("ALTO",J26)))</formula>
    </cfRule>
    <cfRule type="containsText" dxfId="165" priority="23" operator="containsText" text="MODERADO">
      <formula>NOT(ISERROR(SEARCH("MODERADO",J26)))</formula>
    </cfRule>
    <cfRule type="containsText" dxfId="164" priority="24" operator="containsText" text="BAJO">
      <formula>NOT(ISERROR(SEARCH("BAJO",J26)))</formula>
    </cfRule>
  </conditionalFormatting>
  <conditionalFormatting sqref="U26:U32">
    <cfRule type="containsText" dxfId="163" priority="17" operator="containsText" text="EXTREMO">
      <formula>NOT(ISERROR(SEARCH("EXTREMO",U26)))</formula>
    </cfRule>
    <cfRule type="containsText" dxfId="162" priority="18" operator="containsText" text="MODERADO">
      <formula>NOT(ISERROR(SEARCH("MODERADO",U26)))</formula>
    </cfRule>
    <cfRule type="containsText" dxfId="161" priority="19" operator="containsText" text="ALTO">
      <formula>NOT(ISERROR(SEARCH("ALTO",U26)))</formula>
    </cfRule>
    <cfRule type="containsText" dxfId="160" priority="20" operator="containsText" text="BAJO">
      <formula>NOT(ISERROR(SEARCH("BAJO",U26)))</formula>
    </cfRule>
  </conditionalFormatting>
  <conditionalFormatting sqref="J33:J46">
    <cfRule type="containsText" dxfId="159" priority="13" operator="containsText" text="EXTREMO">
      <formula>NOT(ISERROR(SEARCH("EXTREMO",J33)))</formula>
    </cfRule>
    <cfRule type="containsText" dxfId="158" priority="14" operator="containsText" text="ALTO">
      <formula>NOT(ISERROR(SEARCH("ALTO",J33)))</formula>
    </cfRule>
    <cfRule type="containsText" dxfId="157" priority="15" operator="containsText" text="MODERADO">
      <formula>NOT(ISERROR(SEARCH("MODERADO",J33)))</formula>
    </cfRule>
    <cfRule type="containsText" dxfId="156" priority="16" operator="containsText" text="BAJO">
      <formula>NOT(ISERROR(SEARCH("BAJO",J33)))</formula>
    </cfRule>
  </conditionalFormatting>
  <conditionalFormatting sqref="U33:U46">
    <cfRule type="containsText" dxfId="155" priority="9" operator="containsText" text="EXTREMO">
      <formula>NOT(ISERROR(SEARCH("EXTREMO",U33)))</formula>
    </cfRule>
    <cfRule type="containsText" dxfId="154" priority="10" operator="containsText" text="MODERADO">
      <formula>NOT(ISERROR(SEARCH("MODERADO",U33)))</formula>
    </cfRule>
    <cfRule type="containsText" dxfId="153" priority="11" operator="containsText" text="ALTO">
      <formula>NOT(ISERROR(SEARCH("ALTO",U33)))</formula>
    </cfRule>
    <cfRule type="containsText" dxfId="152" priority="12" operator="containsText" text="BAJO">
      <formula>NOT(ISERROR(SEARCH("BAJO",U33)))</formula>
    </cfRule>
  </conditionalFormatting>
  <conditionalFormatting sqref="J33:J39">
    <cfRule type="containsText" dxfId="151" priority="5" operator="containsText" text="EXTREMO">
      <formula>NOT(ISERROR(SEARCH("EXTREMO",J33)))</formula>
    </cfRule>
    <cfRule type="containsText" dxfId="150" priority="6" operator="containsText" text="ALTO">
      <formula>NOT(ISERROR(SEARCH("ALTO",J33)))</formula>
    </cfRule>
    <cfRule type="containsText" dxfId="149" priority="7" operator="containsText" text="MODERADO">
      <formula>NOT(ISERROR(SEARCH("MODERADO",J33)))</formula>
    </cfRule>
    <cfRule type="containsText" dxfId="148" priority="8" operator="containsText" text="BAJO">
      <formula>NOT(ISERROR(SEARCH("BAJO",J33)))</formula>
    </cfRule>
  </conditionalFormatting>
  <conditionalFormatting sqref="U33:U39">
    <cfRule type="containsText" dxfId="147" priority="1" operator="containsText" text="EXTREMO">
      <formula>NOT(ISERROR(SEARCH("EXTREMO",U33)))</formula>
    </cfRule>
    <cfRule type="containsText" dxfId="146" priority="2" operator="containsText" text="MODERADO">
      <formula>NOT(ISERROR(SEARCH("MODERADO",U33)))</formula>
    </cfRule>
    <cfRule type="containsText" dxfId="145" priority="3" operator="containsText" text="ALTO">
      <formula>NOT(ISERROR(SEARCH("ALTO",U33)))</formula>
    </cfRule>
    <cfRule type="containsText" dxfId="144" priority="4" operator="containsText" text="BAJO">
      <formula>NOT(ISERROR(SEARCH("BAJO",U33)))</formula>
    </cfRule>
  </conditionalFormatting>
  <dataValidations count="15">
    <dataValidation type="list" allowBlank="1" showInputMessage="1" showErrorMessage="1" sqref="AA12:AA46" xr:uid="{BC20AC8D-01A4-4918-B4C4-EA18D952A80F}">
      <formula1>$AN$12:$AN$13</formula1>
    </dataValidation>
    <dataValidation type="list" allowBlank="1" showInputMessage="1" showErrorMessage="1" sqref="D12:D46" xr:uid="{01D81E50-6EEE-439E-94BC-B9F5EB1BD907}">
      <formula1>$AN$2:$AN$8</formula1>
    </dataValidation>
    <dataValidation type="list" allowBlank="1" showInputMessage="1" showErrorMessage="1" sqref="V12:V46" xr:uid="{ADFF7833-D638-4CF9-83A0-6A7711D8638C}">
      <formula1>$AH$14:$AK$14</formula1>
    </dataValidation>
    <dataValidation type="list" allowBlank="1" showInputMessage="1" showErrorMessage="1" sqref="U12:U46" xr:uid="{E681E1BC-5E88-4971-B57D-B2DFC042BD20}">
      <formula1>$AO$10:$AO$62</formula1>
    </dataValidation>
    <dataValidation type="list" allowBlank="1" showInputMessage="1" showErrorMessage="1" sqref="G12:G46" xr:uid="{FEF0BCA7-5103-4C0B-B78D-98079B0FEB90}">
      <formula1>$AL$2:$AL$6</formula1>
    </dataValidation>
    <dataValidation type="list" allowBlank="1" showInputMessage="1" showErrorMessage="1" sqref="H12:H46" xr:uid="{DB7B5BF4-57C0-42E9-A1A3-EB3F9231EEC5}">
      <formula1>$AL$10:$AL$14</formula1>
    </dataValidation>
    <dataValidation type="list" allowBlank="1" showInputMessage="1" showErrorMessage="1" sqref="M15 M22 M29 M43 M36" xr:uid="{D6FBCE65-B334-4729-96D1-93A3E27D0B08}">
      <formula1>$AJ$16:$AL$16</formula1>
    </dataValidation>
    <dataValidation type="list" allowBlank="1" showInputMessage="1" showErrorMessage="1" sqref="T12 S12:S13 T19 S19:S20 T26 S26:S27 T40 S40:S41 T33 S33:S34" xr:uid="{DFBA0A71-9BD1-4206-9B48-730A91CC0233}">
      <formula1>$AH$15:$AH$17</formula1>
    </dataValidation>
    <dataValidation type="list" allowBlank="1" showInputMessage="1" showErrorMessage="1" sqref="P12 P19 P26 P40 P33" xr:uid="{FA01B1EB-1F6E-4851-9FAB-D18E5950ABC9}">
      <formula1>$AH$10:$AJ$10</formula1>
    </dataValidation>
    <dataValidation type="list" allowBlank="1" showInputMessage="1" showErrorMessage="1" sqref="M17 M24 M31 M45 M38" xr:uid="{48C3CF55-E63E-4E02-9CDC-A30F38447B7B}">
      <formula1>$AH$8:$AI$8</formula1>
    </dataValidation>
    <dataValidation type="list" allowBlank="1" showInputMessage="1" showErrorMessage="1" sqref="M16 M23 M30 M44 M37" xr:uid="{203B8B4A-1AB7-4D53-AE83-39E81736FF89}">
      <formula1>$AH$7:$AI$7</formula1>
    </dataValidation>
    <dataValidation type="list" allowBlank="1" showInputMessage="1" showErrorMessage="1" sqref="M14 M21 M28 M42 M35" xr:uid="{6585BE23-C0AF-4E8A-850D-F48D585D9500}">
      <formula1>$AH$5:$AI$5</formula1>
    </dataValidation>
    <dataValidation type="list" allowBlank="1" showInputMessage="1" showErrorMessage="1" sqref="M13 M20 M27 M41 M34" xr:uid="{C5113C00-F8E1-49F1-90C1-8CB5B4E51CAD}">
      <formula1>$AH$4:$AI$4</formula1>
    </dataValidation>
    <dataValidation type="list" allowBlank="1" showInputMessage="1" showErrorMessage="1" sqref="M12 M19 M26 M40 M33" xr:uid="{0313AC1A-96CB-4AAE-91BB-FA9581126D88}">
      <formula1>$AH$2:$AH$3</formula1>
    </dataValidation>
    <dataValidation type="list" allowBlank="1" showInputMessage="1" showErrorMessage="1" sqref="M46 M25 M32 M18 M39" xr:uid="{DC622ECC-33B7-49E9-848B-794A2BEA036F}">
      <formula1>$AH$9:$AJ$9</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4"/>
  <sheetViews>
    <sheetView view="pageBreakPreview" zoomScale="40" zoomScaleNormal="40" zoomScaleSheetLayoutView="40" workbookViewId="0">
      <selection activeCell="A12" sqref="A12:A25"/>
    </sheetView>
  </sheetViews>
  <sheetFormatPr baseColWidth="10" defaultRowHeight="12.75" x14ac:dyDescent="0.2"/>
  <cols>
    <col min="1" max="2" width="22.5703125" style="42" customWidth="1"/>
    <col min="3" max="3" width="15.42578125" style="42" customWidth="1"/>
    <col min="4" max="4" width="27.42578125" style="46" customWidth="1"/>
    <col min="5" max="5" width="24" style="42" customWidth="1"/>
    <col min="6" max="6" width="23.140625" style="42" customWidth="1"/>
    <col min="7" max="7" width="19.140625" style="42" customWidth="1"/>
    <col min="8" max="8" width="22.5703125" style="42" customWidth="1"/>
    <col min="9" max="9" width="25.28515625" style="42" hidden="1" customWidth="1"/>
    <col min="10" max="10" width="22.85546875" style="42" customWidth="1"/>
    <col min="11" max="11" width="41.42578125" style="42" customWidth="1"/>
    <col min="12" max="12" width="48.7109375" style="42" customWidth="1"/>
    <col min="13" max="13" width="26" style="42" customWidth="1"/>
    <col min="14" max="14" width="7.7109375" style="42" hidden="1" customWidth="1"/>
    <col min="15" max="15" width="21.140625" style="42" customWidth="1"/>
    <col min="16" max="16" width="16.7109375" style="42" customWidth="1"/>
    <col min="17" max="17" width="16.5703125" style="42" customWidth="1"/>
    <col min="18" max="18" width="22.140625" style="42" customWidth="1"/>
    <col min="19" max="19" width="24.140625" style="42" customWidth="1"/>
    <col min="20" max="20" width="26.85546875" style="42" customWidth="1"/>
    <col min="21" max="21" width="23.42578125" style="42" customWidth="1"/>
    <col min="22" max="22" width="21" style="42" customWidth="1"/>
    <col min="23" max="23" width="27.7109375" style="42" customWidth="1"/>
    <col min="24" max="24" width="28.140625" style="42" customWidth="1"/>
    <col min="25" max="25" width="25.28515625" style="42" customWidth="1"/>
    <col min="26" max="26" width="30.85546875" style="42" customWidth="1"/>
    <col min="27" max="27" width="26.85546875" style="42" customWidth="1"/>
    <col min="28" max="28" width="28.7109375" style="42" customWidth="1"/>
    <col min="29" max="29" width="18" style="42" customWidth="1"/>
    <col min="30" max="30" width="37" style="42" customWidth="1"/>
    <col min="31" max="31" width="19.140625" style="42" customWidth="1"/>
    <col min="32" max="33" width="23.5703125" style="42" customWidth="1"/>
    <col min="34" max="34" width="17.28515625" style="42" hidden="1" customWidth="1"/>
    <col min="35" max="42" width="11.42578125" style="42" hidden="1" customWidth="1"/>
    <col min="43" max="16384" width="11.42578125" style="42"/>
  </cols>
  <sheetData>
    <row r="1" spans="1:41" x14ac:dyDescent="0.2">
      <c r="A1" s="40"/>
      <c r="B1" s="40"/>
      <c r="C1" s="40"/>
      <c r="D1" s="41"/>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K1" s="42" t="s">
        <v>9</v>
      </c>
      <c r="AL1" s="42" t="s">
        <v>8</v>
      </c>
      <c r="AN1" s="42" t="s">
        <v>61</v>
      </c>
    </row>
    <row r="2" spans="1:41" x14ac:dyDescent="0.2">
      <c r="A2" s="40"/>
      <c r="B2" s="40"/>
      <c r="C2" s="40"/>
      <c r="D2" s="41"/>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2" t="s">
        <v>78</v>
      </c>
      <c r="AI2" s="42" t="s">
        <v>11</v>
      </c>
      <c r="AL2" s="42" t="s">
        <v>105</v>
      </c>
      <c r="AN2" s="42" t="s">
        <v>63</v>
      </c>
    </row>
    <row r="3" spans="1:41" x14ac:dyDescent="0.2">
      <c r="A3" s="40"/>
      <c r="B3" s="40"/>
      <c r="C3" s="40"/>
      <c r="D3" s="41"/>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2" t="s">
        <v>79</v>
      </c>
      <c r="AI3" s="42" t="s">
        <v>12</v>
      </c>
      <c r="AL3" s="42" t="s">
        <v>106</v>
      </c>
      <c r="AN3" s="42" t="s">
        <v>118</v>
      </c>
    </row>
    <row r="4" spans="1:41" x14ac:dyDescent="0.2">
      <c r="A4" s="40"/>
      <c r="B4" s="40"/>
      <c r="C4" s="40"/>
      <c r="D4" s="41"/>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2" t="s">
        <v>122</v>
      </c>
      <c r="AI4" s="42" t="s">
        <v>80</v>
      </c>
      <c r="AK4" s="42" t="s">
        <v>93</v>
      </c>
      <c r="AL4" s="42" t="s">
        <v>107</v>
      </c>
      <c r="AN4" s="42" t="s">
        <v>64</v>
      </c>
    </row>
    <row r="5" spans="1:41" x14ac:dyDescent="0.2">
      <c r="A5" s="40"/>
      <c r="B5" s="40"/>
      <c r="C5" s="40"/>
      <c r="D5" s="41"/>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2" t="s">
        <v>123</v>
      </c>
      <c r="AI5" s="42" t="s">
        <v>81</v>
      </c>
      <c r="AK5" s="42" t="s">
        <v>104</v>
      </c>
      <c r="AL5" s="42" t="s">
        <v>108</v>
      </c>
      <c r="AN5" s="42" t="s">
        <v>62</v>
      </c>
    </row>
    <row r="6" spans="1:41" ht="29.25" customHeight="1" x14ac:dyDescent="0.2">
      <c r="A6" s="40"/>
      <c r="B6" s="40"/>
      <c r="C6" s="40"/>
      <c r="D6" s="41"/>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2" t="s">
        <v>125</v>
      </c>
      <c r="AI6" s="42" t="s">
        <v>126</v>
      </c>
      <c r="AJ6" s="42" t="s">
        <v>65</v>
      </c>
      <c r="AK6" s="42" t="s">
        <v>109</v>
      </c>
      <c r="AL6" s="42" t="s">
        <v>110</v>
      </c>
      <c r="AN6" s="42" t="s">
        <v>115</v>
      </c>
    </row>
    <row r="7" spans="1:41" ht="24.75" customHeight="1" x14ac:dyDescent="0.2">
      <c r="A7" s="404" t="s">
        <v>67</v>
      </c>
      <c r="B7" s="404"/>
      <c r="C7" s="405" t="s">
        <v>59</v>
      </c>
      <c r="D7" s="405"/>
      <c r="E7" s="405"/>
      <c r="F7" s="405"/>
      <c r="G7" s="455"/>
      <c r="H7" s="456"/>
      <c r="I7" s="456"/>
      <c r="J7" s="456"/>
      <c r="K7" s="456"/>
      <c r="L7" s="457"/>
      <c r="M7" s="465" t="s">
        <v>74</v>
      </c>
      <c r="N7" s="466"/>
      <c r="O7" s="466"/>
      <c r="P7" s="466"/>
      <c r="Q7" s="466"/>
      <c r="R7" s="466"/>
      <c r="S7" s="466"/>
      <c r="T7" s="466"/>
      <c r="U7" s="466"/>
      <c r="V7" s="467"/>
      <c r="W7" s="73" t="s">
        <v>70</v>
      </c>
      <c r="X7" s="53"/>
      <c r="Y7" s="74" t="s">
        <v>71</v>
      </c>
      <c r="Z7" s="468"/>
      <c r="AA7" s="469"/>
      <c r="AB7" s="73" t="s">
        <v>72</v>
      </c>
      <c r="AC7" s="53"/>
      <c r="AD7" s="72" t="s">
        <v>73</v>
      </c>
      <c r="AE7" s="48"/>
      <c r="AF7" s="489"/>
      <c r="AG7" s="489"/>
      <c r="AH7" s="42" t="s">
        <v>82</v>
      </c>
      <c r="AI7" s="42" t="s">
        <v>83</v>
      </c>
      <c r="AJ7" s="42" t="s">
        <v>66</v>
      </c>
      <c r="AN7" s="42" t="s">
        <v>116</v>
      </c>
    </row>
    <row r="8" spans="1:41" x14ac:dyDescent="0.2">
      <c r="A8" s="435" t="s">
        <v>52</v>
      </c>
      <c r="B8" s="435"/>
      <c r="C8" s="435"/>
      <c r="D8" s="435"/>
      <c r="E8" s="435"/>
      <c r="F8" s="435"/>
      <c r="G8" s="436" t="s">
        <v>21</v>
      </c>
      <c r="H8" s="437"/>
      <c r="I8" s="437"/>
      <c r="J8" s="437"/>
      <c r="K8" s="437"/>
      <c r="L8" s="437"/>
      <c r="M8" s="437"/>
      <c r="N8" s="437"/>
      <c r="O8" s="437"/>
      <c r="P8" s="437"/>
      <c r="Q8" s="437"/>
      <c r="R8" s="437"/>
      <c r="S8" s="437"/>
      <c r="T8" s="437"/>
      <c r="U8" s="437"/>
      <c r="V8" s="437"/>
      <c r="W8" s="437"/>
      <c r="X8" s="438"/>
      <c r="Y8" s="437"/>
      <c r="Z8" s="437"/>
      <c r="AA8" s="437"/>
      <c r="AB8" s="439"/>
      <c r="AC8" s="447" t="s">
        <v>27</v>
      </c>
      <c r="AD8" s="477" t="s">
        <v>38</v>
      </c>
      <c r="AE8" s="478"/>
      <c r="AF8" s="478"/>
      <c r="AG8" s="478"/>
      <c r="AH8" s="42" t="s">
        <v>84</v>
      </c>
      <c r="AI8" s="42" t="s">
        <v>85</v>
      </c>
      <c r="AN8" s="42" t="s">
        <v>117</v>
      </c>
    </row>
    <row r="9" spans="1:41" s="47" customFormat="1" ht="14.25" customHeight="1" x14ac:dyDescent="0.2">
      <c r="A9" s="433" t="s">
        <v>58</v>
      </c>
      <c r="B9" s="434" t="s">
        <v>60</v>
      </c>
      <c r="C9" s="433" t="s">
        <v>40</v>
      </c>
      <c r="D9" s="433" t="s">
        <v>61</v>
      </c>
      <c r="E9" s="433" t="s">
        <v>41</v>
      </c>
      <c r="F9" s="446" t="s">
        <v>42</v>
      </c>
      <c r="G9" s="435" t="s">
        <v>69</v>
      </c>
      <c r="H9" s="435"/>
      <c r="I9" s="435"/>
      <c r="J9" s="435"/>
      <c r="K9" s="436" t="s">
        <v>24</v>
      </c>
      <c r="L9" s="437"/>
      <c r="M9" s="437"/>
      <c r="N9" s="437"/>
      <c r="O9" s="437"/>
      <c r="P9" s="437"/>
      <c r="Q9" s="437"/>
      <c r="R9" s="437"/>
      <c r="S9" s="437"/>
      <c r="T9" s="439"/>
      <c r="U9" s="436" t="s">
        <v>44</v>
      </c>
      <c r="V9" s="437"/>
      <c r="W9" s="437"/>
      <c r="X9" s="437"/>
      <c r="Y9" s="437"/>
      <c r="Z9" s="437"/>
      <c r="AA9" s="437"/>
      <c r="AB9" s="439"/>
      <c r="AC9" s="481"/>
      <c r="AD9" s="477"/>
      <c r="AE9" s="478"/>
      <c r="AF9" s="478"/>
      <c r="AG9" s="478"/>
      <c r="AH9" s="42" t="s">
        <v>86</v>
      </c>
      <c r="AI9" s="42" t="s">
        <v>127</v>
      </c>
      <c r="AJ9" s="42" t="s">
        <v>89</v>
      </c>
    </row>
    <row r="10" spans="1:41" s="47" customFormat="1" ht="20.25" customHeight="1" x14ac:dyDescent="0.2">
      <c r="A10" s="433"/>
      <c r="B10" s="440"/>
      <c r="C10" s="433"/>
      <c r="D10" s="433"/>
      <c r="E10" s="433"/>
      <c r="F10" s="446"/>
      <c r="G10" s="450" t="s">
        <v>43</v>
      </c>
      <c r="H10" s="450"/>
      <c r="I10" s="450"/>
      <c r="J10" s="450"/>
      <c r="K10" s="448" t="s">
        <v>76</v>
      </c>
      <c r="L10" s="446" t="s">
        <v>77</v>
      </c>
      <c r="M10" s="446" t="s">
        <v>23</v>
      </c>
      <c r="N10" s="447" t="s">
        <v>128</v>
      </c>
      <c r="O10" s="433" t="s">
        <v>129</v>
      </c>
      <c r="P10" s="440" t="s">
        <v>130</v>
      </c>
      <c r="Q10" s="434" t="s">
        <v>134</v>
      </c>
      <c r="R10" s="433" t="s">
        <v>90</v>
      </c>
      <c r="S10" s="434" t="s">
        <v>135</v>
      </c>
      <c r="T10" s="434" t="s">
        <v>136</v>
      </c>
      <c r="U10" s="442" t="s">
        <v>142</v>
      </c>
      <c r="V10" s="433" t="s">
        <v>97</v>
      </c>
      <c r="W10" s="448" t="s">
        <v>102</v>
      </c>
      <c r="X10" s="434" t="s">
        <v>119</v>
      </c>
      <c r="Y10" s="433" t="s">
        <v>175</v>
      </c>
      <c r="Z10" s="433"/>
      <c r="AA10" s="433"/>
      <c r="AB10" s="433"/>
      <c r="AC10" s="481"/>
      <c r="AD10" s="479"/>
      <c r="AE10" s="480"/>
      <c r="AF10" s="480"/>
      <c r="AG10" s="480"/>
      <c r="AH10" s="47" t="s">
        <v>131</v>
      </c>
      <c r="AI10" s="47" t="s">
        <v>132</v>
      </c>
      <c r="AJ10" s="47" t="s">
        <v>133</v>
      </c>
      <c r="AL10" s="47" t="s">
        <v>120</v>
      </c>
      <c r="AO10" s="42" t="s">
        <v>94</v>
      </c>
    </row>
    <row r="11" spans="1:41" s="47" customFormat="1" ht="57.75" customHeight="1" x14ac:dyDescent="0.2">
      <c r="A11" s="434"/>
      <c r="B11" s="441"/>
      <c r="C11" s="434"/>
      <c r="D11" s="434"/>
      <c r="E11" s="434"/>
      <c r="F11" s="447"/>
      <c r="G11" s="68" t="s">
        <v>8</v>
      </c>
      <c r="H11" s="68" t="s">
        <v>9</v>
      </c>
      <c r="I11" s="68"/>
      <c r="J11" s="69" t="s">
        <v>143</v>
      </c>
      <c r="K11" s="442"/>
      <c r="L11" s="446"/>
      <c r="M11" s="446"/>
      <c r="N11" s="454"/>
      <c r="O11" s="433"/>
      <c r="P11" s="441"/>
      <c r="Q11" s="441"/>
      <c r="R11" s="433"/>
      <c r="S11" s="441"/>
      <c r="T11" s="441"/>
      <c r="U11" s="443"/>
      <c r="V11" s="433"/>
      <c r="W11" s="442"/>
      <c r="X11" s="441"/>
      <c r="Y11" s="59" t="s">
        <v>177</v>
      </c>
      <c r="Z11" s="59" t="s">
        <v>176</v>
      </c>
      <c r="AA11" s="70" t="s">
        <v>144</v>
      </c>
      <c r="AB11" s="70" t="s">
        <v>48</v>
      </c>
      <c r="AC11" s="454"/>
      <c r="AD11" s="71" t="s">
        <v>174</v>
      </c>
      <c r="AE11" s="71" t="s">
        <v>50</v>
      </c>
      <c r="AF11" s="71" t="s">
        <v>103</v>
      </c>
      <c r="AG11" s="59" t="s">
        <v>141</v>
      </c>
      <c r="AH11" s="47" t="s">
        <v>137</v>
      </c>
      <c r="AI11" s="47" t="s">
        <v>12</v>
      </c>
      <c r="AL11" s="47" t="s">
        <v>121</v>
      </c>
      <c r="AO11" s="42" t="s">
        <v>148</v>
      </c>
    </row>
    <row r="12" spans="1:41" ht="37.5" customHeight="1" x14ac:dyDescent="0.2">
      <c r="A12" s="358" t="s">
        <v>179</v>
      </c>
      <c r="B12" s="286" t="s">
        <v>180</v>
      </c>
      <c r="C12" s="451" t="s">
        <v>181</v>
      </c>
      <c r="D12" s="417" t="s">
        <v>64</v>
      </c>
      <c r="E12" s="286" t="s">
        <v>182</v>
      </c>
      <c r="F12" s="353" t="s">
        <v>191</v>
      </c>
      <c r="G12" s="418" t="s">
        <v>107</v>
      </c>
      <c r="H12" s="374" t="s">
        <v>93</v>
      </c>
      <c r="I12" s="60" t="str">
        <f>CONCATENATE(G12,H12)</f>
        <v>POSIBLEMODERADO</v>
      </c>
      <c r="J12" s="420" t="str">
        <f>I13</f>
        <v>3. ALTO</v>
      </c>
      <c r="K12" s="422" t="s">
        <v>193</v>
      </c>
      <c r="L12" s="64" t="s">
        <v>87</v>
      </c>
      <c r="M12" s="56" t="s">
        <v>78</v>
      </c>
      <c r="N12" s="57">
        <f>IF(M12="ASIGNADO",15,IF(M12="NO ASIGNADO",0,""))</f>
        <v>15</v>
      </c>
      <c r="O12" s="425">
        <f>SUM(N12:N18)</f>
        <v>95</v>
      </c>
      <c r="P12" s="427" t="s">
        <v>131</v>
      </c>
      <c r="Q12" s="429">
        <f>IF(Q15="DÉBIL",0,IF(Q15="MODERADO",50,IF(Q15="FUERTE",100,"")))</f>
        <v>50</v>
      </c>
      <c r="R12" s="430"/>
      <c r="S12" s="449" t="s">
        <v>95</v>
      </c>
      <c r="T12" s="449" t="s">
        <v>95</v>
      </c>
      <c r="U12" s="373" t="s">
        <v>169</v>
      </c>
      <c r="V12" s="444" t="s">
        <v>99</v>
      </c>
      <c r="W12" s="470">
        <v>43831</v>
      </c>
      <c r="X12" s="286" t="s">
        <v>202</v>
      </c>
      <c r="Y12" s="286" t="s">
        <v>198</v>
      </c>
      <c r="Z12" s="273" t="s">
        <v>200</v>
      </c>
      <c r="AA12" s="303" t="s">
        <v>173</v>
      </c>
      <c r="AB12" s="353" t="s">
        <v>206</v>
      </c>
      <c r="AC12" s="264"/>
      <c r="AD12" s="264"/>
      <c r="AE12" s="482" t="s">
        <v>211</v>
      </c>
      <c r="AF12" s="353" t="s">
        <v>201</v>
      </c>
      <c r="AG12" s="353"/>
      <c r="AH12" s="42" t="s">
        <v>91</v>
      </c>
      <c r="AI12" s="42" t="s">
        <v>92</v>
      </c>
      <c r="AJ12" s="42" t="s">
        <v>93</v>
      </c>
      <c r="AK12" s="42" t="s">
        <v>94</v>
      </c>
      <c r="AL12" s="42" t="s">
        <v>93</v>
      </c>
      <c r="AN12" s="42" t="s">
        <v>145</v>
      </c>
      <c r="AO12" s="42" t="s">
        <v>149</v>
      </c>
    </row>
    <row r="13" spans="1:41" ht="51.75" customHeight="1" x14ac:dyDescent="0.2">
      <c r="A13" s="432"/>
      <c r="B13" s="287"/>
      <c r="C13" s="452"/>
      <c r="D13" s="373"/>
      <c r="E13" s="287"/>
      <c r="F13" s="354"/>
      <c r="G13" s="418"/>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421"/>
      <c r="K13" s="423"/>
      <c r="L13" s="65" t="s">
        <v>172</v>
      </c>
      <c r="M13" s="54" t="s">
        <v>122</v>
      </c>
      <c r="N13" s="55">
        <f>IF(M13="ADECUADO",15,IF(M13="INADECUADO",0,""))</f>
        <v>15</v>
      </c>
      <c r="O13" s="426"/>
      <c r="P13" s="428"/>
      <c r="Q13" s="429"/>
      <c r="R13" s="431"/>
      <c r="S13" s="449"/>
      <c r="T13" s="449"/>
      <c r="U13" s="373"/>
      <c r="V13" s="445"/>
      <c r="W13" s="354"/>
      <c r="X13" s="287"/>
      <c r="Y13" s="287"/>
      <c r="Z13" s="274"/>
      <c r="AA13" s="304"/>
      <c r="AB13" s="353"/>
      <c r="AC13" s="264"/>
      <c r="AD13" s="264"/>
      <c r="AE13" s="482"/>
      <c r="AF13" s="353"/>
      <c r="AG13" s="353"/>
      <c r="AH13" s="42" t="s">
        <v>95</v>
      </c>
      <c r="AI13" s="42" t="s">
        <v>96</v>
      </c>
      <c r="AL13" s="42" t="s">
        <v>104</v>
      </c>
      <c r="AN13" s="42" t="s">
        <v>173</v>
      </c>
      <c r="AO13" s="42" t="s">
        <v>150</v>
      </c>
    </row>
    <row r="14" spans="1:41" ht="129.75" customHeight="1" x14ac:dyDescent="0.2">
      <c r="A14" s="432"/>
      <c r="B14" s="287"/>
      <c r="C14" s="452"/>
      <c r="D14" s="373"/>
      <c r="E14" s="287"/>
      <c r="F14" s="354"/>
      <c r="G14" s="418"/>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421"/>
      <c r="K14" s="423"/>
      <c r="L14" s="67" t="s">
        <v>88</v>
      </c>
      <c r="M14" s="54" t="s">
        <v>123</v>
      </c>
      <c r="N14" s="55">
        <f>IF(M14="OPORTUNA",15,IF(M14="INOPORTUNA",0,""))</f>
        <v>15</v>
      </c>
      <c r="O14" s="426"/>
      <c r="P14" s="428"/>
      <c r="Q14" s="429"/>
      <c r="R14" s="431"/>
      <c r="S14" s="58" t="s">
        <v>139</v>
      </c>
      <c r="T14" s="58" t="s">
        <v>140</v>
      </c>
      <c r="U14" s="373"/>
      <c r="V14" s="445"/>
      <c r="W14" s="354"/>
      <c r="X14" s="287"/>
      <c r="Y14" s="287"/>
      <c r="Z14" s="274"/>
      <c r="AA14" s="304"/>
      <c r="AB14" s="353"/>
      <c r="AC14" s="264"/>
      <c r="AD14" s="264"/>
      <c r="AE14" s="482"/>
      <c r="AF14" s="353"/>
      <c r="AG14" s="353"/>
      <c r="AH14" s="42" t="s">
        <v>98</v>
      </c>
      <c r="AI14" s="42" t="s">
        <v>99</v>
      </c>
      <c r="AJ14" s="42" t="s">
        <v>100</v>
      </c>
      <c r="AK14" s="42" t="s">
        <v>101</v>
      </c>
      <c r="AL14" s="42" t="s">
        <v>109</v>
      </c>
      <c r="AO14" s="42" t="s">
        <v>151</v>
      </c>
    </row>
    <row r="15" spans="1:41" ht="84" customHeight="1" x14ac:dyDescent="0.2">
      <c r="A15" s="432"/>
      <c r="B15" s="287"/>
      <c r="C15" s="452"/>
      <c r="D15" s="373"/>
      <c r="E15" s="63" t="s">
        <v>147</v>
      </c>
      <c r="F15" s="354"/>
      <c r="G15" s="418"/>
      <c r="H15" s="374"/>
      <c r="I15" s="60"/>
      <c r="J15" s="421"/>
      <c r="K15" s="423"/>
      <c r="L15" s="65" t="s">
        <v>111</v>
      </c>
      <c r="M15" s="54" t="s">
        <v>125</v>
      </c>
      <c r="N15" s="55">
        <f>IF(M15="PREVENIR",15,IF(M15="DETECTAR",10,IF(M15="NO ES UN CONTROL",0,"")))</f>
        <v>10</v>
      </c>
      <c r="O15" s="484" t="str">
        <f>IF(O12&lt;86,"DÉBIL",IF(O12&lt;96,"MODERADO",IF(O12&lt;101,"FUERTE","")))</f>
        <v>MODERADO</v>
      </c>
      <c r="P15" s="428"/>
      <c r="Q15" s="458" t="str">
        <f>IF(AND(O15="FUERTE",P12="FUERTE (SIEMPRE SE EJECUTA)"),"FUERTE",IF(OR(O15="DÉBIL",P12="DÉBIL (NO SE EJECUTA)"),"DÉBIL",IF(OR(O15="MODERADO",P12="MODERADO (ALGUNAS VECES)"),"MODERADO")))</f>
        <v>MODERADO</v>
      </c>
      <c r="R15" s="460" t="str">
        <f>IF(AND(O15="FUERTE",P12="FUERTE (SIEMPRE SE EJECUTA)"),"NO","SÍ")</f>
        <v>SÍ</v>
      </c>
      <c r="S15" s="462">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46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373"/>
      <c r="V15" s="445"/>
      <c r="W15" s="354"/>
      <c r="X15" s="287"/>
      <c r="Y15" s="287"/>
      <c r="Z15" s="275"/>
      <c r="AA15" s="304"/>
      <c r="AB15" s="353"/>
      <c r="AC15" s="264"/>
      <c r="AD15" s="264"/>
      <c r="AE15" s="482"/>
      <c r="AF15" s="487" t="s">
        <v>214</v>
      </c>
      <c r="AG15" s="353"/>
      <c r="AH15" s="42" t="s">
        <v>95</v>
      </c>
      <c r="AO15" s="42" t="s">
        <v>152</v>
      </c>
    </row>
    <row r="16" spans="1:41" ht="55.5" customHeight="1" x14ac:dyDescent="0.2">
      <c r="A16" s="432"/>
      <c r="B16" s="287"/>
      <c r="C16" s="452"/>
      <c r="D16" s="373"/>
      <c r="E16" s="287" t="s">
        <v>192</v>
      </c>
      <c r="F16" s="354"/>
      <c r="G16" s="418"/>
      <c r="H16" s="374"/>
      <c r="I16" s="60"/>
      <c r="J16" s="421"/>
      <c r="K16" s="423"/>
      <c r="L16" s="65" t="s">
        <v>112</v>
      </c>
      <c r="M16" s="54" t="s">
        <v>82</v>
      </c>
      <c r="N16" s="55">
        <f>IF(M16="CONFIABLE",15,IF(M16="NO CONFIABLE",0,""))</f>
        <v>15</v>
      </c>
      <c r="O16" s="485"/>
      <c r="P16" s="428"/>
      <c r="Q16" s="458"/>
      <c r="R16" s="460"/>
      <c r="S16" s="462"/>
      <c r="T16" s="464"/>
      <c r="U16" s="373"/>
      <c r="V16" s="445"/>
      <c r="W16" s="354"/>
      <c r="X16" s="287"/>
      <c r="Y16" s="287"/>
      <c r="Z16" s="63" t="s">
        <v>178</v>
      </c>
      <c r="AA16" s="304"/>
      <c r="AB16" s="353"/>
      <c r="AC16" s="264"/>
      <c r="AD16" s="264"/>
      <c r="AE16" s="482"/>
      <c r="AF16" s="487"/>
      <c r="AG16" s="353"/>
      <c r="AH16" s="42" t="s">
        <v>138</v>
      </c>
      <c r="AJ16" s="42" t="s">
        <v>125</v>
      </c>
      <c r="AK16" s="42" t="s">
        <v>124</v>
      </c>
      <c r="AL16" s="42" t="s">
        <v>126</v>
      </c>
      <c r="AO16" s="42" t="s">
        <v>153</v>
      </c>
    </row>
    <row r="17" spans="1:41" ht="66.75" customHeight="1" x14ac:dyDescent="0.2">
      <c r="A17" s="432"/>
      <c r="B17" s="287"/>
      <c r="C17" s="452"/>
      <c r="D17" s="373"/>
      <c r="E17" s="287"/>
      <c r="F17" s="354"/>
      <c r="G17" s="418"/>
      <c r="H17" s="374"/>
      <c r="I17" s="60"/>
      <c r="J17" s="421"/>
      <c r="K17" s="423"/>
      <c r="L17" s="65" t="s">
        <v>113</v>
      </c>
      <c r="M17" s="54" t="s">
        <v>84</v>
      </c>
      <c r="N17" s="55">
        <f>IF(M17="SE INVESTIGAN Y SE RESUELVEN OPORTUNAMENTE",15,IF(M17="NO SE INVESTIGAN Y SE RESUELVEN OPORTUNAMENTE",0,""))</f>
        <v>15</v>
      </c>
      <c r="O17" s="485"/>
      <c r="P17" s="428"/>
      <c r="Q17" s="458"/>
      <c r="R17" s="460"/>
      <c r="S17" s="462"/>
      <c r="T17" s="464"/>
      <c r="U17" s="373"/>
      <c r="V17" s="445"/>
      <c r="W17" s="354"/>
      <c r="X17" s="287"/>
      <c r="Y17" s="287"/>
      <c r="Z17" s="286" t="s">
        <v>208</v>
      </c>
      <c r="AA17" s="304"/>
      <c r="AB17" s="353"/>
      <c r="AC17" s="264"/>
      <c r="AD17" s="264"/>
      <c r="AE17" s="482"/>
      <c r="AF17" s="487"/>
      <c r="AG17" s="353"/>
      <c r="AH17" s="42" t="s">
        <v>96</v>
      </c>
      <c r="AO17" s="42" t="s">
        <v>154</v>
      </c>
    </row>
    <row r="18" spans="1:41" ht="161.25" customHeight="1" x14ac:dyDescent="0.2">
      <c r="A18" s="432"/>
      <c r="B18" s="288"/>
      <c r="C18" s="453"/>
      <c r="D18" s="311"/>
      <c r="E18" s="288"/>
      <c r="F18" s="339"/>
      <c r="G18" s="419"/>
      <c r="H18" s="355"/>
      <c r="I18" s="60"/>
      <c r="J18" s="421"/>
      <c r="K18" s="424"/>
      <c r="L18" s="66" t="s">
        <v>114</v>
      </c>
      <c r="M18" s="61" t="s">
        <v>86</v>
      </c>
      <c r="N18" s="62">
        <f>IF(M18="COMPLETA",10,IF(M18="INCOMPLETA",5,IF(M18="NO EXISTE",0,"")))</f>
        <v>10</v>
      </c>
      <c r="O18" s="485"/>
      <c r="P18" s="486"/>
      <c r="Q18" s="459"/>
      <c r="R18" s="461"/>
      <c r="S18" s="463"/>
      <c r="T18" s="464"/>
      <c r="U18" s="311"/>
      <c r="V18" s="445"/>
      <c r="W18" s="339"/>
      <c r="X18" s="288"/>
      <c r="Y18" s="288"/>
      <c r="Z18" s="288"/>
      <c r="AA18" s="305"/>
      <c r="AB18" s="286"/>
      <c r="AC18" s="306"/>
      <c r="AD18" s="306"/>
      <c r="AE18" s="483"/>
      <c r="AF18" s="273"/>
      <c r="AG18" s="286"/>
      <c r="AO18" s="42" t="s">
        <v>155</v>
      </c>
    </row>
    <row r="19" spans="1:41" ht="84" customHeight="1" x14ac:dyDescent="0.2">
      <c r="A19" s="432"/>
      <c r="B19" s="286" t="s">
        <v>180</v>
      </c>
      <c r="C19" s="415" t="s">
        <v>183</v>
      </c>
      <c r="D19" s="417" t="s">
        <v>63</v>
      </c>
      <c r="E19" s="286" t="s">
        <v>196</v>
      </c>
      <c r="F19" s="353" t="s">
        <v>184</v>
      </c>
      <c r="G19" s="418" t="s">
        <v>107</v>
      </c>
      <c r="H19" s="374" t="s">
        <v>93</v>
      </c>
      <c r="I19" s="60" t="str">
        <f>CONCATENATE(G19,H19)</f>
        <v>POSIBLEMODERADO</v>
      </c>
      <c r="J19" s="420" t="str">
        <f>I20</f>
        <v>3. ALTO</v>
      </c>
      <c r="K19" s="422" t="s">
        <v>203</v>
      </c>
      <c r="L19" s="64" t="s">
        <v>87</v>
      </c>
      <c r="M19" s="56" t="s">
        <v>78</v>
      </c>
      <c r="N19" s="57">
        <f>IF(M19="ASIGNADO",15,IF(M19="NO ASIGNADO",0,""))</f>
        <v>15</v>
      </c>
      <c r="O19" s="425">
        <f>SUM(N19:N25)</f>
        <v>100</v>
      </c>
      <c r="P19" s="427" t="s">
        <v>131</v>
      </c>
      <c r="Q19" s="429">
        <f>IF(Q22="DÉBIL",0,IF(Q22="MODERADO",50,IF(Q22="FUERTE",100,"")))</f>
        <v>100</v>
      </c>
      <c r="R19" s="430"/>
      <c r="S19" s="449" t="s">
        <v>95</v>
      </c>
      <c r="T19" s="449" t="s">
        <v>95</v>
      </c>
      <c r="U19" s="373" t="s">
        <v>169</v>
      </c>
      <c r="V19" s="444" t="s">
        <v>99</v>
      </c>
      <c r="W19" s="470">
        <v>43800</v>
      </c>
      <c r="X19" s="353" t="s">
        <v>204</v>
      </c>
      <c r="Y19" s="286" t="s">
        <v>205</v>
      </c>
      <c r="Z19" s="286" t="s">
        <v>200</v>
      </c>
      <c r="AA19" s="303" t="s">
        <v>173</v>
      </c>
      <c r="AB19" s="353" t="s">
        <v>213</v>
      </c>
      <c r="AC19" s="264"/>
      <c r="AD19" s="264"/>
      <c r="AE19" s="422" t="s">
        <v>197</v>
      </c>
      <c r="AF19" s="353" t="s">
        <v>212</v>
      </c>
      <c r="AG19" s="353"/>
      <c r="AO19" s="42" t="s">
        <v>156</v>
      </c>
    </row>
    <row r="20" spans="1:41" ht="63" customHeight="1" x14ac:dyDescent="0.2">
      <c r="A20" s="432"/>
      <c r="B20" s="287"/>
      <c r="C20" s="416"/>
      <c r="D20" s="373"/>
      <c r="E20" s="287"/>
      <c r="F20" s="354"/>
      <c r="G20" s="418"/>
      <c r="H20" s="374"/>
      <c r="I20" s="6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421"/>
      <c r="K20" s="423"/>
      <c r="L20" s="65" t="s">
        <v>172</v>
      </c>
      <c r="M20" s="54" t="s">
        <v>122</v>
      </c>
      <c r="N20" s="55">
        <f>IF(M20="ADECUADO",15,IF(M20="INADECUADO",0,""))</f>
        <v>15</v>
      </c>
      <c r="O20" s="426"/>
      <c r="P20" s="428"/>
      <c r="Q20" s="429"/>
      <c r="R20" s="431"/>
      <c r="S20" s="449"/>
      <c r="T20" s="449"/>
      <c r="U20" s="373"/>
      <c r="V20" s="445"/>
      <c r="W20" s="354"/>
      <c r="X20" s="354"/>
      <c r="Y20" s="287"/>
      <c r="Z20" s="287"/>
      <c r="AA20" s="304"/>
      <c r="AB20" s="353"/>
      <c r="AC20" s="264"/>
      <c r="AD20" s="264"/>
      <c r="AE20" s="482"/>
      <c r="AF20" s="353"/>
      <c r="AG20" s="353"/>
      <c r="AO20" s="42" t="s">
        <v>157</v>
      </c>
    </row>
    <row r="21" spans="1:41" ht="101.25" customHeight="1" x14ac:dyDescent="0.2">
      <c r="A21" s="432"/>
      <c r="B21" s="287"/>
      <c r="C21" s="416"/>
      <c r="D21" s="373"/>
      <c r="E21" s="287"/>
      <c r="F21" s="354"/>
      <c r="G21" s="418"/>
      <c r="H21" s="374"/>
      <c r="I21" s="6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421"/>
      <c r="K21" s="423"/>
      <c r="L21" s="67" t="s">
        <v>88</v>
      </c>
      <c r="M21" s="54" t="s">
        <v>123</v>
      </c>
      <c r="N21" s="55">
        <f>IF(M21="OPORTUNA",15,IF(M21="INOPORTUNA",0,""))</f>
        <v>15</v>
      </c>
      <c r="O21" s="426"/>
      <c r="P21" s="428"/>
      <c r="Q21" s="429"/>
      <c r="R21" s="431"/>
      <c r="S21" s="58" t="s">
        <v>139</v>
      </c>
      <c r="T21" s="58" t="s">
        <v>140</v>
      </c>
      <c r="U21" s="373"/>
      <c r="V21" s="445"/>
      <c r="W21" s="354"/>
      <c r="X21" s="354"/>
      <c r="Y21" s="287"/>
      <c r="Z21" s="287"/>
      <c r="AA21" s="304"/>
      <c r="AB21" s="353"/>
      <c r="AC21" s="264"/>
      <c r="AD21" s="264"/>
      <c r="AE21" s="482"/>
      <c r="AF21" s="353"/>
      <c r="AG21" s="353"/>
      <c r="AO21" s="42" t="s">
        <v>158</v>
      </c>
    </row>
    <row r="22" spans="1:41" s="43" customFormat="1" ht="92.25" customHeight="1" x14ac:dyDescent="0.2">
      <c r="A22" s="432"/>
      <c r="B22" s="287"/>
      <c r="C22" s="416"/>
      <c r="D22" s="373"/>
      <c r="E22" s="63" t="s">
        <v>147</v>
      </c>
      <c r="F22" s="354"/>
      <c r="G22" s="418"/>
      <c r="H22" s="374"/>
      <c r="I22" s="60"/>
      <c r="J22" s="421"/>
      <c r="K22" s="423"/>
      <c r="L22" s="65" t="s">
        <v>111</v>
      </c>
      <c r="M22" s="54" t="s">
        <v>124</v>
      </c>
      <c r="N22" s="55">
        <f>IF(M22="PREVENIR",15,IF(M22="DETECTAR",10,IF(M22="NO ES UN CONTROL",0,"")))</f>
        <v>15</v>
      </c>
      <c r="O22" s="484" t="str">
        <f>IF(O19&lt;86,"DÉBIL",IF(O19&lt;96,"MODERADO",IF(O19&lt;101,"FUERTE","")))</f>
        <v>FUERTE</v>
      </c>
      <c r="P22" s="428"/>
      <c r="Q22" s="458" t="str">
        <f>IF(AND(O22="FUERTE",P19="FUERTE (SIEMPRE SE EJECUTA)"),"FUERTE",IF(OR(O22="DÉBIL",P19="DÉBIL (NO SE EJECUTA)"),"DÉBIL",IF(OR(O22="MODERADO",P19="MODERADO (ALGUNAS VECES)"),"MODERADO")))</f>
        <v>FUERTE</v>
      </c>
      <c r="R22" s="460" t="str">
        <f>IF(AND(O22="FUERTE",P19="FUERTE (SIEMPRE SE EJECUTA)"),"NO","SÍ")</f>
        <v>NO</v>
      </c>
      <c r="S22" s="462">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46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373"/>
      <c r="V22" s="445"/>
      <c r="W22" s="354"/>
      <c r="X22" s="354"/>
      <c r="Y22" s="287"/>
      <c r="Z22" s="288"/>
      <c r="AA22" s="304"/>
      <c r="AB22" s="353"/>
      <c r="AC22" s="264"/>
      <c r="AD22" s="264"/>
      <c r="AE22" s="482"/>
      <c r="AF22" s="487" t="s">
        <v>207</v>
      </c>
      <c r="AG22" s="353"/>
      <c r="AO22" s="42" t="s">
        <v>159</v>
      </c>
    </row>
    <row r="23" spans="1:41" s="43" customFormat="1" ht="67.5" customHeight="1" x14ac:dyDescent="0.2">
      <c r="A23" s="432"/>
      <c r="B23" s="287"/>
      <c r="C23" s="416"/>
      <c r="D23" s="373"/>
      <c r="E23" s="287" t="s">
        <v>195</v>
      </c>
      <c r="F23" s="354"/>
      <c r="G23" s="418"/>
      <c r="H23" s="374"/>
      <c r="I23" s="60"/>
      <c r="J23" s="421"/>
      <c r="K23" s="423"/>
      <c r="L23" s="65" t="s">
        <v>112</v>
      </c>
      <c r="M23" s="54" t="s">
        <v>82</v>
      </c>
      <c r="N23" s="55">
        <f>IF(M23="CONFIABLE",15,IF(M23="NO CONFIABLE",0,""))</f>
        <v>15</v>
      </c>
      <c r="O23" s="485"/>
      <c r="P23" s="428"/>
      <c r="Q23" s="458"/>
      <c r="R23" s="460"/>
      <c r="S23" s="462"/>
      <c r="T23" s="464"/>
      <c r="U23" s="373"/>
      <c r="V23" s="445"/>
      <c r="W23" s="354"/>
      <c r="X23" s="354"/>
      <c r="Y23" s="287"/>
      <c r="Z23" s="63" t="s">
        <v>178</v>
      </c>
      <c r="AA23" s="304"/>
      <c r="AB23" s="353"/>
      <c r="AC23" s="264"/>
      <c r="AD23" s="264"/>
      <c r="AE23" s="482"/>
      <c r="AF23" s="487"/>
      <c r="AG23" s="353"/>
      <c r="AO23" s="42" t="s">
        <v>160</v>
      </c>
    </row>
    <row r="24" spans="1:41" s="43" customFormat="1" ht="78.75" customHeight="1" x14ac:dyDescent="0.2">
      <c r="A24" s="432"/>
      <c r="B24" s="287"/>
      <c r="C24" s="416"/>
      <c r="D24" s="373"/>
      <c r="E24" s="287"/>
      <c r="F24" s="354"/>
      <c r="G24" s="418"/>
      <c r="H24" s="374"/>
      <c r="I24" s="60"/>
      <c r="J24" s="421"/>
      <c r="K24" s="423"/>
      <c r="L24" s="65" t="s">
        <v>113</v>
      </c>
      <c r="M24" s="54" t="s">
        <v>84</v>
      </c>
      <c r="N24" s="55">
        <f>IF(M24="SE INVESTIGAN Y SE RESUELVEN OPORTUNAMENTE",15,IF(M24="NO SE INVESTIGAN Y SE RESUELVEN OPORTUNAMENTE",0,""))</f>
        <v>15</v>
      </c>
      <c r="O24" s="485"/>
      <c r="P24" s="428"/>
      <c r="Q24" s="458"/>
      <c r="R24" s="460"/>
      <c r="S24" s="462"/>
      <c r="T24" s="464"/>
      <c r="U24" s="373"/>
      <c r="V24" s="445"/>
      <c r="W24" s="354"/>
      <c r="X24" s="354"/>
      <c r="Y24" s="287"/>
      <c r="Z24" s="339" t="s">
        <v>194</v>
      </c>
      <c r="AA24" s="304"/>
      <c r="AB24" s="353"/>
      <c r="AC24" s="264"/>
      <c r="AD24" s="264"/>
      <c r="AE24" s="482"/>
      <c r="AF24" s="487"/>
      <c r="AG24" s="353"/>
      <c r="AO24" s="42" t="s">
        <v>161</v>
      </c>
    </row>
    <row r="25" spans="1:41" ht="104.25" customHeight="1" x14ac:dyDescent="0.2">
      <c r="A25" s="432"/>
      <c r="B25" s="287"/>
      <c r="C25" s="416"/>
      <c r="D25" s="311"/>
      <c r="E25" s="287"/>
      <c r="F25" s="339"/>
      <c r="G25" s="419"/>
      <c r="H25" s="355"/>
      <c r="I25" s="60"/>
      <c r="J25" s="421"/>
      <c r="K25" s="424"/>
      <c r="L25" s="66" t="s">
        <v>114</v>
      </c>
      <c r="M25" s="61" t="s">
        <v>86</v>
      </c>
      <c r="N25" s="62">
        <f>IF(M25="COMPLETA",10,IF(M25="INCOMPLETA",5,IF(M25="NO EXISTE",0,"")))</f>
        <v>10</v>
      </c>
      <c r="O25" s="485"/>
      <c r="P25" s="428"/>
      <c r="Q25" s="459"/>
      <c r="R25" s="460"/>
      <c r="S25" s="463"/>
      <c r="T25" s="464"/>
      <c r="U25" s="311"/>
      <c r="V25" s="445"/>
      <c r="W25" s="339"/>
      <c r="X25" s="339"/>
      <c r="Y25" s="287"/>
      <c r="Z25" s="360"/>
      <c r="AA25" s="304"/>
      <c r="AB25" s="286"/>
      <c r="AC25" s="306"/>
      <c r="AD25" s="306"/>
      <c r="AE25" s="483"/>
      <c r="AF25" s="273"/>
      <c r="AG25" s="286"/>
      <c r="AO25" s="42" t="s">
        <v>162</v>
      </c>
    </row>
    <row r="26" spans="1:41" s="5" customFormat="1" ht="30.75" customHeight="1" x14ac:dyDescent="0.25">
      <c r="A26" s="471" t="s">
        <v>26</v>
      </c>
      <c r="B26" s="471"/>
      <c r="C26" s="471"/>
      <c r="D26" s="471"/>
      <c r="E26" s="471"/>
      <c r="F26" s="471"/>
      <c r="G26" s="471" t="s">
        <v>75</v>
      </c>
      <c r="H26" s="471"/>
      <c r="I26" s="471"/>
      <c r="J26" s="471"/>
      <c r="K26" s="471"/>
      <c r="L26" s="471"/>
      <c r="M26" s="471" t="s">
        <v>68</v>
      </c>
      <c r="N26" s="471"/>
      <c r="O26" s="471"/>
      <c r="P26" s="471"/>
      <c r="Q26" s="471"/>
      <c r="R26" s="471"/>
      <c r="S26" s="471"/>
      <c r="T26" s="471"/>
      <c r="U26" s="471"/>
      <c r="V26" s="471"/>
      <c r="W26" s="471" t="s">
        <v>146</v>
      </c>
      <c r="X26" s="471"/>
      <c r="Y26" s="471"/>
      <c r="Z26" s="471"/>
      <c r="AA26" s="471"/>
      <c r="AB26" s="488" t="str">
        <f>IF(X7="X","APOYO OFICINA ASESORA DE PLANEACIÓN","APOYO OFICINA DE CONTROL INTERNO")</f>
        <v>APOYO OFICINA DE CONTROL INTERNO</v>
      </c>
      <c r="AC26" s="488"/>
      <c r="AD26" s="488"/>
      <c r="AE26" s="488"/>
      <c r="AF26" s="488"/>
      <c r="AG26" s="488"/>
      <c r="AH26" s="51"/>
      <c r="AI26" s="26"/>
      <c r="AO26" s="42" t="s">
        <v>163</v>
      </c>
    </row>
    <row r="27" spans="1:41" s="37" customFormat="1" ht="33.75" customHeight="1" x14ac:dyDescent="0.25">
      <c r="A27" s="50" t="s">
        <v>32</v>
      </c>
      <c r="B27" s="472" t="s">
        <v>185</v>
      </c>
      <c r="C27" s="472"/>
      <c r="D27" s="472"/>
      <c r="E27" s="472"/>
      <c r="F27" s="472"/>
      <c r="G27" s="49" t="s">
        <v>32</v>
      </c>
      <c r="H27" s="219" t="s">
        <v>187</v>
      </c>
      <c r="I27" s="474"/>
      <c r="J27" s="474"/>
      <c r="K27" s="474"/>
      <c r="L27" s="475"/>
      <c r="M27" s="49" t="s">
        <v>32</v>
      </c>
      <c r="N27" s="49"/>
      <c r="O27" s="476" t="s">
        <v>189</v>
      </c>
      <c r="P27" s="476"/>
      <c r="Q27" s="476"/>
      <c r="R27" s="476"/>
      <c r="S27" s="476"/>
      <c r="T27" s="476"/>
      <c r="U27" s="476"/>
      <c r="V27" s="476"/>
      <c r="W27" s="50" t="s">
        <v>32</v>
      </c>
      <c r="X27" s="476" t="s">
        <v>199</v>
      </c>
      <c r="Y27" s="476"/>
      <c r="Z27" s="476"/>
      <c r="AA27" s="476"/>
      <c r="AB27" s="50" t="s">
        <v>32</v>
      </c>
      <c r="AC27" s="135"/>
      <c r="AD27" s="135"/>
      <c r="AE27" s="135"/>
      <c r="AF27" s="135"/>
      <c r="AG27" s="135"/>
      <c r="AH27" s="52"/>
      <c r="AI27" s="38"/>
      <c r="AO27" s="42" t="s">
        <v>164</v>
      </c>
    </row>
    <row r="28" spans="1:41" s="37" customFormat="1" ht="32.25" customHeight="1" x14ac:dyDescent="0.25">
      <c r="A28" s="50" t="s">
        <v>33</v>
      </c>
      <c r="B28" s="473" t="s">
        <v>186</v>
      </c>
      <c r="C28" s="473"/>
      <c r="D28" s="473"/>
      <c r="E28" s="473"/>
      <c r="F28" s="473"/>
      <c r="G28" s="50" t="s">
        <v>33</v>
      </c>
      <c r="H28" s="473" t="s">
        <v>188</v>
      </c>
      <c r="I28" s="476"/>
      <c r="J28" s="476"/>
      <c r="K28" s="476"/>
      <c r="L28" s="476"/>
      <c r="M28" s="49" t="s">
        <v>33</v>
      </c>
      <c r="N28" s="49"/>
      <c r="O28" s="473" t="s">
        <v>190</v>
      </c>
      <c r="P28" s="473"/>
      <c r="Q28" s="473"/>
      <c r="R28" s="473"/>
      <c r="S28" s="473"/>
      <c r="T28" s="473"/>
      <c r="U28" s="473"/>
      <c r="V28" s="473"/>
      <c r="W28" s="50" t="s">
        <v>33</v>
      </c>
      <c r="X28" s="476"/>
      <c r="Y28" s="476"/>
      <c r="Z28" s="476"/>
      <c r="AA28" s="476"/>
      <c r="AB28" s="50" t="s">
        <v>33</v>
      </c>
      <c r="AC28" s="135"/>
      <c r="AD28" s="135"/>
      <c r="AE28" s="135"/>
      <c r="AF28" s="135"/>
      <c r="AG28" s="135"/>
      <c r="AH28" s="52"/>
      <c r="AI28" s="38"/>
      <c r="AO28" s="42" t="s">
        <v>165</v>
      </c>
    </row>
    <row r="29" spans="1:41" s="43" customFormat="1" x14ac:dyDescent="0.2">
      <c r="D29" s="46"/>
      <c r="AH29" s="45"/>
      <c r="AI29" s="45"/>
      <c r="AO29" s="42" t="s">
        <v>166</v>
      </c>
    </row>
    <row r="30" spans="1:41" x14ac:dyDescent="0.2">
      <c r="AH30" s="44"/>
      <c r="AI30" s="44"/>
      <c r="AO30" s="42" t="s">
        <v>167</v>
      </c>
    </row>
    <row r="31" spans="1:41" x14ac:dyDescent="0.2">
      <c r="AH31" s="44"/>
      <c r="AI31" s="44"/>
      <c r="AO31" s="42" t="s">
        <v>168</v>
      </c>
    </row>
    <row r="32" spans="1:41" x14ac:dyDescent="0.2">
      <c r="AO32" s="42" t="s">
        <v>169</v>
      </c>
    </row>
    <row r="33" spans="41:41" x14ac:dyDescent="0.2">
      <c r="AO33" s="42" t="s">
        <v>170</v>
      </c>
    </row>
    <row r="34" spans="41:41" x14ac:dyDescent="0.2">
      <c r="AO34" s="42" t="s">
        <v>171</v>
      </c>
    </row>
  </sheetData>
  <sheetProtection selectLockedCells="1"/>
  <dataConsolidate/>
  <mergeCells count="123">
    <mergeCell ref="AC28:AG28"/>
    <mergeCell ref="AB26:AG26"/>
    <mergeCell ref="AC27:AG27"/>
    <mergeCell ref="AF7:AG7"/>
    <mergeCell ref="M26:V26"/>
    <mergeCell ref="W26:AA26"/>
    <mergeCell ref="X27:AA27"/>
    <mergeCell ref="X28:AA28"/>
    <mergeCell ref="O27:V27"/>
    <mergeCell ref="O28:V28"/>
    <mergeCell ref="AG19:AG25"/>
    <mergeCell ref="AD19:AD25"/>
    <mergeCell ref="AE19:AE25"/>
    <mergeCell ref="AF19:AF21"/>
    <mergeCell ref="O22:O25"/>
    <mergeCell ref="Q22:Q25"/>
    <mergeCell ref="R22:R25"/>
    <mergeCell ref="S22:S25"/>
    <mergeCell ref="T22:T25"/>
    <mergeCell ref="AF22:AF25"/>
    <mergeCell ref="Z24:Z25"/>
    <mergeCell ref="W19:W25"/>
    <mergeCell ref="X19:X25"/>
    <mergeCell ref="Y19:Y25"/>
    <mergeCell ref="A26:F26"/>
    <mergeCell ref="B27:F27"/>
    <mergeCell ref="B28:F28"/>
    <mergeCell ref="G26:L26"/>
    <mergeCell ref="H27:L27"/>
    <mergeCell ref="H28:L28"/>
    <mergeCell ref="AD8:AG10"/>
    <mergeCell ref="AC8:AC11"/>
    <mergeCell ref="AG12:AG18"/>
    <mergeCell ref="R10:R11"/>
    <mergeCell ref="R12:R14"/>
    <mergeCell ref="O12:O14"/>
    <mergeCell ref="Q12:Q14"/>
    <mergeCell ref="AB12:AB18"/>
    <mergeCell ref="AC12:AC18"/>
    <mergeCell ref="P10:P11"/>
    <mergeCell ref="AD12:AD18"/>
    <mergeCell ref="AE12:AE18"/>
    <mergeCell ref="O15:O18"/>
    <mergeCell ref="P12:P18"/>
    <mergeCell ref="AF12:AF14"/>
    <mergeCell ref="AF15:AF18"/>
    <mergeCell ref="F12:F18"/>
    <mergeCell ref="G12:G18"/>
    <mergeCell ref="B12:B18"/>
    <mergeCell ref="AA12:AA18"/>
    <mergeCell ref="Y12:Y18"/>
    <mergeCell ref="Z12:Z15"/>
    <mergeCell ref="Z17:Z18"/>
    <mergeCell ref="J12:J18"/>
    <mergeCell ref="W12:W18"/>
    <mergeCell ref="E16:E18"/>
    <mergeCell ref="E12:E14"/>
    <mergeCell ref="A7:B7"/>
    <mergeCell ref="C7:F7"/>
    <mergeCell ref="X12:X18"/>
    <mergeCell ref="G10:J10"/>
    <mergeCell ref="L10:L11"/>
    <mergeCell ref="M10:M11"/>
    <mergeCell ref="Y10:AB10"/>
    <mergeCell ref="C12:C18"/>
    <mergeCell ref="U9:AB9"/>
    <mergeCell ref="N10:N11"/>
    <mergeCell ref="O10:O11"/>
    <mergeCell ref="C9:C11"/>
    <mergeCell ref="G7:L7"/>
    <mergeCell ref="V10:V11"/>
    <mergeCell ref="W10:W11"/>
    <mergeCell ref="Q15:Q18"/>
    <mergeCell ref="R15:R18"/>
    <mergeCell ref="S15:S18"/>
    <mergeCell ref="T15:T18"/>
    <mergeCell ref="S10:S11"/>
    <mergeCell ref="T10:T11"/>
    <mergeCell ref="K9:T9"/>
    <mergeCell ref="M7:V7"/>
    <mergeCell ref="Z7:AA7"/>
    <mergeCell ref="A12:A25"/>
    <mergeCell ref="A9:A11"/>
    <mergeCell ref="A8:F8"/>
    <mergeCell ref="G8:AB8"/>
    <mergeCell ref="E9:E11"/>
    <mergeCell ref="B9:B11"/>
    <mergeCell ref="X10:X11"/>
    <mergeCell ref="U10:U11"/>
    <mergeCell ref="Q10:Q11"/>
    <mergeCell ref="V12:V18"/>
    <mergeCell ref="H12:H18"/>
    <mergeCell ref="F9:F11"/>
    <mergeCell ref="G9:J9"/>
    <mergeCell ref="D9:D11"/>
    <mergeCell ref="K10:K11"/>
    <mergeCell ref="U12:U18"/>
    <mergeCell ref="T12:T13"/>
    <mergeCell ref="S12:S13"/>
    <mergeCell ref="K12:K18"/>
    <mergeCell ref="D12:D18"/>
    <mergeCell ref="S19:S20"/>
    <mergeCell ref="T19:T20"/>
    <mergeCell ref="U19:U25"/>
    <mergeCell ref="V19:V25"/>
    <mergeCell ref="Z19:Z22"/>
    <mergeCell ref="AA19:AA25"/>
    <mergeCell ref="AB19:AB25"/>
    <mergeCell ref="AC19:AC25"/>
    <mergeCell ref="K19:K25"/>
    <mergeCell ref="O19:O21"/>
    <mergeCell ref="P19:P25"/>
    <mergeCell ref="Q19:Q21"/>
    <mergeCell ref="R19:R21"/>
    <mergeCell ref="B19:B25"/>
    <mergeCell ref="C19:C25"/>
    <mergeCell ref="D19:D25"/>
    <mergeCell ref="E19:E21"/>
    <mergeCell ref="F19:F25"/>
    <mergeCell ref="G19:G25"/>
    <mergeCell ref="H19:H25"/>
    <mergeCell ref="J19:J25"/>
    <mergeCell ref="E23:E25"/>
  </mergeCells>
  <conditionalFormatting sqref="J12:J25">
    <cfRule type="containsText" dxfId="143" priority="15" operator="containsText" text="EXTREMO">
      <formula>NOT(ISERROR(SEARCH("EXTREMO",J12)))</formula>
    </cfRule>
    <cfRule type="containsText" dxfId="142" priority="16" operator="containsText" text="ALTO">
      <formula>NOT(ISERROR(SEARCH("ALTO",J12)))</formula>
    </cfRule>
    <cfRule type="containsText" dxfId="141" priority="17" operator="containsText" text="MODERADO">
      <formula>NOT(ISERROR(SEARCH("MODERADO",J12)))</formula>
    </cfRule>
    <cfRule type="containsText" dxfId="140" priority="18" operator="containsText" text="BAJO">
      <formula>NOT(ISERROR(SEARCH("BAJO",J12)))</formula>
    </cfRule>
  </conditionalFormatting>
  <conditionalFormatting sqref="U12:U25">
    <cfRule type="containsText" dxfId="139" priority="9" operator="containsText" text="EXTREMO">
      <formula>NOT(ISERROR(SEARCH("EXTREMO",U12)))</formula>
    </cfRule>
    <cfRule type="containsText" dxfId="138" priority="10" operator="containsText" text="MODERADO">
      <formula>NOT(ISERROR(SEARCH("MODERADO",U12)))</formula>
    </cfRule>
    <cfRule type="containsText" dxfId="137" priority="11" operator="containsText" text="ALTO">
      <formula>NOT(ISERROR(SEARCH("ALTO",U12)))</formula>
    </cfRule>
    <cfRule type="containsText" dxfId="136" priority="12" operator="containsText" text="BAJO">
      <formula>NOT(ISERROR(SEARCH("BAJO",U12)))</formula>
    </cfRule>
  </conditionalFormatting>
  <dataValidations count="15">
    <dataValidation type="list" allowBlank="1" showInputMessage="1" showErrorMessage="1" sqref="M18 M25" xr:uid="{00000000-0002-0000-0100-000000000000}">
      <formula1>$AH$9:$AJ$9</formula1>
    </dataValidation>
    <dataValidation type="list" allowBlank="1" showInputMessage="1" showErrorMessage="1" sqref="M12 M19" xr:uid="{00000000-0002-0000-0100-000001000000}">
      <formula1>$AH$2:$AH$3</formula1>
    </dataValidation>
    <dataValidation type="list" allowBlank="1" showInputMessage="1" showErrorMessage="1" sqref="M13 M20" xr:uid="{00000000-0002-0000-0100-000002000000}">
      <formula1>$AH$4:$AI$4</formula1>
    </dataValidation>
    <dataValidation type="list" allowBlank="1" showInputMessage="1" showErrorMessage="1" sqref="M14 M21" xr:uid="{00000000-0002-0000-0100-000003000000}">
      <formula1>$AH$5:$AI$5</formula1>
    </dataValidation>
    <dataValidation type="list" allowBlank="1" showInputMessage="1" showErrorMessage="1" sqref="M16 M23" xr:uid="{00000000-0002-0000-0100-000004000000}">
      <formula1>$AH$7:$AI$7</formula1>
    </dataValidation>
    <dataValidation type="list" allowBlank="1" showInputMessage="1" showErrorMessage="1" sqref="M17 M24" xr:uid="{00000000-0002-0000-0100-000005000000}">
      <formula1>$AH$8:$AI$8</formula1>
    </dataValidation>
    <dataValidation type="list" allowBlank="1" showInputMessage="1" showErrorMessage="1" sqref="P12 P19" xr:uid="{00000000-0002-0000-0100-000006000000}">
      <formula1>$AH$10:$AJ$10</formula1>
    </dataValidation>
    <dataValidation type="list" allowBlank="1" showInputMessage="1" showErrorMessage="1" sqref="T12 S12:S13 T19 S19:S20" xr:uid="{00000000-0002-0000-0100-000007000000}">
      <formula1>$AH$15:$AH$17</formula1>
    </dataValidation>
    <dataValidation type="list" allowBlank="1" showInputMessage="1" showErrorMessage="1" sqref="M15 M22" xr:uid="{00000000-0002-0000-0100-000008000000}">
      <formula1>$AJ$16:$AL$16</formula1>
    </dataValidation>
    <dataValidation type="list" allowBlank="1" showInputMessage="1" showErrorMessage="1" sqref="H12:H25" xr:uid="{00000000-0002-0000-0100-000009000000}">
      <formula1>$AL$10:$AL$14</formula1>
    </dataValidation>
    <dataValidation type="list" allowBlank="1" showInputMessage="1" showErrorMessage="1" sqref="G12:G25" xr:uid="{00000000-0002-0000-0100-00000A000000}">
      <formula1>$AL$2:$AL$6</formula1>
    </dataValidation>
    <dataValidation type="list" allowBlank="1" showInputMessage="1" showErrorMessage="1" sqref="U12:U25" xr:uid="{00000000-0002-0000-0100-00000B000000}">
      <formula1>$AO$10:$AO$34</formula1>
    </dataValidation>
    <dataValidation type="list" allowBlank="1" showInputMessage="1" showErrorMessage="1" sqref="V12:V25" xr:uid="{00000000-0002-0000-0100-00000C000000}">
      <formula1>$AH$14:$AK$14</formula1>
    </dataValidation>
    <dataValidation type="list" allowBlank="1" showInputMessage="1" showErrorMessage="1" sqref="D12:D25" xr:uid="{00000000-0002-0000-0100-00000D000000}">
      <formula1>$AN$2:$AN$8</formula1>
    </dataValidation>
    <dataValidation type="list" allowBlank="1" showInputMessage="1" showErrorMessage="1" sqref="AA12:AA25" xr:uid="{00000000-0002-0000-0100-00000E000000}">
      <formula1>$AN$12:$AN$13</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7542-2BCE-4E0F-8CD8-1DEBC0929467}">
  <dimension ref="A1:AO50"/>
  <sheetViews>
    <sheetView view="pageBreakPreview" zoomScale="40" zoomScaleNormal="40" zoomScaleSheetLayoutView="40" workbookViewId="0"/>
  </sheetViews>
  <sheetFormatPr baseColWidth="10" defaultRowHeight="12.75" x14ac:dyDescent="0.2"/>
  <cols>
    <col min="1" max="2" width="22.5703125" style="75" customWidth="1"/>
    <col min="3" max="3" width="22.85546875" style="75" customWidth="1"/>
    <col min="4" max="4" width="27.42578125" style="112"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2.855468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customWidth="1"/>
    <col min="35" max="42" width="11.42578125" style="75" customWidth="1"/>
    <col min="43" max="16384" width="11.42578125" style="75"/>
  </cols>
  <sheetData>
    <row r="1" spans="1:41" x14ac:dyDescent="0.2">
      <c r="A1" s="85"/>
      <c r="B1" s="85"/>
      <c r="C1" s="85"/>
      <c r="D1" s="86"/>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K1" s="75" t="s">
        <v>9</v>
      </c>
      <c r="AL1" s="75" t="s">
        <v>8</v>
      </c>
      <c r="AN1" s="75" t="s">
        <v>61</v>
      </c>
    </row>
    <row r="2" spans="1:41" x14ac:dyDescent="0.2">
      <c r="A2" s="85"/>
      <c r="B2" s="85"/>
      <c r="C2" s="85"/>
      <c r="D2" s="86"/>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75" t="s">
        <v>78</v>
      </c>
      <c r="AI2" s="75" t="s">
        <v>11</v>
      </c>
      <c r="AL2" s="75" t="s">
        <v>105</v>
      </c>
      <c r="AN2" s="75" t="s">
        <v>63</v>
      </c>
    </row>
    <row r="3" spans="1:41" x14ac:dyDescent="0.2">
      <c r="A3" s="85"/>
      <c r="B3" s="85"/>
      <c r="C3" s="85"/>
      <c r="D3" s="86"/>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75" t="s">
        <v>79</v>
      </c>
      <c r="AI3" s="75" t="s">
        <v>12</v>
      </c>
      <c r="AL3" s="75" t="s">
        <v>106</v>
      </c>
      <c r="AN3" s="75" t="s">
        <v>118</v>
      </c>
    </row>
    <row r="4" spans="1:41" x14ac:dyDescent="0.2">
      <c r="A4" s="85"/>
      <c r="B4" s="85"/>
      <c r="C4" s="85"/>
      <c r="D4" s="86"/>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75" t="s">
        <v>122</v>
      </c>
      <c r="AI4" s="75" t="s">
        <v>80</v>
      </c>
      <c r="AK4" s="75" t="s">
        <v>93</v>
      </c>
      <c r="AL4" s="75" t="s">
        <v>107</v>
      </c>
      <c r="AN4" s="75" t="s">
        <v>64</v>
      </c>
    </row>
    <row r="5" spans="1:41" x14ac:dyDescent="0.2">
      <c r="A5" s="85"/>
      <c r="B5" s="85"/>
      <c r="C5" s="85"/>
      <c r="D5" s="86"/>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75" t="s">
        <v>123</v>
      </c>
      <c r="AI5" s="75" t="s">
        <v>81</v>
      </c>
      <c r="AK5" s="75" t="s">
        <v>104</v>
      </c>
      <c r="AL5" s="75" t="s">
        <v>108</v>
      </c>
      <c r="AN5" s="75" t="s">
        <v>62</v>
      </c>
    </row>
    <row r="6" spans="1:41" ht="29.25" customHeight="1" x14ac:dyDescent="0.2">
      <c r="A6" s="85"/>
      <c r="B6" s="85"/>
      <c r="C6" s="85"/>
      <c r="D6" s="86"/>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75" t="s">
        <v>125</v>
      </c>
      <c r="AI6" s="75" t="s">
        <v>126</v>
      </c>
      <c r="AJ6" s="75" t="s">
        <v>65</v>
      </c>
      <c r="AK6" s="75" t="s">
        <v>109</v>
      </c>
      <c r="AL6" s="75" t="s">
        <v>110</v>
      </c>
      <c r="AN6" s="75" t="s">
        <v>115</v>
      </c>
    </row>
    <row r="7" spans="1:41" ht="24.75" customHeight="1" x14ac:dyDescent="0.2">
      <c r="A7" s="404" t="s">
        <v>67</v>
      </c>
      <c r="B7" s="404"/>
      <c r="C7" s="505">
        <v>43853</v>
      </c>
      <c r="D7" s="405"/>
      <c r="E7" s="405"/>
      <c r="F7" s="405"/>
      <c r="G7" s="406"/>
      <c r="H7" s="407"/>
      <c r="I7" s="407"/>
      <c r="J7" s="407"/>
      <c r="K7" s="407"/>
      <c r="L7" s="408"/>
      <c r="M7" s="409" t="s">
        <v>74</v>
      </c>
      <c r="N7" s="410"/>
      <c r="O7" s="410"/>
      <c r="P7" s="410"/>
      <c r="Q7" s="410"/>
      <c r="R7" s="410"/>
      <c r="S7" s="410"/>
      <c r="T7" s="410"/>
      <c r="U7" s="410"/>
      <c r="V7" s="411"/>
      <c r="W7" s="87" t="s">
        <v>70</v>
      </c>
      <c r="X7" s="88" t="s">
        <v>278</v>
      </c>
      <c r="Y7" s="89" t="s">
        <v>71</v>
      </c>
      <c r="Z7" s="412"/>
      <c r="AA7" s="413"/>
      <c r="AB7" s="87" t="s">
        <v>72</v>
      </c>
      <c r="AC7" s="88"/>
      <c r="AD7" s="90" t="s">
        <v>73</v>
      </c>
      <c r="AE7" s="91"/>
      <c r="AF7" s="414"/>
      <c r="AG7" s="414"/>
      <c r="AH7" s="75" t="s">
        <v>82</v>
      </c>
      <c r="AI7" s="75" t="s">
        <v>83</v>
      </c>
      <c r="AJ7" s="75" t="s">
        <v>66</v>
      </c>
      <c r="AN7" s="75" t="s">
        <v>116</v>
      </c>
    </row>
    <row r="8" spans="1:41" x14ac:dyDescent="0.2">
      <c r="A8" s="389" t="s">
        <v>52</v>
      </c>
      <c r="B8" s="389"/>
      <c r="C8" s="389"/>
      <c r="D8" s="389"/>
      <c r="E8" s="389"/>
      <c r="F8" s="389"/>
      <c r="G8" s="390" t="s">
        <v>21</v>
      </c>
      <c r="H8" s="391"/>
      <c r="I8" s="391"/>
      <c r="J8" s="391"/>
      <c r="K8" s="391"/>
      <c r="L8" s="391"/>
      <c r="M8" s="391"/>
      <c r="N8" s="391"/>
      <c r="O8" s="391"/>
      <c r="P8" s="391"/>
      <c r="Q8" s="391"/>
      <c r="R8" s="391"/>
      <c r="S8" s="391"/>
      <c r="T8" s="391"/>
      <c r="U8" s="391"/>
      <c r="V8" s="391"/>
      <c r="W8" s="391"/>
      <c r="X8" s="398"/>
      <c r="Y8" s="391"/>
      <c r="Z8" s="391"/>
      <c r="AA8" s="391"/>
      <c r="AB8" s="392"/>
      <c r="AC8" s="395" t="s">
        <v>27</v>
      </c>
      <c r="AD8" s="400" t="s">
        <v>38</v>
      </c>
      <c r="AE8" s="401"/>
      <c r="AF8" s="401"/>
      <c r="AG8" s="401"/>
      <c r="AH8" s="75" t="s">
        <v>84</v>
      </c>
      <c r="AI8" s="75" t="s">
        <v>85</v>
      </c>
      <c r="AN8" s="75" t="s">
        <v>117</v>
      </c>
    </row>
    <row r="9" spans="1:41" s="92" customFormat="1" ht="14.25" customHeight="1" x14ac:dyDescent="0.2">
      <c r="A9" s="381" t="s">
        <v>58</v>
      </c>
      <c r="B9" s="379" t="s">
        <v>60</v>
      </c>
      <c r="C9" s="381" t="s">
        <v>40</v>
      </c>
      <c r="D9" s="381" t="s">
        <v>61</v>
      </c>
      <c r="E9" s="381" t="s">
        <v>41</v>
      </c>
      <c r="F9" s="394" t="s">
        <v>42</v>
      </c>
      <c r="G9" s="389" t="s">
        <v>69</v>
      </c>
      <c r="H9" s="389"/>
      <c r="I9" s="389"/>
      <c r="J9" s="389"/>
      <c r="K9" s="390" t="s">
        <v>24</v>
      </c>
      <c r="L9" s="391"/>
      <c r="M9" s="391"/>
      <c r="N9" s="391"/>
      <c r="O9" s="391"/>
      <c r="P9" s="391"/>
      <c r="Q9" s="391"/>
      <c r="R9" s="391"/>
      <c r="S9" s="391"/>
      <c r="T9" s="392"/>
      <c r="U9" s="390" t="s">
        <v>44</v>
      </c>
      <c r="V9" s="391"/>
      <c r="W9" s="391"/>
      <c r="X9" s="391"/>
      <c r="Y9" s="391"/>
      <c r="Z9" s="391"/>
      <c r="AA9" s="391"/>
      <c r="AB9" s="392"/>
      <c r="AC9" s="399"/>
      <c r="AD9" s="400"/>
      <c r="AE9" s="401"/>
      <c r="AF9" s="401"/>
      <c r="AG9" s="401"/>
      <c r="AH9" s="75" t="s">
        <v>86</v>
      </c>
      <c r="AI9" s="75" t="s">
        <v>127</v>
      </c>
      <c r="AJ9" s="75" t="s">
        <v>89</v>
      </c>
    </row>
    <row r="10" spans="1:41" s="92" customFormat="1" ht="20.25" customHeight="1" x14ac:dyDescent="0.2">
      <c r="A10" s="381"/>
      <c r="B10" s="397"/>
      <c r="C10" s="381"/>
      <c r="D10" s="381"/>
      <c r="E10" s="381"/>
      <c r="F10" s="394"/>
      <c r="G10" s="393" t="s">
        <v>43</v>
      </c>
      <c r="H10" s="393"/>
      <c r="I10" s="393"/>
      <c r="J10" s="393"/>
      <c r="K10" s="377" t="s">
        <v>76</v>
      </c>
      <c r="L10" s="394" t="s">
        <v>77</v>
      </c>
      <c r="M10" s="394" t="s">
        <v>23</v>
      </c>
      <c r="N10" s="395" t="s">
        <v>128</v>
      </c>
      <c r="O10" s="381" t="s">
        <v>129</v>
      </c>
      <c r="P10" s="397" t="s">
        <v>130</v>
      </c>
      <c r="Q10" s="379" t="s">
        <v>134</v>
      </c>
      <c r="R10" s="381" t="s">
        <v>90</v>
      </c>
      <c r="S10" s="379" t="s">
        <v>135</v>
      </c>
      <c r="T10" s="379" t="s">
        <v>136</v>
      </c>
      <c r="U10" s="378" t="s">
        <v>142</v>
      </c>
      <c r="V10" s="381" t="s">
        <v>97</v>
      </c>
      <c r="W10" s="377" t="s">
        <v>102</v>
      </c>
      <c r="X10" s="379" t="s">
        <v>119</v>
      </c>
      <c r="Y10" s="381" t="s">
        <v>175</v>
      </c>
      <c r="Z10" s="381"/>
      <c r="AA10" s="381"/>
      <c r="AB10" s="381"/>
      <c r="AC10" s="399"/>
      <c r="AD10" s="402"/>
      <c r="AE10" s="403"/>
      <c r="AF10" s="403"/>
      <c r="AG10" s="403"/>
      <c r="AH10" s="92" t="s">
        <v>131</v>
      </c>
      <c r="AI10" s="92" t="s">
        <v>132</v>
      </c>
      <c r="AJ10" s="92" t="s">
        <v>133</v>
      </c>
      <c r="AL10" s="92" t="s">
        <v>120</v>
      </c>
      <c r="AO10" s="75" t="s">
        <v>94</v>
      </c>
    </row>
    <row r="11" spans="1:41" s="92" customFormat="1" ht="57.75" customHeight="1" x14ac:dyDescent="0.2">
      <c r="A11" s="379"/>
      <c r="B11" s="380"/>
      <c r="C11" s="379"/>
      <c r="D11" s="379"/>
      <c r="E11" s="379"/>
      <c r="F11" s="395"/>
      <c r="G11" s="93" t="s">
        <v>8</v>
      </c>
      <c r="H11" s="93" t="s">
        <v>9</v>
      </c>
      <c r="I11" s="93"/>
      <c r="J11" s="94" t="s">
        <v>143</v>
      </c>
      <c r="K11" s="378"/>
      <c r="L11" s="394"/>
      <c r="M11" s="394"/>
      <c r="N11" s="396"/>
      <c r="O11" s="381"/>
      <c r="P11" s="380"/>
      <c r="Q11" s="380"/>
      <c r="R11" s="381"/>
      <c r="S11" s="380"/>
      <c r="T11" s="380"/>
      <c r="U11" s="388"/>
      <c r="V11" s="381"/>
      <c r="W11" s="378"/>
      <c r="X11" s="380"/>
      <c r="Y11" s="95" t="s">
        <v>177</v>
      </c>
      <c r="Z11" s="95" t="s">
        <v>176</v>
      </c>
      <c r="AA11" s="96" t="s">
        <v>144</v>
      </c>
      <c r="AB11" s="96" t="s">
        <v>48</v>
      </c>
      <c r="AC11" s="396"/>
      <c r="AD11" s="97" t="s">
        <v>174</v>
      </c>
      <c r="AE11" s="97" t="s">
        <v>50</v>
      </c>
      <c r="AF11" s="97" t="s">
        <v>103</v>
      </c>
      <c r="AG11" s="95" t="s">
        <v>141</v>
      </c>
      <c r="AH11" s="92" t="s">
        <v>137</v>
      </c>
      <c r="AI11" s="92" t="s">
        <v>12</v>
      </c>
      <c r="AL11" s="92" t="s">
        <v>121</v>
      </c>
      <c r="AO11" s="75" t="s">
        <v>148</v>
      </c>
    </row>
    <row r="12" spans="1:41" ht="37.5" customHeight="1" x14ac:dyDescent="0.2">
      <c r="A12" s="353" t="s">
        <v>279</v>
      </c>
      <c r="B12" s="286" t="s">
        <v>280</v>
      </c>
      <c r="C12" s="347" t="s">
        <v>281</v>
      </c>
      <c r="D12" s="417" t="s">
        <v>64</v>
      </c>
      <c r="E12" s="451" t="s">
        <v>282</v>
      </c>
      <c r="F12" s="347" t="s">
        <v>283</v>
      </c>
      <c r="G12" s="374" t="s">
        <v>107</v>
      </c>
      <c r="H12" s="374" t="s">
        <v>93</v>
      </c>
      <c r="I12" s="60" t="str">
        <f>CONCATENATE(G12,H12)</f>
        <v>POSIBLEMODERADO</v>
      </c>
      <c r="J12" s="322" t="str">
        <f>I13</f>
        <v>3. ALTO</v>
      </c>
      <c r="K12" s="499" t="s">
        <v>284</v>
      </c>
      <c r="L12" s="98" t="s">
        <v>87</v>
      </c>
      <c r="M12" s="56" t="s">
        <v>78</v>
      </c>
      <c r="N12" s="99">
        <f>IF(M12="ASIGNADO",15,IF(M12="NO ASIGNADO",0,""))</f>
        <v>15</v>
      </c>
      <c r="O12" s="328">
        <f>SUM(N12:N18)</f>
        <v>100</v>
      </c>
      <c r="P12" s="331" t="s">
        <v>132</v>
      </c>
      <c r="Q12" s="376">
        <f>IF(Q15="DÉBIL",0,IF(Q15="MODERADO",50,IF(Q15="FUERTE",100,"")))</f>
        <v>50</v>
      </c>
      <c r="R12" s="337"/>
      <c r="S12" s="372" t="s">
        <v>95</v>
      </c>
      <c r="T12" s="372" t="s">
        <v>95</v>
      </c>
      <c r="U12" s="496" t="s">
        <v>151</v>
      </c>
      <c r="V12" s="314" t="s">
        <v>99</v>
      </c>
      <c r="W12" s="498">
        <v>43792</v>
      </c>
      <c r="X12" s="347" t="s">
        <v>285</v>
      </c>
      <c r="Y12" s="306"/>
      <c r="Z12" s="339" t="s">
        <v>286</v>
      </c>
      <c r="AA12" s="303" t="s">
        <v>145</v>
      </c>
      <c r="AB12" s="347" t="s">
        <v>287</v>
      </c>
      <c r="AC12" s="264"/>
      <c r="AD12" s="264"/>
      <c r="AE12" s="375" t="s">
        <v>288</v>
      </c>
      <c r="AF12" s="353" t="s">
        <v>289</v>
      </c>
      <c r="AG12" s="353"/>
      <c r="AH12" s="75" t="s">
        <v>91</v>
      </c>
      <c r="AI12" s="75" t="s">
        <v>92</v>
      </c>
      <c r="AJ12" s="75" t="s">
        <v>93</v>
      </c>
      <c r="AK12" s="75" t="s">
        <v>94</v>
      </c>
      <c r="AL12" s="75" t="s">
        <v>93</v>
      </c>
      <c r="AN12" s="75" t="s">
        <v>145</v>
      </c>
      <c r="AO12" s="75" t="s">
        <v>149</v>
      </c>
    </row>
    <row r="13" spans="1:41" ht="51.75" customHeight="1" x14ac:dyDescent="0.2">
      <c r="A13" s="353"/>
      <c r="B13" s="287"/>
      <c r="C13" s="348"/>
      <c r="D13" s="373"/>
      <c r="E13" s="452"/>
      <c r="F13" s="348"/>
      <c r="G13" s="374"/>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323"/>
      <c r="K13" s="500"/>
      <c r="L13" s="100" t="s">
        <v>172</v>
      </c>
      <c r="M13" s="54" t="s">
        <v>122</v>
      </c>
      <c r="N13" s="101">
        <f>IF(M13="ADECUADO",15,IF(M13="INADECUADO",0,""))</f>
        <v>15</v>
      </c>
      <c r="O13" s="329"/>
      <c r="P13" s="332"/>
      <c r="Q13" s="376"/>
      <c r="R13" s="338"/>
      <c r="S13" s="372"/>
      <c r="T13" s="372"/>
      <c r="U13" s="496"/>
      <c r="V13" s="315"/>
      <c r="W13" s="354"/>
      <c r="X13" s="348"/>
      <c r="Y13" s="307"/>
      <c r="Z13" s="360"/>
      <c r="AA13" s="304"/>
      <c r="AB13" s="347"/>
      <c r="AC13" s="264"/>
      <c r="AD13" s="264"/>
      <c r="AE13" s="375"/>
      <c r="AF13" s="353"/>
      <c r="AG13" s="353"/>
      <c r="AH13" s="75" t="s">
        <v>95</v>
      </c>
      <c r="AI13" s="75" t="s">
        <v>96</v>
      </c>
      <c r="AL13" s="75" t="s">
        <v>104</v>
      </c>
      <c r="AN13" s="75" t="s">
        <v>173</v>
      </c>
      <c r="AO13" s="75" t="s">
        <v>150</v>
      </c>
    </row>
    <row r="14" spans="1:41" ht="69.75" customHeight="1" x14ac:dyDescent="0.2">
      <c r="A14" s="353"/>
      <c r="B14" s="287"/>
      <c r="C14" s="348"/>
      <c r="D14" s="373"/>
      <c r="E14" s="452"/>
      <c r="F14" s="348"/>
      <c r="G14" s="374"/>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23"/>
      <c r="K14" s="500"/>
      <c r="L14" s="67" t="s">
        <v>88</v>
      </c>
      <c r="M14" s="54" t="s">
        <v>123</v>
      </c>
      <c r="N14" s="101">
        <f>IF(M14="OPORTUNA",15,IF(M14="INOPORTUNA",0,""))</f>
        <v>15</v>
      </c>
      <c r="O14" s="329"/>
      <c r="P14" s="332"/>
      <c r="Q14" s="376"/>
      <c r="R14" s="338"/>
      <c r="S14" s="102" t="s">
        <v>139</v>
      </c>
      <c r="T14" s="102" t="s">
        <v>140</v>
      </c>
      <c r="U14" s="496"/>
      <c r="V14" s="315"/>
      <c r="W14" s="354"/>
      <c r="X14" s="348"/>
      <c r="Y14" s="307"/>
      <c r="Z14" s="360"/>
      <c r="AA14" s="304"/>
      <c r="AB14" s="347"/>
      <c r="AC14" s="264"/>
      <c r="AD14" s="264"/>
      <c r="AE14" s="375"/>
      <c r="AF14" s="353"/>
      <c r="AG14" s="353"/>
      <c r="AH14" s="75" t="s">
        <v>98</v>
      </c>
      <c r="AI14" s="75" t="s">
        <v>99</v>
      </c>
      <c r="AJ14" s="75" t="s">
        <v>100</v>
      </c>
      <c r="AK14" s="75" t="s">
        <v>101</v>
      </c>
      <c r="AL14" s="75" t="s">
        <v>109</v>
      </c>
      <c r="AO14" s="75" t="s">
        <v>151</v>
      </c>
    </row>
    <row r="15" spans="1:41" ht="84" customHeight="1" x14ac:dyDescent="0.2">
      <c r="A15" s="353"/>
      <c r="B15" s="287"/>
      <c r="C15" s="348"/>
      <c r="D15" s="373"/>
      <c r="E15" s="63" t="s">
        <v>147</v>
      </c>
      <c r="F15" s="348"/>
      <c r="G15" s="374"/>
      <c r="H15" s="374"/>
      <c r="I15" s="60"/>
      <c r="J15" s="323"/>
      <c r="K15" s="500"/>
      <c r="L15" s="100" t="s">
        <v>111</v>
      </c>
      <c r="M15" s="54" t="s">
        <v>124</v>
      </c>
      <c r="N15" s="101">
        <f>IF(M15="PREVENIR",15,IF(M15="DETECTAR",10,IF(M15="NO ES UN CONTROL",0,"")))</f>
        <v>15</v>
      </c>
      <c r="O15" s="289" t="str">
        <f>IF(O12&lt;86,"DÉBIL",IF(O12&lt;96,"MODERADO",IF(O12&lt;101,"FUERTE","")))</f>
        <v>FUERTE</v>
      </c>
      <c r="P15" s="332"/>
      <c r="Q15" s="370" t="str">
        <f>IF(AND(O15="FUERTE",P12="FUERTE (SIEMPRE SE EJECUTA)"),"FUERTE",IF(OR(O15="DÉBIL",P12="DÉBIL (NO SE EJECUTA)"),"DÉBIL",IF(OR(O15="MODERADO",P12="MODERADO (ALGUNAS VECES)"),"MODERADO")))</f>
        <v>MODERADO</v>
      </c>
      <c r="R15" s="295" t="str">
        <f>IF(AND(O15="FUERTE",P12="FUERTE (SIEMPRE SE EJECUTA)"),"NO","SÍ")</f>
        <v>SÍ</v>
      </c>
      <c r="S15"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496"/>
      <c r="V15" s="315"/>
      <c r="W15" s="354"/>
      <c r="X15" s="348"/>
      <c r="Y15" s="307"/>
      <c r="Z15" s="340"/>
      <c r="AA15" s="304"/>
      <c r="AB15" s="347"/>
      <c r="AC15" s="264"/>
      <c r="AD15" s="264"/>
      <c r="AE15" s="375"/>
      <c r="AF15" s="353" t="s">
        <v>290</v>
      </c>
      <c r="AG15" s="353"/>
      <c r="AH15" s="75" t="s">
        <v>95</v>
      </c>
      <c r="AO15" s="75" t="s">
        <v>152</v>
      </c>
    </row>
    <row r="16" spans="1:41" ht="55.5" customHeight="1" x14ac:dyDescent="0.2">
      <c r="A16" s="353"/>
      <c r="B16" s="287"/>
      <c r="C16" s="348"/>
      <c r="D16" s="373"/>
      <c r="E16" s="452" t="s">
        <v>291</v>
      </c>
      <c r="F16" s="348"/>
      <c r="G16" s="374"/>
      <c r="H16" s="374"/>
      <c r="I16" s="60"/>
      <c r="J16" s="323"/>
      <c r="K16" s="500"/>
      <c r="L16" s="100" t="s">
        <v>112</v>
      </c>
      <c r="M16" s="54" t="s">
        <v>82</v>
      </c>
      <c r="N16" s="101">
        <f>IF(M16="CONFIABLE",15,IF(M16="NO CONFIABLE",0,""))</f>
        <v>15</v>
      </c>
      <c r="O16" s="290"/>
      <c r="P16" s="332"/>
      <c r="Q16" s="370"/>
      <c r="R16" s="295"/>
      <c r="S16" s="371"/>
      <c r="T16" s="298"/>
      <c r="U16" s="496"/>
      <c r="V16" s="315"/>
      <c r="W16" s="354"/>
      <c r="X16" s="348"/>
      <c r="Y16" s="307"/>
      <c r="Z16" s="63" t="s">
        <v>178</v>
      </c>
      <c r="AA16" s="304"/>
      <c r="AB16" s="347"/>
      <c r="AC16" s="264"/>
      <c r="AD16" s="264"/>
      <c r="AE16" s="375"/>
      <c r="AF16" s="353"/>
      <c r="AG16" s="353"/>
      <c r="AH16" s="75" t="s">
        <v>138</v>
      </c>
      <c r="AJ16" s="75" t="s">
        <v>125</v>
      </c>
      <c r="AK16" s="75" t="s">
        <v>124</v>
      </c>
      <c r="AL16" s="75" t="s">
        <v>126</v>
      </c>
      <c r="AO16" s="75" t="s">
        <v>153</v>
      </c>
    </row>
    <row r="17" spans="1:41" ht="66.75" customHeight="1" x14ac:dyDescent="0.2">
      <c r="A17" s="353"/>
      <c r="B17" s="287"/>
      <c r="C17" s="348"/>
      <c r="D17" s="373"/>
      <c r="E17" s="452"/>
      <c r="F17" s="348"/>
      <c r="G17" s="374"/>
      <c r="H17" s="374"/>
      <c r="I17" s="60"/>
      <c r="J17" s="323"/>
      <c r="K17" s="500"/>
      <c r="L17" s="100" t="s">
        <v>113</v>
      </c>
      <c r="M17" s="54" t="s">
        <v>84</v>
      </c>
      <c r="N17" s="101">
        <f>IF(M17="SE INVESTIGAN Y SE RESUELVEN OPORTUNAMENTE",15,IF(M17="NO SE INVESTIGAN Y SE RESUELVEN OPORTUNAMENTE",0,""))</f>
        <v>15</v>
      </c>
      <c r="O17" s="290"/>
      <c r="P17" s="332"/>
      <c r="Q17" s="370"/>
      <c r="R17" s="295"/>
      <c r="S17" s="371"/>
      <c r="T17" s="298"/>
      <c r="U17" s="496"/>
      <c r="V17" s="315"/>
      <c r="W17" s="354"/>
      <c r="X17" s="348"/>
      <c r="Y17" s="307"/>
      <c r="Z17" s="286" t="s">
        <v>292</v>
      </c>
      <c r="AA17" s="304"/>
      <c r="AB17" s="347"/>
      <c r="AC17" s="264"/>
      <c r="AD17" s="264"/>
      <c r="AE17" s="375"/>
      <c r="AF17" s="353"/>
      <c r="AG17" s="353"/>
      <c r="AH17" s="75" t="s">
        <v>96</v>
      </c>
      <c r="AO17" s="75" t="s">
        <v>154</v>
      </c>
    </row>
    <row r="18" spans="1:41" ht="60.75" customHeight="1" x14ac:dyDescent="0.2">
      <c r="A18" s="286"/>
      <c r="B18" s="287"/>
      <c r="C18" s="349"/>
      <c r="D18" s="311"/>
      <c r="E18" s="453"/>
      <c r="F18" s="349"/>
      <c r="G18" s="355"/>
      <c r="H18" s="355"/>
      <c r="I18" s="60"/>
      <c r="J18" s="323"/>
      <c r="K18" s="501"/>
      <c r="L18" s="103" t="s">
        <v>114</v>
      </c>
      <c r="M18" s="61" t="s">
        <v>86</v>
      </c>
      <c r="N18" s="104">
        <f>IF(M18="COMPLETA",10,IF(M18="INCOMPLETA",5,IF(M18="NO EXISTE",0,"")))</f>
        <v>10</v>
      </c>
      <c r="O18" s="290"/>
      <c r="P18" s="333"/>
      <c r="Q18" s="292"/>
      <c r="R18" s="296"/>
      <c r="S18" s="297"/>
      <c r="T18" s="298"/>
      <c r="U18" s="497"/>
      <c r="V18" s="315"/>
      <c r="W18" s="339"/>
      <c r="X18" s="349"/>
      <c r="Y18" s="308"/>
      <c r="Z18" s="288"/>
      <c r="AA18" s="305"/>
      <c r="AB18" s="451"/>
      <c r="AC18" s="306"/>
      <c r="AD18" s="306"/>
      <c r="AE18" s="366"/>
      <c r="AF18" s="286"/>
      <c r="AG18" s="286"/>
      <c r="AO18" s="75" t="s">
        <v>155</v>
      </c>
    </row>
    <row r="19" spans="1:41" ht="60.75" customHeight="1" x14ac:dyDescent="0.2">
      <c r="A19" s="353" t="s">
        <v>279</v>
      </c>
      <c r="B19" s="286" t="s">
        <v>280</v>
      </c>
      <c r="C19" s="347" t="s">
        <v>293</v>
      </c>
      <c r="D19" s="417" t="s">
        <v>64</v>
      </c>
      <c r="E19" s="286" t="s">
        <v>294</v>
      </c>
      <c r="F19" s="347" t="s">
        <v>295</v>
      </c>
      <c r="G19" s="374" t="s">
        <v>107</v>
      </c>
      <c r="H19" s="374" t="s">
        <v>121</v>
      </c>
      <c r="I19" s="60" t="str">
        <f>CONCATENATE(G19,H19)</f>
        <v>POSIBLEMENOR</v>
      </c>
      <c r="J19" s="322" t="str">
        <f>I20</f>
        <v>3. MODERADO</v>
      </c>
      <c r="K19" s="499" t="s">
        <v>296</v>
      </c>
      <c r="L19" s="98" t="s">
        <v>87</v>
      </c>
      <c r="M19" s="56" t="s">
        <v>78</v>
      </c>
      <c r="N19" s="99">
        <f>IF(M19="ASIGNADO",15,IF(M19="NO ASIGNADO",0,""))</f>
        <v>15</v>
      </c>
      <c r="O19" s="328">
        <f>SUM(N19:N25)</f>
        <v>100</v>
      </c>
      <c r="P19" s="331" t="s">
        <v>131</v>
      </c>
      <c r="Q19" s="376">
        <f>IF(Q22="DÉBIL",0,IF(Q22="MODERADO",50,IF(Q22="FUERTE",100,"")))</f>
        <v>100</v>
      </c>
      <c r="R19" s="337"/>
      <c r="S19" s="372" t="s">
        <v>95</v>
      </c>
      <c r="T19" s="372" t="s">
        <v>95</v>
      </c>
      <c r="U19" s="496" t="s">
        <v>150</v>
      </c>
      <c r="V19" s="314" t="s">
        <v>100</v>
      </c>
      <c r="W19" s="498">
        <v>43754</v>
      </c>
      <c r="X19" s="347" t="s">
        <v>297</v>
      </c>
      <c r="Y19" s="451" t="s">
        <v>298</v>
      </c>
      <c r="Z19" s="339" t="s">
        <v>286</v>
      </c>
      <c r="AA19" s="303" t="s">
        <v>145</v>
      </c>
      <c r="AB19" s="347" t="s">
        <v>287</v>
      </c>
      <c r="AC19" s="264"/>
      <c r="AD19" s="264"/>
      <c r="AE19" s="375" t="s">
        <v>288</v>
      </c>
      <c r="AF19" s="353" t="s">
        <v>299</v>
      </c>
      <c r="AG19" s="353"/>
      <c r="AO19" s="75" t="s">
        <v>156</v>
      </c>
    </row>
    <row r="20" spans="1:41" ht="60.75" customHeight="1" x14ac:dyDescent="0.2">
      <c r="A20" s="353"/>
      <c r="B20" s="287"/>
      <c r="C20" s="348"/>
      <c r="D20" s="373"/>
      <c r="E20" s="287"/>
      <c r="F20" s="348"/>
      <c r="G20" s="374"/>
      <c r="H20" s="374"/>
      <c r="I20" s="6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323"/>
      <c r="K20" s="499"/>
      <c r="L20" s="100" t="s">
        <v>172</v>
      </c>
      <c r="M20" s="54" t="s">
        <v>122</v>
      </c>
      <c r="N20" s="101">
        <f>IF(M20="ADECUADO",15,IF(M20="INADECUADO",0,""))</f>
        <v>15</v>
      </c>
      <c r="O20" s="329"/>
      <c r="P20" s="332"/>
      <c r="Q20" s="376"/>
      <c r="R20" s="338"/>
      <c r="S20" s="372"/>
      <c r="T20" s="372"/>
      <c r="U20" s="496"/>
      <c r="V20" s="315"/>
      <c r="W20" s="354"/>
      <c r="X20" s="347"/>
      <c r="Y20" s="452"/>
      <c r="Z20" s="360"/>
      <c r="AA20" s="304"/>
      <c r="AB20" s="347"/>
      <c r="AC20" s="264"/>
      <c r="AD20" s="264"/>
      <c r="AE20" s="375"/>
      <c r="AF20" s="353"/>
      <c r="AG20" s="353"/>
      <c r="AO20" s="75" t="s">
        <v>157</v>
      </c>
    </row>
    <row r="21" spans="1:41" ht="60.75" customHeight="1" x14ac:dyDescent="0.2">
      <c r="A21" s="353"/>
      <c r="B21" s="287"/>
      <c r="C21" s="348"/>
      <c r="D21" s="373"/>
      <c r="E21" s="287"/>
      <c r="F21" s="348"/>
      <c r="G21" s="374"/>
      <c r="H21" s="374"/>
      <c r="I21" s="6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23"/>
      <c r="K21" s="499"/>
      <c r="L21" s="67" t="s">
        <v>88</v>
      </c>
      <c r="M21" s="54" t="s">
        <v>123</v>
      </c>
      <c r="N21" s="101">
        <f>IF(M21="OPORTUNA",15,IF(M21="INOPORTUNA",0,""))</f>
        <v>15</v>
      </c>
      <c r="O21" s="329"/>
      <c r="P21" s="332"/>
      <c r="Q21" s="376"/>
      <c r="R21" s="338"/>
      <c r="S21" s="102" t="s">
        <v>139</v>
      </c>
      <c r="T21" s="102" t="s">
        <v>140</v>
      </c>
      <c r="U21" s="496"/>
      <c r="V21" s="315"/>
      <c r="W21" s="354"/>
      <c r="X21" s="347"/>
      <c r="Y21" s="452"/>
      <c r="Z21" s="360"/>
      <c r="AA21" s="304"/>
      <c r="AB21" s="347"/>
      <c r="AC21" s="264"/>
      <c r="AD21" s="264"/>
      <c r="AE21" s="375"/>
      <c r="AF21" s="353"/>
      <c r="AG21" s="353"/>
      <c r="AO21" s="75" t="s">
        <v>158</v>
      </c>
    </row>
    <row r="22" spans="1:41" ht="60.75" customHeight="1" x14ac:dyDescent="0.2">
      <c r="A22" s="353"/>
      <c r="B22" s="287"/>
      <c r="C22" s="348"/>
      <c r="D22" s="373"/>
      <c r="E22" s="63" t="s">
        <v>147</v>
      </c>
      <c r="F22" s="348"/>
      <c r="G22" s="374"/>
      <c r="H22" s="374"/>
      <c r="I22" s="60"/>
      <c r="J22" s="323"/>
      <c r="K22" s="499"/>
      <c r="L22" s="100" t="s">
        <v>111</v>
      </c>
      <c r="M22" s="54" t="s">
        <v>124</v>
      </c>
      <c r="N22" s="101">
        <f>IF(M22="PREVENIR",15,IF(M22="DETECTAR",10,IF(M22="NO ES UN CONTROL",0,"")))</f>
        <v>15</v>
      </c>
      <c r="O22" s="289" t="str">
        <f>IF(O19&lt;86,"DÉBIL",IF(O19&lt;96,"MODERADO",IF(O19&lt;101,"FUERTE","")))</f>
        <v>FUERTE</v>
      </c>
      <c r="P22" s="332"/>
      <c r="Q22" s="370" t="str">
        <f>IF(AND(O22="FUERTE",P19="FUERTE (SIEMPRE SE EJECUTA)"),"FUERTE",IF(OR(O22="DÉBIL",P19="DÉBIL (NO SE EJECUTA)"),"DÉBIL",IF(OR(O22="MODERADO",P19="MODERADO (ALGUNAS VECES)"),"MODERADO")))</f>
        <v>FUERTE</v>
      </c>
      <c r="R22" s="295" t="str">
        <f>IF(AND(O22="FUERTE",P19="FUERTE (SIEMPRE SE EJECUTA)"),"NO","SÍ")</f>
        <v>NO</v>
      </c>
      <c r="S22"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496"/>
      <c r="V22" s="315"/>
      <c r="W22" s="354"/>
      <c r="X22" s="347"/>
      <c r="Y22" s="452"/>
      <c r="Z22" s="340"/>
      <c r="AA22" s="304"/>
      <c r="AB22" s="347"/>
      <c r="AC22" s="264"/>
      <c r="AD22" s="264"/>
      <c r="AE22" s="375"/>
      <c r="AF22" s="353" t="s">
        <v>290</v>
      </c>
      <c r="AG22" s="353"/>
      <c r="AO22" s="75" t="s">
        <v>159</v>
      </c>
    </row>
    <row r="23" spans="1:41" ht="60.75" customHeight="1" x14ac:dyDescent="0.2">
      <c r="A23" s="353"/>
      <c r="B23" s="287"/>
      <c r="C23" s="348"/>
      <c r="D23" s="373"/>
      <c r="E23" s="452" t="s">
        <v>300</v>
      </c>
      <c r="F23" s="348"/>
      <c r="G23" s="374"/>
      <c r="H23" s="374"/>
      <c r="I23" s="60"/>
      <c r="J23" s="323"/>
      <c r="K23" s="499"/>
      <c r="L23" s="100" t="s">
        <v>112</v>
      </c>
      <c r="M23" s="54" t="s">
        <v>82</v>
      </c>
      <c r="N23" s="101">
        <f>IF(M23="CONFIABLE",15,IF(M23="NO CONFIABLE",0,""))</f>
        <v>15</v>
      </c>
      <c r="O23" s="290"/>
      <c r="P23" s="332"/>
      <c r="Q23" s="370"/>
      <c r="R23" s="295"/>
      <c r="S23" s="371"/>
      <c r="T23" s="298"/>
      <c r="U23" s="496"/>
      <c r="V23" s="315"/>
      <c r="W23" s="354"/>
      <c r="X23" s="347"/>
      <c r="Y23" s="452"/>
      <c r="Z23" s="63" t="s">
        <v>178</v>
      </c>
      <c r="AA23" s="304"/>
      <c r="AB23" s="347"/>
      <c r="AC23" s="264"/>
      <c r="AD23" s="264"/>
      <c r="AE23" s="375"/>
      <c r="AF23" s="353"/>
      <c r="AG23" s="353"/>
      <c r="AO23" s="75" t="s">
        <v>160</v>
      </c>
    </row>
    <row r="24" spans="1:41" ht="60.75" customHeight="1" x14ac:dyDescent="0.2">
      <c r="A24" s="353"/>
      <c r="B24" s="287"/>
      <c r="C24" s="348"/>
      <c r="D24" s="373"/>
      <c r="E24" s="452"/>
      <c r="F24" s="348"/>
      <c r="G24" s="374"/>
      <c r="H24" s="374"/>
      <c r="I24" s="60"/>
      <c r="J24" s="323"/>
      <c r="K24" s="499"/>
      <c r="L24" s="100" t="s">
        <v>113</v>
      </c>
      <c r="M24" s="54" t="s">
        <v>84</v>
      </c>
      <c r="N24" s="101">
        <f>IF(M24="SE INVESTIGAN Y SE RESUELVEN OPORTUNAMENTE",15,IF(M24="NO SE INVESTIGAN Y SE RESUELVEN OPORTUNAMENTE",0,""))</f>
        <v>15</v>
      </c>
      <c r="O24" s="290"/>
      <c r="P24" s="332"/>
      <c r="Q24" s="370"/>
      <c r="R24" s="295"/>
      <c r="S24" s="371"/>
      <c r="T24" s="298"/>
      <c r="U24" s="496"/>
      <c r="V24" s="315"/>
      <c r="W24" s="354"/>
      <c r="X24" s="347"/>
      <c r="Y24" s="452"/>
      <c r="Z24" s="339" t="s">
        <v>301</v>
      </c>
      <c r="AA24" s="304"/>
      <c r="AB24" s="347"/>
      <c r="AC24" s="264"/>
      <c r="AD24" s="264"/>
      <c r="AE24" s="375"/>
      <c r="AF24" s="353"/>
      <c r="AG24" s="353"/>
      <c r="AO24" s="75" t="s">
        <v>161</v>
      </c>
    </row>
    <row r="25" spans="1:41" ht="60.75" customHeight="1" x14ac:dyDescent="0.2">
      <c r="A25" s="286"/>
      <c r="B25" s="287"/>
      <c r="C25" s="349"/>
      <c r="D25" s="311"/>
      <c r="E25" s="453"/>
      <c r="F25" s="349"/>
      <c r="G25" s="355"/>
      <c r="H25" s="355"/>
      <c r="I25" s="60"/>
      <c r="J25" s="323"/>
      <c r="K25" s="504"/>
      <c r="L25" s="103" t="s">
        <v>114</v>
      </c>
      <c r="M25" s="61" t="s">
        <v>86</v>
      </c>
      <c r="N25" s="104">
        <f>IF(M25="COMPLETA",10,IF(M25="INCOMPLETA",5,IF(M25="NO EXISTE",0,"")))</f>
        <v>10</v>
      </c>
      <c r="O25" s="290"/>
      <c r="P25" s="333"/>
      <c r="Q25" s="292"/>
      <c r="R25" s="296"/>
      <c r="S25" s="297"/>
      <c r="T25" s="298"/>
      <c r="U25" s="497"/>
      <c r="V25" s="315"/>
      <c r="W25" s="339"/>
      <c r="X25" s="451"/>
      <c r="Y25" s="453"/>
      <c r="Z25" s="340"/>
      <c r="AA25" s="305"/>
      <c r="AB25" s="451"/>
      <c r="AC25" s="306"/>
      <c r="AD25" s="306"/>
      <c r="AE25" s="366"/>
      <c r="AF25" s="286"/>
      <c r="AG25" s="286"/>
      <c r="AO25" s="75" t="s">
        <v>162</v>
      </c>
    </row>
    <row r="26" spans="1:41" ht="60.75" customHeight="1" x14ac:dyDescent="0.2">
      <c r="A26" s="353" t="s">
        <v>279</v>
      </c>
      <c r="B26" s="286" t="s">
        <v>280</v>
      </c>
      <c r="C26" s="347" t="s">
        <v>302</v>
      </c>
      <c r="D26" s="417" t="s">
        <v>64</v>
      </c>
      <c r="E26" s="451" t="s">
        <v>303</v>
      </c>
      <c r="F26" s="347" t="s">
        <v>304</v>
      </c>
      <c r="G26" s="374" t="s">
        <v>107</v>
      </c>
      <c r="H26" s="374" t="s">
        <v>93</v>
      </c>
      <c r="I26" s="60" t="str">
        <f>CONCATENATE(G26,H26)</f>
        <v>POSIBLEMODERADO</v>
      </c>
      <c r="J26" s="322" t="str">
        <f>I27</f>
        <v>3. ALTO</v>
      </c>
      <c r="K26" s="499" t="s">
        <v>305</v>
      </c>
      <c r="L26" s="98" t="s">
        <v>87</v>
      </c>
      <c r="M26" s="56" t="s">
        <v>78</v>
      </c>
      <c r="N26" s="99">
        <f>IF(M26="ASIGNADO",15,IF(M26="NO ASIGNADO",0,""))</f>
        <v>15</v>
      </c>
      <c r="O26" s="328">
        <f>SUM(N26:N32)</f>
        <v>100</v>
      </c>
      <c r="P26" s="331" t="s">
        <v>131</v>
      </c>
      <c r="Q26" s="376">
        <f>IF(Q29="DÉBIL",0,IF(Q29="MODERADO",50,IF(Q29="FUERTE",100,"")))</f>
        <v>100</v>
      </c>
      <c r="R26" s="337"/>
      <c r="S26" s="372" t="s">
        <v>95</v>
      </c>
      <c r="T26" s="372" t="s">
        <v>95</v>
      </c>
      <c r="U26" s="496" t="s">
        <v>151</v>
      </c>
      <c r="V26" s="314" t="s">
        <v>100</v>
      </c>
      <c r="W26" s="498">
        <v>43792</v>
      </c>
      <c r="X26" s="347" t="s">
        <v>306</v>
      </c>
      <c r="Y26" s="451" t="s">
        <v>307</v>
      </c>
      <c r="Z26" s="339" t="s">
        <v>286</v>
      </c>
      <c r="AA26" s="303" t="s">
        <v>145</v>
      </c>
      <c r="AB26" s="347" t="s">
        <v>308</v>
      </c>
      <c r="AC26" s="264"/>
      <c r="AD26" s="264"/>
      <c r="AE26" s="375" t="s">
        <v>288</v>
      </c>
      <c r="AF26" s="353" t="s">
        <v>309</v>
      </c>
      <c r="AG26" s="353"/>
      <c r="AO26" s="75" t="s">
        <v>163</v>
      </c>
    </row>
    <row r="27" spans="1:41" ht="60.75" customHeight="1" x14ac:dyDescent="0.2">
      <c r="A27" s="353"/>
      <c r="B27" s="287"/>
      <c r="C27" s="348"/>
      <c r="D27" s="373"/>
      <c r="E27" s="452"/>
      <c r="F27" s="348"/>
      <c r="G27" s="374"/>
      <c r="H27" s="374"/>
      <c r="I27" s="60"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ALTO</v>
      </c>
      <c r="J27" s="323"/>
      <c r="K27" s="500"/>
      <c r="L27" s="100" t="s">
        <v>172</v>
      </c>
      <c r="M27" s="54" t="s">
        <v>122</v>
      </c>
      <c r="N27" s="101">
        <f>IF(M27="ADECUADO",15,IF(M27="INADECUADO",0,""))</f>
        <v>15</v>
      </c>
      <c r="O27" s="329"/>
      <c r="P27" s="332"/>
      <c r="Q27" s="376"/>
      <c r="R27" s="338"/>
      <c r="S27" s="372"/>
      <c r="T27" s="372"/>
      <c r="U27" s="496"/>
      <c r="V27" s="315"/>
      <c r="W27" s="354"/>
      <c r="X27" s="348"/>
      <c r="Y27" s="502"/>
      <c r="Z27" s="360"/>
      <c r="AA27" s="304"/>
      <c r="AB27" s="348"/>
      <c r="AC27" s="264"/>
      <c r="AD27" s="264"/>
      <c r="AE27" s="375"/>
      <c r="AF27" s="353"/>
      <c r="AG27" s="353"/>
      <c r="AO27" s="75" t="s">
        <v>164</v>
      </c>
    </row>
    <row r="28" spans="1:41" ht="60.75" customHeight="1" x14ac:dyDescent="0.2">
      <c r="A28" s="353"/>
      <c r="B28" s="287"/>
      <c r="C28" s="348"/>
      <c r="D28" s="373"/>
      <c r="E28" s="452"/>
      <c r="F28" s="348"/>
      <c r="G28" s="374"/>
      <c r="H28" s="374"/>
      <c r="I28" s="60"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323"/>
      <c r="K28" s="500"/>
      <c r="L28" s="67" t="s">
        <v>88</v>
      </c>
      <c r="M28" s="54" t="s">
        <v>123</v>
      </c>
      <c r="N28" s="101">
        <f>IF(M28="OPORTUNA",15,IF(M28="INOPORTUNA",0,""))</f>
        <v>15</v>
      </c>
      <c r="O28" s="329"/>
      <c r="P28" s="332"/>
      <c r="Q28" s="376"/>
      <c r="R28" s="338"/>
      <c r="S28" s="102" t="s">
        <v>139</v>
      </c>
      <c r="T28" s="102" t="s">
        <v>140</v>
      </c>
      <c r="U28" s="496"/>
      <c r="V28" s="315"/>
      <c r="W28" s="354"/>
      <c r="X28" s="348"/>
      <c r="Y28" s="502"/>
      <c r="Z28" s="360"/>
      <c r="AA28" s="304"/>
      <c r="AB28" s="348"/>
      <c r="AC28" s="264"/>
      <c r="AD28" s="264"/>
      <c r="AE28" s="375"/>
      <c r="AF28" s="353"/>
      <c r="AG28" s="353"/>
      <c r="AO28" s="75" t="s">
        <v>165</v>
      </c>
    </row>
    <row r="29" spans="1:41" ht="60.75" customHeight="1" x14ac:dyDescent="0.2">
      <c r="A29" s="353"/>
      <c r="B29" s="287"/>
      <c r="C29" s="348"/>
      <c r="D29" s="373"/>
      <c r="E29" s="63" t="s">
        <v>147</v>
      </c>
      <c r="F29" s="348"/>
      <c r="G29" s="374"/>
      <c r="H29" s="374"/>
      <c r="I29" s="60"/>
      <c r="J29" s="323"/>
      <c r="K29" s="500"/>
      <c r="L29" s="100" t="s">
        <v>111</v>
      </c>
      <c r="M29" s="54" t="s">
        <v>124</v>
      </c>
      <c r="N29" s="101">
        <f>IF(M29="PREVENIR",15,IF(M29="DETECTAR",10,IF(M29="NO ES UN CONTROL",0,"")))</f>
        <v>15</v>
      </c>
      <c r="O29" s="289" t="str">
        <f>IF(O26&lt;86,"DÉBIL",IF(O26&lt;96,"MODERADO",IF(O26&lt;101,"FUERTE","")))</f>
        <v>FUERTE</v>
      </c>
      <c r="P29" s="332"/>
      <c r="Q29" s="370" t="str">
        <f>IF(AND(O29="FUERTE",P26="FUERTE (SIEMPRE SE EJECUTA)"),"FUERTE",IF(OR(O29="DÉBIL",P26="DÉBIL (NO SE EJECUTA)"),"DÉBIL",IF(OR(O29="MODERADO",P26="MODERADO (ALGUNAS VECES)"),"MODERADO")))</f>
        <v>FUERTE</v>
      </c>
      <c r="R29" s="295" t="str">
        <f>IF(AND(O29="FUERTE",P26="FUERTE (SIEMPRE SE EJECUTA)"),"NO","SÍ")</f>
        <v>NO</v>
      </c>
      <c r="S29"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496"/>
      <c r="V29" s="315"/>
      <c r="W29" s="354"/>
      <c r="X29" s="348"/>
      <c r="Y29" s="502"/>
      <c r="Z29" s="340"/>
      <c r="AA29" s="304"/>
      <c r="AB29" s="348"/>
      <c r="AC29" s="264"/>
      <c r="AD29" s="264"/>
      <c r="AE29" s="375"/>
      <c r="AF29" s="353" t="s">
        <v>290</v>
      </c>
      <c r="AG29" s="353"/>
      <c r="AO29" s="75" t="s">
        <v>166</v>
      </c>
    </row>
    <row r="30" spans="1:41" ht="60.75" customHeight="1" x14ac:dyDescent="0.2">
      <c r="A30" s="353"/>
      <c r="B30" s="287"/>
      <c r="C30" s="348"/>
      <c r="D30" s="373"/>
      <c r="E30" s="452" t="s">
        <v>310</v>
      </c>
      <c r="F30" s="348"/>
      <c r="G30" s="374"/>
      <c r="H30" s="374"/>
      <c r="I30" s="60"/>
      <c r="J30" s="323"/>
      <c r="K30" s="500"/>
      <c r="L30" s="100" t="s">
        <v>112</v>
      </c>
      <c r="M30" s="54" t="s">
        <v>82</v>
      </c>
      <c r="N30" s="101">
        <f>IF(M30="CONFIABLE",15,IF(M30="NO CONFIABLE",0,""))</f>
        <v>15</v>
      </c>
      <c r="O30" s="290"/>
      <c r="P30" s="332"/>
      <c r="Q30" s="370"/>
      <c r="R30" s="295"/>
      <c r="S30" s="371"/>
      <c r="T30" s="298"/>
      <c r="U30" s="496"/>
      <c r="V30" s="315"/>
      <c r="W30" s="354"/>
      <c r="X30" s="348"/>
      <c r="Y30" s="502"/>
      <c r="Z30" s="63" t="s">
        <v>178</v>
      </c>
      <c r="AA30" s="304"/>
      <c r="AB30" s="348"/>
      <c r="AC30" s="264"/>
      <c r="AD30" s="264"/>
      <c r="AE30" s="375"/>
      <c r="AF30" s="353"/>
      <c r="AG30" s="353"/>
      <c r="AO30" s="75" t="s">
        <v>167</v>
      </c>
    </row>
    <row r="31" spans="1:41" ht="60.75" customHeight="1" x14ac:dyDescent="0.2">
      <c r="A31" s="353"/>
      <c r="B31" s="287"/>
      <c r="C31" s="348"/>
      <c r="D31" s="373"/>
      <c r="E31" s="452"/>
      <c r="F31" s="348"/>
      <c r="G31" s="374"/>
      <c r="H31" s="374"/>
      <c r="I31" s="60"/>
      <c r="J31" s="323"/>
      <c r="K31" s="500"/>
      <c r="L31" s="100" t="s">
        <v>113</v>
      </c>
      <c r="M31" s="54" t="s">
        <v>84</v>
      </c>
      <c r="N31" s="101">
        <f>IF(M31="SE INVESTIGAN Y SE RESUELVEN OPORTUNAMENTE",15,IF(M31="NO SE INVESTIGAN Y SE RESUELVEN OPORTUNAMENTE",0,""))</f>
        <v>15</v>
      </c>
      <c r="O31" s="290"/>
      <c r="P31" s="332"/>
      <c r="Q31" s="370"/>
      <c r="R31" s="295"/>
      <c r="S31" s="371"/>
      <c r="T31" s="298"/>
      <c r="U31" s="496"/>
      <c r="V31" s="315"/>
      <c r="W31" s="354"/>
      <c r="X31" s="348"/>
      <c r="Y31" s="502"/>
      <c r="Z31" s="339" t="s">
        <v>311</v>
      </c>
      <c r="AA31" s="304"/>
      <c r="AB31" s="348"/>
      <c r="AC31" s="264"/>
      <c r="AD31" s="264"/>
      <c r="AE31" s="375"/>
      <c r="AF31" s="353"/>
      <c r="AG31" s="353"/>
      <c r="AO31" s="75" t="s">
        <v>168</v>
      </c>
    </row>
    <row r="32" spans="1:41" ht="60.75" customHeight="1" x14ac:dyDescent="0.2">
      <c r="A32" s="286"/>
      <c r="B32" s="287"/>
      <c r="C32" s="349"/>
      <c r="D32" s="311"/>
      <c r="E32" s="453"/>
      <c r="F32" s="349"/>
      <c r="G32" s="355"/>
      <c r="H32" s="355"/>
      <c r="I32" s="60"/>
      <c r="J32" s="323"/>
      <c r="K32" s="501"/>
      <c r="L32" s="103" t="s">
        <v>114</v>
      </c>
      <c r="M32" s="61" t="s">
        <v>86</v>
      </c>
      <c r="N32" s="104">
        <f>IF(M32="COMPLETA",10,IF(M32="INCOMPLETA",5,IF(M32="NO EXISTE",0,"")))</f>
        <v>10</v>
      </c>
      <c r="O32" s="290"/>
      <c r="P32" s="333"/>
      <c r="Q32" s="292"/>
      <c r="R32" s="296"/>
      <c r="S32" s="297"/>
      <c r="T32" s="298"/>
      <c r="U32" s="497"/>
      <c r="V32" s="315"/>
      <c r="W32" s="339"/>
      <c r="X32" s="349"/>
      <c r="Y32" s="503"/>
      <c r="Z32" s="340"/>
      <c r="AA32" s="305"/>
      <c r="AB32" s="349"/>
      <c r="AC32" s="306"/>
      <c r="AD32" s="306"/>
      <c r="AE32" s="366"/>
      <c r="AF32" s="286"/>
      <c r="AG32" s="286"/>
      <c r="AO32" s="75" t="s">
        <v>169</v>
      </c>
    </row>
    <row r="33" spans="1:41" ht="60.75" customHeight="1" x14ac:dyDescent="0.2">
      <c r="A33" s="353" t="s">
        <v>279</v>
      </c>
      <c r="B33" s="286" t="s">
        <v>280</v>
      </c>
      <c r="C33" s="347" t="s">
        <v>312</v>
      </c>
      <c r="D33" s="417" t="s">
        <v>64</v>
      </c>
      <c r="E33" s="451" t="s">
        <v>313</v>
      </c>
      <c r="F33" s="353" t="s">
        <v>314</v>
      </c>
      <c r="G33" s="374" t="s">
        <v>106</v>
      </c>
      <c r="H33" s="374" t="s">
        <v>93</v>
      </c>
      <c r="I33" s="60" t="str">
        <f>CONCATENATE(G33,H33)</f>
        <v>IMPROBABLEMODERADO</v>
      </c>
      <c r="J33" s="322" t="str">
        <f>I34</f>
        <v>2. MODERADO</v>
      </c>
      <c r="K33" s="499" t="s">
        <v>315</v>
      </c>
      <c r="L33" s="98" t="s">
        <v>87</v>
      </c>
      <c r="M33" s="56" t="s">
        <v>78</v>
      </c>
      <c r="N33" s="99">
        <f>IF(M33="ASIGNADO",15,IF(M33="NO ASIGNADO",0,""))</f>
        <v>15</v>
      </c>
      <c r="O33" s="328">
        <f>SUM(N33:N39)</f>
        <v>100</v>
      </c>
      <c r="P33" s="331" t="s">
        <v>131</v>
      </c>
      <c r="Q33" s="376">
        <f>IF(Q36="DÉBIL",0,IF(Q36="MODERADO",50,IF(Q36="FUERTE",100,"")))</f>
        <v>100</v>
      </c>
      <c r="R33" s="337"/>
      <c r="S33" s="372" t="s">
        <v>95</v>
      </c>
      <c r="T33" s="372" t="s">
        <v>95</v>
      </c>
      <c r="U33" s="496" t="s">
        <v>149</v>
      </c>
      <c r="V33" s="314" t="s">
        <v>100</v>
      </c>
      <c r="W33" s="498">
        <v>42633</v>
      </c>
      <c r="X33" s="347" t="s">
        <v>316</v>
      </c>
      <c r="Y33" s="451" t="s">
        <v>317</v>
      </c>
      <c r="Z33" s="339" t="s">
        <v>286</v>
      </c>
      <c r="AA33" s="303" t="s">
        <v>145</v>
      </c>
      <c r="AB33" s="347" t="s">
        <v>318</v>
      </c>
      <c r="AC33" s="264"/>
      <c r="AD33" s="264"/>
      <c r="AE33" s="375" t="s">
        <v>288</v>
      </c>
      <c r="AF33" s="353" t="s">
        <v>319</v>
      </c>
      <c r="AG33" s="353"/>
      <c r="AO33" s="75" t="s">
        <v>170</v>
      </c>
    </row>
    <row r="34" spans="1:41" ht="60.75" customHeight="1" x14ac:dyDescent="0.2">
      <c r="A34" s="353"/>
      <c r="B34" s="287"/>
      <c r="C34" s="348"/>
      <c r="D34" s="373"/>
      <c r="E34" s="452"/>
      <c r="F34" s="354"/>
      <c r="G34" s="374"/>
      <c r="H34" s="374"/>
      <c r="I34" s="60"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MODERADO</v>
      </c>
      <c r="J34" s="323"/>
      <c r="K34" s="500"/>
      <c r="L34" s="100" t="s">
        <v>172</v>
      </c>
      <c r="M34" s="54" t="s">
        <v>122</v>
      </c>
      <c r="N34" s="101">
        <f>IF(M34="ADECUADO",15,IF(M34="INADECUADO",0,""))</f>
        <v>15</v>
      </c>
      <c r="O34" s="329"/>
      <c r="P34" s="332"/>
      <c r="Q34" s="376"/>
      <c r="R34" s="338"/>
      <c r="S34" s="372"/>
      <c r="T34" s="372"/>
      <c r="U34" s="496"/>
      <c r="V34" s="315"/>
      <c r="W34" s="354"/>
      <c r="X34" s="348"/>
      <c r="Y34" s="452"/>
      <c r="Z34" s="360"/>
      <c r="AA34" s="304"/>
      <c r="AB34" s="347"/>
      <c r="AC34" s="264"/>
      <c r="AD34" s="264"/>
      <c r="AE34" s="375"/>
      <c r="AF34" s="353"/>
      <c r="AG34" s="353"/>
      <c r="AO34" s="75" t="s">
        <v>171</v>
      </c>
    </row>
    <row r="35" spans="1:41" ht="60.75" customHeight="1" x14ac:dyDescent="0.2">
      <c r="A35" s="353"/>
      <c r="B35" s="287"/>
      <c r="C35" s="348"/>
      <c r="D35" s="373"/>
      <c r="E35" s="452"/>
      <c r="F35" s="354"/>
      <c r="G35" s="374"/>
      <c r="H35" s="374"/>
      <c r="I35" s="60"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MODERADO</v>
      </c>
      <c r="J35" s="323"/>
      <c r="K35" s="500"/>
      <c r="L35" s="67" t="s">
        <v>88</v>
      </c>
      <c r="M35" s="54" t="s">
        <v>123</v>
      </c>
      <c r="N35" s="101">
        <f>IF(M35="OPORTUNA",15,IF(M35="INOPORTUNA",0,""))</f>
        <v>15</v>
      </c>
      <c r="O35" s="329"/>
      <c r="P35" s="332"/>
      <c r="Q35" s="376"/>
      <c r="R35" s="338"/>
      <c r="S35" s="102" t="s">
        <v>139</v>
      </c>
      <c r="T35" s="102" t="s">
        <v>140</v>
      </c>
      <c r="U35" s="496"/>
      <c r="V35" s="315"/>
      <c r="W35" s="354"/>
      <c r="X35" s="348"/>
      <c r="Y35" s="452"/>
      <c r="Z35" s="360"/>
      <c r="AA35" s="304"/>
      <c r="AB35" s="347"/>
      <c r="AC35" s="264"/>
      <c r="AD35" s="264"/>
      <c r="AE35" s="375"/>
      <c r="AF35" s="353"/>
      <c r="AG35" s="353"/>
    </row>
    <row r="36" spans="1:41" ht="60.75" customHeight="1" x14ac:dyDescent="0.2">
      <c r="A36" s="353"/>
      <c r="B36" s="287"/>
      <c r="C36" s="348"/>
      <c r="D36" s="373"/>
      <c r="E36" s="63" t="s">
        <v>147</v>
      </c>
      <c r="F36" s="354"/>
      <c r="G36" s="374"/>
      <c r="H36" s="374"/>
      <c r="I36" s="60"/>
      <c r="J36" s="323"/>
      <c r="K36" s="500"/>
      <c r="L36" s="100" t="s">
        <v>111</v>
      </c>
      <c r="M36" s="54" t="s">
        <v>124</v>
      </c>
      <c r="N36" s="101">
        <f>IF(M36="PREVENIR",15,IF(M36="DETECTAR",10,IF(M36="NO ES UN CONTROL",0,"")))</f>
        <v>15</v>
      </c>
      <c r="O36" s="289" t="str">
        <f>IF(O33&lt;86,"DÉBIL",IF(O33&lt;96,"MODERADO",IF(O33&lt;101,"FUERTE","")))</f>
        <v>FUERTE</v>
      </c>
      <c r="P36" s="332"/>
      <c r="Q36" s="370" t="str">
        <f>IF(AND(O36="FUERTE",P33="FUERTE (SIEMPRE SE EJECUTA)"),"FUERTE",IF(OR(O36="DÉBIL",P33="DÉBIL (NO SE EJECUTA)"),"DÉBIL",IF(OR(O36="MODERADO",P33="MODERADO (ALGUNAS VECES)"),"MODERADO")))</f>
        <v>FUERTE</v>
      </c>
      <c r="R36" s="295" t="str">
        <f>IF(AND(O36="FUERTE",P33="FUERTE (SIEMPRE SE EJECUTA)"),"NO","SÍ")</f>
        <v>NO</v>
      </c>
      <c r="S36"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36"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36" s="496"/>
      <c r="V36" s="315"/>
      <c r="W36" s="354"/>
      <c r="X36" s="348"/>
      <c r="Y36" s="452"/>
      <c r="Z36" s="340"/>
      <c r="AA36" s="304"/>
      <c r="AB36" s="347"/>
      <c r="AC36" s="264"/>
      <c r="AD36" s="264"/>
      <c r="AE36" s="375"/>
      <c r="AF36" s="353" t="s">
        <v>290</v>
      </c>
      <c r="AG36" s="353"/>
    </row>
    <row r="37" spans="1:41" ht="60.75" customHeight="1" x14ac:dyDescent="0.2">
      <c r="A37" s="353"/>
      <c r="B37" s="287"/>
      <c r="C37" s="348"/>
      <c r="D37" s="373"/>
      <c r="E37" s="452" t="s">
        <v>320</v>
      </c>
      <c r="F37" s="354"/>
      <c r="G37" s="374"/>
      <c r="H37" s="374"/>
      <c r="I37" s="60"/>
      <c r="J37" s="323"/>
      <c r="K37" s="500"/>
      <c r="L37" s="100" t="s">
        <v>112</v>
      </c>
      <c r="M37" s="54" t="s">
        <v>82</v>
      </c>
      <c r="N37" s="101">
        <f>IF(M37="CONFIABLE",15,IF(M37="NO CONFIABLE",0,""))</f>
        <v>15</v>
      </c>
      <c r="O37" s="290"/>
      <c r="P37" s="332"/>
      <c r="Q37" s="370"/>
      <c r="R37" s="295"/>
      <c r="S37" s="371"/>
      <c r="T37" s="298"/>
      <c r="U37" s="496"/>
      <c r="V37" s="315"/>
      <c r="W37" s="354"/>
      <c r="X37" s="348"/>
      <c r="Y37" s="452"/>
      <c r="Z37" s="63" t="s">
        <v>178</v>
      </c>
      <c r="AA37" s="304"/>
      <c r="AB37" s="347"/>
      <c r="AC37" s="264"/>
      <c r="AD37" s="264"/>
      <c r="AE37" s="375"/>
      <c r="AF37" s="353"/>
      <c r="AG37" s="353"/>
    </row>
    <row r="38" spans="1:41" ht="60.75" customHeight="1" x14ac:dyDescent="0.2">
      <c r="A38" s="353"/>
      <c r="B38" s="287"/>
      <c r="C38" s="348"/>
      <c r="D38" s="373"/>
      <c r="E38" s="452"/>
      <c r="F38" s="354"/>
      <c r="G38" s="374"/>
      <c r="H38" s="374"/>
      <c r="I38" s="60"/>
      <c r="J38" s="323"/>
      <c r="K38" s="500"/>
      <c r="L38" s="100" t="s">
        <v>113</v>
      </c>
      <c r="M38" s="54" t="s">
        <v>84</v>
      </c>
      <c r="N38" s="101">
        <f>IF(M38="SE INVESTIGAN Y SE RESUELVEN OPORTUNAMENTE",15,IF(M38="NO SE INVESTIGAN Y SE RESUELVEN OPORTUNAMENTE",0,""))</f>
        <v>15</v>
      </c>
      <c r="O38" s="290"/>
      <c r="P38" s="332"/>
      <c r="Q38" s="370"/>
      <c r="R38" s="295"/>
      <c r="S38" s="371"/>
      <c r="T38" s="298"/>
      <c r="U38" s="496"/>
      <c r="V38" s="315"/>
      <c r="W38" s="354"/>
      <c r="X38" s="348"/>
      <c r="Y38" s="452"/>
      <c r="Z38" s="339" t="s">
        <v>292</v>
      </c>
      <c r="AA38" s="304"/>
      <c r="AB38" s="347"/>
      <c r="AC38" s="264"/>
      <c r="AD38" s="264"/>
      <c r="AE38" s="375"/>
      <c r="AF38" s="353"/>
      <c r="AG38" s="353"/>
    </row>
    <row r="39" spans="1:41" ht="60.75" customHeight="1" x14ac:dyDescent="0.2">
      <c r="A39" s="286"/>
      <c r="B39" s="287"/>
      <c r="C39" s="349"/>
      <c r="D39" s="311"/>
      <c r="E39" s="453"/>
      <c r="F39" s="339"/>
      <c r="G39" s="355"/>
      <c r="H39" s="355"/>
      <c r="I39" s="60"/>
      <c r="J39" s="323"/>
      <c r="K39" s="501"/>
      <c r="L39" s="103" t="s">
        <v>114</v>
      </c>
      <c r="M39" s="61" t="s">
        <v>86</v>
      </c>
      <c r="N39" s="104">
        <f>IF(M39="COMPLETA",10,IF(M39="INCOMPLETA",5,IF(M39="NO EXISTE",0,"")))</f>
        <v>10</v>
      </c>
      <c r="O39" s="290"/>
      <c r="P39" s="333"/>
      <c r="Q39" s="292"/>
      <c r="R39" s="296"/>
      <c r="S39" s="297"/>
      <c r="T39" s="298"/>
      <c r="U39" s="497"/>
      <c r="V39" s="315"/>
      <c r="W39" s="339"/>
      <c r="X39" s="349"/>
      <c r="Y39" s="453"/>
      <c r="Z39" s="340"/>
      <c r="AA39" s="305"/>
      <c r="AB39" s="451"/>
      <c r="AC39" s="306"/>
      <c r="AD39" s="306"/>
      <c r="AE39" s="366"/>
      <c r="AF39" s="286"/>
      <c r="AG39" s="286"/>
    </row>
    <row r="40" spans="1:41" ht="27.75" customHeight="1" x14ac:dyDescent="0.2">
      <c r="A40" s="278" t="s">
        <v>273</v>
      </c>
      <c r="B40" s="278"/>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row>
    <row r="41" spans="1:41" ht="21.75" customHeight="1" x14ac:dyDescent="0.2">
      <c r="A41" s="279" t="s">
        <v>34</v>
      </c>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row>
    <row r="42" spans="1:41" ht="27.75" customHeight="1" x14ac:dyDescent="0.2">
      <c r="A42" s="280" t="s">
        <v>55</v>
      </c>
      <c r="B42" s="280"/>
      <c r="C42" s="280" t="s">
        <v>274</v>
      </c>
      <c r="D42" s="280"/>
      <c r="E42" s="280"/>
      <c r="F42" s="280"/>
      <c r="G42" s="280"/>
      <c r="H42" s="280"/>
      <c r="I42" s="280"/>
      <c r="J42" s="280"/>
      <c r="K42" s="280"/>
      <c r="L42" s="280"/>
      <c r="M42" s="280"/>
      <c r="N42" s="280"/>
      <c r="O42" s="280"/>
      <c r="P42" s="280"/>
      <c r="Q42" s="280"/>
      <c r="R42" s="280"/>
      <c r="S42" s="280"/>
      <c r="T42" s="280"/>
      <c r="U42" s="280"/>
      <c r="V42" s="280"/>
      <c r="W42" s="280"/>
      <c r="X42" s="280"/>
      <c r="Y42" s="280"/>
      <c r="Z42" s="281" t="s">
        <v>275</v>
      </c>
      <c r="AA42" s="281"/>
      <c r="AB42" s="281"/>
      <c r="AC42" s="281"/>
      <c r="AD42" s="282" t="s">
        <v>26</v>
      </c>
      <c r="AE42" s="282"/>
      <c r="AF42" s="282"/>
      <c r="AG42" s="282"/>
    </row>
    <row r="43" spans="1:41" s="43" customFormat="1" ht="27.75" customHeight="1" x14ac:dyDescent="0.2">
      <c r="A43" s="258" t="s">
        <v>276</v>
      </c>
      <c r="B43" s="259"/>
      <c r="C43" s="260" t="s">
        <v>277</v>
      </c>
      <c r="D43" s="260"/>
      <c r="E43" s="260"/>
      <c r="F43" s="260"/>
      <c r="G43" s="260"/>
      <c r="H43" s="260"/>
      <c r="I43" s="260"/>
      <c r="J43" s="260"/>
      <c r="K43" s="260"/>
      <c r="L43" s="260"/>
      <c r="M43" s="260"/>
      <c r="N43" s="260"/>
      <c r="O43" s="260"/>
      <c r="P43" s="260"/>
      <c r="Q43" s="260"/>
      <c r="R43" s="260"/>
      <c r="S43" s="260"/>
      <c r="T43" s="260"/>
      <c r="U43" s="260"/>
      <c r="V43" s="260"/>
      <c r="W43" s="260"/>
      <c r="X43" s="260"/>
      <c r="Y43" s="260"/>
      <c r="Z43" s="261"/>
      <c r="AA43" s="262"/>
      <c r="AB43" s="262"/>
      <c r="AC43" s="263"/>
      <c r="AD43" s="271"/>
      <c r="AE43" s="272"/>
      <c r="AF43" s="272"/>
      <c r="AG43" s="272"/>
    </row>
    <row r="44" spans="1:41" s="43" customFormat="1" ht="27.75" customHeight="1" x14ac:dyDescent="0.2">
      <c r="A44" s="258" t="s">
        <v>276</v>
      </c>
      <c r="B44" s="259"/>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1"/>
      <c r="AA44" s="262"/>
      <c r="AB44" s="262"/>
      <c r="AC44" s="263"/>
      <c r="AD44" s="264"/>
      <c r="AE44" s="264"/>
      <c r="AF44" s="264"/>
      <c r="AG44" s="264"/>
    </row>
    <row r="45" spans="1:41" s="43" customFormat="1" ht="27.75" customHeight="1" x14ac:dyDescent="0.2">
      <c r="A45" s="258" t="s">
        <v>276</v>
      </c>
      <c r="B45" s="259"/>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1"/>
      <c r="AA45" s="262"/>
      <c r="AB45" s="262"/>
      <c r="AC45" s="263"/>
      <c r="AD45" s="264"/>
      <c r="AE45" s="264"/>
      <c r="AF45" s="264"/>
      <c r="AG45" s="264"/>
    </row>
    <row r="46" spans="1:41" ht="15" customHeight="1" x14ac:dyDescent="0.2">
      <c r="A46" s="265" t="s">
        <v>37</v>
      </c>
      <c r="B46" s="265"/>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row>
    <row r="47" spans="1:41" customFormat="1" ht="30.75" customHeight="1" x14ac:dyDescent="0.25">
      <c r="A47" s="266" t="s">
        <v>26</v>
      </c>
      <c r="B47" s="266"/>
      <c r="C47" s="266"/>
      <c r="D47" s="266"/>
      <c r="E47" s="266"/>
      <c r="F47" s="266"/>
      <c r="G47" s="266" t="s">
        <v>75</v>
      </c>
      <c r="H47" s="266"/>
      <c r="I47" s="266"/>
      <c r="J47" s="266"/>
      <c r="K47" s="266"/>
      <c r="L47" s="266"/>
      <c r="M47" s="267" t="s">
        <v>68</v>
      </c>
      <c r="N47" s="268"/>
      <c r="O47" s="268"/>
      <c r="P47" s="268"/>
      <c r="Q47" s="268"/>
      <c r="R47" s="268"/>
      <c r="S47" s="268"/>
      <c r="T47" s="268"/>
      <c r="U47" s="268"/>
      <c r="V47" s="269"/>
      <c r="W47" s="267" t="s">
        <v>146</v>
      </c>
      <c r="X47" s="268"/>
      <c r="Y47" s="268"/>
      <c r="Z47" s="268"/>
      <c r="AA47" s="269"/>
      <c r="AB47" s="270" t="str">
        <f>IF(X7="X","APOYO OFICINA ASESORA DE PLANEACIÓN","APOYO OFICINA DE CONTROL INTERNO")</f>
        <v>APOYO OFICINA ASESORA DE PLANEACIÓN</v>
      </c>
      <c r="AC47" s="270"/>
      <c r="AD47" s="270"/>
      <c r="AE47" s="270"/>
      <c r="AF47" s="270"/>
      <c r="AG47" s="270"/>
      <c r="AH47" s="106"/>
    </row>
    <row r="48" spans="1:41" s="37" customFormat="1" ht="33.75" customHeight="1" x14ac:dyDescent="0.25">
      <c r="A48" s="107" t="s">
        <v>32</v>
      </c>
      <c r="B48" s="490" t="s">
        <v>321</v>
      </c>
      <c r="C48" s="491"/>
      <c r="D48" s="491"/>
      <c r="E48" s="491"/>
      <c r="F48" s="492"/>
      <c r="G48" s="108" t="s">
        <v>32</v>
      </c>
      <c r="H48" s="490" t="s">
        <v>322</v>
      </c>
      <c r="I48" s="491"/>
      <c r="J48" s="491"/>
      <c r="K48" s="491"/>
      <c r="L48" s="492"/>
      <c r="M48" s="108" t="s">
        <v>32</v>
      </c>
      <c r="N48" s="109"/>
      <c r="O48" s="493" t="s">
        <v>323</v>
      </c>
      <c r="P48" s="493"/>
      <c r="Q48" s="493"/>
      <c r="R48" s="493"/>
      <c r="S48" s="493"/>
      <c r="T48" s="493"/>
      <c r="U48" s="493"/>
      <c r="V48" s="494"/>
      <c r="W48" s="110" t="s">
        <v>32</v>
      </c>
      <c r="X48" s="490" t="s">
        <v>324</v>
      </c>
      <c r="Y48" s="491"/>
      <c r="Z48" s="491"/>
      <c r="AA48" s="492"/>
      <c r="AB48" s="110" t="s">
        <v>32</v>
      </c>
      <c r="AC48" s="135"/>
      <c r="AD48" s="135"/>
      <c r="AE48" s="135"/>
      <c r="AF48" s="135"/>
      <c r="AG48" s="135"/>
    </row>
    <row r="49" spans="1:33" s="37" customFormat="1" ht="32.25" customHeight="1" x14ac:dyDescent="0.25">
      <c r="A49" s="107" t="s">
        <v>33</v>
      </c>
      <c r="B49" s="490" t="s">
        <v>325</v>
      </c>
      <c r="C49" s="491"/>
      <c r="D49" s="491"/>
      <c r="E49" s="491"/>
      <c r="F49" s="492"/>
      <c r="G49" s="107" t="s">
        <v>33</v>
      </c>
      <c r="H49" s="495" t="s">
        <v>326</v>
      </c>
      <c r="I49" s="495"/>
      <c r="J49" s="495"/>
      <c r="K49" s="495"/>
      <c r="L49" s="495"/>
      <c r="M49" s="108" t="s">
        <v>33</v>
      </c>
      <c r="N49" s="111"/>
      <c r="O49" s="495" t="s">
        <v>327</v>
      </c>
      <c r="P49" s="495"/>
      <c r="Q49" s="495"/>
      <c r="R49" s="495"/>
      <c r="S49" s="495"/>
      <c r="T49" s="495"/>
      <c r="U49" s="495"/>
      <c r="V49" s="495"/>
      <c r="W49" s="107" t="s">
        <v>33</v>
      </c>
      <c r="X49" s="490" t="s">
        <v>328</v>
      </c>
      <c r="Y49" s="491"/>
      <c r="Z49" s="491"/>
      <c r="AA49" s="492"/>
      <c r="AB49" s="107" t="s">
        <v>33</v>
      </c>
      <c r="AC49" s="135"/>
      <c r="AD49" s="135"/>
      <c r="AE49" s="135"/>
      <c r="AF49" s="135"/>
      <c r="AG49" s="135"/>
    </row>
    <row r="50" spans="1:33" s="43" customFormat="1" x14ac:dyDescent="0.2">
      <c r="D50" s="112"/>
    </row>
  </sheetData>
  <sheetProtection selectLockedCells="1"/>
  <dataConsolidate/>
  <mergeCells count="21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E23:E25"/>
    <mergeCell ref="Z24:Z25"/>
    <mergeCell ref="A26:A32"/>
    <mergeCell ref="B26:B32"/>
    <mergeCell ref="C26:C32"/>
    <mergeCell ref="D26:D32"/>
    <mergeCell ref="E26:E28"/>
    <mergeCell ref="F26:F32"/>
    <mergeCell ref="G26:G32"/>
    <mergeCell ref="H26:H32"/>
    <mergeCell ref="J19:J25"/>
    <mergeCell ref="K19:K25"/>
    <mergeCell ref="R19:R21"/>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J26:J32"/>
    <mergeCell ref="K26:K32"/>
    <mergeCell ref="R26:R28"/>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A43:B43"/>
    <mergeCell ref="C43:Y43"/>
    <mergeCell ref="Z43:AC43"/>
    <mergeCell ref="AD43:AG43"/>
    <mergeCell ref="A44:B44"/>
    <mergeCell ref="C44:Y44"/>
    <mergeCell ref="Z44:AC44"/>
    <mergeCell ref="AD44:AG44"/>
    <mergeCell ref="E37:E39"/>
    <mergeCell ref="Z38:Z39"/>
    <mergeCell ref="A40:AG40"/>
    <mergeCell ref="A41:AG41"/>
    <mergeCell ref="A42:B42"/>
    <mergeCell ref="C42:Y42"/>
    <mergeCell ref="Z42:AC42"/>
    <mergeCell ref="AD42:AG42"/>
    <mergeCell ref="AE33:AE39"/>
    <mergeCell ref="AF33:AF35"/>
    <mergeCell ref="AG33:AG39"/>
    <mergeCell ref="O36:O39"/>
    <mergeCell ref="Q36:Q39"/>
    <mergeCell ref="R36:R39"/>
    <mergeCell ref="S36:S39"/>
    <mergeCell ref="T36:T39"/>
    <mergeCell ref="A45:B45"/>
    <mergeCell ref="C45:Y45"/>
    <mergeCell ref="Z45:AC45"/>
    <mergeCell ref="AD45:AG45"/>
    <mergeCell ref="A46:AG46"/>
    <mergeCell ref="A47:F47"/>
    <mergeCell ref="G47:L47"/>
    <mergeCell ref="M47:V47"/>
    <mergeCell ref="W47:AA47"/>
    <mergeCell ref="AB47:AG47"/>
    <mergeCell ref="B48:F48"/>
    <mergeCell ref="H48:L48"/>
    <mergeCell ref="O48:V48"/>
    <mergeCell ref="X48:AA48"/>
    <mergeCell ref="AC48:AG48"/>
    <mergeCell ref="B49:F49"/>
    <mergeCell ref="H49:L49"/>
    <mergeCell ref="O49:V49"/>
    <mergeCell ref="X49:AA49"/>
    <mergeCell ref="AC49:AG49"/>
  </mergeCells>
  <conditionalFormatting sqref="J12:J18">
    <cfRule type="containsText" dxfId="135" priority="29" operator="containsText" text="EXTREMO">
      <formula>NOT(ISERROR(SEARCH("EXTREMO",J12)))</formula>
    </cfRule>
    <cfRule type="containsText" dxfId="134" priority="30" operator="containsText" text="ALTO">
      <formula>NOT(ISERROR(SEARCH("ALTO",J12)))</formula>
    </cfRule>
    <cfRule type="containsText" dxfId="133" priority="31" operator="containsText" text="MODERADO">
      <formula>NOT(ISERROR(SEARCH("MODERADO",J12)))</formula>
    </cfRule>
    <cfRule type="containsText" dxfId="132" priority="32" operator="containsText" text="BAJO">
      <formula>NOT(ISERROR(SEARCH("BAJO",J12)))</formula>
    </cfRule>
  </conditionalFormatting>
  <conditionalFormatting sqref="U12:U18">
    <cfRule type="containsText" dxfId="131" priority="25" operator="containsText" text="EXTREMO">
      <formula>NOT(ISERROR(SEARCH("EXTREMO",U12)))</formula>
    </cfRule>
    <cfRule type="containsText" dxfId="130" priority="26" operator="containsText" text="MODERADO">
      <formula>NOT(ISERROR(SEARCH("MODERADO",U12)))</formula>
    </cfRule>
    <cfRule type="containsText" dxfId="129" priority="27" operator="containsText" text="ALTO">
      <formula>NOT(ISERROR(SEARCH("ALTO",U12)))</formula>
    </cfRule>
    <cfRule type="containsText" dxfId="128" priority="28" operator="containsText" text="BAJO">
      <formula>NOT(ISERROR(SEARCH("BAJO",U12)))</formula>
    </cfRule>
  </conditionalFormatting>
  <conditionalFormatting sqref="J19:J25">
    <cfRule type="containsText" dxfId="127" priority="21" operator="containsText" text="EXTREMO">
      <formula>NOT(ISERROR(SEARCH("EXTREMO",J19)))</formula>
    </cfRule>
    <cfRule type="containsText" dxfId="126" priority="22" operator="containsText" text="ALTO">
      <formula>NOT(ISERROR(SEARCH("ALTO",J19)))</formula>
    </cfRule>
    <cfRule type="containsText" dxfId="125" priority="23" operator="containsText" text="MODERADO">
      <formula>NOT(ISERROR(SEARCH("MODERADO",J19)))</formula>
    </cfRule>
    <cfRule type="containsText" dxfId="124" priority="24" operator="containsText" text="BAJO">
      <formula>NOT(ISERROR(SEARCH("BAJO",J19)))</formula>
    </cfRule>
  </conditionalFormatting>
  <conditionalFormatting sqref="U19:U25">
    <cfRule type="containsText" dxfId="123" priority="17" operator="containsText" text="EXTREMO">
      <formula>NOT(ISERROR(SEARCH("EXTREMO",U19)))</formula>
    </cfRule>
    <cfRule type="containsText" dxfId="122" priority="18" operator="containsText" text="MODERADO">
      <formula>NOT(ISERROR(SEARCH("MODERADO",U19)))</formula>
    </cfRule>
    <cfRule type="containsText" dxfId="121" priority="19" operator="containsText" text="ALTO">
      <formula>NOT(ISERROR(SEARCH("ALTO",U19)))</formula>
    </cfRule>
    <cfRule type="containsText" dxfId="120" priority="20" operator="containsText" text="BAJO">
      <formula>NOT(ISERROR(SEARCH("BAJO",U19)))</formula>
    </cfRule>
  </conditionalFormatting>
  <conditionalFormatting sqref="J26:J32">
    <cfRule type="containsText" dxfId="119" priority="13" operator="containsText" text="EXTREMO">
      <formula>NOT(ISERROR(SEARCH("EXTREMO",J26)))</formula>
    </cfRule>
    <cfRule type="containsText" dxfId="118" priority="14" operator="containsText" text="ALTO">
      <formula>NOT(ISERROR(SEARCH("ALTO",J26)))</formula>
    </cfRule>
    <cfRule type="containsText" dxfId="117" priority="15" operator="containsText" text="MODERADO">
      <formula>NOT(ISERROR(SEARCH("MODERADO",J26)))</formula>
    </cfRule>
    <cfRule type="containsText" dxfId="116" priority="16" operator="containsText" text="BAJO">
      <formula>NOT(ISERROR(SEARCH("BAJO",J26)))</formula>
    </cfRule>
  </conditionalFormatting>
  <conditionalFormatting sqref="U26:U32">
    <cfRule type="containsText" dxfId="115" priority="9" operator="containsText" text="EXTREMO">
      <formula>NOT(ISERROR(SEARCH("EXTREMO",U26)))</formula>
    </cfRule>
    <cfRule type="containsText" dxfId="114" priority="10" operator="containsText" text="MODERADO">
      <formula>NOT(ISERROR(SEARCH("MODERADO",U26)))</formula>
    </cfRule>
    <cfRule type="containsText" dxfId="113" priority="11" operator="containsText" text="ALTO">
      <formula>NOT(ISERROR(SEARCH("ALTO",U26)))</formula>
    </cfRule>
    <cfRule type="containsText" dxfId="112" priority="12" operator="containsText" text="BAJO">
      <formula>NOT(ISERROR(SEARCH("BAJO",U26)))</formula>
    </cfRule>
  </conditionalFormatting>
  <conditionalFormatting sqref="J33:J39">
    <cfRule type="containsText" dxfId="111" priority="5" operator="containsText" text="EXTREMO">
      <formula>NOT(ISERROR(SEARCH("EXTREMO",J33)))</formula>
    </cfRule>
    <cfRule type="containsText" dxfId="110" priority="6" operator="containsText" text="ALTO">
      <formula>NOT(ISERROR(SEARCH("ALTO",J33)))</formula>
    </cfRule>
    <cfRule type="containsText" dxfId="109" priority="7" operator="containsText" text="MODERADO">
      <formula>NOT(ISERROR(SEARCH("MODERADO",J33)))</formula>
    </cfRule>
    <cfRule type="containsText" dxfId="108" priority="8" operator="containsText" text="BAJO">
      <formula>NOT(ISERROR(SEARCH("BAJO",J33)))</formula>
    </cfRule>
  </conditionalFormatting>
  <conditionalFormatting sqref="U33:U39">
    <cfRule type="containsText" dxfId="107" priority="1" operator="containsText" text="EXTREMO">
      <formula>NOT(ISERROR(SEARCH("EXTREMO",U33)))</formula>
    </cfRule>
    <cfRule type="containsText" dxfId="106" priority="2" operator="containsText" text="MODERADO">
      <formula>NOT(ISERROR(SEARCH("MODERADO",U33)))</formula>
    </cfRule>
    <cfRule type="containsText" dxfId="105" priority="3" operator="containsText" text="ALTO">
      <formula>NOT(ISERROR(SEARCH("ALTO",U33)))</formula>
    </cfRule>
    <cfRule type="containsText" dxfId="104" priority="4" operator="containsText" text="BAJO">
      <formula>NOT(ISERROR(SEARCH("BAJO",U33)))</formula>
    </cfRule>
  </conditionalFormatting>
  <dataValidations count="15">
    <dataValidation type="list" allowBlank="1" showInputMessage="1" showErrorMessage="1" sqref="U12:U39" xr:uid="{4DC3682D-42F4-4FBF-A17F-60BA6D46202C}">
      <formula1>$AO$10:$AO$34</formula1>
    </dataValidation>
    <dataValidation type="list" allowBlank="1" showInputMessage="1" showErrorMessage="1" sqref="M15 M22 M29 M36" xr:uid="{7130093C-11A2-4B65-9041-B9BC11939178}">
      <formula1>$AJ$16:$AL$16</formula1>
    </dataValidation>
    <dataValidation type="list" allowBlank="1" showInputMessage="1" showErrorMessage="1" sqref="AA12:AA39" xr:uid="{334C0E14-A0CF-48E1-810F-B277EF2F750D}">
      <formula1>$AN$12:$AN$13</formula1>
    </dataValidation>
    <dataValidation type="list" allowBlank="1" showInputMessage="1" showErrorMessage="1" sqref="T12 S12:S13 T19 S19:S20 T26 S26:S27 T33 S33:S34" xr:uid="{DEB54ED0-427F-461C-8D8F-00537130CE86}">
      <formula1>$AH$15:$AH$17</formula1>
    </dataValidation>
    <dataValidation type="list" allowBlank="1" showInputMessage="1" showErrorMessage="1" sqref="D12:D39" xr:uid="{855C4786-7D50-43A7-8F4F-20DEEEFCA550}">
      <formula1>$AN$2:$AN$8</formula1>
    </dataValidation>
    <dataValidation type="list" allowBlank="1" showInputMessage="1" showErrorMessage="1" sqref="V12:V39" xr:uid="{DF5BAF8C-D663-42C1-94FA-74F2D757DCB6}">
      <formula1>$AH$14:$AK$14</formula1>
    </dataValidation>
    <dataValidation type="list" allowBlank="1" showInputMessage="1" showErrorMessage="1" sqref="P12 P19 P26 P33" xr:uid="{2CA6C849-DC10-4FAA-A804-C7C638C09A0A}">
      <formula1>$AH$10:$AJ$10</formula1>
    </dataValidation>
    <dataValidation type="list" allowBlank="1" showInputMessage="1" showErrorMessage="1" sqref="M17 M24 M31 M38" xr:uid="{540C3FB9-1963-4219-93C5-7DA112103FDB}">
      <formula1>$AH$8:$AI$8</formula1>
    </dataValidation>
    <dataValidation type="list" allowBlank="1" showInputMessage="1" showErrorMessage="1" sqref="M16 M23 M30 M37" xr:uid="{B645362A-2E1D-444F-9CD7-3F70A50701BE}">
      <formula1>$AH$7:$AI$7</formula1>
    </dataValidation>
    <dataValidation type="list" allowBlank="1" showInputMessage="1" showErrorMessage="1" sqref="M14 M21 M28 M35" xr:uid="{B799E8BB-7C99-4F9C-B7D0-43F0438CA618}">
      <formula1>$AH$5:$AI$5</formula1>
    </dataValidation>
    <dataValidation type="list" allowBlank="1" showInputMessage="1" showErrorMessage="1" sqref="M13 M20 M27 M34" xr:uid="{DF85F02C-AF9C-438C-B3C4-D58827EAFA5E}">
      <formula1>$AH$4:$AI$4</formula1>
    </dataValidation>
    <dataValidation type="list" allowBlank="1" showInputMessage="1" showErrorMessage="1" sqref="M12 M19 M26 M33" xr:uid="{FAAB9E2A-763C-4675-A78D-35BEE283C768}">
      <formula1>$AH$2:$AH$3</formula1>
    </dataValidation>
    <dataValidation type="list" allowBlank="1" showInputMessage="1" showErrorMessage="1" sqref="G12:G39" xr:uid="{0C388562-C487-467F-928F-2DB694E8C300}">
      <formula1>$AL$2:$AL$6</formula1>
    </dataValidation>
    <dataValidation type="list" allowBlank="1" showInputMessage="1" showErrorMessage="1" sqref="M18 M25 M32 M39" xr:uid="{DECBEED8-9813-479D-9087-5519EF33F41B}">
      <formula1>$AH$9:$AJ$9</formula1>
    </dataValidation>
    <dataValidation type="list" allowBlank="1" showInputMessage="1" showErrorMessage="1" sqref="H12:H39" xr:uid="{AC82DFFE-F3B0-45A8-B790-018330413129}">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1BC4-921C-42B9-ADDA-7C21CBD273AF}">
  <dimension ref="A1:AP48"/>
  <sheetViews>
    <sheetView view="pageBreakPreview" topLeftCell="F1" zoomScale="40" zoomScaleNormal="40" zoomScaleSheetLayoutView="40" workbookViewId="0">
      <selection activeCell="AB19" sqref="AB19:AB25"/>
    </sheetView>
  </sheetViews>
  <sheetFormatPr baseColWidth="10" defaultRowHeight="12.75" x14ac:dyDescent="0.2"/>
  <cols>
    <col min="1" max="2" width="22.5703125" style="75" customWidth="1"/>
    <col min="3" max="3" width="15.42578125" style="75" customWidth="1"/>
    <col min="4" max="4" width="27.42578125" style="112"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2.855468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hidden="1" customWidth="1"/>
    <col min="35" max="42" width="11.42578125" style="75" hidden="1" customWidth="1"/>
    <col min="43" max="16384" width="11.42578125" style="75"/>
  </cols>
  <sheetData>
    <row r="1" spans="1:41" x14ac:dyDescent="0.2">
      <c r="A1" s="85"/>
      <c r="B1" s="85"/>
      <c r="C1" s="85"/>
      <c r="D1" s="86"/>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K1" s="75" t="s">
        <v>9</v>
      </c>
      <c r="AL1" s="75" t="s">
        <v>8</v>
      </c>
      <c r="AN1" s="75" t="s">
        <v>61</v>
      </c>
    </row>
    <row r="2" spans="1:41" x14ac:dyDescent="0.2">
      <c r="A2" s="85"/>
      <c r="B2" s="85"/>
      <c r="C2" s="85"/>
      <c r="D2" s="86"/>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75" t="s">
        <v>78</v>
      </c>
      <c r="AI2" s="75" t="s">
        <v>11</v>
      </c>
      <c r="AL2" s="75" t="s">
        <v>105</v>
      </c>
      <c r="AN2" s="75" t="s">
        <v>63</v>
      </c>
    </row>
    <row r="3" spans="1:41" x14ac:dyDescent="0.2">
      <c r="A3" s="85"/>
      <c r="B3" s="85"/>
      <c r="C3" s="85"/>
      <c r="D3" s="86"/>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75" t="s">
        <v>79</v>
      </c>
      <c r="AI3" s="75" t="s">
        <v>12</v>
      </c>
      <c r="AL3" s="75" t="s">
        <v>106</v>
      </c>
      <c r="AN3" s="75" t="s">
        <v>118</v>
      </c>
    </row>
    <row r="4" spans="1:41" x14ac:dyDescent="0.2">
      <c r="A4" s="85"/>
      <c r="B4" s="85"/>
      <c r="C4" s="85"/>
      <c r="D4" s="86"/>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75" t="s">
        <v>122</v>
      </c>
      <c r="AI4" s="75" t="s">
        <v>80</v>
      </c>
      <c r="AK4" s="75" t="s">
        <v>93</v>
      </c>
      <c r="AL4" s="75" t="s">
        <v>107</v>
      </c>
      <c r="AN4" s="75" t="s">
        <v>64</v>
      </c>
    </row>
    <row r="5" spans="1:41" x14ac:dyDescent="0.2">
      <c r="A5" s="85"/>
      <c r="B5" s="85"/>
      <c r="C5" s="85"/>
      <c r="D5" s="86"/>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75" t="s">
        <v>123</v>
      </c>
      <c r="AI5" s="75" t="s">
        <v>81</v>
      </c>
      <c r="AK5" s="75" t="s">
        <v>104</v>
      </c>
      <c r="AL5" s="75" t="s">
        <v>108</v>
      </c>
      <c r="AN5" s="75" t="s">
        <v>62</v>
      </c>
    </row>
    <row r="6" spans="1:41" ht="29.25" customHeight="1" x14ac:dyDescent="0.2">
      <c r="A6" s="85"/>
      <c r="B6" s="85"/>
      <c r="C6" s="85"/>
      <c r="D6" s="86"/>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75" t="s">
        <v>125</v>
      </c>
      <c r="AI6" s="75" t="s">
        <v>126</v>
      </c>
      <c r="AJ6" s="75" t="s">
        <v>65</v>
      </c>
      <c r="AK6" s="75" t="s">
        <v>109</v>
      </c>
      <c r="AL6" s="75" t="s">
        <v>110</v>
      </c>
      <c r="AN6" s="75" t="s">
        <v>115</v>
      </c>
    </row>
    <row r="7" spans="1:41" ht="24.75" customHeight="1" x14ac:dyDescent="0.2">
      <c r="A7" s="404" t="s">
        <v>67</v>
      </c>
      <c r="B7" s="404"/>
      <c r="C7" s="405" t="s">
        <v>59</v>
      </c>
      <c r="D7" s="405"/>
      <c r="E7" s="405"/>
      <c r="F7" s="405"/>
      <c r="G7" s="406"/>
      <c r="H7" s="407"/>
      <c r="I7" s="407"/>
      <c r="J7" s="407"/>
      <c r="K7" s="407"/>
      <c r="L7" s="408"/>
      <c r="M7" s="409" t="s">
        <v>74</v>
      </c>
      <c r="N7" s="410"/>
      <c r="O7" s="410"/>
      <c r="P7" s="410"/>
      <c r="Q7" s="410"/>
      <c r="R7" s="410"/>
      <c r="S7" s="410"/>
      <c r="T7" s="410"/>
      <c r="U7" s="410"/>
      <c r="V7" s="411"/>
      <c r="W7" s="87" t="s">
        <v>70</v>
      </c>
      <c r="X7" s="88"/>
      <c r="Y7" s="89" t="s">
        <v>71</v>
      </c>
      <c r="Z7" s="412"/>
      <c r="AA7" s="413"/>
      <c r="AB7" s="87" t="s">
        <v>72</v>
      </c>
      <c r="AC7" s="88"/>
      <c r="AD7" s="90" t="s">
        <v>73</v>
      </c>
      <c r="AE7" s="91"/>
      <c r="AF7" s="414"/>
      <c r="AG7" s="414"/>
      <c r="AH7" s="75" t="s">
        <v>82</v>
      </c>
      <c r="AI7" s="75" t="s">
        <v>83</v>
      </c>
      <c r="AJ7" s="75" t="s">
        <v>66</v>
      </c>
      <c r="AN7" s="75" t="s">
        <v>116</v>
      </c>
    </row>
    <row r="8" spans="1:41" x14ac:dyDescent="0.2">
      <c r="A8" s="389" t="s">
        <v>52</v>
      </c>
      <c r="B8" s="389"/>
      <c r="C8" s="389"/>
      <c r="D8" s="389"/>
      <c r="E8" s="389"/>
      <c r="F8" s="389"/>
      <c r="G8" s="390" t="s">
        <v>21</v>
      </c>
      <c r="H8" s="391"/>
      <c r="I8" s="391"/>
      <c r="J8" s="391"/>
      <c r="K8" s="391"/>
      <c r="L8" s="391"/>
      <c r="M8" s="391"/>
      <c r="N8" s="391"/>
      <c r="O8" s="391"/>
      <c r="P8" s="391"/>
      <c r="Q8" s="391"/>
      <c r="R8" s="391"/>
      <c r="S8" s="391"/>
      <c r="T8" s="391"/>
      <c r="U8" s="391"/>
      <c r="V8" s="391"/>
      <c r="W8" s="391"/>
      <c r="X8" s="398"/>
      <c r="Y8" s="391"/>
      <c r="Z8" s="391"/>
      <c r="AA8" s="391"/>
      <c r="AB8" s="392"/>
      <c r="AC8" s="395" t="s">
        <v>27</v>
      </c>
      <c r="AD8" s="400" t="s">
        <v>38</v>
      </c>
      <c r="AE8" s="401"/>
      <c r="AF8" s="401"/>
      <c r="AG8" s="401"/>
      <c r="AH8" s="75" t="s">
        <v>84</v>
      </c>
      <c r="AI8" s="75" t="s">
        <v>85</v>
      </c>
      <c r="AN8" s="75" t="s">
        <v>117</v>
      </c>
    </row>
    <row r="9" spans="1:41" s="92" customFormat="1" ht="14.25" customHeight="1" x14ac:dyDescent="0.2">
      <c r="A9" s="381" t="s">
        <v>58</v>
      </c>
      <c r="B9" s="379" t="s">
        <v>60</v>
      </c>
      <c r="C9" s="381" t="s">
        <v>40</v>
      </c>
      <c r="D9" s="381" t="s">
        <v>61</v>
      </c>
      <c r="E9" s="381" t="s">
        <v>41</v>
      </c>
      <c r="F9" s="394" t="s">
        <v>42</v>
      </c>
      <c r="G9" s="389" t="s">
        <v>69</v>
      </c>
      <c r="H9" s="389"/>
      <c r="I9" s="389"/>
      <c r="J9" s="389"/>
      <c r="K9" s="390" t="s">
        <v>24</v>
      </c>
      <c r="L9" s="391"/>
      <c r="M9" s="391"/>
      <c r="N9" s="391"/>
      <c r="O9" s="391"/>
      <c r="P9" s="391"/>
      <c r="Q9" s="391"/>
      <c r="R9" s="391"/>
      <c r="S9" s="391"/>
      <c r="T9" s="392"/>
      <c r="U9" s="390" t="s">
        <v>44</v>
      </c>
      <c r="V9" s="391"/>
      <c r="W9" s="391"/>
      <c r="X9" s="391"/>
      <c r="Y9" s="391"/>
      <c r="Z9" s="391"/>
      <c r="AA9" s="391"/>
      <c r="AB9" s="392"/>
      <c r="AC9" s="399"/>
      <c r="AD9" s="400"/>
      <c r="AE9" s="401"/>
      <c r="AF9" s="401"/>
      <c r="AG9" s="401"/>
      <c r="AH9" s="75" t="s">
        <v>86</v>
      </c>
      <c r="AI9" s="75" t="s">
        <v>127</v>
      </c>
      <c r="AJ9" s="75" t="s">
        <v>89</v>
      </c>
    </row>
    <row r="10" spans="1:41" s="92" customFormat="1" ht="20.25" customHeight="1" x14ac:dyDescent="0.2">
      <c r="A10" s="381"/>
      <c r="B10" s="397"/>
      <c r="C10" s="381"/>
      <c r="D10" s="381"/>
      <c r="E10" s="381"/>
      <c r="F10" s="394"/>
      <c r="G10" s="393" t="s">
        <v>43</v>
      </c>
      <c r="H10" s="393"/>
      <c r="I10" s="393"/>
      <c r="J10" s="393"/>
      <c r="K10" s="377" t="s">
        <v>76</v>
      </c>
      <c r="L10" s="394" t="s">
        <v>77</v>
      </c>
      <c r="M10" s="394" t="s">
        <v>23</v>
      </c>
      <c r="N10" s="395" t="s">
        <v>128</v>
      </c>
      <c r="O10" s="381" t="s">
        <v>129</v>
      </c>
      <c r="P10" s="397" t="s">
        <v>130</v>
      </c>
      <c r="Q10" s="379" t="s">
        <v>134</v>
      </c>
      <c r="R10" s="381" t="s">
        <v>90</v>
      </c>
      <c r="S10" s="379" t="s">
        <v>135</v>
      </c>
      <c r="T10" s="379" t="s">
        <v>136</v>
      </c>
      <c r="U10" s="378" t="s">
        <v>142</v>
      </c>
      <c r="V10" s="381" t="s">
        <v>97</v>
      </c>
      <c r="W10" s="377" t="s">
        <v>102</v>
      </c>
      <c r="X10" s="379" t="s">
        <v>119</v>
      </c>
      <c r="Y10" s="381" t="s">
        <v>175</v>
      </c>
      <c r="Z10" s="381"/>
      <c r="AA10" s="381"/>
      <c r="AB10" s="381"/>
      <c r="AC10" s="399"/>
      <c r="AD10" s="402"/>
      <c r="AE10" s="403"/>
      <c r="AF10" s="403"/>
      <c r="AG10" s="403"/>
      <c r="AH10" s="92" t="s">
        <v>131</v>
      </c>
      <c r="AI10" s="92" t="s">
        <v>132</v>
      </c>
      <c r="AJ10" s="92" t="s">
        <v>133</v>
      </c>
      <c r="AL10" s="92" t="s">
        <v>120</v>
      </c>
      <c r="AO10" s="75" t="s">
        <v>94</v>
      </c>
    </row>
    <row r="11" spans="1:41" s="92" customFormat="1" ht="57.75" customHeight="1" x14ac:dyDescent="0.2">
      <c r="A11" s="379"/>
      <c r="B11" s="380"/>
      <c r="C11" s="379"/>
      <c r="D11" s="379"/>
      <c r="E11" s="379"/>
      <c r="F11" s="395"/>
      <c r="G11" s="93" t="s">
        <v>8</v>
      </c>
      <c r="H11" s="93" t="s">
        <v>9</v>
      </c>
      <c r="I11" s="93"/>
      <c r="J11" s="94" t="s">
        <v>143</v>
      </c>
      <c r="K11" s="378"/>
      <c r="L11" s="394"/>
      <c r="M11" s="394"/>
      <c r="N11" s="396"/>
      <c r="O11" s="381"/>
      <c r="P11" s="380"/>
      <c r="Q11" s="380"/>
      <c r="R11" s="381"/>
      <c r="S11" s="380"/>
      <c r="T11" s="380"/>
      <c r="U11" s="388"/>
      <c r="V11" s="381"/>
      <c r="W11" s="378"/>
      <c r="X11" s="380"/>
      <c r="Y11" s="95" t="s">
        <v>177</v>
      </c>
      <c r="Z11" s="95" t="s">
        <v>176</v>
      </c>
      <c r="AA11" s="96" t="s">
        <v>144</v>
      </c>
      <c r="AB11" s="96" t="s">
        <v>48</v>
      </c>
      <c r="AC11" s="396"/>
      <c r="AD11" s="97" t="s">
        <v>174</v>
      </c>
      <c r="AE11" s="97" t="s">
        <v>50</v>
      </c>
      <c r="AF11" s="97" t="s">
        <v>103</v>
      </c>
      <c r="AG11" s="95" t="s">
        <v>141</v>
      </c>
      <c r="AH11" s="92" t="s">
        <v>137</v>
      </c>
      <c r="AI11" s="92" t="s">
        <v>12</v>
      </c>
      <c r="AL11" s="92" t="s">
        <v>121</v>
      </c>
      <c r="AO11" s="75" t="s">
        <v>148</v>
      </c>
    </row>
    <row r="12" spans="1:41" ht="37.5" customHeight="1" x14ac:dyDescent="0.2">
      <c r="A12" s="510" t="s">
        <v>329</v>
      </c>
      <c r="B12" s="511" t="s">
        <v>330</v>
      </c>
      <c r="C12" s="353" t="s">
        <v>331</v>
      </c>
      <c r="D12" s="417" t="s">
        <v>64</v>
      </c>
      <c r="E12" s="286" t="s">
        <v>332</v>
      </c>
      <c r="F12" s="353" t="s">
        <v>333</v>
      </c>
      <c r="G12" s="374" t="s">
        <v>108</v>
      </c>
      <c r="H12" s="374" t="s">
        <v>93</v>
      </c>
      <c r="I12" s="60" t="str">
        <f>CONCATENATE(G12,H12)</f>
        <v>PROBABLEMODERADO</v>
      </c>
      <c r="J12" s="322" t="str">
        <f>I13</f>
        <v>5. ALTO</v>
      </c>
      <c r="K12" s="375" t="s">
        <v>334</v>
      </c>
      <c r="L12" s="98" t="s">
        <v>87</v>
      </c>
      <c r="M12" s="56" t="s">
        <v>78</v>
      </c>
      <c r="N12" s="99">
        <f>IF(M12="ASIGNADO",15,IF(M12="NO ASIGNADO",0,""))</f>
        <v>15</v>
      </c>
      <c r="O12" s="328">
        <f>SUM(N12:N18)</f>
        <v>100</v>
      </c>
      <c r="P12" s="331" t="s">
        <v>131</v>
      </c>
      <c r="Q12" s="376">
        <f>IF(Q15="DÉBIL",0,IF(Q15="MODERADO",50,IF(Q15="FUERTE",100,"")))</f>
        <v>100</v>
      </c>
      <c r="R12" s="337"/>
      <c r="S12" s="372" t="s">
        <v>95</v>
      </c>
      <c r="T12" s="372" t="s">
        <v>96</v>
      </c>
      <c r="U12" s="373" t="s">
        <v>151</v>
      </c>
      <c r="V12" s="314" t="s">
        <v>99</v>
      </c>
      <c r="W12" s="354" t="s">
        <v>335</v>
      </c>
      <c r="X12" s="353"/>
      <c r="Y12" s="306"/>
      <c r="Z12" s="339" t="s">
        <v>336</v>
      </c>
      <c r="AA12" s="303" t="s">
        <v>145</v>
      </c>
      <c r="AB12" s="264"/>
      <c r="AC12" s="264"/>
      <c r="AD12" s="264"/>
      <c r="AE12" s="374" t="s">
        <v>337</v>
      </c>
      <c r="AF12" s="506" t="s">
        <v>338</v>
      </c>
      <c r="AG12" s="353"/>
      <c r="AH12" s="75" t="s">
        <v>91</v>
      </c>
      <c r="AI12" s="75" t="s">
        <v>92</v>
      </c>
      <c r="AJ12" s="75" t="s">
        <v>93</v>
      </c>
      <c r="AK12" s="75" t="s">
        <v>94</v>
      </c>
      <c r="AL12" s="75" t="s">
        <v>93</v>
      </c>
      <c r="AN12" s="75" t="s">
        <v>145</v>
      </c>
      <c r="AO12" s="75" t="s">
        <v>149</v>
      </c>
    </row>
    <row r="13" spans="1:41" ht="51.75" customHeight="1" x14ac:dyDescent="0.2">
      <c r="A13" s="510"/>
      <c r="B13" s="512"/>
      <c r="C13" s="354"/>
      <c r="D13" s="373"/>
      <c r="E13" s="287"/>
      <c r="F13" s="354"/>
      <c r="G13" s="374"/>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ALTO</v>
      </c>
      <c r="J13" s="323"/>
      <c r="K13" s="508"/>
      <c r="L13" s="100" t="s">
        <v>172</v>
      </c>
      <c r="M13" s="54" t="s">
        <v>122</v>
      </c>
      <c r="N13" s="101">
        <f>IF(M13="ADECUADO",15,IF(M13="INADECUADO",0,""))</f>
        <v>15</v>
      </c>
      <c r="O13" s="329"/>
      <c r="P13" s="332"/>
      <c r="Q13" s="376"/>
      <c r="R13" s="338"/>
      <c r="S13" s="372"/>
      <c r="T13" s="372"/>
      <c r="U13" s="373"/>
      <c r="V13" s="315"/>
      <c r="W13" s="354"/>
      <c r="X13" s="354"/>
      <c r="Y13" s="307"/>
      <c r="Z13" s="360"/>
      <c r="AA13" s="304"/>
      <c r="AB13" s="264"/>
      <c r="AC13" s="264"/>
      <c r="AD13" s="264"/>
      <c r="AE13" s="374"/>
      <c r="AF13" s="506"/>
      <c r="AG13" s="353"/>
      <c r="AH13" s="75" t="s">
        <v>95</v>
      </c>
      <c r="AI13" s="75" t="s">
        <v>96</v>
      </c>
      <c r="AL13" s="75" t="s">
        <v>104</v>
      </c>
      <c r="AN13" s="75" t="s">
        <v>173</v>
      </c>
      <c r="AO13" s="75" t="s">
        <v>150</v>
      </c>
    </row>
    <row r="14" spans="1:41" ht="69.75" customHeight="1" x14ac:dyDescent="0.2">
      <c r="A14" s="510"/>
      <c r="B14" s="512"/>
      <c r="C14" s="354"/>
      <c r="D14" s="373"/>
      <c r="E14" s="287"/>
      <c r="F14" s="354"/>
      <c r="G14" s="374"/>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23"/>
      <c r="K14" s="508"/>
      <c r="L14" s="67" t="s">
        <v>88</v>
      </c>
      <c r="M14" s="54" t="s">
        <v>123</v>
      </c>
      <c r="N14" s="101">
        <f>IF(M14="OPORTUNA",15,IF(M14="INOPORTUNA",0,""))</f>
        <v>15</v>
      </c>
      <c r="O14" s="329"/>
      <c r="P14" s="332"/>
      <c r="Q14" s="376"/>
      <c r="R14" s="338"/>
      <c r="S14" s="102" t="s">
        <v>139</v>
      </c>
      <c r="T14" s="102" t="s">
        <v>140</v>
      </c>
      <c r="U14" s="373"/>
      <c r="V14" s="315"/>
      <c r="W14" s="354"/>
      <c r="X14" s="354"/>
      <c r="Y14" s="307"/>
      <c r="Z14" s="360"/>
      <c r="AA14" s="304"/>
      <c r="AB14" s="264"/>
      <c r="AC14" s="264"/>
      <c r="AD14" s="264"/>
      <c r="AE14" s="374"/>
      <c r="AF14" s="506"/>
      <c r="AG14" s="353"/>
      <c r="AH14" s="75" t="s">
        <v>98</v>
      </c>
      <c r="AI14" s="75" t="s">
        <v>99</v>
      </c>
      <c r="AJ14" s="75" t="s">
        <v>100</v>
      </c>
      <c r="AK14" s="75" t="s">
        <v>101</v>
      </c>
      <c r="AL14" s="75" t="s">
        <v>109</v>
      </c>
      <c r="AO14" s="75" t="s">
        <v>151</v>
      </c>
    </row>
    <row r="15" spans="1:41" ht="84" customHeight="1" x14ac:dyDescent="0.2">
      <c r="A15" s="510"/>
      <c r="B15" s="512"/>
      <c r="C15" s="354"/>
      <c r="D15" s="373"/>
      <c r="E15" s="63" t="s">
        <v>147</v>
      </c>
      <c r="F15" s="354"/>
      <c r="G15" s="374"/>
      <c r="H15" s="374"/>
      <c r="I15" s="60"/>
      <c r="J15" s="323"/>
      <c r="K15" s="508"/>
      <c r="L15" s="100" t="s">
        <v>111</v>
      </c>
      <c r="M15" s="54" t="s">
        <v>124</v>
      </c>
      <c r="N15" s="101">
        <f>IF(M15="PREVENIR",15,IF(M15="DETECTAR",10,IF(M15="NO ES UN CONTROL",0,"")))</f>
        <v>15</v>
      </c>
      <c r="O15" s="289" t="str">
        <f>IF(O12&lt;86,"DÉBIL",IF(O12&lt;96,"MODERADO",IF(O12&lt;101,"FUERTE","")))</f>
        <v>FUERTE</v>
      </c>
      <c r="P15" s="332"/>
      <c r="Q15" s="370" t="str">
        <f>IF(AND(O15="FUERTE",P12="FUERTE (SIEMPRE SE EJECUTA)"),"FUERTE",IF(OR(O15="DÉBIL",P12="DÉBIL (NO SE EJECUTA)"),"DÉBIL",IF(OR(O15="MODERADO",P12="MODERADO (ALGUNAS VECES)"),"MODERADO")))</f>
        <v>FUERTE</v>
      </c>
      <c r="R15" s="295" t="str">
        <f>IF(AND(O15="FUERTE",P12="FUERTE (SIEMPRE SE EJECUTA)"),"NO","SÍ")</f>
        <v>NO</v>
      </c>
      <c r="S15"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373"/>
      <c r="V15" s="315"/>
      <c r="W15" s="354"/>
      <c r="X15" s="354"/>
      <c r="Y15" s="307"/>
      <c r="Z15" s="340"/>
      <c r="AA15" s="304"/>
      <c r="AB15" s="264"/>
      <c r="AC15" s="264"/>
      <c r="AD15" s="264"/>
      <c r="AE15" s="374"/>
      <c r="AF15" s="506" t="s">
        <v>290</v>
      </c>
      <c r="AG15" s="353"/>
      <c r="AH15" s="75" t="s">
        <v>95</v>
      </c>
      <c r="AO15" s="75" t="s">
        <v>152</v>
      </c>
    </row>
    <row r="16" spans="1:41" ht="55.5" customHeight="1" x14ac:dyDescent="0.2">
      <c r="A16" s="510"/>
      <c r="B16" s="512"/>
      <c r="C16" s="354"/>
      <c r="D16" s="373"/>
      <c r="E16" s="287" t="s">
        <v>339</v>
      </c>
      <c r="F16" s="354"/>
      <c r="G16" s="374"/>
      <c r="H16" s="374"/>
      <c r="I16" s="60"/>
      <c r="J16" s="323"/>
      <c r="K16" s="508"/>
      <c r="L16" s="100" t="s">
        <v>112</v>
      </c>
      <c r="M16" s="54" t="s">
        <v>82</v>
      </c>
      <c r="N16" s="101">
        <f>IF(M16="CONFIABLE",15,IF(M16="NO CONFIABLE",0,""))</f>
        <v>15</v>
      </c>
      <c r="O16" s="290"/>
      <c r="P16" s="332"/>
      <c r="Q16" s="370"/>
      <c r="R16" s="295"/>
      <c r="S16" s="371"/>
      <c r="T16" s="298"/>
      <c r="U16" s="373"/>
      <c r="V16" s="315"/>
      <c r="W16" s="354"/>
      <c r="X16" s="354"/>
      <c r="Y16" s="307"/>
      <c r="Z16" s="63" t="s">
        <v>178</v>
      </c>
      <c r="AA16" s="304"/>
      <c r="AB16" s="264"/>
      <c r="AC16" s="264"/>
      <c r="AD16" s="264"/>
      <c r="AE16" s="374"/>
      <c r="AF16" s="506"/>
      <c r="AG16" s="353"/>
      <c r="AH16" s="75" t="s">
        <v>138</v>
      </c>
      <c r="AJ16" s="75" t="s">
        <v>125</v>
      </c>
      <c r="AK16" s="75" t="s">
        <v>124</v>
      </c>
      <c r="AL16" s="75" t="s">
        <v>126</v>
      </c>
      <c r="AO16" s="75" t="s">
        <v>153</v>
      </c>
    </row>
    <row r="17" spans="1:41" ht="66.75" customHeight="1" x14ac:dyDescent="0.2">
      <c r="A17" s="510"/>
      <c r="B17" s="512"/>
      <c r="C17" s="354"/>
      <c r="D17" s="373"/>
      <c r="E17" s="287"/>
      <c r="F17" s="354"/>
      <c r="G17" s="374"/>
      <c r="H17" s="374"/>
      <c r="I17" s="60"/>
      <c r="J17" s="323"/>
      <c r="K17" s="508"/>
      <c r="L17" s="100" t="s">
        <v>113</v>
      </c>
      <c r="M17" s="54" t="s">
        <v>84</v>
      </c>
      <c r="N17" s="101">
        <f>IF(M17="SE INVESTIGAN Y SE RESUELVEN OPORTUNAMENTE",15,IF(M17="NO SE INVESTIGAN Y SE RESUELVEN OPORTUNAMENTE",0,""))</f>
        <v>15</v>
      </c>
      <c r="O17" s="290"/>
      <c r="P17" s="332"/>
      <c r="Q17" s="370"/>
      <c r="R17" s="295"/>
      <c r="S17" s="371"/>
      <c r="T17" s="298"/>
      <c r="U17" s="373"/>
      <c r="V17" s="315"/>
      <c r="W17" s="354"/>
      <c r="X17" s="354"/>
      <c r="Y17" s="307"/>
      <c r="Z17" s="339" t="s">
        <v>340</v>
      </c>
      <c r="AA17" s="304"/>
      <c r="AB17" s="264"/>
      <c r="AC17" s="264"/>
      <c r="AD17" s="264"/>
      <c r="AE17" s="374"/>
      <c r="AF17" s="506"/>
      <c r="AG17" s="353"/>
      <c r="AH17" s="75" t="s">
        <v>96</v>
      </c>
      <c r="AO17" s="75" t="s">
        <v>154</v>
      </c>
    </row>
    <row r="18" spans="1:41" ht="60.75" customHeight="1" x14ac:dyDescent="0.2">
      <c r="A18" s="358"/>
      <c r="B18" s="512"/>
      <c r="C18" s="339"/>
      <c r="D18" s="311"/>
      <c r="E18" s="288"/>
      <c r="F18" s="339"/>
      <c r="G18" s="355"/>
      <c r="H18" s="355"/>
      <c r="I18" s="60"/>
      <c r="J18" s="323"/>
      <c r="K18" s="509"/>
      <c r="L18" s="103" t="s">
        <v>114</v>
      </c>
      <c r="M18" s="61" t="s">
        <v>86</v>
      </c>
      <c r="N18" s="104">
        <f>IF(M18="COMPLETA",10,IF(M18="INCOMPLETA",5,IF(M18="NO EXISTE",0,"")))</f>
        <v>10</v>
      </c>
      <c r="O18" s="290"/>
      <c r="P18" s="333"/>
      <c r="Q18" s="292"/>
      <c r="R18" s="296"/>
      <c r="S18" s="297"/>
      <c r="T18" s="298"/>
      <c r="U18" s="311"/>
      <c r="V18" s="315"/>
      <c r="W18" s="339"/>
      <c r="X18" s="339"/>
      <c r="Y18" s="308"/>
      <c r="Z18" s="340"/>
      <c r="AA18" s="305"/>
      <c r="AB18" s="306"/>
      <c r="AC18" s="306"/>
      <c r="AD18" s="306"/>
      <c r="AE18" s="355"/>
      <c r="AF18" s="507"/>
      <c r="AG18" s="286"/>
      <c r="AO18" s="75" t="s">
        <v>155</v>
      </c>
    </row>
    <row r="19" spans="1:41" ht="37.5" customHeight="1" x14ac:dyDescent="0.2">
      <c r="A19" s="510" t="s">
        <v>329</v>
      </c>
      <c r="B19" s="358" t="s">
        <v>341</v>
      </c>
      <c r="C19" s="353" t="s">
        <v>342</v>
      </c>
      <c r="D19" s="417" t="s">
        <v>64</v>
      </c>
      <c r="E19" s="286" t="s">
        <v>343</v>
      </c>
      <c r="F19" s="353" t="s">
        <v>344</v>
      </c>
      <c r="G19" s="374" t="s">
        <v>106</v>
      </c>
      <c r="H19" s="374" t="s">
        <v>93</v>
      </c>
      <c r="I19" s="60" t="str">
        <f>CONCATENATE(G19,H19)</f>
        <v>IMPROBABLEMODERADO</v>
      </c>
      <c r="J19" s="322" t="str">
        <f>I20</f>
        <v>2. MODERADO</v>
      </c>
      <c r="K19" s="375" t="s">
        <v>345</v>
      </c>
      <c r="L19" s="98" t="s">
        <v>87</v>
      </c>
      <c r="M19" s="56" t="s">
        <v>78</v>
      </c>
      <c r="N19" s="99">
        <f>IF(M19="ASIGNADO",15,IF(M19="NO ASIGNADO",0,""))</f>
        <v>15</v>
      </c>
      <c r="O19" s="328">
        <f>SUM(N19:N25)</f>
        <v>100</v>
      </c>
      <c r="P19" s="331" t="s">
        <v>131</v>
      </c>
      <c r="Q19" s="376">
        <f>IF(Q22="DÉBIL",0,IF(Q22="MODERADO",50,IF(Q22="FUERTE",100,"")))</f>
        <v>100</v>
      </c>
      <c r="R19" s="337"/>
      <c r="S19" s="372" t="s">
        <v>95</v>
      </c>
      <c r="T19" s="372" t="s">
        <v>95</v>
      </c>
      <c r="U19" s="373" t="s">
        <v>148</v>
      </c>
      <c r="V19" s="314" t="s">
        <v>99</v>
      </c>
      <c r="W19" s="354" t="s">
        <v>335</v>
      </c>
      <c r="X19" s="353" t="s">
        <v>346</v>
      </c>
      <c r="Y19" s="286" t="s">
        <v>347</v>
      </c>
      <c r="Z19" s="339" t="s">
        <v>336</v>
      </c>
      <c r="AA19" s="303" t="s">
        <v>145</v>
      </c>
      <c r="AB19" s="353" t="s">
        <v>348</v>
      </c>
      <c r="AC19" s="264"/>
      <c r="AD19" s="264"/>
      <c r="AE19" s="374" t="s">
        <v>337</v>
      </c>
      <c r="AF19" s="506" t="s">
        <v>338</v>
      </c>
      <c r="AG19" s="353"/>
      <c r="AH19" s="75" t="s">
        <v>91</v>
      </c>
      <c r="AI19" s="75" t="s">
        <v>92</v>
      </c>
      <c r="AJ19" s="75" t="s">
        <v>93</v>
      </c>
      <c r="AK19" s="75" t="s">
        <v>94</v>
      </c>
      <c r="AL19" s="75" t="s">
        <v>93</v>
      </c>
      <c r="AN19" s="75" t="s">
        <v>145</v>
      </c>
      <c r="AO19" s="75" t="s">
        <v>149</v>
      </c>
    </row>
    <row r="20" spans="1:41" ht="51.75" customHeight="1" x14ac:dyDescent="0.2">
      <c r="A20" s="510"/>
      <c r="B20" s="432"/>
      <c r="C20" s="354"/>
      <c r="D20" s="373"/>
      <c r="E20" s="287"/>
      <c r="F20" s="354"/>
      <c r="G20" s="374"/>
      <c r="H20" s="374"/>
      <c r="I20" s="6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2. MODERADO</v>
      </c>
      <c r="J20" s="323"/>
      <c r="K20" s="508"/>
      <c r="L20" s="100" t="s">
        <v>172</v>
      </c>
      <c r="M20" s="54" t="s">
        <v>122</v>
      </c>
      <c r="N20" s="101">
        <f>IF(M20="ADECUADO",15,IF(M20="INADECUADO",0,""))</f>
        <v>15</v>
      </c>
      <c r="O20" s="329"/>
      <c r="P20" s="332"/>
      <c r="Q20" s="376"/>
      <c r="R20" s="338"/>
      <c r="S20" s="372"/>
      <c r="T20" s="372"/>
      <c r="U20" s="373"/>
      <c r="V20" s="315"/>
      <c r="W20" s="354"/>
      <c r="X20" s="354"/>
      <c r="Y20" s="287"/>
      <c r="Z20" s="360"/>
      <c r="AA20" s="304"/>
      <c r="AB20" s="353"/>
      <c r="AC20" s="264"/>
      <c r="AD20" s="264"/>
      <c r="AE20" s="374"/>
      <c r="AF20" s="506"/>
      <c r="AG20" s="353"/>
      <c r="AH20" s="75" t="s">
        <v>95</v>
      </c>
      <c r="AI20" s="75" t="s">
        <v>96</v>
      </c>
      <c r="AL20" s="75" t="s">
        <v>104</v>
      </c>
      <c r="AN20" s="75" t="s">
        <v>173</v>
      </c>
      <c r="AO20" s="75" t="s">
        <v>150</v>
      </c>
    </row>
    <row r="21" spans="1:41" ht="69.75" customHeight="1" x14ac:dyDescent="0.2">
      <c r="A21" s="510"/>
      <c r="B21" s="432"/>
      <c r="C21" s="354"/>
      <c r="D21" s="373"/>
      <c r="E21" s="287"/>
      <c r="F21" s="354"/>
      <c r="G21" s="374"/>
      <c r="H21" s="374"/>
      <c r="I21" s="6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23"/>
      <c r="K21" s="508"/>
      <c r="L21" s="67" t="s">
        <v>88</v>
      </c>
      <c r="M21" s="54" t="s">
        <v>123</v>
      </c>
      <c r="N21" s="101">
        <f>IF(M21="OPORTUNA",15,IF(M21="INOPORTUNA",0,""))</f>
        <v>15</v>
      </c>
      <c r="O21" s="329"/>
      <c r="P21" s="332"/>
      <c r="Q21" s="376"/>
      <c r="R21" s="338"/>
      <c r="S21" s="102" t="s">
        <v>139</v>
      </c>
      <c r="T21" s="102" t="s">
        <v>140</v>
      </c>
      <c r="U21" s="373"/>
      <c r="V21" s="315"/>
      <c r="W21" s="354"/>
      <c r="X21" s="354"/>
      <c r="Y21" s="287"/>
      <c r="Z21" s="360"/>
      <c r="AA21" s="304"/>
      <c r="AB21" s="353"/>
      <c r="AC21" s="264"/>
      <c r="AD21" s="264"/>
      <c r="AE21" s="374"/>
      <c r="AF21" s="506"/>
      <c r="AG21" s="353"/>
      <c r="AH21" s="75" t="s">
        <v>98</v>
      </c>
      <c r="AI21" s="75" t="s">
        <v>99</v>
      </c>
      <c r="AJ21" s="75" t="s">
        <v>100</v>
      </c>
      <c r="AK21" s="75" t="s">
        <v>101</v>
      </c>
      <c r="AL21" s="75" t="s">
        <v>109</v>
      </c>
      <c r="AO21" s="75" t="s">
        <v>151</v>
      </c>
    </row>
    <row r="22" spans="1:41" ht="84" customHeight="1" x14ac:dyDescent="0.2">
      <c r="A22" s="510"/>
      <c r="B22" s="432"/>
      <c r="C22" s="354"/>
      <c r="D22" s="373"/>
      <c r="E22" s="63" t="s">
        <v>147</v>
      </c>
      <c r="F22" s="354"/>
      <c r="G22" s="374"/>
      <c r="H22" s="374"/>
      <c r="I22" s="60"/>
      <c r="J22" s="323"/>
      <c r="K22" s="508"/>
      <c r="L22" s="100" t="s">
        <v>111</v>
      </c>
      <c r="M22" s="54" t="s">
        <v>124</v>
      </c>
      <c r="N22" s="101">
        <f>IF(M22="PREVENIR",15,IF(M22="DETECTAR",10,IF(M22="NO ES UN CONTROL",0,"")))</f>
        <v>15</v>
      </c>
      <c r="O22" s="289" t="str">
        <f>IF(O19&lt;86,"DÉBIL",IF(O19&lt;96,"MODERADO",IF(O19&lt;101,"FUERTE","")))</f>
        <v>FUERTE</v>
      </c>
      <c r="P22" s="332"/>
      <c r="Q22" s="370" t="str">
        <f>IF(AND(O22="FUERTE",P19="FUERTE (SIEMPRE SE EJECUTA)"),"FUERTE",IF(OR(O22="DÉBIL",P19="DÉBIL (NO SE EJECUTA)"),"DÉBIL",IF(OR(O22="MODERADO",P19="MODERADO (ALGUNAS VECES)"),"MODERADO")))</f>
        <v>FUERTE</v>
      </c>
      <c r="R22" s="295" t="str">
        <f>IF(AND(O22="FUERTE",P19="FUERTE (SIEMPRE SE EJECUTA)"),"NO","SÍ")</f>
        <v>NO</v>
      </c>
      <c r="S22"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373"/>
      <c r="V22" s="315"/>
      <c r="W22" s="354"/>
      <c r="X22" s="354"/>
      <c r="Y22" s="287"/>
      <c r="Z22" s="340"/>
      <c r="AA22" s="304"/>
      <c r="AB22" s="353"/>
      <c r="AC22" s="264"/>
      <c r="AD22" s="264"/>
      <c r="AE22" s="374"/>
      <c r="AF22" s="506" t="s">
        <v>290</v>
      </c>
      <c r="AG22" s="353"/>
      <c r="AH22" s="75" t="s">
        <v>95</v>
      </c>
      <c r="AO22" s="75" t="s">
        <v>152</v>
      </c>
    </row>
    <row r="23" spans="1:41" ht="55.5" customHeight="1" x14ac:dyDescent="0.2">
      <c r="A23" s="510"/>
      <c r="B23" s="432"/>
      <c r="C23" s="354"/>
      <c r="D23" s="373"/>
      <c r="E23" s="287"/>
      <c r="F23" s="354"/>
      <c r="G23" s="374"/>
      <c r="H23" s="374"/>
      <c r="I23" s="60"/>
      <c r="J23" s="323"/>
      <c r="K23" s="508"/>
      <c r="L23" s="100" t="s">
        <v>112</v>
      </c>
      <c r="M23" s="54" t="s">
        <v>82</v>
      </c>
      <c r="N23" s="101">
        <f>IF(M23="CONFIABLE",15,IF(M23="NO CONFIABLE",0,""))</f>
        <v>15</v>
      </c>
      <c r="O23" s="290"/>
      <c r="P23" s="332"/>
      <c r="Q23" s="370"/>
      <c r="R23" s="295"/>
      <c r="S23" s="371"/>
      <c r="T23" s="298"/>
      <c r="U23" s="373"/>
      <c r="V23" s="315"/>
      <c r="W23" s="354"/>
      <c r="X23" s="354"/>
      <c r="Y23" s="287"/>
      <c r="Z23" s="63" t="s">
        <v>178</v>
      </c>
      <c r="AA23" s="304"/>
      <c r="AB23" s="353"/>
      <c r="AC23" s="264"/>
      <c r="AD23" s="264"/>
      <c r="AE23" s="374"/>
      <c r="AF23" s="506"/>
      <c r="AG23" s="353"/>
      <c r="AH23" s="75" t="s">
        <v>138</v>
      </c>
      <c r="AJ23" s="75" t="s">
        <v>125</v>
      </c>
      <c r="AK23" s="75" t="s">
        <v>124</v>
      </c>
      <c r="AL23" s="75" t="s">
        <v>126</v>
      </c>
      <c r="AO23" s="75" t="s">
        <v>153</v>
      </c>
    </row>
    <row r="24" spans="1:41" ht="66.75" customHeight="1" x14ac:dyDescent="0.2">
      <c r="A24" s="510"/>
      <c r="B24" s="432"/>
      <c r="C24" s="354"/>
      <c r="D24" s="373"/>
      <c r="E24" s="287"/>
      <c r="F24" s="354"/>
      <c r="G24" s="374"/>
      <c r="H24" s="374"/>
      <c r="I24" s="60"/>
      <c r="J24" s="323"/>
      <c r="K24" s="508"/>
      <c r="L24" s="100" t="s">
        <v>113</v>
      </c>
      <c r="M24" s="54" t="s">
        <v>84</v>
      </c>
      <c r="N24" s="101">
        <f>IF(M24="SE INVESTIGAN Y SE RESUELVEN OPORTUNAMENTE",15,IF(M24="NO SE INVESTIGAN Y SE RESUELVEN OPORTUNAMENTE",0,""))</f>
        <v>15</v>
      </c>
      <c r="O24" s="290"/>
      <c r="P24" s="332"/>
      <c r="Q24" s="370"/>
      <c r="R24" s="295"/>
      <c r="S24" s="371"/>
      <c r="T24" s="298"/>
      <c r="U24" s="373"/>
      <c r="V24" s="315"/>
      <c r="W24" s="354"/>
      <c r="X24" s="354"/>
      <c r="Y24" s="287"/>
      <c r="Z24" s="339" t="s">
        <v>340</v>
      </c>
      <c r="AA24" s="304"/>
      <c r="AB24" s="353"/>
      <c r="AC24" s="264"/>
      <c r="AD24" s="264"/>
      <c r="AE24" s="374"/>
      <c r="AF24" s="506"/>
      <c r="AG24" s="353"/>
      <c r="AH24" s="75" t="s">
        <v>96</v>
      </c>
      <c r="AO24" s="75" t="s">
        <v>154</v>
      </c>
    </row>
    <row r="25" spans="1:41" ht="60.75" customHeight="1" x14ac:dyDescent="0.2">
      <c r="A25" s="358"/>
      <c r="B25" s="432"/>
      <c r="C25" s="339"/>
      <c r="D25" s="311"/>
      <c r="E25" s="288"/>
      <c r="F25" s="339"/>
      <c r="G25" s="355"/>
      <c r="H25" s="355"/>
      <c r="I25" s="60"/>
      <c r="J25" s="323"/>
      <c r="K25" s="509"/>
      <c r="L25" s="103" t="s">
        <v>114</v>
      </c>
      <c r="M25" s="61" t="s">
        <v>86</v>
      </c>
      <c r="N25" s="104">
        <f>IF(M25="COMPLETA",10,IF(M25="INCOMPLETA",5,IF(M25="NO EXISTE",0,"")))</f>
        <v>10</v>
      </c>
      <c r="O25" s="290"/>
      <c r="P25" s="333"/>
      <c r="Q25" s="292"/>
      <c r="R25" s="296"/>
      <c r="S25" s="297"/>
      <c r="T25" s="298"/>
      <c r="U25" s="311"/>
      <c r="V25" s="315"/>
      <c r="W25" s="339"/>
      <c r="X25" s="339"/>
      <c r="Y25" s="288"/>
      <c r="Z25" s="340"/>
      <c r="AA25" s="305"/>
      <c r="AB25" s="286"/>
      <c r="AC25" s="306"/>
      <c r="AD25" s="306"/>
      <c r="AE25" s="355"/>
      <c r="AF25" s="507"/>
      <c r="AG25" s="286"/>
      <c r="AO25" s="75" t="s">
        <v>155</v>
      </c>
    </row>
    <row r="26" spans="1:41" ht="37.5" customHeight="1" x14ac:dyDescent="0.2">
      <c r="A26" s="510" t="s">
        <v>329</v>
      </c>
      <c r="B26" s="358" t="s">
        <v>341</v>
      </c>
      <c r="C26" s="353" t="s">
        <v>349</v>
      </c>
      <c r="D26" s="417" t="s">
        <v>64</v>
      </c>
      <c r="E26" s="286" t="s">
        <v>350</v>
      </c>
      <c r="F26" s="353" t="s">
        <v>351</v>
      </c>
      <c r="G26" s="374" t="s">
        <v>108</v>
      </c>
      <c r="H26" s="374" t="s">
        <v>121</v>
      </c>
      <c r="I26" s="60" t="str">
        <f>CONCATENATE(G26,H26)</f>
        <v>PROBABLEMENOR</v>
      </c>
      <c r="J26" s="322" t="str">
        <f>I27</f>
        <v>4. ALTO</v>
      </c>
      <c r="K26" s="375" t="s">
        <v>352</v>
      </c>
      <c r="L26" s="98" t="s">
        <v>87</v>
      </c>
      <c r="M26" s="56" t="s">
        <v>78</v>
      </c>
      <c r="N26" s="99">
        <f>IF(M26="ASIGNADO",15,IF(M26="NO ASIGNADO",0,""))</f>
        <v>15</v>
      </c>
      <c r="O26" s="328">
        <f>SUM(N26:N32)</f>
        <v>100</v>
      </c>
      <c r="P26" s="331" t="s">
        <v>131</v>
      </c>
      <c r="Q26" s="376">
        <f>IF(Q29="DÉBIL",0,IF(Q29="MODERADO",50,IF(Q29="FUERTE",100,"")))</f>
        <v>100</v>
      </c>
      <c r="R26" s="337"/>
      <c r="S26" s="372" t="s">
        <v>95</v>
      </c>
      <c r="T26" s="372" t="s">
        <v>95</v>
      </c>
      <c r="U26" s="373" t="s">
        <v>150</v>
      </c>
      <c r="V26" s="314" t="s">
        <v>99</v>
      </c>
      <c r="W26" s="354" t="s">
        <v>335</v>
      </c>
      <c r="X26" s="353" t="s">
        <v>353</v>
      </c>
      <c r="Y26" s="286" t="s">
        <v>354</v>
      </c>
      <c r="Z26" s="339" t="s">
        <v>336</v>
      </c>
      <c r="AA26" s="303" t="s">
        <v>145</v>
      </c>
      <c r="AB26" s="353" t="s">
        <v>355</v>
      </c>
      <c r="AC26" s="264"/>
      <c r="AD26" s="264"/>
      <c r="AE26" s="374" t="s">
        <v>337</v>
      </c>
      <c r="AF26" s="506" t="s">
        <v>338</v>
      </c>
      <c r="AG26" s="353"/>
      <c r="AH26" s="75" t="s">
        <v>91</v>
      </c>
      <c r="AI26" s="75" t="s">
        <v>92</v>
      </c>
      <c r="AJ26" s="75" t="s">
        <v>93</v>
      </c>
      <c r="AK26" s="75" t="s">
        <v>94</v>
      </c>
      <c r="AL26" s="75" t="s">
        <v>93</v>
      </c>
      <c r="AN26" s="75" t="s">
        <v>145</v>
      </c>
      <c r="AO26" s="75" t="s">
        <v>149</v>
      </c>
    </row>
    <row r="27" spans="1:41" ht="51.75" customHeight="1" x14ac:dyDescent="0.2">
      <c r="A27" s="510"/>
      <c r="B27" s="432"/>
      <c r="C27" s="354"/>
      <c r="D27" s="373"/>
      <c r="E27" s="287"/>
      <c r="F27" s="354"/>
      <c r="G27" s="374"/>
      <c r="H27" s="374"/>
      <c r="I27" s="60"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323"/>
      <c r="K27" s="508"/>
      <c r="L27" s="100" t="s">
        <v>172</v>
      </c>
      <c r="M27" s="54" t="s">
        <v>122</v>
      </c>
      <c r="N27" s="101">
        <f>IF(M27="ADECUADO",15,IF(M27="INADECUADO",0,""))</f>
        <v>15</v>
      </c>
      <c r="O27" s="329"/>
      <c r="P27" s="332"/>
      <c r="Q27" s="376"/>
      <c r="R27" s="338"/>
      <c r="S27" s="372"/>
      <c r="T27" s="372"/>
      <c r="U27" s="373"/>
      <c r="V27" s="315"/>
      <c r="W27" s="354"/>
      <c r="X27" s="354"/>
      <c r="Y27" s="287"/>
      <c r="Z27" s="360"/>
      <c r="AA27" s="304"/>
      <c r="AB27" s="353"/>
      <c r="AC27" s="264"/>
      <c r="AD27" s="264"/>
      <c r="AE27" s="374"/>
      <c r="AF27" s="506"/>
      <c r="AG27" s="353"/>
      <c r="AH27" s="75" t="s">
        <v>95</v>
      </c>
      <c r="AI27" s="75" t="s">
        <v>96</v>
      </c>
      <c r="AL27" s="75" t="s">
        <v>104</v>
      </c>
      <c r="AN27" s="75" t="s">
        <v>173</v>
      </c>
      <c r="AO27" s="75" t="s">
        <v>150</v>
      </c>
    </row>
    <row r="28" spans="1:41" ht="69.75" customHeight="1" x14ac:dyDescent="0.2">
      <c r="A28" s="510"/>
      <c r="B28" s="432"/>
      <c r="C28" s="354"/>
      <c r="D28" s="373"/>
      <c r="E28" s="287"/>
      <c r="F28" s="354"/>
      <c r="G28" s="374"/>
      <c r="H28" s="374"/>
      <c r="I28" s="60"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323"/>
      <c r="K28" s="508"/>
      <c r="L28" s="67" t="s">
        <v>88</v>
      </c>
      <c r="M28" s="54" t="s">
        <v>123</v>
      </c>
      <c r="N28" s="101">
        <f>IF(M28="OPORTUNA",15,IF(M28="INOPORTUNA",0,""))</f>
        <v>15</v>
      </c>
      <c r="O28" s="329"/>
      <c r="P28" s="332"/>
      <c r="Q28" s="376"/>
      <c r="R28" s="338"/>
      <c r="S28" s="102" t="s">
        <v>139</v>
      </c>
      <c r="T28" s="102" t="s">
        <v>140</v>
      </c>
      <c r="U28" s="373"/>
      <c r="V28" s="315"/>
      <c r="W28" s="354"/>
      <c r="X28" s="354"/>
      <c r="Y28" s="287"/>
      <c r="Z28" s="360"/>
      <c r="AA28" s="304"/>
      <c r="AB28" s="353"/>
      <c r="AC28" s="264"/>
      <c r="AD28" s="264"/>
      <c r="AE28" s="374"/>
      <c r="AF28" s="506"/>
      <c r="AG28" s="353"/>
      <c r="AH28" s="75" t="s">
        <v>98</v>
      </c>
      <c r="AI28" s="75" t="s">
        <v>99</v>
      </c>
      <c r="AJ28" s="75" t="s">
        <v>100</v>
      </c>
      <c r="AK28" s="75" t="s">
        <v>101</v>
      </c>
      <c r="AL28" s="75" t="s">
        <v>109</v>
      </c>
      <c r="AO28" s="75" t="s">
        <v>151</v>
      </c>
    </row>
    <row r="29" spans="1:41" ht="84" customHeight="1" x14ac:dyDescent="0.2">
      <c r="A29" s="510"/>
      <c r="B29" s="432"/>
      <c r="C29" s="354"/>
      <c r="D29" s="373"/>
      <c r="E29" s="63" t="s">
        <v>147</v>
      </c>
      <c r="F29" s="354"/>
      <c r="G29" s="374"/>
      <c r="H29" s="374"/>
      <c r="I29" s="60"/>
      <c r="J29" s="323"/>
      <c r="K29" s="508"/>
      <c r="L29" s="100" t="s">
        <v>111</v>
      </c>
      <c r="M29" s="54" t="s">
        <v>124</v>
      </c>
      <c r="N29" s="101">
        <f>IF(M29="PREVENIR",15,IF(M29="DETECTAR",10,IF(M29="NO ES UN CONTROL",0,"")))</f>
        <v>15</v>
      </c>
      <c r="O29" s="289" t="str">
        <f>IF(O26&lt;86,"DÉBIL",IF(O26&lt;96,"MODERADO",IF(O26&lt;101,"FUERTE","")))</f>
        <v>FUERTE</v>
      </c>
      <c r="P29" s="332"/>
      <c r="Q29" s="370" t="str">
        <f>IF(AND(O29="FUERTE",P26="FUERTE (SIEMPRE SE EJECUTA)"),"FUERTE",IF(OR(O29="DÉBIL",P26="DÉBIL (NO SE EJECUTA)"),"DÉBIL",IF(OR(O29="MODERADO",P26="MODERADO (ALGUNAS VECES)"),"MODERADO")))</f>
        <v>FUERTE</v>
      </c>
      <c r="R29" s="295" t="str">
        <f>IF(AND(O29="FUERTE",P26="FUERTE (SIEMPRE SE EJECUTA)"),"NO","SÍ")</f>
        <v>NO</v>
      </c>
      <c r="S29"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373"/>
      <c r="V29" s="315"/>
      <c r="W29" s="354"/>
      <c r="X29" s="354"/>
      <c r="Y29" s="287"/>
      <c r="Z29" s="340"/>
      <c r="AA29" s="304"/>
      <c r="AB29" s="353"/>
      <c r="AC29" s="264"/>
      <c r="AD29" s="264"/>
      <c r="AE29" s="374"/>
      <c r="AF29" s="506" t="s">
        <v>290</v>
      </c>
      <c r="AG29" s="353"/>
      <c r="AH29" s="75" t="s">
        <v>95</v>
      </c>
      <c r="AO29" s="75" t="s">
        <v>152</v>
      </c>
    </row>
    <row r="30" spans="1:41" ht="55.5" customHeight="1" x14ac:dyDescent="0.2">
      <c r="A30" s="510"/>
      <c r="B30" s="432"/>
      <c r="C30" s="354"/>
      <c r="D30" s="373"/>
      <c r="E30" s="287"/>
      <c r="F30" s="354"/>
      <c r="G30" s="374"/>
      <c r="H30" s="374"/>
      <c r="I30" s="60"/>
      <c r="J30" s="323"/>
      <c r="K30" s="508"/>
      <c r="L30" s="100" t="s">
        <v>112</v>
      </c>
      <c r="M30" s="54" t="s">
        <v>82</v>
      </c>
      <c r="N30" s="101">
        <f>IF(M30="CONFIABLE",15,IF(M30="NO CONFIABLE",0,""))</f>
        <v>15</v>
      </c>
      <c r="O30" s="290"/>
      <c r="P30" s="332"/>
      <c r="Q30" s="370"/>
      <c r="R30" s="295"/>
      <c r="S30" s="371"/>
      <c r="T30" s="298"/>
      <c r="U30" s="373"/>
      <c r="V30" s="315"/>
      <c r="W30" s="354"/>
      <c r="X30" s="354"/>
      <c r="Y30" s="287"/>
      <c r="Z30" s="63" t="s">
        <v>178</v>
      </c>
      <c r="AA30" s="304"/>
      <c r="AB30" s="353"/>
      <c r="AC30" s="264"/>
      <c r="AD30" s="264"/>
      <c r="AE30" s="374"/>
      <c r="AF30" s="506"/>
      <c r="AG30" s="353"/>
      <c r="AH30" s="75" t="s">
        <v>138</v>
      </c>
      <c r="AJ30" s="75" t="s">
        <v>125</v>
      </c>
      <c r="AK30" s="75" t="s">
        <v>124</v>
      </c>
      <c r="AL30" s="75" t="s">
        <v>126</v>
      </c>
      <c r="AO30" s="75" t="s">
        <v>153</v>
      </c>
    </row>
    <row r="31" spans="1:41" ht="66.75" customHeight="1" x14ac:dyDescent="0.2">
      <c r="A31" s="510"/>
      <c r="B31" s="432"/>
      <c r="C31" s="354"/>
      <c r="D31" s="373"/>
      <c r="E31" s="287"/>
      <c r="F31" s="354"/>
      <c r="G31" s="374"/>
      <c r="H31" s="374"/>
      <c r="I31" s="60"/>
      <c r="J31" s="323"/>
      <c r="K31" s="508"/>
      <c r="L31" s="100" t="s">
        <v>113</v>
      </c>
      <c r="M31" s="54" t="s">
        <v>84</v>
      </c>
      <c r="N31" s="101">
        <f>IF(M31="SE INVESTIGAN Y SE RESUELVEN OPORTUNAMENTE",15,IF(M31="NO SE INVESTIGAN Y SE RESUELVEN OPORTUNAMENTE",0,""))</f>
        <v>15</v>
      </c>
      <c r="O31" s="290"/>
      <c r="P31" s="332"/>
      <c r="Q31" s="370"/>
      <c r="R31" s="295"/>
      <c r="S31" s="371"/>
      <c r="T31" s="298"/>
      <c r="U31" s="373"/>
      <c r="V31" s="315"/>
      <c r="W31" s="354"/>
      <c r="X31" s="354"/>
      <c r="Y31" s="287"/>
      <c r="Z31" s="339" t="s">
        <v>340</v>
      </c>
      <c r="AA31" s="304"/>
      <c r="AB31" s="353"/>
      <c r="AC31" s="264"/>
      <c r="AD31" s="264"/>
      <c r="AE31" s="374"/>
      <c r="AF31" s="506"/>
      <c r="AG31" s="353"/>
      <c r="AH31" s="75" t="s">
        <v>96</v>
      </c>
      <c r="AO31" s="75" t="s">
        <v>154</v>
      </c>
    </row>
    <row r="32" spans="1:41" ht="60.75" customHeight="1" x14ac:dyDescent="0.2">
      <c r="A32" s="358"/>
      <c r="B32" s="432"/>
      <c r="C32" s="339"/>
      <c r="D32" s="311"/>
      <c r="E32" s="288"/>
      <c r="F32" s="339"/>
      <c r="G32" s="355"/>
      <c r="H32" s="355"/>
      <c r="I32" s="60"/>
      <c r="J32" s="323"/>
      <c r="K32" s="509"/>
      <c r="L32" s="103" t="s">
        <v>114</v>
      </c>
      <c r="M32" s="61" t="s">
        <v>86</v>
      </c>
      <c r="N32" s="104">
        <f>IF(M32="COMPLETA",10,IF(M32="INCOMPLETA",5,IF(M32="NO EXISTE",0,"")))</f>
        <v>10</v>
      </c>
      <c r="O32" s="290"/>
      <c r="P32" s="333"/>
      <c r="Q32" s="292"/>
      <c r="R32" s="296"/>
      <c r="S32" s="297"/>
      <c r="T32" s="298"/>
      <c r="U32" s="311"/>
      <c r="V32" s="315"/>
      <c r="W32" s="339"/>
      <c r="X32" s="339"/>
      <c r="Y32" s="288"/>
      <c r="Z32" s="340"/>
      <c r="AA32" s="305"/>
      <c r="AB32" s="286"/>
      <c r="AC32" s="306"/>
      <c r="AD32" s="306"/>
      <c r="AE32" s="355"/>
      <c r="AF32" s="507"/>
      <c r="AG32" s="286"/>
      <c r="AO32" s="75" t="s">
        <v>155</v>
      </c>
    </row>
    <row r="33" spans="1:41" ht="27.75" customHeight="1" x14ac:dyDescent="0.2">
      <c r="A33" s="278" t="s">
        <v>273</v>
      </c>
      <c r="B33" s="278"/>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O33" s="75" t="s">
        <v>156</v>
      </c>
    </row>
    <row r="34" spans="1:41" ht="21.75" customHeight="1" x14ac:dyDescent="0.2">
      <c r="A34" s="279" t="s">
        <v>34</v>
      </c>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O34" s="75" t="s">
        <v>157</v>
      </c>
    </row>
    <row r="35" spans="1:41" ht="27.75" customHeight="1" x14ac:dyDescent="0.2">
      <c r="A35" s="280" t="s">
        <v>55</v>
      </c>
      <c r="B35" s="280"/>
      <c r="C35" s="280" t="s">
        <v>274</v>
      </c>
      <c r="D35" s="280"/>
      <c r="E35" s="280"/>
      <c r="F35" s="280"/>
      <c r="G35" s="280"/>
      <c r="H35" s="280"/>
      <c r="I35" s="280"/>
      <c r="J35" s="280"/>
      <c r="K35" s="280"/>
      <c r="L35" s="280"/>
      <c r="M35" s="280"/>
      <c r="N35" s="280"/>
      <c r="O35" s="280"/>
      <c r="P35" s="280"/>
      <c r="Q35" s="280"/>
      <c r="R35" s="280"/>
      <c r="S35" s="280"/>
      <c r="T35" s="280"/>
      <c r="U35" s="280"/>
      <c r="V35" s="280"/>
      <c r="W35" s="280"/>
      <c r="X35" s="280"/>
      <c r="Y35" s="280"/>
      <c r="Z35" s="281" t="s">
        <v>275</v>
      </c>
      <c r="AA35" s="281"/>
      <c r="AB35" s="281"/>
      <c r="AC35" s="281"/>
      <c r="AD35" s="282" t="s">
        <v>26</v>
      </c>
      <c r="AE35" s="282"/>
      <c r="AF35" s="282"/>
      <c r="AG35" s="282"/>
      <c r="AO35" s="75" t="s">
        <v>158</v>
      </c>
    </row>
    <row r="36" spans="1:41" s="43" customFormat="1" ht="27.75" customHeight="1" x14ac:dyDescent="0.2">
      <c r="A36" s="258" t="s">
        <v>276</v>
      </c>
      <c r="B36" s="259"/>
      <c r="C36" s="260" t="s">
        <v>277</v>
      </c>
      <c r="D36" s="260"/>
      <c r="E36" s="260"/>
      <c r="F36" s="260"/>
      <c r="G36" s="260"/>
      <c r="H36" s="260"/>
      <c r="I36" s="260"/>
      <c r="J36" s="260"/>
      <c r="K36" s="260"/>
      <c r="L36" s="260"/>
      <c r="M36" s="260"/>
      <c r="N36" s="260"/>
      <c r="O36" s="260"/>
      <c r="P36" s="260"/>
      <c r="Q36" s="260"/>
      <c r="R36" s="260"/>
      <c r="S36" s="260"/>
      <c r="T36" s="260"/>
      <c r="U36" s="260"/>
      <c r="V36" s="260"/>
      <c r="W36" s="260"/>
      <c r="X36" s="260"/>
      <c r="Y36" s="260"/>
      <c r="Z36" s="261"/>
      <c r="AA36" s="262"/>
      <c r="AB36" s="262"/>
      <c r="AC36" s="263"/>
      <c r="AD36" s="271"/>
      <c r="AE36" s="272"/>
      <c r="AF36" s="272"/>
      <c r="AG36" s="272"/>
      <c r="AO36" s="75" t="s">
        <v>159</v>
      </c>
    </row>
    <row r="37" spans="1:41" s="43" customFormat="1" ht="27.75" customHeight="1" x14ac:dyDescent="0.2">
      <c r="A37" s="258" t="s">
        <v>276</v>
      </c>
      <c r="B37" s="259"/>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1"/>
      <c r="AA37" s="262"/>
      <c r="AB37" s="262"/>
      <c r="AC37" s="263"/>
      <c r="AD37" s="264"/>
      <c r="AE37" s="264"/>
      <c r="AF37" s="264"/>
      <c r="AG37" s="264"/>
      <c r="AO37" s="75" t="s">
        <v>160</v>
      </c>
    </row>
    <row r="38" spans="1:41" s="43" customFormat="1" ht="27.75" customHeight="1" x14ac:dyDescent="0.2">
      <c r="A38" s="258" t="s">
        <v>276</v>
      </c>
      <c r="B38" s="259"/>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1"/>
      <c r="AA38" s="262"/>
      <c r="AB38" s="262"/>
      <c r="AC38" s="263"/>
      <c r="AD38" s="264"/>
      <c r="AE38" s="264"/>
      <c r="AF38" s="264"/>
      <c r="AG38" s="264"/>
      <c r="AO38" s="75" t="s">
        <v>161</v>
      </c>
    </row>
    <row r="39" spans="1:41" ht="15" customHeight="1" x14ac:dyDescent="0.2">
      <c r="A39" s="265" t="s">
        <v>37</v>
      </c>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O39" s="75" t="s">
        <v>162</v>
      </c>
    </row>
    <row r="40" spans="1:41" customFormat="1" ht="30.75" customHeight="1" x14ac:dyDescent="0.25">
      <c r="A40" s="266" t="s">
        <v>26</v>
      </c>
      <c r="B40" s="266"/>
      <c r="C40" s="266"/>
      <c r="D40" s="266"/>
      <c r="E40" s="266"/>
      <c r="F40" s="266"/>
      <c r="G40" s="266" t="s">
        <v>75</v>
      </c>
      <c r="H40" s="266"/>
      <c r="I40" s="266"/>
      <c r="J40" s="266"/>
      <c r="K40" s="266"/>
      <c r="L40" s="266"/>
      <c r="M40" s="267" t="s">
        <v>68</v>
      </c>
      <c r="N40" s="268"/>
      <c r="O40" s="268"/>
      <c r="P40" s="268"/>
      <c r="Q40" s="268"/>
      <c r="R40" s="268"/>
      <c r="S40" s="268"/>
      <c r="T40" s="268"/>
      <c r="U40" s="268"/>
      <c r="V40" s="269"/>
      <c r="W40" s="267" t="s">
        <v>146</v>
      </c>
      <c r="X40" s="268"/>
      <c r="Y40" s="268"/>
      <c r="Z40" s="268"/>
      <c r="AA40" s="269"/>
      <c r="AB40" s="270" t="str">
        <f>IF(X7="X","APOYO OFICINA ASESORA DE PLANEACIÓN","APOYO OFICINA DE CONTROL INTERNO")</f>
        <v>APOYO OFICINA DE CONTROL INTERNO</v>
      </c>
      <c r="AC40" s="270"/>
      <c r="AD40" s="270"/>
      <c r="AE40" s="270"/>
      <c r="AF40" s="270"/>
      <c r="AG40" s="270"/>
      <c r="AH40" s="106"/>
      <c r="AO40" s="75" t="s">
        <v>163</v>
      </c>
    </row>
    <row r="41" spans="1:41" s="37" customFormat="1" ht="33.75" customHeight="1" x14ac:dyDescent="0.25">
      <c r="A41" s="107" t="s">
        <v>32</v>
      </c>
      <c r="B41" s="252"/>
      <c r="C41" s="253"/>
      <c r="D41" s="253"/>
      <c r="E41" s="253"/>
      <c r="F41" s="254"/>
      <c r="G41" s="108" t="s">
        <v>32</v>
      </c>
      <c r="H41" s="252"/>
      <c r="I41" s="253"/>
      <c r="J41" s="253"/>
      <c r="K41" s="253"/>
      <c r="L41" s="254"/>
      <c r="M41" s="108" t="s">
        <v>32</v>
      </c>
      <c r="N41" s="109"/>
      <c r="O41" s="255"/>
      <c r="P41" s="255"/>
      <c r="Q41" s="255"/>
      <c r="R41" s="255"/>
      <c r="S41" s="255"/>
      <c r="T41" s="255"/>
      <c r="U41" s="255"/>
      <c r="V41" s="256"/>
      <c r="W41" s="110" t="s">
        <v>32</v>
      </c>
      <c r="X41" s="252"/>
      <c r="Y41" s="253"/>
      <c r="Z41" s="253"/>
      <c r="AA41" s="254"/>
      <c r="AB41" s="110" t="s">
        <v>32</v>
      </c>
      <c r="AC41" s="135"/>
      <c r="AD41" s="135"/>
      <c r="AE41" s="135"/>
      <c r="AF41" s="135"/>
      <c r="AG41" s="135"/>
      <c r="AO41" s="75" t="s">
        <v>164</v>
      </c>
    </row>
    <row r="42" spans="1:41" s="37" customFormat="1" ht="32.25" customHeight="1" x14ac:dyDescent="0.25">
      <c r="A42" s="107" t="s">
        <v>33</v>
      </c>
      <c r="B42" s="252"/>
      <c r="C42" s="253"/>
      <c r="D42" s="253"/>
      <c r="E42" s="253"/>
      <c r="F42" s="254"/>
      <c r="G42" s="107" t="s">
        <v>33</v>
      </c>
      <c r="H42" s="257"/>
      <c r="I42" s="257"/>
      <c r="J42" s="257"/>
      <c r="K42" s="257"/>
      <c r="L42" s="257"/>
      <c r="M42" s="108" t="s">
        <v>33</v>
      </c>
      <c r="N42" s="111"/>
      <c r="O42" s="257"/>
      <c r="P42" s="257"/>
      <c r="Q42" s="257"/>
      <c r="R42" s="257"/>
      <c r="S42" s="257"/>
      <c r="T42" s="257"/>
      <c r="U42" s="257"/>
      <c r="V42" s="257"/>
      <c r="W42" s="107" t="s">
        <v>33</v>
      </c>
      <c r="X42" s="252"/>
      <c r="Y42" s="253"/>
      <c r="Z42" s="253"/>
      <c r="AA42" s="254"/>
      <c r="AB42" s="107" t="s">
        <v>33</v>
      </c>
      <c r="AC42" s="135"/>
      <c r="AD42" s="135"/>
      <c r="AE42" s="135"/>
      <c r="AF42" s="135"/>
      <c r="AG42" s="135"/>
      <c r="AO42" s="75" t="s">
        <v>165</v>
      </c>
    </row>
    <row r="43" spans="1:41" s="43" customFormat="1" x14ac:dyDescent="0.2">
      <c r="D43" s="112"/>
      <c r="AO43" s="75" t="s">
        <v>166</v>
      </c>
    </row>
    <row r="44" spans="1:41" x14ac:dyDescent="0.2">
      <c r="AO44" s="75" t="s">
        <v>167</v>
      </c>
    </row>
    <row r="45" spans="1:41" x14ac:dyDescent="0.2">
      <c r="AO45" s="75" t="s">
        <v>168</v>
      </c>
    </row>
    <row r="46" spans="1:41" x14ac:dyDescent="0.2">
      <c r="AO46" s="75" t="s">
        <v>169</v>
      </c>
    </row>
    <row r="47" spans="1:41" x14ac:dyDescent="0.2">
      <c r="AO47" s="75" t="s">
        <v>170</v>
      </c>
    </row>
    <row r="48" spans="1:41" x14ac:dyDescent="0.2">
      <c r="AO48" s="75" t="s">
        <v>171</v>
      </c>
    </row>
  </sheetData>
  <sheetProtection selectLockedCells="1"/>
  <dataConsolidate/>
  <mergeCells count="180">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38:B38"/>
    <mergeCell ref="C38:Y38"/>
    <mergeCell ref="Z38:AC38"/>
    <mergeCell ref="AD38:AG38"/>
    <mergeCell ref="A39:AG39"/>
    <mergeCell ref="A40:F40"/>
    <mergeCell ref="G40:L40"/>
    <mergeCell ref="M40:V40"/>
    <mergeCell ref="W40:AA40"/>
    <mergeCell ref="AB40:AG40"/>
    <mergeCell ref="B41:F41"/>
    <mergeCell ref="H41:L41"/>
    <mergeCell ref="O41:V41"/>
    <mergeCell ref="X41:AA41"/>
    <mergeCell ref="AC41:AG41"/>
    <mergeCell ref="B42:F42"/>
    <mergeCell ref="H42:L42"/>
    <mergeCell ref="O42:V42"/>
    <mergeCell ref="X42:AA42"/>
    <mergeCell ref="AC42:AG42"/>
  </mergeCells>
  <conditionalFormatting sqref="J12:J18">
    <cfRule type="containsText" dxfId="103" priority="21" operator="containsText" text="EXTREMO">
      <formula>NOT(ISERROR(SEARCH("EXTREMO",J12)))</formula>
    </cfRule>
    <cfRule type="containsText" dxfId="102" priority="22" operator="containsText" text="ALTO">
      <formula>NOT(ISERROR(SEARCH("ALTO",J12)))</formula>
    </cfRule>
    <cfRule type="containsText" dxfId="101" priority="23" operator="containsText" text="MODERADO">
      <formula>NOT(ISERROR(SEARCH("MODERADO",J12)))</formula>
    </cfRule>
    <cfRule type="containsText" dxfId="100" priority="24" operator="containsText" text="BAJO">
      <formula>NOT(ISERROR(SEARCH("BAJO",J12)))</formula>
    </cfRule>
  </conditionalFormatting>
  <conditionalFormatting sqref="U12:U18">
    <cfRule type="containsText" dxfId="99" priority="17" operator="containsText" text="EXTREMO">
      <formula>NOT(ISERROR(SEARCH("EXTREMO",U12)))</formula>
    </cfRule>
    <cfRule type="containsText" dxfId="98" priority="18" operator="containsText" text="MODERADO">
      <formula>NOT(ISERROR(SEARCH("MODERADO",U12)))</formula>
    </cfRule>
    <cfRule type="containsText" dxfId="97" priority="19" operator="containsText" text="ALTO">
      <formula>NOT(ISERROR(SEARCH("ALTO",U12)))</formula>
    </cfRule>
    <cfRule type="containsText" dxfId="96" priority="20" operator="containsText" text="BAJO">
      <formula>NOT(ISERROR(SEARCH("BAJO",U12)))</formula>
    </cfRule>
  </conditionalFormatting>
  <conditionalFormatting sqref="J19:J25">
    <cfRule type="containsText" dxfId="95" priority="13" operator="containsText" text="EXTREMO">
      <formula>NOT(ISERROR(SEARCH("EXTREMO",J19)))</formula>
    </cfRule>
    <cfRule type="containsText" dxfId="94" priority="14" operator="containsText" text="ALTO">
      <formula>NOT(ISERROR(SEARCH("ALTO",J19)))</formula>
    </cfRule>
    <cfRule type="containsText" dxfId="93" priority="15" operator="containsText" text="MODERADO">
      <formula>NOT(ISERROR(SEARCH("MODERADO",J19)))</formula>
    </cfRule>
    <cfRule type="containsText" dxfId="92" priority="16" operator="containsText" text="BAJO">
      <formula>NOT(ISERROR(SEARCH("BAJO",J19)))</formula>
    </cfRule>
  </conditionalFormatting>
  <conditionalFormatting sqref="U19:U25">
    <cfRule type="containsText" dxfId="91" priority="9" operator="containsText" text="EXTREMO">
      <formula>NOT(ISERROR(SEARCH("EXTREMO",U19)))</formula>
    </cfRule>
    <cfRule type="containsText" dxfId="90" priority="10" operator="containsText" text="MODERADO">
      <formula>NOT(ISERROR(SEARCH("MODERADO",U19)))</formula>
    </cfRule>
    <cfRule type="containsText" dxfId="89" priority="11" operator="containsText" text="ALTO">
      <formula>NOT(ISERROR(SEARCH("ALTO",U19)))</formula>
    </cfRule>
    <cfRule type="containsText" dxfId="88" priority="12" operator="containsText" text="BAJO">
      <formula>NOT(ISERROR(SEARCH("BAJO",U19)))</formula>
    </cfRule>
  </conditionalFormatting>
  <conditionalFormatting sqref="J26:J32">
    <cfRule type="containsText" dxfId="87" priority="5" operator="containsText" text="EXTREMO">
      <formula>NOT(ISERROR(SEARCH("EXTREMO",J26)))</formula>
    </cfRule>
    <cfRule type="containsText" dxfId="86" priority="6" operator="containsText" text="ALTO">
      <formula>NOT(ISERROR(SEARCH("ALTO",J26)))</formula>
    </cfRule>
    <cfRule type="containsText" dxfId="85" priority="7" operator="containsText" text="MODERADO">
      <formula>NOT(ISERROR(SEARCH("MODERADO",J26)))</formula>
    </cfRule>
    <cfRule type="containsText" dxfId="84" priority="8" operator="containsText" text="BAJO">
      <formula>NOT(ISERROR(SEARCH("BAJO",J26)))</formula>
    </cfRule>
  </conditionalFormatting>
  <conditionalFormatting sqref="U26:U32">
    <cfRule type="containsText" dxfId="83" priority="1" operator="containsText" text="EXTREMO">
      <formula>NOT(ISERROR(SEARCH("EXTREMO",U26)))</formula>
    </cfRule>
    <cfRule type="containsText" dxfId="82" priority="2" operator="containsText" text="MODERADO">
      <formula>NOT(ISERROR(SEARCH("MODERADO",U26)))</formula>
    </cfRule>
    <cfRule type="containsText" dxfId="81" priority="3" operator="containsText" text="ALTO">
      <formula>NOT(ISERROR(SEARCH("ALTO",U26)))</formula>
    </cfRule>
    <cfRule type="containsText" dxfId="80" priority="4" operator="containsText" text="BAJO">
      <formula>NOT(ISERROR(SEARCH("BAJO",U26)))</formula>
    </cfRule>
  </conditionalFormatting>
  <dataValidations count="15">
    <dataValidation type="list" allowBlank="1" showInputMessage="1" showErrorMessage="1" sqref="M15 M22 M29" xr:uid="{74EA1A29-6137-49E2-AD57-7B5E6678FDC8}">
      <formula1>$AJ$16:$AL$16</formula1>
    </dataValidation>
    <dataValidation type="list" allowBlank="1" showInputMessage="1" showErrorMessage="1" sqref="AA12:AA32" xr:uid="{35C12DDD-7D71-4213-992E-06210AC403D7}">
      <formula1>$AN$12:$AN$13</formula1>
    </dataValidation>
    <dataValidation type="list" allowBlank="1" showInputMessage="1" showErrorMessage="1" sqref="T12 S12:S13 T19 S19:S20 T26 S26:S27" xr:uid="{78AB29E3-5CDC-4A89-9C83-EE874F380C91}">
      <formula1>$AH$15:$AH$17</formula1>
    </dataValidation>
    <dataValidation type="list" allowBlank="1" showInputMessage="1" showErrorMessage="1" sqref="D12:D32" xr:uid="{93D32E71-E7C2-4869-95B3-E73A2A410A97}">
      <formula1>$AN$2:$AN$8</formula1>
    </dataValidation>
    <dataValidation type="list" allowBlank="1" showInputMessage="1" showErrorMessage="1" sqref="V12:V32" xr:uid="{76F16C33-1E0B-4F1A-ABD1-E3082BD53633}">
      <formula1>$AH$14:$AK$14</formula1>
    </dataValidation>
    <dataValidation type="list" allowBlank="1" showInputMessage="1" showErrorMessage="1" sqref="P12 P19 P26" xr:uid="{21F8E588-BDAE-4DD5-ACB0-AAD0A511B2C9}">
      <formula1>$AH$10:$AJ$10</formula1>
    </dataValidation>
    <dataValidation type="list" allowBlank="1" showInputMessage="1" showErrorMessage="1" sqref="M17 M24 M31" xr:uid="{2631D5E9-EF0E-43A4-94EB-847F0DB6F83A}">
      <formula1>$AH$8:$AI$8</formula1>
    </dataValidation>
    <dataValidation type="list" allowBlank="1" showInputMessage="1" showErrorMessage="1" sqref="M16 M23 M30" xr:uid="{F655634F-2AD5-4FB1-9E9A-A6E328B39644}">
      <formula1>$AH$7:$AI$7</formula1>
    </dataValidation>
    <dataValidation type="list" allowBlank="1" showInputMessage="1" showErrorMessage="1" sqref="M14 M21 M28" xr:uid="{2AE7C8CA-1ED3-4070-AF58-6BE7FACAF9D3}">
      <formula1>$AH$5:$AI$5</formula1>
    </dataValidation>
    <dataValidation type="list" allowBlank="1" showInputMessage="1" showErrorMessage="1" sqref="M13 M20 M27" xr:uid="{300CC84B-81BB-4554-8823-6CE548B5EBF9}">
      <formula1>$AH$4:$AI$4</formula1>
    </dataValidation>
    <dataValidation type="list" allowBlank="1" showInputMessage="1" showErrorMessage="1" sqref="M12 M19 M26" xr:uid="{861218FA-B57C-4496-8F2F-0AF66336DA72}">
      <formula1>$AH$2:$AH$3</formula1>
    </dataValidation>
    <dataValidation type="list" allowBlank="1" showInputMessage="1" showErrorMessage="1" sqref="U12:U32" xr:uid="{FF4EADB2-369C-4B7D-8968-19B68F3B9B8E}">
      <formula1>$AO$10:$AO$48</formula1>
    </dataValidation>
    <dataValidation type="list" allowBlank="1" showInputMessage="1" showErrorMessage="1" sqref="G12:G32" xr:uid="{F241C230-10E0-455D-968F-525B74D49C9B}">
      <formula1>$AL$2:$AL$6</formula1>
    </dataValidation>
    <dataValidation type="list" allowBlank="1" showInputMessage="1" showErrorMessage="1" sqref="M18 M25 M32" xr:uid="{692531BC-4C8E-4982-B03A-53B6BBFD54F4}">
      <formula1>$AH$9:$AJ$9</formula1>
    </dataValidation>
    <dataValidation type="list" allowBlank="1" showInputMessage="1" showErrorMessage="1" sqref="H12:H32" xr:uid="{32904F48-FA1F-48DC-B8C8-4D2276EAB279}">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32415-5576-423E-AAD2-8FF2CFD9C789}">
  <dimension ref="A1:AP41"/>
  <sheetViews>
    <sheetView view="pageBreakPreview" topLeftCell="A12" zoomScale="40" zoomScaleNormal="40" zoomScaleSheetLayoutView="40" workbookViewId="0">
      <selection activeCell="E23" sqref="E23:E25"/>
    </sheetView>
  </sheetViews>
  <sheetFormatPr baseColWidth="10" defaultRowHeight="12.75" x14ac:dyDescent="0.2"/>
  <cols>
    <col min="1" max="3" width="22.5703125" style="75" customWidth="1"/>
    <col min="4" max="4" width="27.42578125" style="112" customWidth="1"/>
    <col min="5" max="5" width="30.42578125"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5.2851562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hidden="1" customWidth="1"/>
    <col min="35" max="42" width="11.42578125" style="75" hidden="1" customWidth="1"/>
    <col min="43" max="16384" width="11.42578125" style="75"/>
  </cols>
  <sheetData>
    <row r="1" spans="1:41" x14ac:dyDescent="0.2">
      <c r="A1" s="85"/>
      <c r="B1" s="85"/>
      <c r="C1" s="85"/>
      <c r="D1" s="86"/>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K1" s="75" t="s">
        <v>9</v>
      </c>
      <c r="AL1" s="75" t="s">
        <v>8</v>
      </c>
      <c r="AN1" s="75" t="s">
        <v>61</v>
      </c>
    </row>
    <row r="2" spans="1:41" x14ac:dyDescent="0.2">
      <c r="A2" s="85"/>
      <c r="B2" s="85"/>
      <c r="C2" s="85"/>
      <c r="D2" s="86"/>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75" t="s">
        <v>78</v>
      </c>
      <c r="AI2" s="75" t="s">
        <v>11</v>
      </c>
      <c r="AL2" s="75" t="s">
        <v>105</v>
      </c>
      <c r="AN2" s="75" t="s">
        <v>63</v>
      </c>
    </row>
    <row r="3" spans="1:41" x14ac:dyDescent="0.2">
      <c r="A3" s="85"/>
      <c r="B3" s="85"/>
      <c r="C3" s="85"/>
      <c r="D3" s="86"/>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75" t="s">
        <v>79</v>
      </c>
      <c r="AI3" s="75" t="s">
        <v>12</v>
      </c>
      <c r="AL3" s="75" t="s">
        <v>106</v>
      </c>
      <c r="AN3" s="75" t="s">
        <v>118</v>
      </c>
    </row>
    <row r="4" spans="1:41" x14ac:dyDescent="0.2">
      <c r="A4" s="85"/>
      <c r="B4" s="85"/>
      <c r="C4" s="85"/>
      <c r="D4" s="86"/>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75" t="s">
        <v>122</v>
      </c>
      <c r="AI4" s="75" t="s">
        <v>80</v>
      </c>
      <c r="AK4" s="75" t="s">
        <v>93</v>
      </c>
      <c r="AL4" s="75" t="s">
        <v>107</v>
      </c>
      <c r="AN4" s="75" t="s">
        <v>64</v>
      </c>
    </row>
    <row r="5" spans="1:41" x14ac:dyDescent="0.2">
      <c r="A5" s="85"/>
      <c r="B5" s="85"/>
      <c r="C5" s="85"/>
      <c r="D5" s="86"/>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75" t="s">
        <v>123</v>
      </c>
      <c r="AI5" s="75" t="s">
        <v>81</v>
      </c>
      <c r="AK5" s="75" t="s">
        <v>104</v>
      </c>
      <c r="AL5" s="75" t="s">
        <v>108</v>
      </c>
      <c r="AN5" s="75" t="s">
        <v>62</v>
      </c>
    </row>
    <row r="6" spans="1:41" ht="29.25" customHeight="1" x14ac:dyDescent="0.2">
      <c r="A6" s="85"/>
      <c r="B6" s="85"/>
      <c r="C6" s="85"/>
      <c r="D6" s="86"/>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75" t="s">
        <v>125</v>
      </c>
      <c r="AI6" s="75" t="s">
        <v>126</v>
      </c>
      <c r="AJ6" s="75" t="s">
        <v>65</v>
      </c>
      <c r="AK6" s="75" t="s">
        <v>109</v>
      </c>
      <c r="AL6" s="75" t="s">
        <v>110</v>
      </c>
      <c r="AN6" s="75" t="s">
        <v>115</v>
      </c>
    </row>
    <row r="7" spans="1:41" ht="24.75" customHeight="1" x14ac:dyDescent="0.2">
      <c r="A7" s="404" t="s">
        <v>67</v>
      </c>
      <c r="B7" s="404"/>
      <c r="C7" s="505">
        <v>43853</v>
      </c>
      <c r="D7" s="405"/>
      <c r="E7" s="405"/>
      <c r="F7" s="405"/>
      <c r="G7" s="406"/>
      <c r="H7" s="407"/>
      <c r="I7" s="407"/>
      <c r="J7" s="407"/>
      <c r="K7" s="407"/>
      <c r="L7" s="408"/>
      <c r="M7" s="409" t="s">
        <v>74</v>
      </c>
      <c r="N7" s="410"/>
      <c r="O7" s="410"/>
      <c r="P7" s="410"/>
      <c r="Q7" s="410"/>
      <c r="R7" s="410"/>
      <c r="S7" s="410"/>
      <c r="T7" s="410"/>
      <c r="U7" s="410"/>
      <c r="V7" s="411"/>
      <c r="W7" s="87" t="s">
        <v>70</v>
      </c>
      <c r="X7" s="113">
        <v>43853</v>
      </c>
      <c r="Y7" s="89" t="s">
        <v>71</v>
      </c>
      <c r="Z7" s="412"/>
      <c r="AA7" s="413"/>
      <c r="AB7" s="87" t="s">
        <v>72</v>
      </c>
      <c r="AC7" s="88"/>
      <c r="AD7" s="90" t="s">
        <v>73</v>
      </c>
      <c r="AE7" s="91"/>
      <c r="AF7" s="414"/>
      <c r="AG7" s="414"/>
      <c r="AH7" s="75" t="s">
        <v>82</v>
      </c>
      <c r="AI7" s="75" t="s">
        <v>83</v>
      </c>
      <c r="AJ7" s="75" t="s">
        <v>66</v>
      </c>
      <c r="AN7" s="75" t="s">
        <v>116</v>
      </c>
    </row>
    <row r="8" spans="1:41" x14ac:dyDescent="0.2">
      <c r="A8" s="389" t="s">
        <v>52</v>
      </c>
      <c r="B8" s="389"/>
      <c r="C8" s="389"/>
      <c r="D8" s="389"/>
      <c r="E8" s="389"/>
      <c r="F8" s="389"/>
      <c r="G8" s="390" t="s">
        <v>21</v>
      </c>
      <c r="H8" s="391"/>
      <c r="I8" s="391"/>
      <c r="J8" s="391"/>
      <c r="K8" s="391"/>
      <c r="L8" s="391"/>
      <c r="M8" s="391"/>
      <c r="N8" s="391"/>
      <c r="O8" s="391"/>
      <c r="P8" s="391"/>
      <c r="Q8" s="391"/>
      <c r="R8" s="391"/>
      <c r="S8" s="391"/>
      <c r="T8" s="391"/>
      <c r="U8" s="391"/>
      <c r="V8" s="391"/>
      <c r="W8" s="391"/>
      <c r="X8" s="398"/>
      <c r="Y8" s="391"/>
      <c r="Z8" s="391"/>
      <c r="AA8" s="391"/>
      <c r="AB8" s="392"/>
      <c r="AC8" s="395" t="s">
        <v>27</v>
      </c>
      <c r="AD8" s="400" t="s">
        <v>38</v>
      </c>
      <c r="AE8" s="401"/>
      <c r="AF8" s="401"/>
      <c r="AG8" s="401"/>
      <c r="AH8" s="75" t="s">
        <v>84</v>
      </c>
      <c r="AI8" s="75" t="s">
        <v>85</v>
      </c>
      <c r="AN8" s="75" t="s">
        <v>117</v>
      </c>
    </row>
    <row r="9" spans="1:41" s="92" customFormat="1" ht="14.25" customHeight="1" x14ac:dyDescent="0.2">
      <c r="A9" s="381" t="s">
        <v>58</v>
      </c>
      <c r="B9" s="379" t="s">
        <v>60</v>
      </c>
      <c r="C9" s="381" t="s">
        <v>40</v>
      </c>
      <c r="D9" s="381" t="s">
        <v>61</v>
      </c>
      <c r="E9" s="381" t="s">
        <v>41</v>
      </c>
      <c r="F9" s="394" t="s">
        <v>42</v>
      </c>
      <c r="G9" s="389" t="s">
        <v>69</v>
      </c>
      <c r="H9" s="389"/>
      <c r="I9" s="389"/>
      <c r="J9" s="389"/>
      <c r="K9" s="390" t="s">
        <v>24</v>
      </c>
      <c r="L9" s="391"/>
      <c r="M9" s="391"/>
      <c r="N9" s="391"/>
      <c r="O9" s="391"/>
      <c r="P9" s="391"/>
      <c r="Q9" s="391"/>
      <c r="R9" s="391"/>
      <c r="S9" s="391"/>
      <c r="T9" s="392"/>
      <c r="U9" s="390" t="s">
        <v>44</v>
      </c>
      <c r="V9" s="391"/>
      <c r="W9" s="391"/>
      <c r="X9" s="391"/>
      <c r="Y9" s="391"/>
      <c r="Z9" s="391"/>
      <c r="AA9" s="391"/>
      <c r="AB9" s="392"/>
      <c r="AC9" s="399"/>
      <c r="AD9" s="400"/>
      <c r="AE9" s="401"/>
      <c r="AF9" s="401"/>
      <c r="AG9" s="401"/>
      <c r="AH9" s="75" t="s">
        <v>86</v>
      </c>
      <c r="AI9" s="75" t="s">
        <v>127</v>
      </c>
      <c r="AJ9" s="75" t="s">
        <v>89</v>
      </c>
    </row>
    <row r="10" spans="1:41" s="92" customFormat="1" ht="20.25" customHeight="1" x14ac:dyDescent="0.2">
      <c r="A10" s="381"/>
      <c r="B10" s="397"/>
      <c r="C10" s="381"/>
      <c r="D10" s="381"/>
      <c r="E10" s="381"/>
      <c r="F10" s="394"/>
      <c r="G10" s="393" t="s">
        <v>43</v>
      </c>
      <c r="H10" s="393"/>
      <c r="I10" s="393"/>
      <c r="J10" s="393"/>
      <c r="K10" s="377" t="s">
        <v>76</v>
      </c>
      <c r="L10" s="394" t="s">
        <v>77</v>
      </c>
      <c r="M10" s="394" t="s">
        <v>23</v>
      </c>
      <c r="N10" s="395" t="s">
        <v>128</v>
      </c>
      <c r="O10" s="381" t="s">
        <v>129</v>
      </c>
      <c r="P10" s="397" t="s">
        <v>130</v>
      </c>
      <c r="Q10" s="379" t="s">
        <v>134</v>
      </c>
      <c r="R10" s="381" t="s">
        <v>90</v>
      </c>
      <c r="S10" s="379" t="s">
        <v>135</v>
      </c>
      <c r="T10" s="379" t="s">
        <v>136</v>
      </c>
      <c r="U10" s="378" t="s">
        <v>142</v>
      </c>
      <c r="V10" s="381" t="s">
        <v>97</v>
      </c>
      <c r="W10" s="377" t="s">
        <v>102</v>
      </c>
      <c r="X10" s="379" t="s">
        <v>119</v>
      </c>
      <c r="Y10" s="381" t="s">
        <v>175</v>
      </c>
      <c r="Z10" s="381"/>
      <c r="AA10" s="381"/>
      <c r="AB10" s="381"/>
      <c r="AC10" s="399"/>
      <c r="AD10" s="402"/>
      <c r="AE10" s="403"/>
      <c r="AF10" s="403"/>
      <c r="AG10" s="403"/>
      <c r="AH10" s="92" t="s">
        <v>131</v>
      </c>
      <c r="AI10" s="92" t="s">
        <v>132</v>
      </c>
      <c r="AJ10" s="92" t="s">
        <v>133</v>
      </c>
      <c r="AL10" s="92" t="s">
        <v>120</v>
      </c>
      <c r="AO10" s="75" t="s">
        <v>94</v>
      </c>
    </row>
    <row r="11" spans="1:41" s="92" customFormat="1" ht="57.75" customHeight="1" x14ac:dyDescent="0.2">
      <c r="A11" s="379"/>
      <c r="B11" s="380"/>
      <c r="C11" s="379"/>
      <c r="D11" s="379"/>
      <c r="E11" s="379"/>
      <c r="F11" s="395"/>
      <c r="G11" s="93" t="s">
        <v>8</v>
      </c>
      <c r="H11" s="93" t="s">
        <v>9</v>
      </c>
      <c r="I11" s="93"/>
      <c r="J11" s="94" t="s">
        <v>143</v>
      </c>
      <c r="K11" s="378"/>
      <c r="L11" s="394"/>
      <c r="M11" s="394"/>
      <c r="N11" s="396"/>
      <c r="O11" s="381"/>
      <c r="P11" s="380"/>
      <c r="Q11" s="380"/>
      <c r="R11" s="381"/>
      <c r="S11" s="380"/>
      <c r="T11" s="380"/>
      <c r="U11" s="388"/>
      <c r="V11" s="381"/>
      <c r="W11" s="378"/>
      <c r="X11" s="380"/>
      <c r="Y11" s="95" t="s">
        <v>177</v>
      </c>
      <c r="Z11" s="95" t="s">
        <v>176</v>
      </c>
      <c r="AA11" s="96" t="s">
        <v>144</v>
      </c>
      <c r="AB11" s="96" t="s">
        <v>48</v>
      </c>
      <c r="AC11" s="396"/>
      <c r="AD11" s="97" t="s">
        <v>174</v>
      </c>
      <c r="AE11" s="97" t="s">
        <v>50</v>
      </c>
      <c r="AF11" s="97" t="s">
        <v>103</v>
      </c>
      <c r="AG11" s="95" t="s">
        <v>141</v>
      </c>
      <c r="AH11" s="92" t="s">
        <v>137</v>
      </c>
      <c r="AI11" s="92" t="s">
        <v>12</v>
      </c>
      <c r="AL11" s="92" t="s">
        <v>121</v>
      </c>
      <c r="AO11" s="75" t="s">
        <v>148</v>
      </c>
    </row>
    <row r="12" spans="1:41" s="112" customFormat="1" ht="128.25" customHeight="1" x14ac:dyDescent="0.25">
      <c r="A12" s="358" t="s">
        <v>356</v>
      </c>
      <c r="B12" s="286" t="s">
        <v>357</v>
      </c>
      <c r="C12" s="347" t="s">
        <v>358</v>
      </c>
      <c r="D12" s="417" t="s">
        <v>64</v>
      </c>
      <c r="E12" s="286" t="s">
        <v>359</v>
      </c>
      <c r="F12" s="347" t="s">
        <v>360</v>
      </c>
      <c r="G12" s="374" t="s">
        <v>110</v>
      </c>
      <c r="H12" s="374" t="s">
        <v>93</v>
      </c>
      <c r="I12" s="60" t="str">
        <f>CONCATENATE(G12,H12)</f>
        <v>CASI SEGUROMODERADO</v>
      </c>
      <c r="J12" s="322" t="str">
        <f>I13</f>
        <v>7. EXTREMO</v>
      </c>
      <c r="K12" s="499" t="s">
        <v>361</v>
      </c>
      <c r="L12" s="114" t="s">
        <v>87</v>
      </c>
      <c r="M12" s="56" t="s">
        <v>78</v>
      </c>
      <c r="N12" s="99">
        <f>IF(M12="ASIGNADO",15,IF(M12="NO ASIGNADO",0,""))</f>
        <v>15</v>
      </c>
      <c r="O12" s="328">
        <f>SUM(N12:N18)</f>
        <v>100</v>
      </c>
      <c r="P12" s="331" t="s">
        <v>131</v>
      </c>
      <c r="Q12" s="376">
        <f>IF(Q15="DÉBIL",0,IF(Q15="MODERADO",50,IF(Q15="FUERTE",100,"")))</f>
        <v>100</v>
      </c>
      <c r="R12" s="516"/>
      <c r="S12" s="372" t="s">
        <v>95</v>
      </c>
      <c r="T12" s="372" t="s">
        <v>95</v>
      </c>
      <c r="U12" s="496" t="s">
        <v>152</v>
      </c>
      <c r="V12" s="314" t="s">
        <v>99</v>
      </c>
      <c r="W12" s="515">
        <v>43770</v>
      </c>
      <c r="X12" s="347" t="s">
        <v>362</v>
      </c>
      <c r="Y12" s="451" t="s">
        <v>363</v>
      </c>
      <c r="Z12" s="286" t="s">
        <v>364</v>
      </c>
      <c r="AA12" s="303" t="s">
        <v>173</v>
      </c>
      <c r="AB12" s="353" t="s">
        <v>365</v>
      </c>
      <c r="AC12" s="515">
        <v>44166</v>
      </c>
      <c r="AD12" s="354"/>
      <c r="AE12" s="375" t="s">
        <v>366</v>
      </c>
      <c r="AF12" s="353" t="s">
        <v>367</v>
      </c>
      <c r="AG12" s="353"/>
      <c r="AH12" s="112" t="s">
        <v>91</v>
      </c>
      <c r="AI12" s="112" t="s">
        <v>92</v>
      </c>
      <c r="AJ12" s="112" t="s">
        <v>93</v>
      </c>
      <c r="AK12" s="112" t="s">
        <v>94</v>
      </c>
      <c r="AL12" s="112" t="s">
        <v>93</v>
      </c>
      <c r="AN12" s="112" t="s">
        <v>145</v>
      </c>
      <c r="AO12" s="112" t="s">
        <v>149</v>
      </c>
    </row>
    <row r="13" spans="1:41" s="112" customFormat="1" ht="128.25" customHeight="1" x14ac:dyDescent="0.25">
      <c r="A13" s="432"/>
      <c r="B13" s="287"/>
      <c r="C13" s="348"/>
      <c r="D13" s="373"/>
      <c r="E13" s="287"/>
      <c r="F13" s="348"/>
      <c r="G13" s="374"/>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7. EXTREMO</v>
      </c>
      <c r="J13" s="323"/>
      <c r="K13" s="500"/>
      <c r="L13" s="115" t="s">
        <v>172</v>
      </c>
      <c r="M13" s="54" t="s">
        <v>122</v>
      </c>
      <c r="N13" s="101">
        <f>IF(M13="ADECUADO",15,IF(M13="INADECUADO",0,""))</f>
        <v>15</v>
      </c>
      <c r="O13" s="329"/>
      <c r="P13" s="332"/>
      <c r="Q13" s="376"/>
      <c r="R13" s="517"/>
      <c r="S13" s="372"/>
      <c r="T13" s="372"/>
      <c r="U13" s="496"/>
      <c r="V13" s="315"/>
      <c r="W13" s="353"/>
      <c r="X13" s="347"/>
      <c r="Y13" s="452"/>
      <c r="Z13" s="287"/>
      <c r="AA13" s="304"/>
      <c r="AB13" s="353"/>
      <c r="AC13" s="353"/>
      <c r="AD13" s="354"/>
      <c r="AE13" s="369"/>
      <c r="AF13" s="353"/>
      <c r="AG13" s="353"/>
      <c r="AH13" s="112" t="s">
        <v>95</v>
      </c>
      <c r="AI13" s="112" t="s">
        <v>96</v>
      </c>
      <c r="AL13" s="112" t="s">
        <v>104</v>
      </c>
      <c r="AN13" s="112" t="s">
        <v>173</v>
      </c>
      <c r="AO13" s="112" t="s">
        <v>150</v>
      </c>
    </row>
    <row r="14" spans="1:41" s="112" customFormat="1" ht="128.25" customHeight="1" x14ac:dyDescent="0.25">
      <c r="A14" s="432"/>
      <c r="B14" s="287"/>
      <c r="C14" s="348"/>
      <c r="D14" s="373"/>
      <c r="E14" s="287"/>
      <c r="F14" s="348"/>
      <c r="G14" s="374"/>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23"/>
      <c r="K14" s="500"/>
      <c r="L14" s="116" t="s">
        <v>88</v>
      </c>
      <c r="M14" s="54" t="s">
        <v>123</v>
      </c>
      <c r="N14" s="101">
        <f>IF(M14="OPORTUNA",15,IF(M14="INOPORTUNA",0,""))</f>
        <v>15</v>
      </c>
      <c r="O14" s="329"/>
      <c r="P14" s="332"/>
      <c r="Q14" s="376"/>
      <c r="R14" s="517"/>
      <c r="S14" s="102" t="s">
        <v>139</v>
      </c>
      <c r="T14" s="102" t="s">
        <v>140</v>
      </c>
      <c r="U14" s="496"/>
      <c r="V14" s="315"/>
      <c r="W14" s="353"/>
      <c r="X14" s="347"/>
      <c r="Y14" s="452"/>
      <c r="Z14" s="287"/>
      <c r="AA14" s="304"/>
      <c r="AB14" s="353"/>
      <c r="AC14" s="353"/>
      <c r="AD14" s="354"/>
      <c r="AE14" s="369"/>
      <c r="AF14" s="353"/>
      <c r="AG14" s="353"/>
      <c r="AH14" s="112" t="s">
        <v>98</v>
      </c>
      <c r="AI14" s="112" t="s">
        <v>99</v>
      </c>
      <c r="AJ14" s="112" t="s">
        <v>100</v>
      </c>
      <c r="AK14" s="112" t="s">
        <v>101</v>
      </c>
      <c r="AL14" s="112" t="s">
        <v>109</v>
      </c>
      <c r="AO14" s="112" t="s">
        <v>151</v>
      </c>
    </row>
    <row r="15" spans="1:41" s="112" customFormat="1" ht="84" customHeight="1" x14ac:dyDescent="0.25">
      <c r="A15" s="432"/>
      <c r="B15" s="287"/>
      <c r="C15" s="348"/>
      <c r="D15" s="373"/>
      <c r="E15" s="63" t="s">
        <v>147</v>
      </c>
      <c r="F15" s="348"/>
      <c r="G15" s="374"/>
      <c r="H15" s="374"/>
      <c r="I15" s="60"/>
      <c r="J15" s="323"/>
      <c r="K15" s="500"/>
      <c r="L15" s="115" t="s">
        <v>111</v>
      </c>
      <c r="M15" s="54" t="s">
        <v>124</v>
      </c>
      <c r="N15" s="101">
        <f>IF(M15="PREVENIR",15,IF(M15="DETECTAR",10,IF(M15="NO ES UN CONTROL",0,"")))</f>
        <v>15</v>
      </c>
      <c r="O15" s="289" t="str">
        <f>IF(O12&lt;86,"DÉBIL",IF(O12&lt;96,"MODERADO",IF(O12&lt;101,"FUERTE","")))</f>
        <v>FUERTE</v>
      </c>
      <c r="P15" s="332"/>
      <c r="Q15" s="370" t="str">
        <f>IF(AND(O15="FUERTE",P12="FUERTE (SIEMPRE SE EJECUTA)"),"FUERTE",IF(OR(O15="DÉBIL",P12="DÉBIL (NO SE EJECUTA)"),"DÉBIL",IF(OR(O15="MODERADO",P12="MODERADO (ALGUNAS VECES)"),"MODERADO")))</f>
        <v>FUERTE</v>
      </c>
      <c r="R15" s="513" t="s">
        <v>368</v>
      </c>
      <c r="S15"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496"/>
      <c r="V15" s="315"/>
      <c r="W15" s="353"/>
      <c r="X15" s="347"/>
      <c r="Y15" s="452"/>
      <c r="Z15" s="288"/>
      <c r="AA15" s="304"/>
      <c r="AB15" s="353"/>
      <c r="AC15" s="353"/>
      <c r="AD15" s="354"/>
      <c r="AE15" s="369"/>
      <c r="AF15" s="353" t="s">
        <v>369</v>
      </c>
      <c r="AG15" s="353"/>
      <c r="AH15" s="112" t="s">
        <v>95</v>
      </c>
      <c r="AO15" s="112" t="s">
        <v>152</v>
      </c>
    </row>
    <row r="16" spans="1:41" s="112" customFormat="1" ht="55.5" customHeight="1" x14ac:dyDescent="0.25">
      <c r="A16" s="432"/>
      <c r="B16" s="287"/>
      <c r="C16" s="348"/>
      <c r="D16" s="373"/>
      <c r="E16" s="452" t="s">
        <v>370</v>
      </c>
      <c r="F16" s="348"/>
      <c r="G16" s="374"/>
      <c r="H16" s="374"/>
      <c r="I16" s="60"/>
      <c r="J16" s="323"/>
      <c r="K16" s="500"/>
      <c r="L16" s="115" t="s">
        <v>112</v>
      </c>
      <c r="M16" s="54" t="s">
        <v>82</v>
      </c>
      <c r="N16" s="101">
        <f>IF(M16="CONFIABLE",15,IF(M16="NO CONFIABLE",0,""))</f>
        <v>15</v>
      </c>
      <c r="O16" s="290"/>
      <c r="P16" s="332"/>
      <c r="Q16" s="370"/>
      <c r="R16" s="513"/>
      <c r="S16" s="371"/>
      <c r="T16" s="298"/>
      <c r="U16" s="496"/>
      <c r="V16" s="315"/>
      <c r="W16" s="353"/>
      <c r="X16" s="347"/>
      <c r="Y16" s="452"/>
      <c r="Z16" s="63" t="s">
        <v>178</v>
      </c>
      <c r="AA16" s="304"/>
      <c r="AB16" s="353"/>
      <c r="AC16" s="353"/>
      <c r="AD16" s="354"/>
      <c r="AE16" s="369"/>
      <c r="AF16" s="353"/>
      <c r="AG16" s="353"/>
      <c r="AH16" s="112" t="s">
        <v>138</v>
      </c>
      <c r="AJ16" s="112" t="s">
        <v>125</v>
      </c>
      <c r="AK16" s="112" t="s">
        <v>124</v>
      </c>
      <c r="AL16" s="112" t="s">
        <v>126</v>
      </c>
      <c r="AO16" s="112" t="s">
        <v>153</v>
      </c>
    </row>
    <row r="17" spans="1:41" s="112" customFormat="1" ht="66.75" customHeight="1" x14ac:dyDescent="0.25">
      <c r="A17" s="432"/>
      <c r="B17" s="287"/>
      <c r="C17" s="348"/>
      <c r="D17" s="373"/>
      <c r="E17" s="452"/>
      <c r="F17" s="348"/>
      <c r="G17" s="374"/>
      <c r="H17" s="374"/>
      <c r="I17" s="60"/>
      <c r="J17" s="323"/>
      <c r="K17" s="500"/>
      <c r="L17" s="115" t="s">
        <v>113</v>
      </c>
      <c r="M17" s="54" t="s">
        <v>84</v>
      </c>
      <c r="N17" s="101">
        <f>IF(M17="SE INVESTIGAN Y SE RESUELVEN OPORTUNAMENTE",15,IF(M17="NO SE INVESTIGAN Y SE RESUELVEN OPORTUNAMENTE",0,""))</f>
        <v>15</v>
      </c>
      <c r="O17" s="290"/>
      <c r="P17" s="332"/>
      <c r="Q17" s="370"/>
      <c r="R17" s="513"/>
      <c r="S17" s="371"/>
      <c r="T17" s="298"/>
      <c r="U17" s="496"/>
      <c r="V17" s="315"/>
      <c r="W17" s="353"/>
      <c r="X17" s="347"/>
      <c r="Y17" s="452"/>
      <c r="Z17" s="286" t="s">
        <v>371</v>
      </c>
      <c r="AA17" s="304"/>
      <c r="AB17" s="353"/>
      <c r="AC17" s="353"/>
      <c r="AD17" s="354"/>
      <c r="AE17" s="369"/>
      <c r="AF17" s="353"/>
      <c r="AG17" s="353"/>
      <c r="AH17" s="112" t="s">
        <v>96</v>
      </c>
      <c r="AO17" s="112" t="s">
        <v>154</v>
      </c>
    </row>
    <row r="18" spans="1:41" s="112" customFormat="1" ht="84.75" customHeight="1" x14ac:dyDescent="0.25">
      <c r="A18" s="432"/>
      <c r="B18" s="287"/>
      <c r="C18" s="349"/>
      <c r="D18" s="311"/>
      <c r="E18" s="453"/>
      <c r="F18" s="349"/>
      <c r="G18" s="355"/>
      <c r="H18" s="355"/>
      <c r="I18" s="60"/>
      <c r="J18" s="323"/>
      <c r="K18" s="501"/>
      <c r="L18" s="117" t="s">
        <v>114</v>
      </c>
      <c r="M18" s="118" t="s">
        <v>86</v>
      </c>
      <c r="N18" s="104">
        <f>IF(M18="COMPLETA",10,IF(M18="INCOMPLETA",5,IF(M18="NO EXISTE",0,"")))</f>
        <v>10</v>
      </c>
      <c r="O18" s="290"/>
      <c r="P18" s="333"/>
      <c r="Q18" s="292"/>
      <c r="R18" s="514"/>
      <c r="S18" s="297"/>
      <c r="T18" s="298"/>
      <c r="U18" s="497"/>
      <c r="V18" s="315"/>
      <c r="W18" s="286"/>
      <c r="X18" s="451"/>
      <c r="Y18" s="453"/>
      <c r="Z18" s="288"/>
      <c r="AA18" s="305"/>
      <c r="AB18" s="286"/>
      <c r="AC18" s="286"/>
      <c r="AD18" s="339"/>
      <c r="AE18" s="283"/>
      <c r="AF18" s="286"/>
      <c r="AG18" s="286"/>
      <c r="AO18" s="112" t="s">
        <v>155</v>
      </c>
    </row>
    <row r="19" spans="1:41" s="112" customFormat="1" ht="129" customHeight="1" x14ac:dyDescent="0.25">
      <c r="A19" s="432"/>
      <c r="B19" s="287"/>
      <c r="C19" s="347" t="s">
        <v>372</v>
      </c>
      <c r="D19" s="417" t="s">
        <v>64</v>
      </c>
      <c r="E19" s="286" t="s">
        <v>373</v>
      </c>
      <c r="F19" s="347" t="s">
        <v>374</v>
      </c>
      <c r="G19" s="374" t="s">
        <v>110</v>
      </c>
      <c r="H19" s="374" t="s">
        <v>93</v>
      </c>
      <c r="I19" s="60" t="str">
        <f>CONCATENATE(G19,H19)</f>
        <v>CASI SEGUROMODERADO</v>
      </c>
      <c r="J19" s="322" t="str">
        <f>I20</f>
        <v>7. EXTREMO</v>
      </c>
      <c r="K19" s="375" t="s">
        <v>375</v>
      </c>
      <c r="L19" s="114" t="s">
        <v>87</v>
      </c>
      <c r="M19" s="56" t="s">
        <v>78</v>
      </c>
      <c r="N19" s="99">
        <f>IF(M19="ASIGNADO",15,IF(M19="NO ASIGNADO",0,""))</f>
        <v>15</v>
      </c>
      <c r="O19" s="328">
        <f>SUM(N19:N25)</f>
        <v>100</v>
      </c>
      <c r="P19" s="331" t="s">
        <v>131</v>
      </c>
      <c r="Q19" s="376">
        <f>IF(Q22="DÉBIL",0,IF(Q22="MODERADO",50,IF(Q22="FUERTE",100,"")))</f>
        <v>100</v>
      </c>
      <c r="R19" s="516"/>
      <c r="S19" s="372" t="s">
        <v>95</v>
      </c>
      <c r="T19" s="372" t="s">
        <v>95</v>
      </c>
      <c r="U19" s="496" t="s">
        <v>152</v>
      </c>
      <c r="V19" s="314" t="s">
        <v>99</v>
      </c>
      <c r="W19" s="515">
        <v>43770</v>
      </c>
      <c r="X19" s="353" t="s">
        <v>376</v>
      </c>
      <c r="Y19" s="286" t="s">
        <v>377</v>
      </c>
      <c r="Z19" s="286" t="s">
        <v>378</v>
      </c>
      <c r="AA19" s="303" t="s">
        <v>173</v>
      </c>
      <c r="AB19" s="353" t="s">
        <v>379</v>
      </c>
      <c r="AC19" s="515">
        <v>44166</v>
      </c>
      <c r="AD19" s="354"/>
      <c r="AE19" s="375" t="s">
        <v>380</v>
      </c>
      <c r="AF19" s="353" t="s">
        <v>367</v>
      </c>
      <c r="AG19" s="353"/>
      <c r="AH19" s="112" t="s">
        <v>91</v>
      </c>
      <c r="AI19" s="112" t="s">
        <v>92</v>
      </c>
      <c r="AJ19" s="112" t="s">
        <v>93</v>
      </c>
      <c r="AK19" s="112" t="s">
        <v>94</v>
      </c>
      <c r="AL19" s="112" t="s">
        <v>93</v>
      </c>
      <c r="AN19" s="112" t="s">
        <v>145</v>
      </c>
      <c r="AO19" s="112" t="s">
        <v>149</v>
      </c>
    </row>
    <row r="20" spans="1:41" s="112" customFormat="1" ht="129" customHeight="1" x14ac:dyDescent="0.25">
      <c r="A20" s="432"/>
      <c r="B20" s="287"/>
      <c r="C20" s="348"/>
      <c r="D20" s="373"/>
      <c r="E20" s="287"/>
      <c r="F20" s="348"/>
      <c r="G20" s="374"/>
      <c r="H20" s="374"/>
      <c r="I20" s="6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7. EXTREMO</v>
      </c>
      <c r="J20" s="323"/>
      <c r="K20" s="508"/>
      <c r="L20" s="115" t="s">
        <v>172</v>
      </c>
      <c r="M20" s="54" t="s">
        <v>122</v>
      </c>
      <c r="N20" s="101">
        <f>IF(M20="ADECUADO",15,IF(M20="INADECUADO",0,""))</f>
        <v>15</v>
      </c>
      <c r="O20" s="329"/>
      <c r="P20" s="332"/>
      <c r="Q20" s="376"/>
      <c r="R20" s="517"/>
      <c r="S20" s="372"/>
      <c r="T20" s="372"/>
      <c r="U20" s="496"/>
      <c r="V20" s="315"/>
      <c r="W20" s="353"/>
      <c r="X20" s="353"/>
      <c r="Y20" s="287"/>
      <c r="Z20" s="287"/>
      <c r="AA20" s="304"/>
      <c r="AB20" s="353"/>
      <c r="AC20" s="353"/>
      <c r="AD20" s="354"/>
      <c r="AE20" s="369"/>
      <c r="AF20" s="353"/>
      <c r="AG20" s="353"/>
      <c r="AH20" s="112" t="s">
        <v>95</v>
      </c>
      <c r="AI20" s="112" t="s">
        <v>96</v>
      </c>
      <c r="AL20" s="112" t="s">
        <v>104</v>
      </c>
      <c r="AN20" s="112" t="s">
        <v>173</v>
      </c>
      <c r="AO20" s="112" t="s">
        <v>150</v>
      </c>
    </row>
    <row r="21" spans="1:41" s="112" customFormat="1" ht="129" customHeight="1" x14ac:dyDescent="0.25">
      <c r="A21" s="432"/>
      <c r="B21" s="287"/>
      <c r="C21" s="348"/>
      <c r="D21" s="373"/>
      <c r="E21" s="287"/>
      <c r="F21" s="348"/>
      <c r="G21" s="374"/>
      <c r="H21" s="374"/>
      <c r="I21" s="6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323"/>
      <c r="K21" s="508"/>
      <c r="L21" s="116" t="s">
        <v>88</v>
      </c>
      <c r="M21" s="54" t="s">
        <v>123</v>
      </c>
      <c r="N21" s="101">
        <f>IF(M21="OPORTUNA",15,IF(M21="INOPORTUNA",0,""))</f>
        <v>15</v>
      </c>
      <c r="O21" s="329"/>
      <c r="P21" s="332"/>
      <c r="Q21" s="376"/>
      <c r="R21" s="517"/>
      <c r="S21" s="102" t="s">
        <v>139</v>
      </c>
      <c r="T21" s="102" t="s">
        <v>140</v>
      </c>
      <c r="U21" s="496"/>
      <c r="V21" s="315"/>
      <c r="W21" s="353"/>
      <c r="X21" s="353"/>
      <c r="Y21" s="287"/>
      <c r="Z21" s="287"/>
      <c r="AA21" s="304"/>
      <c r="AB21" s="353"/>
      <c r="AC21" s="353"/>
      <c r="AD21" s="354"/>
      <c r="AE21" s="369"/>
      <c r="AF21" s="353"/>
      <c r="AG21" s="353"/>
      <c r="AH21" s="112" t="s">
        <v>98</v>
      </c>
      <c r="AI21" s="112" t="s">
        <v>99</v>
      </c>
      <c r="AJ21" s="112" t="s">
        <v>100</v>
      </c>
      <c r="AK21" s="112" t="s">
        <v>101</v>
      </c>
      <c r="AL21" s="112" t="s">
        <v>109</v>
      </c>
      <c r="AO21" s="112" t="s">
        <v>151</v>
      </c>
    </row>
    <row r="22" spans="1:41" s="112" customFormat="1" ht="83.25" customHeight="1" x14ac:dyDescent="0.25">
      <c r="A22" s="432"/>
      <c r="B22" s="287"/>
      <c r="C22" s="348"/>
      <c r="D22" s="373"/>
      <c r="E22" s="63" t="s">
        <v>147</v>
      </c>
      <c r="F22" s="348"/>
      <c r="G22" s="374"/>
      <c r="H22" s="374"/>
      <c r="I22" s="60"/>
      <c r="J22" s="323"/>
      <c r="K22" s="508"/>
      <c r="L22" s="115" t="s">
        <v>111</v>
      </c>
      <c r="M22" s="54" t="s">
        <v>124</v>
      </c>
      <c r="N22" s="101">
        <f>IF(M22="PREVENIR",15,IF(M22="DETECTAR",10,IF(M22="NO ES UN CONTROL",0,"")))</f>
        <v>15</v>
      </c>
      <c r="O22" s="289" t="str">
        <f>IF(O19&lt;86,"DÉBIL",IF(O19&lt;96,"MODERADO",IF(O19&lt;101,"FUERTE","")))</f>
        <v>FUERTE</v>
      </c>
      <c r="P22" s="332"/>
      <c r="Q22" s="370" t="str">
        <f>IF(AND(O22="FUERTE",P19="FUERTE (SIEMPRE SE EJECUTA)"),"FUERTE",IF(OR(O22="DÉBIL",P19="DÉBIL (NO SE EJECUTA)"),"DÉBIL",IF(OR(O22="MODERADO",P19="MODERADO (ALGUNAS VECES)"),"MODERADO")))</f>
        <v>FUERTE</v>
      </c>
      <c r="R22" s="513" t="s">
        <v>368</v>
      </c>
      <c r="S22"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496"/>
      <c r="V22" s="315"/>
      <c r="W22" s="353"/>
      <c r="X22" s="353"/>
      <c r="Y22" s="287"/>
      <c r="Z22" s="288"/>
      <c r="AA22" s="304"/>
      <c r="AB22" s="353"/>
      <c r="AC22" s="353"/>
      <c r="AD22" s="354"/>
      <c r="AE22" s="369"/>
      <c r="AF22" s="353" t="s">
        <v>381</v>
      </c>
      <c r="AG22" s="353"/>
      <c r="AH22" s="112" t="s">
        <v>95</v>
      </c>
      <c r="AO22" s="112" t="s">
        <v>152</v>
      </c>
    </row>
    <row r="23" spans="1:41" s="112" customFormat="1" ht="83.25" customHeight="1" x14ac:dyDescent="0.25">
      <c r="A23" s="432"/>
      <c r="B23" s="287"/>
      <c r="C23" s="348"/>
      <c r="D23" s="373"/>
      <c r="E23" s="287" t="s">
        <v>382</v>
      </c>
      <c r="F23" s="348"/>
      <c r="G23" s="374"/>
      <c r="H23" s="374"/>
      <c r="I23" s="60"/>
      <c r="J23" s="323"/>
      <c r="K23" s="508"/>
      <c r="L23" s="115" t="s">
        <v>112</v>
      </c>
      <c r="M23" s="54" t="s">
        <v>82</v>
      </c>
      <c r="N23" s="101">
        <f>IF(M23="CONFIABLE",15,IF(M23="NO CONFIABLE",0,""))</f>
        <v>15</v>
      </c>
      <c r="O23" s="290"/>
      <c r="P23" s="332"/>
      <c r="Q23" s="370"/>
      <c r="R23" s="513"/>
      <c r="S23" s="371"/>
      <c r="T23" s="298"/>
      <c r="U23" s="496"/>
      <c r="V23" s="315"/>
      <c r="W23" s="353"/>
      <c r="X23" s="353"/>
      <c r="Y23" s="287"/>
      <c r="Z23" s="63" t="s">
        <v>178</v>
      </c>
      <c r="AA23" s="304"/>
      <c r="AB23" s="353"/>
      <c r="AC23" s="353"/>
      <c r="AD23" s="354"/>
      <c r="AE23" s="369"/>
      <c r="AF23" s="353"/>
      <c r="AG23" s="353"/>
      <c r="AH23" s="112" t="s">
        <v>138</v>
      </c>
      <c r="AJ23" s="112" t="s">
        <v>125</v>
      </c>
      <c r="AK23" s="112" t="s">
        <v>124</v>
      </c>
      <c r="AL23" s="112" t="s">
        <v>126</v>
      </c>
      <c r="AO23" s="112" t="s">
        <v>153</v>
      </c>
    </row>
    <row r="24" spans="1:41" s="112" customFormat="1" ht="83.25" customHeight="1" x14ac:dyDescent="0.25">
      <c r="A24" s="432"/>
      <c r="B24" s="287"/>
      <c r="C24" s="348"/>
      <c r="D24" s="373"/>
      <c r="E24" s="287"/>
      <c r="F24" s="348"/>
      <c r="G24" s="374"/>
      <c r="H24" s="374"/>
      <c r="I24" s="60"/>
      <c r="J24" s="323"/>
      <c r="K24" s="508"/>
      <c r="L24" s="115" t="s">
        <v>113</v>
      </c>
      <c r="M24" s="54" t="s">
        <v>84</v>
      </c>
      <c r="N24" s="101">
        <f>IF(M24="SE INVESTIGAN Y SE RESUELVEN OPORTUNAMENTE",15,IF(M24="NO SE INVESTIGAN Y SE RESUELVEN OPORTUNAMENTE",0,""))</f>
        <v>15</v>
      </c>
      <c r="O24" s="290"/>
      <c r="P24" s="332"/>
      <c r="Q24" s="370"/>
      <c r="R24" s="513"/>
      <c r="S24" s="371"/>
      <c r="T24" s="298"/>
      <c r="U24" s="496"/>
      <c r="V24" s="315"/>
      <c r="W24" s="353"/>
      <c r="X24" s="353"/>
      <c r="Y24" s="287"/>
      <c r="Z24" s="286" t="s">
        <v>383</v>
      </c>
      <c r="AA24" s="304"/>
      <c r="AB24" s="353"/>
      <c r="AC24" s="353"/>
      <c r="AD24" s="354"/>
      <c r="AE24" s="369"/>
      <c r="AF24" s="353"/>
      <c r="AG24" s="353"/>
      <c r="AH24" s="112" t="s">
        <v>96</v>
      </c>
      <c r="AO24" s="112" t="s">
        <v>154</v>
      </c>
    </row>
    <row r="25" spans="1:41" s="112" customFormat="1" ht="83.25" customHeight="1" x14ac:dyDescent="0.25">
      <c r="A25" s="518"/>
      <c r="B25" s="288"/>
      <c r="C25" s="349"/>
      <c r="D25" s="311"/>
      <c r="E25" s="288"/>
      <c r="F25" s="349"/>
      <c r="G25" s="355"/>
      <c r="H25" s="355"/>
      <c r="I25" s="60"/>
      <c r="J25" s="323"/>
      <c r="K25" s="509"/>
      <c r="L25" s="119" t="s">
        <v>114</v>
      </c>
      <c r="M25" s="61" t="s">
        <v>86</v>
      </c>
      <c r="N25" s="104">
        <f>IF(M25="COMPLETA",10,IF(M25="INCOMPLETA",5,IF(M25="NO EXISTE",0,"")))</f>
        <v>10</v>
      </c>
      <c r="O25" s="290"/>
      <c r="P25" s="333"/>
      <c r="Q25" s="292"/>
      <c r="R25" s="514"/>
      <c r="S25" s="297"/>
      <c r="T25" s="298"/>
      <c r="U25" s="497"/>
      <c r="V25" s="315"/>
      <c r="W25" s="286"/>
      <c r="X25" s="286"/>
      <c r="Y25" s="288"/>
      <c r="Z25" s="288"/>
      <c r="AA25" s="305"/>
      <c r="AB25" s="286"/>
      <c r="AC25" s="286"/>
      <c r="AD25" s="339"/>
      <c r="AE25" s="283"/>
      <c r="AF25" s="286"/>
      <c r="AG25" s="286"/>
      <c r="AO25" s="112" t="s">
        <v>155</v>
      </c>
    </row>
    <row r="26" spans="1:41" ht="27.75" customHeight="1" x14ac:dyDescent="0.2">
      <c r="A26" s="278" t="s">
        <v>273</v>
      </c>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O26" s="75" t="s">
        <v>156</v>
      </c>
    </row>
    <row r="27" spans="1:41" ht="21.75" customHeight="1" x14ac:dyDescent="0.2">
      <c r="A27" s="279" t="s">
        <v>34</v>
      </c>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O27" s="75" t="s">
        <v>157</v>
      </c>
    </row>
    <row r="28" spans="1:41" ht="27.75" customHeight="1" x14ac:dyDescent="0.2">
      <c r="A28" s="280" t="s">
        <v>55</v>
      </c>
      <c r="B28" s="280"/>
      <c r="C28" s="280" t="s">
        <v>274</v>
      </c>
      <c r="D28" s="280"/>
      <c r="E28" s="280"/>
      <c r="F28" s="280"/>
      <c r="G28" s="280"/>
      <c r="H28" s="280"/>
      <c r="I28" s="280"/>
      <c r="J28" s="280"/>
      <c r="K28" s="280"/>
      <c r="L28" s="280"/>
      <c r="M28" s="280"/>
      <c r="N28" s="280"/>
      <c r="O28" s="280"/>
      <c r="P28" s="280"/>
      <c r="Q28" s="280"/>
      <c r="R28" s="280"/>
      <c r="S28" s="280"/>
      <c r="T28" s="280"/>
      <c r="U28" s="280"/>
      <c r="V28" s="280"/>
      <c r="W28" s="280"/>
      <c r="X28" s="280"/>
      <c r="Y28" s="280"/>
      <c r="Z28" s="281" t="s">
        <v>275</v>
      </c>
      <c r="AA28" s="281"/>
      <c r="AB28" s="281"/>
      <c r="AC28" s="281"/>
      <c r="AD28" s="282" t="s">
        <v>26</v>
      </c>
      <c r="AE28" s="282"/>
      <c r="AF28" s="282"/>
      <c r="AG28" s="282"/>
      <c r="AO28" s="75" t="s">
        <v>158</v>
      </c>
    </row>
    <row r="29" spans="1:41" s="43" customFormat="1" ht="27.75" customHeight="1" x14ac:dyDescent="0.2">
      <c r="A29" s="258" t="s">
        <v>276</v>
      </c>
      <c r="B29" s="259"/>
      <c r="C29" s="260" t="s">
        <v>277</v>
      </c>
      <c r="D29" s="260"/>
      <c r="E29" s="260"/>
      <c r="F29" s="260"/>
      <c r="G29" s="260"/>
      <c r="H29" s="260"/>
      <c r="I29" s="260"/>
      <c r="J29" s="260"/>
      <c r="K29" s="260"/>
      <c r="L29" s="260"/>
      <c r="M29" s="260"/>
      <c r="N29" s="260"/>
      <c r="O29" s="260"/>
      <c r="P29" s="260"/>
      <c r="Q29" s="260"/>
      <c r="R29" s="260"/>
      <c r="S29" s="260"/>
      <c r="T29" s="260"/>
      <c r="U29" s="260"/>
      <c r="V29" s="260"/>
      <c r="W29" s="260"/>
      <c r="X29" s="260"/>
      <c r="Y29" s="260"/>
      <c r="Z29" s="261"/>
      <c r="AA29" s="262"/>
      <c r="AB29" s="262"/>
      <c r="AC29" s="263"/>
      <c r="AD29" s="271"/>
      <c r="AE29" s="272"/>
      <c r="AF29" s="272"/>
      <c r="AG29" s="272"/>
      <c r="AO29" s="75" t="s">
        <v>159</v>
      </c>
    </row>
    <row r="30" spans="1:41" s="43" customFormat="1" ht="27.75" customHeight="1" x14ac:dyDescent="0.2">
      <c r="A30" s="258" t="s">
        <v>276</v>
      </c>
      <c r="B30" s="259"/>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1"/>
      <c r="AA30" s="262"/>
      <c r="AB30" s="262"/>
      <c r="AC30" s="263"/>
      <c r="AD30" s="264"/>
      <c r="AE30" s="264"/>
      <c r="AF30" s="264"/>
      <c r="AG30" s="264"/>
      <c r="AO30" s="75" t="s">
        <v>160</v>
      </c>
    </row>
    <row r="31" spans="1:41" s="43" customFormat="1" ht="27.75" customHeight="1" x14ac:dyDescent="0.2">
      <c r="A31" s="258" t="s">
        <v>276</v>
      </c>
      <c r="B31" s="259"/>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1"/>
      <c r="AA31" s="262"/>
      <c r="AB31" s="262"/>
      <c r="AC31" s="263"/>
      <c r="AD31" s="264"/>
      <c r="AE31" s="264"/>
      <c r="AF31" s="264"/>
      <c r="AG31" s="264"/>
      <c r="AO31" s="75" t="s">
        <v>161</v>
      </c>
    </row>
    <row r="32" spans="1:41" ht="15" customHeight="1" x14ac:dyDescent="0.2">
      <c r="A32" s="265" t="s">
        <v>37</v>
      </c>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O32" s="75" t="s">
        <v>162</v>
      </c>
    </row>
    <row r="33" spans="1:41" customFormat="1" ht="30.75" customHeight="1" x14ac:dyDescent="0.25">
      <c r="A33" s="266" t="s">
        <v>26</v>
      </c>
      <c r="B33" s="266"/>
      <c r="C33" s="266"/>
      <c r="D33" s="266"/>
      <c r="E33" s="266"/>
      <c r="F33" s="266"/>
      <c r="G33" s="266" t="s">
        <v>75</v>
      </c>
      <c r="H33" s="266"/>
      <c r="I33" s="266"/>
      <c r="J33" s="266"/>
      <c r="K33" s="266"/>
      <c r="L33" s="266"/>
      <c r="M33" s="267" t="s">
        <v>68</v>
      </c>
      <c r="N33" s="268"/>
      <c r="O33" s="268"/>
      <c r="P33" s="268"/>
      <c r="Q33" s="268"/>
      <c r="R33" s="268"/>
      <c r="S33" s="268"/>
      <c r="T33" s="268"/>
      <c r="U33" s="268"/>
      <c r="V33" s="269"/>
      <c r="W33" s="267" t="s">
        <v>146</v>
      </c>
      <c r="X33" s="268"/>
      <c r="Y33" s="268"/>
      <c r="Z33" s="268"/>
      <c r="AA33" s="269"/>
      <c r="AB33" s="270" t="str">
        <f>IF(X7="X","APOYO OFICINA ASESORA DE PLANEACIÓN","APOYO OFICINA DE CONTROL INTERNO")</f>
        <v>APOYO OFICINA DE CONTROL INTERNO</v>
      </c>
      <c r="AC33" s="270"/>
      <c r="AD33" s="270"/>
      <c r="AE33" s="270"/>
      <c r="AF33" s="270"/>
      <c r="AG33" s="270"/>
      <c r="AH33" s="106"/>
      <c r="AO33" s="75" t="s">
        <v>163</v>
      </c>
    </row>
    <row r="34" spans="1:41" s="37" customFormat="1" ht="33.75" customHeight="1" x14ac:dyDescent="0.25">
      <c r="A34" s="107" t="s">
        <v>32</v>
      </c>
      <c r="B34" s="252" t="s">
        <v>384</v>
      </c>
      <c r="C34" s="253"/>
      <c r="D34" s="253"/>
      <c r="E34" s="253"/>
      <c r="F34" s="254"/>
      <c r="G34" s="108" t="s">
        <v>32</v>
      </c>
      <c r="H34" s="252" t="s">
        <v>385</v>
      </c>
      <c r="I34" s="253"/>
      <c r="J34" s="253"/>
      <c r="K34" s="253"/>
      <c r="L34" s="254"/>
      <c r="M34" s="108" t="s">
        <v>32</v>
      </c>
      <c r="N34" s="109"/>
      <c r="O34" s="255" t="s">
        <v>386</v>
      </c>
      <c r="P34" s="255"/>
      <c r="Q34" s="255"/>
      <c r="R34" s="255"/>
      <c r="S34" s="255"/>
      <c r="T34" s="255"/>
      <c r="U34" s="255"/>
      <c r="V34" s="256"/>
      <c r="W34" s="110" t="s">
        <v>32</v>
      </c>
      <c r="X34" s="252"/>
      <c r="Y34" s="253"/>
      <c r="Z34" s="253"/>
      <c r="AA34" s="254"/>
      <c r="AB34" s="110" t="s">
        <v>32</v>
      </c>
      <c r="AC34" s="135"/>
      <c r="AD34" s="135"/>
      <c r="AE34" s="135"/>
      <c r="AF34" s="135"/>
      <c r="AG34" s="135"/>
      <c r="AO34" s="75" t="s">
        <v>164</v>
      </c>
    </row>
    <row r="35" spans="1:41" s="37" customFormat="1" ht="32.25" customHeight="1" x14ac:dyDescent="0.25">
      <c r="A35" s="107" t="s">
        <v>33</v>
      </c>
      <c r="B35" s="252" t="s">
        <v>387</v>
      </c>
      <c r="C35" s="253"/>
      <c r="D35" s="253"/>
      <c r="E35" s="253"/>
      <c r="F35" s="254"/>
      <c r="G35" s="107" t="s">
        <v>33</v>
      </c>
      <c r="H35" s="257" t="s">
        <v>388</v>
      </c>
      <c r="I35" s="257"/>
      <c r="J35" s="257"/>
      <c r="K35" s="257"/>
      <c r="L35" s="257"/>
      <c r="M35" s="108" t="s">
        <v>33</v>
      </c>
      <c r="N35" s="111"/>
      <c r="O35" s="257" t="s">
        <v>389</v>
      </c>
      <c r="P35" s="257"/>
      <c r="Q35" s="257"/>
      <c r="R35" s="257"/>
      <c r="S35" s="257"/>
      <c r="T35" s="257"/>
      <c r="U35" s="257"/>
      <c r="V35" s="257"/>
      <c r="W35" s="107" t="s">
        <v>33</v>
      </c>
      <c r="X35" s="252"/>
      <c r="Y35" s="253"/>
      <c r="Z35" s="253"/>
      <c r="AA35" s="254"/>
      <c r="AB35" s="107" t="s">
        <v>33</v>
      </c>
      <c r="AC35" s="135"/>
      <c r="AD35" s="135"/>
      <c r="AE35" s="135"/>
      <c r="AF35" s="135"/>
      <c r="AG35" s="135"/>
      <c r="AO35" s="75" t="s">
        <v>165</v>
      </c>
    </row>
    <row r="36" spans="1:41" s="43" customFormat="1" x14ac:dyDescent="0.2">
      <c r="D36" s="112"/>
      <c r="AO36" s="75" t="s">
        <v>166</v>
      </c>
    </row>
    <row r="37" spans="1:41" x14ac:dyDescent="0.2">
      <c r="AO37" s="75" t="s">
        <v>167</v>
      </c>
    </row>
    <row r="38" spans="1:41" x14ac:dyDescent="0.2">
      <c r="AO38" s="75" t="s">
        <v>168</v>
      </c>
    </row>
    <row r="39" spans="1:41" x14ac:dyDescent="0.2">
      <c r="AO39" s="75" t="s">
        <v>169</v>
      </c>
    </row>
    <row r="40" spans="1:41" x14ac:dyDescent="0.2">
      <c r="AO40" s="75" t="s">
        <v>170</v>
      </c>
    </row>
    <row r="41" spans="1:41" x14ac:dyDescent="0.2">
      <c r="AO41" s="75" t="s">
        <v>171</v>
      </c>
    </row>
  </sheetData>
  <sheetProtection selectLockedCells="1"/>
  <dataConsolidate/>
  <mergeCells count="14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9:O21"/>
    <mergeCell ref="P19:P25"/>
    <mergeCell ref="Q19:Q21"/>
    <mergeCell ref="R19:R21"/>
    <mergeCell ref="S19:S20"/>
    <mergeCell ref="T19:T20"/>
    <mergeCell ref="E16:E18"/>
    <mergeCell ref="Z17:Z18"/>
    <mergeCell ref="C19:C25"/>
    <mergeCell ref="D19:D25"/>
    <mergeCell ref="E19:E21"/>
    <mergeCell ref="F19:F25"/>
    <mergeCell ref="G19:G25"/>
    <mergeCell ref="H19:H25"/>
    <mergeCell ref="J19:J25"/>
    <mergeCell ref="K19:K25"/>
    <mergeCell ref="H12:H18"/>
    <mergeCell ref="J12:J18"/>
    <mergeCell ref="K12:K18"/>
    <mergeCell ref="Q12:Q14"/>
    <mergeCell ref="AB19:AB25"/>
    <mergeCell ref="AC19:AC25"/>
    <mergeCell ref="AD19:AD25"/>
    <mergeCell ref="AE19:AE25"/>
    <mergeCell ref="AF19:AF21"/>
    <mergeCell ref="U19:U25"/>
    <mergeCell ref="V19:V25"/>
    <mergeCell ref="W19:W25"/>
    <mergeCell ref="X19:X25"/>
    <mergeCell ref="Y19:Y25"/>
    <mergeCell ref="Z19:Z22"/>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G19:AG25"/>
    <mergeCell ref="O22:O25"/>
    <mergeCell ref="Q22:Q25"/>
    <mergeCell ref="R22:R25"/>
    <mergeCell ref="S22:S25"/>
    <mergeCell ref="T22:T25"/>
    <mergeCell ref="AF22:AF25"/>
    <mergeCell ref="AA19:AA25"/>
    <mergeCell ref="A31:B31"/>
    <mergeCell ref="C31:Y31"/>
    <mergeCell ref="Z31:AC31"/>
    <mergeCell ref="AD31:AG31"/>
    <mergeCell ref="A32:AG32"/>
    <mergeCell ref="A33:F33"/>
    <mergeCell ref="G33:L33"/>
    <mergeCell ref="M33:V33"/>
    <mergeCell ref="W33:AA33"/>
    <mergeCell ref="AB33:AG33"/>
    <mergeCell ref="B34:F34"/>
    <mergeCell ref="H34:L34"/>
    <mergeCell ref="O34:V34"/>
    <mergeCell ref="X34:AA34"/>
    <mergeCell ref="AC34:AG34"/>
    <mergeCell ref="B35:F35"/>
    <mergeCell ref="H35:L35"/>
    <mergeCell ref="O35:V35"/>
    <mergeCell ref="X35:AA35"/>
    <mergeCell ref="AC35:AG35"/>
  </mergeCells>
  <conditionalFormatting sqref="J12:J18">
    <cfRule type="containsText" dxfId="79" priority="13" operator="containsText" text="EXTREMO">
      <formula>NOT(ISERROR(SEARCH("EXTREMO",J12)))</formula>
    </cfRule>
    <cfRule type="containsText" dxfId="78" priority="14" operator="containsText" text="ALTO">
      <formula>NOT(ISERROR(SEARCH("ALTO",J12)))</formula>
    </cfRule>
    <cfRule type="containsText" dxfId="77" priority="15" operator="containsText" text="MODERADO">
      <formula>NOT(ISERROR(SEARCH("MODERADO",J12)))</formula>
    </cfRule>
    <cfRule type="containsText" dxfId="76" priority="16" operator="containsText" text="BAJO">
      <formula>NOT(ISERROR(SEARCH("BAJO",J12)))</formula>
    </cfRule>
  </conditionalFormatting>
  <conditionalFormatting sqref="U12:U18">
    <cfRule type="containsText" dxfId="75" priority="9" operator="containsText" text="EXTREMO">
      <formula>NOT(ISERROR(SEARCH("EXTREMO",U12)))</formula>
    </cfRule>
    <cfRule type="containsText" dxfId="74" priority="10" operator="containsText" text="MODERADO">
      <formula>NOT(ISERROR(SEARCH("MODERADO",U12)))</formula>
    </cfRule>
    <cfRule type="containsText" dxfId="73" priority="11" operator="containsText" text="ALTO">
      <formula>NOT(ISERROR(SEARCH("ALTO",U12)))</formula>
    </cfRule>
    <cfRule type="containsText" dxfId="72" priority="12" operator="containsText" text="BAJO">
      <formula>NOT(ISERROR(SEARCH("BAJO",U12)))</formula>
    </cfRule>
  </conditionalFormatting>
  <conditionalFormatting sqref="J19:J25">
    <cfRule type="containsText" dxfId="71" priority="5" operator="containsText" text="EXTREMO">
      <formula>NOT(ISERROR(SEARCH("EXTREMO",J19)))</formula>
    </cfRule>
    <cfRule type="containsText" dxfId="70" priority="6" operator="containsText" text="ALTO">
      <formula>NOT(ISERROR(SEARCH("ALTO",J19)))</formula>
    </cfRule>
    <cfRule type="containsText" dxfId="69" priority="7" operator="containsText" text="MODERADO">
      <formula>NOT(ISERROR(SEARCH("MODERADO",J19)))</formula>
    </cfRule>
    <cfRule type="containsText" dxfId="68" priority="8" operator="containsText" text="BAJO">
      <formula>NOT(ISERROR(SEARCH("BAJO",J19)))</formula>
    </cfRule>
  </conditionalFormatting>
  <conditionalFormatting sqref="U19:U25">
    <cfRule type="containsText" dxfId="67" priority="1" operator="containsText" text="EXTREMO">
      <formula>NOT(ISERROR(SEARCH("EXTREMO",U19)))</formula>
    </cfRule>
    <cfRule type="containsText" dxfId="66" priority="2" operator="containsText" text="MODERADO">
      <formula>NOT(ISERROR(SEARCH("MODERADO",U19)))</formula>
    </cfRule>
    <cfRule type="containsText" dxfId="65" priority="3" operator="containsText" text="ALTO">
      <formula>NOT(ISERROR(SEARCH("ALTO",U19)))</formula>
    </cfRule>
    <cfRule type="containsText" dxfId="64" priority="4" operator="containsText" text="BAJO">
      <formula>NOT(ISERROR(SEARCH("BAJO",U19)))</formula>
    </cfRule>
  </conditionalFormatting>
  <dataValidations count="15">
    <dataValidation type="list" allowBlank="1" showInputMessage="1" showErrorMessage="1" sqref="M15 M22" xr:uid="{75EE3E64-85A2-4E38-B325-E120589584C0}">
      <formula1>$AJ$16:$AL$16</formula1>
    </dataValidation>
    <dataValidation type="list" allowBlank="1" showInputMessage="1" showErrorMessage="1" sqref="AA12:AA25" xr:uid="{D5AA5910-B91B-4B03-840D-16A6C97994E4}">
      <formula1>$AN$12:$AN$13</formula1>
    </dataValidation>
    <dataValidation type="list" allowBlank="1" showInputMessage="1" showErrorMessage="1" sqref="T12 S12:S13 T19 S19:S20" xr:uid="{58C93893-4B9C-4E93-8C21-8FFA42F7B278}">
      <formula1>$AH$15:$AH$17</formula1>
    </dataValidation>
    <dataValidation type="list" allowBlank="1" showInputMessage="1" showErrorMessage="1" sqref="D12:D25" xr:uid="{4D48949A-240B-48E9-8DA8-3FFF697FBE5F}">
      <formula1>$AN$2:$AN$8</formula1>
    </dataValidation>
    <dataValidation type="list" allowBlank="1" showInputMessage="1" showErrorMessage="1" sqref="V12:V25" xr:uid="{CF0C2B8F-227E-4727-892D-6B46E73A4C56}">
      <formula1>$AH$14:$AK$14</formula1>
    </dataValidation>
    <dataValidation type="list" allowBlank="1" showInputMessage="1" showErrorMessage="1" sqref="P12 P19" xr:uid="{1B17841B-726A-4985-A54B-FF271810E782}">
      <formula1>$AH$10:$AJ$10</formula1>
    </dataValidation>
    <dataValidation type="list" allowBlank="1" showInputMessage="1" showErrorMessage="1" sqref="M17 M24" xr:uid="{74F4D29C-6F8E-464F-87A6-1AF93CB3026E}">
      <formula1>$AH$8:$AI$8</formula1>
    </dataValidation>
    <dataValidation type="list" allowBlank="1" showInputMessage="1" showErrorMessage="1" sqref="M16 M23" xr:uid="{58735339-1261-4BF2-8C95-9A32172E4328}">
      <formula1>$AH$7:$AI$7</formula1>
    </dataValidation>
    <dataValidation type="list" allowBlank="1" showInputMessage="1" showErrorMessage="1" sqref="M14 M21" xr:uid="{72B008F2-381B-40BB-9DFB-F883AE152D78}">
      <formula1>$AH$5:$AI$5</formula1>
    </dataValidation>
    <dataValidation type="list" allowBlank="1" showInputMessage="1" showErrorMessage="1" sqref="M13 M20" xr:uid="{1E91225E-C655-4988-9C23-6EF2F4942F8B}">
      <formula1>$AH$4:$AI$4</formula1>
    </dataValidation>
    <dataValidation type="list" allowBlank="1" showInputMessage="1" showErrorMessage="1" sqref="M12 M19" xr:uid="{CD29D905-C555-4B1E-83DF-C93D0551B36B}">
      <formula1>$AH$2:$AH$3</formula1>
    </dataValidation>
    <dataValidation type="list" allowBlank="1" showInputMessage="1" showErrorMessage="1" sqref="U12:U25" xr:uid="{C1788807-DEBF-48E1-A977-F027F8D2A27E}">
      <formula1>$AO$10:$AO$41</formula1>
    </dataValidation>
    <dataValidation type="list" allowBlank="1" showInputMessage="1" showErrorMessage="1" sqref="G12:G25" xr:uid="{A69098FE-4A77-4DE1-A4DF-59B1191CFF37}">
      <formula1>$AL$2:$AL$6</formula1>
    </dataValidation>
    <dataValidation type="list" allowBlank="1" showInputMessage="1" showErrorMessage="1" sqref="M18 M25" xr:uid="{874DB2CA-DE35-4156-8CB9-04192F357D6C}">
      <formula1>$AH$9:$AJ$9</formula1>
    </dataValidation>
    <dataValidation type="list" allowBlank="1" showInputMessage="1" showErrorMessage="1" sqref="H12:H25" xr:uid="{B13A8033-EEC8-463A-9C36-FEBFC3E50D92}">
      <formula1>$AL$10:$AL$14</formula1>
    </dataValidation>
  </dataValidations>
  <printOptions horizontalCentered="1"/>
  <pageMargins left="0.23622047244094491" right="0.23622047244094491" top="0.74803149606299213" bottom="0.74803149606299213" header="0.31496062992125984" footer="0.31496062992125984"/>
  <pageSetup paperSize="268" scale="40" orientation="landscape"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0CF8-3E50-4F12-8797-DB0445C265A5}">
  <dimension ref="A1:AP34"/>
  <sheetViews>
    <sheetView view="pageBreakPreview" zoomScale="40" zoomScaleNormal="40" zoomScaleSheetLayoutView="40" workbookViewId="0">
      <selection activeCell="Q15" sqref="Q15:Q18"/>
    </sheetView>
  </sheetViews>
  <sheetFormatPr baseColWidth="10" defaultRowHeight="12.75" x14ac:dyDescent="0.2"/>
  <cols>
    <col min="1" max="2" width="22.5703125" style="75" customWidth="1"/>
    <col min="3" max="3" width="28.5703125" style="75" customWidth="1"/>
    <col min="4" max="4" width="27.42578125" style="112"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6.71093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hidden="1" customWidth="1"/>
    <col min="35" max="42" width="11.42578125" style="75" hidden="1" customWidth="1"/>
    <col min="43" max="16384" width="11.42578125" style="75"/>
  </cols>
  <sheetData>
    <row r="1" spans="1:41" x14ac:dyDescent="0.2">
      <c r="A1" s="85"/>
      <c r="B1" s="85"/>
      <c r="C1" s="85"/>
      <c r="D1" s="86"/>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K1" s="75" t="s">
        <v>9</v>
      </c>
      <c r="AL1" s="75" t="s">
        <v>8</v>
      </c>
      <c r="AN1" s="75" t="s">
        <v>61</v>
      </c>
    </row>
    <row r="2" spans="1:41" x14ac:dyDescent="0.2">
      <c r="A2" s="85"/>
      <c r="B2" s="85"/>
      <c r="C2" s="85"/>
      <c r="D2" s="86"/>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75" t="s">
        <v>78</v>
      </c>
      <c r="AI2" s="75" t="s">
        <v>11</v>
      </c>
      <c r="AL2" s="75" t="s">
        <v>105</v>
      </c>
      <c r="AN2" s="75" t="s">
        <v>63</v>
      </c>
    </row>
    <row r="3" spans="1:41" x14ac:dyDescent="0.2">
      <c r="A3" s="85"/>
      <c r="B3" s="85"/>
      <c r="C3" s="85"/>
      <c r="D3" s="86"/>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75" t="s">
        <v>79</v>
      </c>
      <c r="AI3" s="75" t="s">
        <v>12</v>
      </c>
      <c r="AL3" s="75" t="s">
        <v>106</v>
      </c>
      <c r="AN3" s="75" t="s">
        <v>118</v>
      </c>
    </row>
    <row r="4" spans="1:41" x14ac:dyDescent="0.2">
      <c r="A4" s="85"/>
      <c r="B4" s="85"/>
      <c r="C4" s="85"/>
      <c r="D4" s="86"/>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75" t="s">
        <v>122</v>
      </c>
      <c r="AI4" s="75" t="s">
        <v>80</v>
      </c>
      <c r="AK4" s="75" t="s">
        <v>93</v>
      </c>
      <c r="AL4" s="75" t="s">
        <v>107</v>
      </c>
      <c r="AN4" s="75" t="s">
        <v>64</v>
      </c>
    </row>
    <row r="5" spans="1:41" x14ac:dyDescent="0.2">
      <c r="A5" s="85"/>
      <c r="B5" s="85"/>
      <c r="C5" s="85"/>
      <c r="D5" s="86"/>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75" t="s">
        <v>123</v>
      </c>
      <c r="AI5" s="75" t="s">
        <v>81</v>
      </c>
      <c r="AK5" s="75" t="s">
        <v>104</v>
      </c>
      <c r="AL5" s="75" t="s">
        <v>108</v>
      </c>
      <c r="AN5" s="75" t="s">
        <v>62</v>
      </c>
    </row>
    <row r="6" spans="1:41" ht="29.25" customHeight="1" x14ac:dyDescent="0.2">
      <c r="A6" s="85"/>
      <c r="B6" s="85"/>
      <c r="C6" s="85"/>
      <c r="D6" s="86"/>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75" t="s">
        <v>125</v>
      </c>
      <c r="AI6" s="75" t="s">
        <v>126</v>
      </c>
      <c r="AJ6" s="75" t="s">
        <v>65</v>
      </c>
      <c r="AK6" s="75" t="s">
        <v>109</v>
      </c>
      <c r="AL6" s="75" t="s">
        <v>110</v>
      </c>
      <c r="AN6" s="75" t="s">
        <v>115</v>
      </c>
    </row>
    <row r="7" spans="1:41" ht="24.75" customHeight="1" x14ac:dyDescent="0.2">
      <c r="A7" s="404" t="s">
        <v>67</v>
      </c>
      <c r="B7" s="404"/>
      <c r="C7" s="405" t="s">
        <v>59</v>
      </c>
      <c r="D7" s="405"/>
      <c r="E7" s="405"/>
      <c r="F7" s="405"/>
      <c r="G7" s="406"/>
      <c r="H7" s="407"/>
      <c r="I7" s="407"/>
      <c r="J7" s="407"/>
      <c r="K7" s="407"/>
      <c r="L7" s="408"/>
      <c r="M7" s="409" t="s">
        <v>74</v>
      </c>
      <c r="N7" s="410"/>
      <c r="O7" s="410"/>
      <c r="P7" s="410"/>
      <c r="Q7" s="410"/>
      <c r="R7" s="410"/>
      <c r="S7" s="410"/>
      <c r="T7" s="410"/>
      <c r="U7" s="410"/>
      <c r="V7" s="411"/>
      <c r="W7" s="87" t="s">
        <v>70</v>
      </c>
      <c r="X7" s="88" t="s">
        <v>278</v>
      </c>
      <c r="Y7" s="89" t="s">
        <v>71</v>
      </c>
      <c r="Z7" s="412"/>
      <c r="AA7" s="413"/>
      <c r="AB7" s="87" t="s">
        <v>72</v>
      </c>
      <c r="AC7" s="88"/>
      <c r="AD7" s="90" t="s">
        <v>73</v>
      </c>
      <c r="AE7" s="91"/>
      <c r="AF7" s="414"/>
      <c r="AG7" s="414"/>
      <c r="AH7" s="75" t="s">
        <v>82</v>
      </c>
      <c r="AI7" s="75" t="s">
        <v>83</v>
      </c>
      <c r="AJ7" s="75" t="s">
        <v>66</v>
      </c>
      <c r="AN7" s="75" t="s">
        <v>116</v>
      </c>
    </row>
    <row r="8" spans="1:41" x14ac:dyDescent="0.2">
      <c r="A8" s="389" t="s">
        <v>52</v>
      </c>
      <c r="B8" s="389"/>
      <c r="C8" s="389"/>
      <c r="D8" s="389"/>
      <c r="E8" s="389"/>
      <c r="F8" s="389"/>
      <c r="G8" s="390" t="s">
        <v>21</v>
      </c>
      <c r="H8" s="391"/>
      <c r="I8" s="391"/>
      <c r="J8" s="391"/>
      <c r="K8" s="391"/>
      <c r="L8" s="391"/>
      <c r="M8" s="391"/>
      <c r="N8" s="391"/>
      <c r="O8" s="391"/>
      <c r="P8" s="391"/>
      <c r="Q8" s="391"/>
      <c r="R8" s="391"/>
      <c r="S8" s="391"/>
      <c r="T8" s="391"/>
      <c r="U8" s="391"/>
      <c r="V8" s="391"/>
      <c r="W8" s="391"/>
      <c r="X8" s="398"/>
      <c r="Y8" s="391"/>
      <c r="Z8" s="391"/>
      <c r="AA8" s="391"/>
      <c r="AB8" s="392"/>
      <c r="AC8" s="395" t="s">
        <v>27</v>
      </c>
      <c r="AD8" s="400" t="s">
        <v>38</v>
      </c>
      <c r="AE8" s="401"/>
      <c r="AF8" s="401"/>
      <c r="AG8" s="401"/>
      <c r="AH8" s="75" t="s">
        <v>84</v>
      </c>
      <c r="AI8" s="75" t="s">
        <v>85</v>
      </c>
      <c r="AN8" s="75" t="s">
        <v>117</v>
      </c>
    </row>
    <row r="9" spans="1:41" s="92" customFormat="1" ht="14.25" customHeight="1" x14ac:dyDescent="0.2">
      <c r="A9" s="381" t="s">
        <v>58</v>
      </c>
      <c r="B9" s="379" t="s">
        <v>60</v>
      </c>
      <c r="C9" s="381" t="s">
        <v>40</v>
      </c>
      <c r="D9" s="381" t="s">
        <v>61</v>
      </c>
      <c r="E9" s="381" t="s">
        <v>41</v>
      </c>
      <c r="F9" s="394" t="s">
        <v>42</v>
      </c>
      <c r="G9" s="389" t="s">
        <v>69</v>
      </c>
      <c r="H9" s="389"/>
      <c r="I9" s="389"/>
      <c r="J9" s="389"/>
      <c r="K9" s="390" t="s">
        <v>24</v>
      </c>
      <c r="L9" s="391"/>
      <c r="M9" s="391"/>
      <c r="N9" s="391"/>
      <c r="O9" s="391"/>
      <c r="P9" s="391"/>
      <c r="Q9" s="391"/>
      <c r="R9" s="391"/>
      <c r="S9" s="391"/>
      <c r="T9" s="392"/>
      <c r="U9" s="390" t="s">
        <v>44</v>
      </c>
      <c r="V9" s="391"/>
      <c r="W9" s="391"/>
      <c r="X9" s="391"/>
      <c r="Y9" s="391"/>
      <c r="Z9" s="391"/>
      <c r="AA9" s="391"/>
      <c r="AB9" s="392"/>
      <c r="AC9" s="399"/>
      <c r="AD9" s="400"/>
      <c r="AE9" s="401"/>
      <c r="AF9" s="401"/>
      <c r="AG9" s="401"/>
      <c r="AH9" s="75" t="s">
        <v>86</v>
      </c>
      <c r="AI9" s="75" t="s">
        <v>127</v>
      </c>
      <c r="AJ9" s="75" t="s">
        <v>89</v>
      </c>
    </row>
    <row r="10" spans="1:41" s="92" customFormat="1" ht="20.25" customHeight="1" x14ac:dyDescent="0.2">
      <c r="A10" s="381"/>
      <c r="B10" s="397"/>
      <c r="C10" s="381"/>
      <c r="D10" s="381"/>
      <c r="E10" s="381"/>
      <c r="F10" s="394"/>
      <c r="G10" s="393" t="s">
        <v>43</v>
      </c>
      <c r="H10" s="393"/>
      <c r="I10" s="393"/>
      <c r="J10" s="393"/>
      <c r="K10" s="377" t="s">
        <v>76</v>
      </c>
      <c r="L10" s="394" t="s">
        <v>77</v>
      </c>
      <c r="M10" s="394" t="s">
        <v>23</v>
      </c>
      <c r="N10" s="395" t="s">
        <v>128</v>
      </c>
      <c r="O10" s="381" t="s">
        <v>129</v>
      </c>
      <c r="P10" s="397" t="s">
        <v>130</v>
      </c>
      <c r="Q10" s="379" t="s">
        <v>134</v>
      </c>
      <c r="R10" s="381" t="s">
        <v>90</v>
      </c>
      <c r="S10" s="379" t="s">
        <v>135</v>
      </c>
      <c r="T10" s="379" t="s">
        <v>136</v>
      </c>
      <c r="U10" s="378" t="s">
        <v>142</v>
      </c>
      <c r="V10" s="381" t="s">
        <v>97</v>
      </c>
      <c r="W10" s="377" t="s">
        <v>102</v>
      </c>
      <c r="X10" s="379" t="s">
        <v>119</v>
      </c>
      <c r="Y10" s="381" t="s">
        <v>175</v>
      </c>
      <c r="Z10" s="381"/>
      <c r="AA10" s="381"/>
      <c r="AB10" s="381"/>
      <c r="AC10" s="399"/>
      <c r="AD10" s="402"/>
      <c r="AE10" s="403"/>
      <c r="AF10" s="403"/>
      <c r="AG10" s="403"/>
      <c r="AH10" s="92" t="s">
        <v>131</v>
      </c>
      <c r="AI10" s="92" t="s">
        <v>132</v>
      </c>
      <c r="AJ10" s="92" t="s">
        <v>133</v>
      </c>
      <c r="AL10" s="92" t="s">
        <v>120</v>
      </c>
      <c r="AO10" s="75" t="s">
        <v>94</v>
      </c>
    </row>
    <row r="11" spans="1:41" s="92" customFormat="1" ht="72.75" customHeight="1" x14ac:dyDescent="0.2">
      <c r="A11" s="379"/>
      <c r="B11" s="380"/>
      <c r="C11" s="379"/>
      <c r="D11" s="379"/>
      <c r="E11" s="379"/>
      <c r="F11" s="395"/>
      <c r="G11" s="93" t="s">
        <v>8</v>
      </c>
      <c r="H11" s="93" t="s">
        <v>9</v>
      </c>
      <c r="I11" s="93"/>
      <c r="J11" s="94" t="s">
        <v>143</v>
      </c>
      <c r="K11" s="378"/>
      <c r="L11" s="394"/>
      <c r="M11" s="394"/>
      <c r="N11" s="396"/>
      <c r="O11" s="381"/>
      <c r="P11" s="380"/>
      <c r="Q11" s="380"/>
      <c r="R11" s="381"/>
      <c r="S11" s="380"/>
      <c r="T11" s="380"/>
      <c r="U11" s="388"/>
      <c r="V11" s="381"/>
      <c r="W11" s="378"/>
      <c r="X11" s="380"/>
      <c r="Y11" s="95" t="s">
        <v>177</v>
      </c>
      <c r="Z11" s="95" t="s">
        <v>176</v>
      </c>
      <c r="AA11" s="96" t="s">
        <v>144</v>
      </c>
      <c r="AB11" s="96" t="s">
        <v>48</v>
      </c>
      <c r="AC11" s="396"/>
      <c r="AD11" s="97" t="s">
        <v>174</v>
      </c>
      <c r="AE11" s="97" t="s">
        <v>50</v>
      </c>
      <c r="AF11" s="97" t="s">
        <v>103</v>
      </c>
      <c r="AG11" s="95" t="s">
        <v>141</v>
      </c>
      <c r="AH11" s="92" t="s">
        <v>137</v>
      </c>
      <c r="AI11" s="92" t="s">
        <v>12</v>
      </c>
      <c r="AL11" s="92" t="s">
        <v>121</v>
      </c>
      <c r="AO11" s="75" t="s">
        <v>148</v>
      </c>
    </row>
    <row r="12" spans="1:41" ht="37.5" customHeight="1" x14ac:dyDescent="0.2">
      <c r="A12" s="522" t="s">
        <v>390</v>
      </c>
      <c r="B12" s="536" t="s">
        <v>391</v>
      </c>
      <c r="C12" s="522" t="s">
        <v>392</v>
      </c>
      <c r="D12" s="417" t="s">
        <v>64</v>
      </c>
      <c r="E12" s="536" t="s">
        <v>393</v>
      </c>
      <c r="F12" s="522" t="s">
        <v>394</v>
      </c>
      <c r="G12" s="374" t="s">
        <v>108</v>
      </c>
      <c r="H12" s="374" t="s">
        <v>104</v>
      </c>
      <c r="I12" s="60" t="str">
        <f>CONCATENATE(G12,H12)</f>
        <v>PROBABLEMAYOR</v>
      </c>
      <c r="J12" s="322" t="str">
        <f>I13</f>
        <v>5. EXTREMO</v>
      </c>
      <c r="K12" s="520" t="s">
        <v>395</v>
      </c>
      <c r="L12" s="98" t="s">
        <v>87</v>
      </c>
      <c r="M12" s="56" t="s">
        <v>78</v>
      </c>
      <c r="N12" s="99">
        <f>IF(M12="ASIGNADO",15,IF(M12="NO ASIGNADO",0,""))</f>
        <v>15</v>
      </c>
      <c r="O12" s="328">
        <f>SUM(N12:N18)</f>
        <v>100</v>
      </c>
      <c r="P12" s="331" t="s">
        <v>131</v>
      </c>
      <c r="Q12" s="376">
        <f>IF(Q15="DÉBIL",0,IF(Q15="MODERADO",50,IF(Q15="FUERTE",100,"")))</f>
        <v>100</v>
      </c>
      <c r="R12" s="337"/>
      <c r="S12" s="372" t="s">
        <v>95</v>
      </c>
      <c r="T12" s="372" t="s">
        <v>95</v>
      </c>
      <c r="U12" s="532" t="s">
        <v>154</v>
      </c>
      <c r="V12" s="314" t="s">
        <v>98</v>
      </c>
      <c r="W12" s="529" t="s">
        <v>396</v>
      </c>
      <c r="X12" s="353" t="s">
        <v>397</v>
      </c>
      <c r="Y12" s="525" t="s">
        <v>398</v>
      </c>
      <c r="Z12" s="526"/>
      <c r="AA12" s="303" t="s">
        <v>173</v>
      </c>
      <c r="AB12" s="522" t="s">
        <v>399</v>
      </c>
      <c r="AC12" s="531">
        <v>44196</v>
      </c>
      <c r="AD12" s="264"/>
      <c r="AE12" s="520" t="s">
        <v>400</v>
      </c>
      <c r="AF12" s="522" t="s">
        <v>401</v>
      </c>
      <c r="AG12" s="353"/>
      <c r="AH12" s="75" t="s">
        <v>91</v>
      </c>
      <c r="AI12" s="75" t="s">
        <v>92</v>
      </c>
      <c r="AJ12" s="75" t="s">
        <v>93</v>
      </c>
      <c r="AK12" s="75" t="s">
        <v>94</v>
      </c>
      <c r="AL12" s="75" t="s">
        <v>93</v>
      </c>
      <c r="AN12" s="75" t="s">
        <v>145</v>
      </c>
      <c r="AO12" s="75" t="s">
        <v>149</v>
      </c>
    </row>
    <row r="13" spans="1:41" ht="51.75" customHeight="1" x14ac:dyDescent="0.2">
      <c r="A13" s="522"/>
      <c r="B13" s="537"/>
      <c r="C13" s="529"/>
      <c r="D13" s="373"/>
      <c r="E13" s="287"/>
      <c r="F13" s="529"/>
      <c r="G13" s="374"/>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EXTREMO</v>
      </c>
      <c r="J13" s="323"/>
      <c r="K13" s="534"/>
      <c r="L13" s="100" t="s">
        <v>172</v>
      </c>
      <c r="M13" s="54" t="s">
        <v>122</v>
      </c>
      <c r="N13" s="101">
        <f>IF(M13="ADECUADO",15,IF(M13="INADECUADO",0,""))</f>
        <v>15</v>
      </c>
      <c r="O13" s="329"/>
      <c r="P13" s="332"/>
      <c r="Q13" s="376"/>
      <c r="R13" s="338"/>
      <c r="S13" s="372"/>
      <c r="T13" s="372"/>
      <c r="U13" s="532"/>
      <c r="V13" s="315"/>
      <c r="W13" s="529"/>
      <c r="X13" s="354"/>
      <c r="Y13" s="307"/>
      <c r="Z13" s="527"/>
      <c r="AA13" s="304"/>
      <c r="AB13" s="529"/>
      <c r="AC13" s="264"/>
      <c r="AD13" s="264"/>
      <c r="AE13" s="520"/>
      <c r="AF13" s="522"/>
      <c r="AG13" s="353"/>
      <c r="AH13" s="75" t="s">
        <v>95</v>
      </c>
      <c r="AI13" s="75" t="s">
        <v>96</v>
      </c>
      <c r="AL13" s="75" t="s">
        <v>104</v>
      </c>
      <c r="AN13" s="75" t="s">
        <v>173</v>
      </c>
      <c r="AO13" s="75" t="s">
        <v>150</v>
      </c>
    </row>
    <row r="14" spans="1:41" ht="69.75" customHeight="1" x14ac:dyDescent="0.2">
      <c r="A14" s="522"/>
      <c r="B14" s="537"/>
      <c r="C14" s="529"/>
      <c r="D14" s="373"/>
      <c r="E14" s="287"/>
      <c r="F14" s="529"/>
      <c r="G14" s="374"/>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23"/>
      <c r="K14" s="534"/>
      <c r="L14" s="67" t="s">
        <v>88</v>
      </c>
      <c r="M14" s="54" t="s">
        <v>123</v>
      </c>
      <c r="N14" s="101">
        <f>IF(M14="OPORTUNA",15,IF(M14="INOPORTUNA",0,""))</f>
        <v>15</v>
      </c>
      <c r="O14" s="329"/>
      <c r="P14" s="332"/>
      <c r="Q14" s="376"/>
      <c r="R14" s="338"/>
      <c r="S14" s="102" t="s">
        <v>139</v>
      </c>
      <c r="T14" s="102" t="s">
        <v>140</v>
      </c>
      <c r="U14" s="532"/>
      <c r="V14" s="315"/>
      <c r="W14" s="529"/>
      <c r="X14" s="354"/>
      <c r="Y14" s="307"/>
      <c r="Z14" s="527"/>
      <c r="AA14" s="304"/>
      <c r="AB14" s="529"/>
      <c r="AC14" s="264"/>
      <c r="AD14" s="264"/>
      <c r="AE14" s="520"/>
      <c r="AF14" s="522"/>
      <c r="AG14" s="353"/>
      <c r="AH14" s="75" t="s">
        <v>98</v>
      </c>
      <c r="AI14" s="75" t="s">
        <v>99</v>
      </c>
      <c r="AJ14" s="75" t="s">
        <v>100</v>
      </c>
      <c r="AK14" s="75" t="s">
        <v>101</v>
      </c>
      <c r="AL14" s="75" t="s">
        <v>109</v>
      </c>
      <c r="AO14" s="75" t="s">
        <v>151</v>
      </c>
    </row>
    <row r="15" spans="1:41" ht="84" customHeight="1" x14ac:dyDescent="0.2">
      <c r="A15" s="522"/>
      <c r="B15" s="537"/>
      <c r="C15" s="529"/>
      <c r="D15" s="373"/>
      <c r="E15" s="63" t="s">
        <v>147</v>
      </c>
      <c r="F15" s="529"/>
      <c r="G15" s="374"/>
      <c r="H15" s="374"/>
      <c r="I15" s="60"/>
      <c r="J15" s="323"/>
      <c r="K15" s="534"/>
      <c r="L15" s="100" t="s">
        <v>111</v>
      </c>
      <c r="M15" s="54" t="s">
        <v>124</v>
      </c>
      <c r="N15" s="101">
        <f>IF(M15="PREVENIR",15,IF(M15="DETECTAR",10,IF(M15="NO ES UN CONTROL",0,"")))</f>
        <v>15</v>
      </c>
      <c r="O15" s="289" t="str">
        <f>IF(O12&lt;86,"DÉBIL",IF(O12&lt;96,"MODERADO",IF(O12&lt;101,"FUERTE","")))</f>
        <v>FUERTE</v>
      </c>
      <c r="P15" s="332"/>
      <c r="Q15" s="370" t="str">
        <f>IF(AND(O15="FUERTE",P12="FUERTE (SIEMPRE SE EJECUTA)"),"FUERTE",IF(OR(O15="DÉBIL",P12="DÉBIL (NO SE EJECUTA)"),"DÉBIL",IF(OR(O15="MODERADO",P12="MODERADO (ALGUNAS VECES)"),"MODERADO")))</f>
        <v>FUERTE</v>
      </c>
      <c r="R15" s="295" t="str">
        <f>IF(AND(O15="FUERTE",P12="FUERTE (SIEMPRE SE EJECUTA)"),"NO","SÍ")</f>
        <v>NO</v>
      </c>
      <c r="S15"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532"/>
      <c r="V15" s="315"/>
      <c r="W15" s="529"/>
      <c r="X15" s="354"/>
      <c r="Y15" s="307"/>
      <c r="Z15" s="528"/>
      <c r="AA15" s="304"/>
      <c r="AB15" s="529"/>
      <c r="AC15" s="264"/>
      <c r="AD15" s="264"/>
      <c r="AE15" s="520"/>
      <c r="AF15" s="523" t="s">
        <v>290</v>
      </c>
      <c r="AG15" s="353"/>
      <c r="AH15" s="75" t="s">
        <v>95</v>
      </c>
      <c r="AO15" s="75" t="s">
        <v>152</v>
      </c>
    </row>
    <row r="16" spans="1:41" ht="55.5" customHeight="1" x14ac:dyDescent="0.2">
      <c r="A16" s="522"/>
      <c r="B16" s="537"/>
      <c r="C16" s="529"/>
      <c r="D16" s="373"/>
      <c r="E16" s="287" t="s">
        <v>402</v>
      </c>
      <c r="F16" s="529"/>
      <c r="G16" s="374"/>
      <c r="H16" s="374"/>
      <c r="I16" s="60"/>
      <c r="J16" s="323"/>
      <c r="K16" s="534"/>
      <c r="L16" s="100" t="s">
        <v>112</v>
      </c>
      <c r="M16" s="54" t="s">
        <v>82</v>
      </c>
      <c r="N16" s="101">
        <f>IF(M16="CONFIABLE",15,IF(M16="NO CONFIABLE",0,""))</f>
        <v>15</v>
      </c>
      <c r="O16" s="290"/>
      <c r="P16" s="332"/>
      <c r="Q16" s="370"/>
      <c r="R16" s="295"/>
      <c r="S16" s="371"/>
      <c r="T16" s="298"/>
      <c r="U16" s="532"/>
      <c r="V16" s="315"/>
      <c r="W16" s="529"/>
      <c r="X16" s="354"/>
      <c r="Y16" s="307"/>
      <c r="Z16" s="63" t="s">
        <v>178</v>
      </c>
      <c r="AA16" s="304"/>
      <c r="AB16" s="529"/>
      <c r="AC16" s="264"/>
      <c r="AD16" s="264"/>
      <c r="AE16" s="520"/>
      <c r="AF16" s="523"/>
      <c r="AG16" s="353"/>
      <c r="AH16" s="75" t="s">
        <v>138</v>
      </c>
      <c r="AJ16" s="75" t="s">
        <v>125</v>
      </c>
      <c r="AK16" s="75" t="s">
        <v>124</v>
      </c>
      <c r="AL16" s="75" t="s">
        <v>126</v>
      </c>
      <c r="AO16" s="75" t="s">
        <v>153</v>
      </c>
    </row>
    <row r="17" spans="1:41" ht="66.75" customHeight="1" x14ac:dyDescent="0.2">
      <c r="A17" s="522"/>
      <c r="B17" s="537"/>
      <c r="C17" s="529"/>
      <c r="D17" s="373"/>
      <c r="E17" s="287"/>
      <c r="F17" s="529"/>
      <c r="G17" s="374"/>
      <c r="H17" s="374"/>
      <c r="I17" s="60"/>
      <c r="J17" s="323"/>
      <c r="K17" s="534"/>
      <c r="L17" s="100" t="s">
        <v>113</v>
      </c>
      <c r="M17" s="54" t="s">
        <v>84</v>
      </c>
      <c r="N17" s="101">
        <f>IF(M17="SE INVESTIGAN Y SE RESUELVEN OPORTUNAMENTE",15,IF(M17="NO SE INVESTIGAN Y SE RESUELVEN OPORTUNAMENTE",0,""))</f>
        <v>15</v>
      </c>
      <c r="O17" s="290"/>
      <c r="P17" s="332"/>
      <c r="Q17" s="370"/>
      <c r="R17" s="295"/>
      <c r="S17" s="371"/>
      <c r="T17" s="298"/>
      <c r="U17" s="532"/>
      <c r="V17" s="315"/>
      <c r="W17" s="529"/>
      <c r="X17" s="354"/>
      <c r="Y17" s="307"/>
      <c r="Z17" s="339" t="s">
        <v>403</v>
      </c>
      <c r="AA17" s="304"/>
      <c r="AB17" s="529"/>
      <c r="AC17" s="264"/>
      <c r="AD17" s="264"/>
      <c r="AE17" s="520"/>
      <c r="AF17" s="523"/>
      <c r="AG17" s="353"/>
      <c r="AH17" s="75" t="s">
        <v>96</v>
      </c>
      <c r="AO17" s="75" t="s">
        <v>154</v>
      </c>
    </row>
    <row r="18" spans="1:41" ht="60.75" customHeight="1" x14ac:dyDescent="0.2">
      <c r="A18" s="536"/>
      <c r="B18" s="537"/>
      <c r="C18" s="530"/>
      <c r="D18" s="311"/>
      <c r="E18" s="288"/>
      <c r="F18" s="530"/>
      <c r="G18" s="355"/>
      <c r="H18" s="355"/>
      <c r="I18" s="60"/>
      <c r="J18" s="323"/>
      <c r="K18" s="535"/>
      <c r="L18" s="103" t="s">
        <v>114</v>
      </c>
      <c r="M18" s="61" t="s">
        <v>86</v>
      </c>
      <c r="N18" s="104">
        <f>IF(M18="COMPLETA",10,IF(M18="INCOMPLETA",5,IF(M18="NO EXISTE",0,"")))</f>
        <v>10</v>
      </c>
      <c r="O18" s="290"/>
      <c r="P18" s="333"/>
      <c r="Q18" s="292"/>
      <c r="R18" s="296"/>
      <c r="S18" s="297"/>
      <c r="T18" s="298"/>
      <c r="U18" s="533"/>
      <c r="V18" s="315"/>
      <c r="W18" s="530"/>
      <c r="X18" s="339"/>
      <c r="Y18" s="308"/>
      <c r="Z18" s="340"/>
      <c r="AA18" s="305"/>
      <c r="AB18" s="530"/>
      <c r="AC18" s="306"/>
      <c r="AD18" s="306"/>
      <c r="AE18" s="521"/>
      <c r="AF18" s="524"/>
      <c r="AG18" s="286"/>
      <c r="AO18" s="75" t="s">
        <v>155</v>
      </c>
    </row>
    <row r="19" spans="1:41" ht="27.75" customHeight="1" x14ac:dyDescent="0.2">
      <c r="A19" s="278" t="s">
        <v>273</v>
      </c>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O19" s="75" t="s">
        <v>156</v>
      </c>
    </row>
    <row r="20" spans="1:41" ht="21.75" customHeight="1" x14ac:dyDescent="0.2">
      <c r="A20" s="279" t="s">
        <v>34</v>
      </c>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O20" s="75" t="s">
        <v>157</v>
      </c>
    </row>
    <row r="21" spans="1:41" ht="27.75" customHeight="1" x14ac:dyDescent="0.2">
      <c r="A21" s="280" t="s">
        <v>55</v>
      </c>
      <c r="B21" s="280"/>
      <c r="C21" s="280" t="s">
        <v>274</v>
      </c>
      <c r="D21" s="280"/>
      <c r="E21" s="280"/>
      <c r="F21" s="280"/>
      <c r="G21" s="280"/>
      <c r="H21" s="280"/>
      <c r="I21" s="280"/>
      <c r="J21" s="280"/>
      <c r="K21" s="280"/>
      <c r="L21" s="280"/>
      <c r="M21" s="280"/>
      <c r="N21" s="280"/>
      <c r="O21" s="280"/>
      <c r="P21" s="280"/>
      <c r="Q21" s="280"/>
      <c r="R21" s="280"/>
      <c r="S21" s="280"/>
      <c r="T21" s="280"/>
      <c r="U21" s="280"/>
      <c r="V21" s="280"/>
      <c r="W21" s="280"/>
      <c r="X21" s="280"/>
      <c r="Y21" s="280"/>
      <c r="Z21" s="281" t="s">
        <v>275</v>
      </c>
      <c r="AA21" s="281"/>
      <c r="AB21" s="281"/>
      <c r="AC21" s="281"/>
      <c r="AD21" s="282" t="s">
        <v>26</v>
      </c>
      <c r="AE21" s="282"/>
      <c r="AF21" s="282"/>
      <c r="AG21" s="282"/>
      <c r="AO21" s="75" t="s">
        <v>158</v>
      </c>
    </row>
    <row r="22" spans="1:41" s="43" customFormat="1" ht="27.75" customHeight="1" x14ac:dyDescent="0.2">
      <c r="A22" s="258">
        <v>1</v>
      </c>
      <c r="B22" s="259"/>
      <c r="C22" s="260" t="s">
        <v>404</v>
      </c>
      <c r="D22" s="260"/>
      <c r="E22" s="260"/>
      <c r="F22" s="260"/>
      <c r="G22" s="260"/>
      <c r="H22" s="260"/>
      <c r="I22" s="260"/>
      <c r="J22" s="260"/>
      <c r="K22" s="260"/>
      <c r="L22" s="260"/>
      <c r="M22" s="260"/>
      <c r="N22" s="260"/>
      <c r="O22" s="260"/>
      <c r="P22" s="260"/>
      <c r="Q22" s="260"/>
      <c r="R22" s="260"/>
      <c r="S22" s="260"/>
      <c r="T22" s="260"/>
      <c r="U22" s="260"/>
      <c r="V22" s="260"/>
      <c r="W22" s="260"/>
      <c r="X22" s="260"/>
      <c r="Y22" s="260"/>
      <c r="Z22" s="519">
        <v>43861</v>
      </c>
      <c r="AA22" s="262"/>
      <c r="AB22" s="262"/>
      <c r="AC22" s="263"/>
      <c r="AD22" s="271" t="s">
        <v>405</v>
      </c>
      <c r="AE22" s="272"/>
      <c r="AF22" s="272"/>
      <c r="AG22" s="272"/>
      <c r="AO22" s="75" t="s">
        <v>159</v>
      </c>
    </row>
    <row r="23" spans="1:41" s="43" customFormat="1" ht="27.75" customHeight="1" x14ac:dyDescent="0.2">
      <c r="A23" s="258" t="s">
        <v>276</v>
      </c>
      <c r="B23" s="259"/>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1"/>
      <c r="AA23" s="262"/>
      <c r="AB23" s="262"/>
      <c r="AC23" s="263"/>
      <c r="AD23" s="264"/>
      <c r="AE23" s="264"/>
      <c r="AF23" s="264"/>
      <c r="AG23" s="264"/>
      <c r="AO23" s="75" t="s">
        <v>160</v>
      </c>
    </row>
    <row r="24" spans="1:41" s="43" customFormat="1" ht="27.75" customHeight="1" x14ac:dyDescent="0.2">
      <c r="A24" s="258" t="s">
        <v>276</v>
      </c>
      <c r="B24" s="259"/>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1"/>
      <c r="AA24" s="262"/>
      <c r="AB24" s="262"/>
      <c r="AC24" s="263"/>
      <c r="AD24" s="264"/>
      <c r="AE24" s="264"/>
      <c r="AF24" s="264"/>
      <c r="AG24" s="264"/>
      <c r="AO24" s="75" t="s">
        <v>161</v>
      </c>
    </row>
    <row r="25" spans="1:41" ht="15" customHeight="1" x14ac:dyDescent="0.2">
      <c r="A25" s="265" t="s">
        <v>37</v>
      </c>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O25" s="75" t="s">
        <v>162</v>
      </c>
    </row>
    <row r="26" spans="1:41" customFormat="1" ht="30.75" customHeight="1" x14ac:dyDescent="0.25">
      <c r="A26" s="266" t="s">
        <v>26</v>
      </c>
      <c r="B26" s="266"/>
      <c r="C26" s="266"/>
      <c r="D26" s="266"/>
      <c r="E26" s="266"/>
      <c r="F26" s="266"/>
      <c r="G26" s="266" t="s">
        <v>75</v>
      </c>
      <c r="H26" s="266"/>
      <c r="I26" s="266"/>
      <c r="J26" s="266"/>
      <c r="K26" s="266"/>
      <c r="L26" s="266"/>
      <c r="M26" s="267" t="s">
        <v>68</v>
      </c>
      <c r="N26" s="268"/>
      <c r="O26" s="268"/>
      <c r="P26" s="268"/>
      <c r="Q26" s="268"/>
      <c r="R26" s="268"/>
      <c r="S26" s="268"/>
      <c r="T26" s="268"/>
      <c r="U26" s="268"/>
      <c r="V26" s="269"/>
      <c r="W26" s="267" t="s">
        <v>146</v>
      </c>
      <c r="X26" s="268"/>
      <c r="Y26" s="268"/>
      <c r="Z26" s="268"/>
      <c r="AA26" s="269"/>
      <c r="AB26" s="270" t="str">
        <f>IF(X7="X","APOYO OFICINA ASESORA DE PLANEACIÓN","APOYO OFICINA DE CONTROL INTERNO")</f>
        <v>APOYO OFICINA ASESORA DE PLANEACIÓN</v>
      </c>
      <c r="AC26" s="270"/>
      <c r="AD26" s="270"/>
      <c r="AE26" s="270"/>
      <c r="AF26" s="270"/>
      <c r="AG26" s="270"/>
      <c r="AH26" s="106"/>
      <c r="AO26" s="75" t="s">
        <v>163</v>
      </c>
    </row>
    <row r="27" spans="1:41" s="37" customFormat="1" ht="33.75" customHeight="1" x14ac:dyDescent="0.25">
      <c r="A27" s="107" t="s">
        <v>32</v>
      </c>
      <c r="B27" s="252"/>
      <c r="C27" s="253"/>
      <c r="D27" s="253"/>
      <c r="E27" s="253"/>
      <c r="F27" s="254"/>
      <c r="G27" s="108" t="s">
        <v>32</v>
      </c>
      <c r="H27" s="252"/>
      <c r="I27" s="253"/>
      <c r="J27" s="253"/>
      <c r="K27" s="253"/>
      <c r="L27" s="254"/>
      <c r="M27" s="108" t="s">
        <v>32</v>
      </c>
      <c r="N27" s="109"/>
      <c r="O27" s="255"/>
      <c r="P27" s="255"/>
      <c r="Q27" s="255"/>
      <c r="R27" s="255"/>
      <c r="S27" s="255"/>
      <c r="T27" s="255"/>
      <c r="U27" s="255"/>
      <c r="V27" s="256"/>
      <c r="W27" s="110" t="s">
        <v>32</v>
      </c>
      <c r="X27" s="252"/>
      <c r="Y27" s="253"/>
      <c r="Z27" s="253"/>
      <c r="AA27" s="254"/>
      <c r="AB27" s="110" t="s">
        <v>32</v>
      </c>
      <c r="AC27" s="135"/>
      <c r="AD27" s="135"/>
      <c r="AE27" s="135"/>
      <c r="AF27" s="135"/>
      <c r="AG27" s="135"/>
      <c r="AO27" s="75" t="s">
        <v>164</v>
      </c>
    </row>
    <row r="28" spans="1:41" s="37" customFormat="1" ht="32.25" customHeight="1" x14ac:dyDescent="0.25">
      <c r="A28" s="107" t="s">
        <v>33</v>
      </c>
      <c r="B28" s="252"/>
      <c r="C28" s="253"/>
      <c r="D28" s="253"/>
      <c r="E28" s="253"/>
      <c r="F28" s="254"/>
      <c r="G28" s="107" t="s">
        <v>33</v>
      </c>
      <c r="H28" s="257"/>
      <c r="I28" s="257"/>
      <c r="J28" s="257"/>
      <c r="K28" s="257"/>
      <c r="L28" s="257"/>
      <c r="M28" s="108" t="s">
        <v>33</v>
      </c>
      <c r="N28" s="111"/>
      <c r="O28" s="257"/>
      <c r="P28" s="257"/>
      <c r="Q28" s="257"/>
      <c r="R28" s="257"/>
      <c r="S28" s="257"/>
      <c r="T28" s="257"/>
      <c r="U28" s="257"/>
      <c r="V28" s="257"/>
      <c r="W28" s="107" t="s">
        <v>33</v>
      </c>
      <c r="X28" s="252"/>
      <c r="Y28" s="253"/>
      <c r="Z28" s="253"/>
      <c r="AA28" s="254"/>
      <c r="AB28" s="107" t="s">
        <v>33</v>
      </c>
      <c r="AC28" s="135"/>
      <c r="AD28" s="135"/>
      <c r="AE28" s="135"/>
      <c r="AF28" s="135"/>
      <c r="AG28" s="135"/>
      <c r="AO28" s="75" t="s">
        <v>165</v>
      </c>
    </row>
    <row r="29" spans="1:41" s="43" customFormat="1" x14ac:dyDescent="0.2">
      <c r="D29" s="112"/>
      <c r="AO29" s="75" t="s">
        <v>166</v>
      </c>
    </row>
    <row r="30" spans="1:41" x14ac:dyDescent="0.2">
      <c r="AO30" s="75" t="s">
        <v>167</v>
      </c>
    </row>
    <row r="31" spans="1:41" x14ac:dyDescent="0.2">
      <c r="AO31" s="75" t="s">
        <v>168</v>
      </c>
    </row>
    <row r="32" spans="1:41" x14ac:dyDescent="0.2">
      <c r="AO32" s="75" t="s">
        <v>169</v>
      </c>
    </row>
    <row r="33" spans="41:41" x14ac:dyDescent="0.2">
      <c r="AO33" s="75" t="s">
        <v>170</v>
      </c>
    </row>
    <row r="34" spans="41:41" x14ac:dyDescent="0.2">
      <c r="AO34" s="75" t="s">
        <v>171</v>
      </c>
    </row>
  </sheetData>
  <sheetProtection selectLockedCells="1"/>
  <dataConsolidate/>
  <mergeCells count="106">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A12:A18"/>
    <mergeCell ref="B12:B18"/>
    <mergeCell ref="C12:C18"/>
    <mergeCell ref="D12:D18"/>
    <mergeCell ref="E12:E14"/>
    <mergeCell ref="F12:F18"/>
    <mergeCell ref="G12:G18"/>
    <mergeCell ref="Q10:Q11"/>
    <mergeCell ref="R10:R11"/>
    <mergeCell ref="H12:H18"/>
    <mergeCell ref="J12:J18"/>
    <mergeCell ref="K12:K18"/>
    <mergeCell ref="O12:O14"/>
    <mergeCell ref="P12:P18"/>
    <mergeCell ref="Q12:Q14"/>
    <mergeCell ref="W10:W11"/>
    <mergeCell ref="X10:X11"/>
    <mergeCell ref="Y10:AB10"/>
    <mergeCell ref="S10:S11"/>
    <mergeCell ref="T10:T11"/>
    <mergeCell ref="U10:U11"/>
    <mergeCell ref="V10:V11"/>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A24:B24"/>
    <mergeCell ref="C24:Y24"/>
    <mergeCell ref="Z24:AC24"/>
    <mergeCell ref="AD24:AG24"/>
    <mergeCell ref="A25:AG25"/>
    <mergeCell ref="A26:F26"/>
    <mergeCell ref="G26:L26"/>
    <mergeCell ref="M26:V26"/>
    <mergeCell ref="W26:AA26"/>
    <mergeCell ref="AB26:AG26"/>
    <mergeCell ref="B27:F27"/>
    <mergeCell ref="H27:L27"/>
    <mergeCell ref="O27:V27"/>
    <mergeCell ref="X27:AA27"/>
    <mergeCell ref="AC27:AG27"/>
    <mergeCell ref="B28:F28"/>
    <mergeCell ref="H28:L28"/>
    <mergeCell ref="O28:V28"/>
    <mergeCell ref="X28:AA28"/>
    <mergeCell ref="AC28:AG28"/>
  </mergeCells>
  <conditionalFormatting sqref="J12:J18">
    <cfRule type="containsText" dxfId="63" priority="5" operator="containsText" text="EXTREMO">
      <formula>NOT(ISERROR(SEARCH("EXTREMO",J12)))</formula>
    </cfRule>
    <cfRule type="containsText" dxfId="62" priority="6" operator="containsText" text="ALTO">
      <formula>NOT(ISERROR(SEARCH("ALTO",J12)))</formula>
    </cfRule>
    <cfRule type="containsText" dxfId="61" priority="7" operator="containsText" text="MODERADO">
      <formula>NOT(ISERROR(SEARCH("MODERADO",J12)))</formula>
    </cfRule>
    <cfRule type="containsText" dxfId="60" priority="8" operator="containsText" text="BAJO">
      <formula>NOT(ISERROR(SEARCH("BAJO",J12)))</formula>
    </cfRule>
  </conditionalFormatting>
  <conditionalFormatting sqref="U12:U18">
    <cfRule type="containsText" dxfId="59" priority="1" operator="containsText" text="EXTREMO">
      <formula>NOT(ISERROR(SEARCH("EXTREMO",U12)))</formula>
    </cfRule>
    <cfRule type="containsText" dxfId="58" priority="2" operator="containsText" text="MODERADO">
      <formula>NOT(ISERROR(SEARCH("MODERADO",U12)))</formula>
    </cfRule>
    <cfRule type="containsText" dxfId="57" priority="3" operator="containsText" text="ALTO">
      <formula>NOT(ISERROR(SEARCH("ALTO",U12)))</formula>
    </cfRule>
    <cfRule type="containsText" dxfId="56" priority="4" operator="containsText" text="BAJO">
      <formula>NOT(ISERROR(SEARCH("BAJO",U12)))</formula>
    </cfRule>
  </conditionalFormatting>
  <dataValidations count="15">
    <dataValidation type="list" allowBlank="1" showInputMessage="1" showErrorMessage="1" sqref="M15" xr:uid="{9AA9031C-D2F2-4119-BEAE-B8105919CDAA}">
      <formula1>$AJ$16:$AL$16</formula1>
    </dataValidation>
    <dataValidation type="list" allowBlank="1" showInputMessage="1" showErrorMessage="1" sqref="AA12:AA18" xr:uid="{992FC248-D0F1-4EE4-8F43-95BB9060D1A0}">
      <formula1>$AN$12:$AN$13</formula1>
    </dataValidation>
    <dataValidation type="list" allowBlank="1" showInputMessage="1" showErrorMessage="1" sqref="T12 S12:S13" xr:uid="{640A821D-EF62-4AB2-9BDA-82B88C0E70DD}">
      <formula1>$AH$15:$AH$17</formula1>
    </dataValidation>
    <dataValidation type="list" allowBlank="1" showInputMessage="1" showErrorMessage="1" sqref="D12:D18" xr:uid="{A47E6D21-045F-40E5-848C-6F384271BA3C}">
      <formula1>$AN$2:$AN$8</formula1>
    </dataValidation>
    <dataValidation type="list" allowBlank="1" showInputMessage="1" showErrorMessage="1" sqref="V12:V18" xr:uid="{EC6D1021-CFA5-4476-9873-E651CFE25B13}">
      <formula1>$AH$14:$AK$14</formula1>
    </dataValidation>
    <dataValidation type="list" allowBlank="1" showInputMessage="1" showErrorMessage="1" sqref="P12" xr:uid="{65F67FED-FB09-4AC7-89ED-3497B275C2E5}">
      <formula1>$AH$10:$AJ$10</formula1>
    </dataValidation>
    <dataValidation type="list" allowBlank="1" showInputMessage="1" showErrorMessage="1" sqref="M17" xr:uid="{E0B44F80-881E-4E2E-82F4-1B99F0C88C26}">
      <formula1>$AH$8:$AI$8</formula1>
    </dataValidation>
    <dataValidation type="list" allowBlank="1" showInputMessage="1" showErrorMessage="1" sqref="M16" xr:uid="{26A4D023-7F03-4D5C-978B-0D486A20A4A0}">
      <formula1>$AH$7:$AI$7</formula1>
    </dataValidation>
    <dataValidation type="list" allowBlank="1" showInputMessage="1" showErrorMessage="1" sqref="M14" xr:uid="{7395CA91-FE1D-4862-8805-CCCD90F82C05}">
      <formula1>$AH$5:$AI$5</formula1>
    </dataValidation>
    <dataValidation type="list" allowBlank="1" showInputMessage="1" showErrorMessage="1" sqref="M13" xr:uid="{83D79BAA-03C2-4556-A763-B1A37F5F156C}">
      <formula1>$AH$4:$AI$4</formula1>
    </dataValidation>
    <dataValidation type="list" allowBlank="1" showInputMessage="1" showErrorMessage="1" sqref="M12" xr:uid="{3BDCDAF8-31D8-4F94-BC2D-685DAD4DB58E}">
      <formula1>$AH$2:$AH$3</formula1>
    </dataValidation>
    <dataValidation type="list" allowBlank="1" showInputMessage="1" showErrorMessage="1" sqref="U12:U18" xr:uid="{BABA9268-2869-4409-ABAD-659242AD934D}">
      <formula1>$AO$10:$AO$34</formula1>
    </dataValidation>
    <dataValidation type="list" allowBlank="1" showInputMessage="1" showErrorMessage="1" sqref="G12:G18" xr:uid="{79D489AF-644F-4C13-8D72-B67CC8510853}">
      <formula1>$AL$2:$AL$6</formula1>
    </dataValidation>
    <dataValidation type="list" allowBlank="1" showInputMessage="1" showErrorMessage="1" sqref="M18" xr:uid="{4D48CBCF-8310-4E83-80CD-BE8B08ADE0F6}">
      <formula1>$AH$9:$AJ$9</formula1>
    </dataValidation>
    <dataValidation type="list" allowBlank="1" showInputMessage="1" showErrorMessage="1" sqref="H12:H18" xr:uid="{C5748898-FD72-4EF3-A2DA-0C3FAD1BD13C}">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CC2B-7BA2-44CD-BD8F-D164C5EA0B3E}">
  <dimension ref="A1:AP35"/>
  <sheetViews>
    <sheetView view="pageBreakPreview" zoomScale="40" zoomScaleNormal="40" zoomScaleSheetLayoutView="40" workbookViewId="0">
      <selection activeCell="X19" sqref="X19"/>
    </sheetView>
  </sheetViews>
  <sheetFormatPr baseColWidth="10" defaultRowHeight="12.75" x14ac:dyDescent="0.2"/>
  <cols>
    <col min="1" max="2" width="22.5703125" style="75" customWidth="1"/>
    <col min="3" max="3" width="15.42578125" style="75" customWidth="1"/>
    <col min="4" max="4" width="27.42578125" style="112"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14" style="75"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2.855468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hidden="1" customWidth="1"/>
    <col min="35" max="42" width="11.42578125" style="75" hidden="1" customWidth="1"/>
    <col min="43" max="16384" width="11.42578125" style="75"/>
  </cols>
  <sheetData>
    <row r="1" spans="1:41" x14ac:dyDescent="0.2">
      <c r="A1" s="85"/>
      <c r="B1" s="85"/>
      <c r="C1" s="85"/>
      <c r="D1" s="86"/>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K1" s="75" t="s">
        <v>9</v>
      </c>
      <c r="AL1" s="75" t="s">
        <v>8</v>
      </c>
      <c r="AN1" s="75" t="s">
        <v>61</v>
      </c>
    </row>
    <row r="2" spans="1:41" x14ac:dyDescent="0.2">
      <c r="A2" s="85"/>
      <c r="B2" s="85"/>
      <c r="C2" s="85"/>
      <c r="D2" s="86"/>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75" t="s">
        <v>78</v>
      </c>
      <c r="AI2" s="75" t="s">
        <v>11</v>
      </c>
      <c r="AL2" s="75" t="s">
        <v>105</v>
      </c>
      <c r="AN2" s="75" t="s">
        <v>63</v>
      </c>
    </row>
    <row r="3" spans="1:41" x14ac:dyDescent="0.2">
      <c r="A3" s="85"/>
      <c r="B3" s="85"/>
      <c r="C3" s="85"/>
      <c r="D3" s="86"/>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75" t="s">
        <v>79</v>
      </c>
      <c r="AI3" s="75" t="s">
        <v>12</v>
      </c>
      <c r="AL3" s="75" t="s">
        <v>106</v>
      </c>
      <c r="AN3" s="75" t="s">
        <v>118</v>
      </c>
    </row>
    <row r="4" spans="1:41" x14ac:dyDescent="0.2">
      <c r="A4" s="85"/>
      <c r="B4" s="85"/>
      <c r="C4" s="85"/>
      <c r="D4" s="86"/>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75" t="s">
        <v>122</v>
      </c>
      <c r="AI4" s="75" t="s">
        <v>80</v>
      </c>
      <c r="AK4" s="75" t="s">
        <v>93</v>
      </c>
      <c r="AL4" s="75" t="s">
        <v>107</v>
      </c>
      <c r="AN4" s="75" t="s">
        <v>64</v>
      </c>
    </row>
    <row r="5" spans="1:41" x14ac:dyDescent="0.2">
      <c r="A5" s="85"/>
      <c r="B5" s="85"/>
      <c r="C5" s="85"/>
      <c r="D5" s="86"/>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75" t="s">
        <v>123</v>
      </c>
      <c r="AI5" s="75" t="s">
        <v>81</v>
      </c>
      <c r="AK5" s="75" t="s">
        <v>104</v>
      </c>
      <c r="AL5" s="75" t="s">
        <v>108</v>
      </c>
      <c r="AN5" s="75" t="s">
        <v>62</v>
      </c>
    </row>
    <row r="6" spans="1:41" ht="29.25" customHeight="1" x14ac:dyDescent="0.2">
      <c r="A6" s="85"/>
      <c r="B6" s="85"/>
      <c r="C6" s="85"/>
      <c r="D6" s="86"/>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75" t="s">
        <v>125</v>
      </c>
      <c r="AI6" s="75" t="s">
        <v>126</v>
      </c>
      <c r="AJ6" s="75" t="s">
        <v>65</v>
      </c>
      <c r="AK6" s="75" t="s">
        <v>109</v>
      </c>
      <c r="AL6" s="75" t="s">
        <v>110</v>
      </c>
      <c r="AN6" s="75" t="s">
        <v>115</v>
      </c>
    </row>
    <row r="7" spans="1:41" ht="24.75" customHeight="1" x14ac:dyDescent="0.2">
      <c r="A7" s="404" t="s">
        <v>67</v>
      </c>
      <c r="B7" s="404"/>
      <c r="C7" s="505">
        <v>43851</v>
      </c>
      <c r="D7" s="405"/>
      <c r="E7" s="405"/>
      <c r="F7" s="405"/>
      <c r="G7" s="406"/>
      <c r="H7" s="407"/>
      <c r="I7" s="407"/>
      <c r="J7" s="407"/>
      <c r="K7" s="407"/>
      <c r="L7" s="408"/>
      <c r="M7" s="409" t="s">
        <v>74</v>
      </c>
      <c r="N7" s="410"/>
      <c r="O7" s="410"/>
      <c r="P7" s="410"/>
      <c r="Q7" s="410"/>
      <c r="R7" s="410"/>
      <c r="S7" s="410"/>
      <c r="T7" s="410"/>
      <c r="U7" s="410"/>
      <c r="V7" s="411"/>
      <c r="W7" s="87" t="s">
        <v>70</v>
      </c>
      <c r="X7" s="88" t="s">
        <v>278</v>
      </c>
      <c r="Y7" s="89" t="s">
        <v>71</v>
      </c>
      <c r="Z7" s="412"/>
      <c r="AA7" s="413"/>
      <c r="AB7" s="87" t="s">
        <v>72</v>
      </c>
      <c r="AC7" s="88"/>
      <c r="AD7" s="90" t="s">
        <v>73</v>
      </c>
      <c r="AE7" s="91"/>
      <c r="AF7" s="414"/>
      <c r="AG7" s="414"/>
      <c r="AH7" s="75" t="s">
        <v>82</v>
      </c>
      <c r="AI7" s="75" t="s">
        <v>83</v>
      </c>
      <c r="AJ7" s="75" t="s">
        <v>66</v>
      </c>
      <c r="AN7" s="75" t="s">
        <v>116</v>
      </c>
    </row>
    <row r="8" spans="1:41" x14ac:dyDescent="0.2">
      <c r="A8" s="389" t="s">
        <v>52</v>
      </c>
      <c r="B8" s="389"/>
      <c r="C8" s="389"/>
      <c r="D8" s="389"/>
      <c r="E8" s="389"/>
      <c r="F8" s="389"/>
      <c r="G8" s="390" t="s">
        <v>21</v>
      </c>
      <c r="H8" s="391"/>
      <c r="I8" s="391"/>
      <c r="J8" s="391"/>
      <c r="K8" s="391"/>
      <c r="L8" s="391"/>
      <c r="M8" s="391"/>
      <c r="N8" s="391"/>
      <c r="O8" s="391"/>
      <c r="P8" s="391"/>
      <c r="Q8" s="391"/>
      <c r="R8" s="391"/>
      <c r="S8" s="391"/>
      <c r="T8" s="391"/>
      <c r="U8" s="391"/>
      <c r="V8" s="391"/>
      <c r="W8" s="391"/>
      <c r="X8" s="398"/>
      <c r="Y8" s="391"/>
      <c r="Z8" s="391"/>
      <c r="AA8" s="391"/>
      <c r="AB8" s="392"/>
      <c r="AC8" s="395" t="s">
        <v>27</v>
      </c>
      <c r="AD8" s="400" t="s">
        <v>38</v>
      </c>
      <c r="AE8" s="401"/>
      <c r="AF8" s="401"/>
      <c r="AG8" s="401"/>
      <c r="AH8" s="75" t="s">
        <v>84</v>
      </c>
      <c r="AI8" s="75" t="s">
        <v>85</v>
      </c>
      <c r="AN8" s="75" t="s">
        <v>117</v>
      </c>
    </row>
    <row r="9" spans="1:41" s="92" customFormat="1" ht="14.25" customHeight="1" x14ac:dyDescent="0.2">
      <c r="A9" s="381" t="s">
        <v>58</v>
      </c>
      <c r="B9" s="379" t="s">
        <v>60</v>
      </c>
      <c r="C9" s="381" t="s">
        <v>40</v>
      </c>
      <c r="D9" s="381" t="s">
        <v>61</v>
      </c>
      <c r="E9" s="381" t="s">
        <v>41</v>
      </c>
      <c r="F9" s="394" t="s">
        <v>42</v>
      </c>
      <c r="G9" s="389" t="s">
        <v>69</v>
      </c>
      <c r="H9" s="389"/>
      <c r="I9" s="389"/>
      <c r="J9" s="389"/>
      <c r="K9" s="390" t="s">
        <v>24</v>
      </c>
      <c r="L9" s="391"/>
      <c r="M9" s="391"/>
      <c r="N9" s="391"/>
      <c r="O9" s="391"/>
      <c r="P9" s="391"/>
      <c r="Q9" s="391"/>
      <c r="R9" s="391"/>
      <c r="S9" s="391"/>
      <c r="T9" s="392"/>
      <c r="U9" s="390" t="s">
        <v>44</v>
      </c>
      <c r="V9" s="391"/>
      <c r="W9" s="391"/>
      <c r="X9" s="391"/>
      <c r="Y9" s="391"/>
      <c r="Z9" s="391"/>
      <c r="AA9" s="391"/>
      <c r="AB9" s="392"/>
      <c r="AC9" s="399"/>
      <c r="AD9" s="400"/>
      <c r="AE9" s="401"/>
      <c r="AF9" s="401"/>
      <c r="AG9" s="401"/>
      <c r="AH9" s="75" t="s">
        <v>86</v>
      </c>
      <c r="AI9" s="75" t="s">
        <v>127</v>
      </c>
      <c r="AJ9" s="75" t="s">
        <v>89</v>
      </c>
    </row>
    <row r="10" spans="1:41" s="92" customFormat="1" ht="20.25" customHeight="1" x14ac:dyDescent="0.2">
      <c r="A10" s="381"/>
      <c r="B10" s="397"/>
      <c r="C10" s="381"/>
      <c r="D10" s="381"/>
      <c r="E10" s="381"/>
      <c r="F10" s="394"/>
      <c r="G10" s="393" t="s">
        <v>43</v>
      </c>
      <c r="H10" s="393"/>
      <c r="I10" s="393"/>
      <c r="J10" s="393"/>
      <c r="K10" s="377" t="s">
        <v>76</v>
      </c>
      <c r="L10" s="394" t="s">
        <v>77</v>
      </c>
      <c r="M10" s="394" t="s">
        <v>23</v>
      </c>
      <c r="N10" s="395" t="s">
        <v>128</v>
      </c>
      <c r="O10" s="381" t="s">
        <v>129</v>
      </c>
      <c r="P10" s="397" t="s">
        <v>130</v>
      </c>
      <c r="Q10" s="379" t="s">
        <v>134</v>
      </c>
      <c r="R10" s="381" t="s">
        <v>90</v>
      </c>
      <c r="S10" s="379" t="s">
        <v>135</v>
      </c>
      <c r="T10" s="379" t="s">
        <v>136</v>
      </c>
      <c r="U10" s="378" t="s">
        <v>142</v>
      </c>
      <c r="V10" s="381" t="s">
        <v>97</v>
      </c>
      <c r="W10" s="377" t="s">
        <v>102</v>
      </c>
      <c r="X10" s="379" t="s">
        <v>119</v>
      </c>
      <c r="Y10" s="381" t="s">
        <v>175</v>
      </c>
      <c r="Z10" s="381"/>
      <c r="AA10" s="381"/>
      <c r="AB10" s="381"/>
      <c r="AC10" s="399"/>
      <c r="AD10" s="402"/>
      <c r="AE10" s="403"/>
      <c r="AF10" s="403"/>
      <c r="AG10" s="403"/>
      <c r="AH10" s="92" t="s">
        <v>131</v>
      </c>
      <c r="AI10" s="92" t="s">
        <v>132</v>
      </c>
      <c r="AJ10" s="92" t="s">
        <v>133</v>
      </c>
      <c r="AL10" s="92" t="s">
        <v>120</v>
      </c>
      <c r="AO10" s="75" t="s">
        <v>94</v>
      </c>
    </row>
    <row r="11" spans="1:41" s="92" customFormat="1" ht="57.75" customHeight="1" x14ac:dyDescent="0.2">
      <c r="A11" s="379"/>
      <c r="B11" s="380"/>
      <c r="C11" s="379"/>
      <c r="D11" s="379"/>
      <c r="E11" s="379"/>
      <c r="F11" s="395"/>
      <c r="G11" s="93" t="s">
        <v>8</v>
      </c>
      <c r="H11" s="93" t="s">
        <v>9</v>
      </c>
      <c r="I11" s="93"/>
      <c r="J11" s="94" t="s">
        <v>143</v>
      </c>
      <c r="K11" s="378"/>
      <c r="L11" s="394"/>
      <c r="M11" s="394"/>
      <c r="N11" s="396"/>
      <c r="O11" s="381"/>
      <c r="P11" s="380"/>
      <c r="Q11" s="380"/>
      <c r="R11" s="381"/>
      <c r="S11" s="380"/>
      <c r="T11" s="380"/>
      <c r="U11" s="388"/>
      <c r="V11" s="381"/>
      <c r="W11" s="378"/>
      <c r="X11" s="380"/>
      <c r="Y11" s="95" t="s">
        <v>177</v>
      </c>
      <c r="Z11" s="95" t="s">
        <v>176</v>
      </c>
      <c r="AA11" s="96" t="s">
        <v>144</v>
      </c>
      <c r="AB11" s="96" t="s">
        <v>48</v>
      </c>
      <c r="AC11" s="396"/>
      <c r="AD11" s="97" t="s">
        <v>174</v>
      </c>
      <c r="AE11" s="97" t="s">
        <v>50</v>
      </c>
      <c r="AF11" s="97" t="s">
        <v>103</v>
      </c>
      <c r="AG11" s="95" t="s">
        <v>141</v>
      </c>
      <c r="AH11" s="92" t="s">
        <v>137</v>
      </c>
      <c r="AI11" s="92" t="s">
        <v>12</v>
      </c>
      <c r="AL11" s="92" t="s">
        <v>121</v>
      </c>
      <c r="AO11" s="75" t="s">
        <v>148</v>
      </c>
    </row>
    <row r="12" spans="1:41" ht="33" customHeight="1" x14ac:dyDescent="0.2">
      <c r="A12" s="510" t="s">
        <v>209</v>
      </c>
      <c r="B12" s="358" t="s">
        <v>406</v>
      </c>
      <c r="C12" s="353" t="s">
        <v>407</v>
      </c>
      <c r="D12" s="417" t="s">
        <v>64</v>
      </c>
      <c r="E12" s="286"/>
      <c r="F12" s="353" t="s">
        <v>408</v>
      </c>
      <c r="G12" s="374" t="s">
        <v>105</v>
      </c>
      <c r="H12" s="374" t="s">
        <v>121</v>
      </c>
      <c r="I12" s="60" t="str">
        <f>CONCATENATE(G12,H12)</f>
        <v>RARA VEZMENOR</v>
      </c>
      <c r="J12" s="540" t="str">
        <f>I13</f>
        <v>2. BAJO</v>
      </c>
      <c r="K12" s="543" t="s">
        <v>409</v>
      </c>
      <c r="L12" s="98" t="s">
        <v>87</v>
      </c>
      <c r="M12" s="56" t="s">
        <v>78</v>
      </c>
      <c r="N12" s="99">
        <f>IF(M12="ASIGNADO",15,IF(M12="NO ASIGNADO",0,""))</f>
        <v>15</v>
      </c>
      <c r="O12" s="328">
        <f>SUM(N12:N18)</f>
        <v>100</v>
      </c>
      <c r="P12" s="331" t="s">
        <v>132</v>
      </c>
      <c r="Q12" s="376">
        <f>IF(Q15="DÉBIL",0,IF(Q15="MODERADO",50,IF(Q15="FUERTE",100,"")))</f>
        <v>50</v>
      </c>
      <c r="R12" s="337"/>
      <c r="S12" s="372" t="s">
        <v>95</v>
      </c>
      <c r="T12" s="372" t="s">
        <v>95</v>
      </c>
      <c r="U12" s="350" t="s">
        <v>148</v>
      </c>
      <c r="V12" s="314" t="s">
        <v>98</v>
      </c>
      <c r="W12" s="264"/>
      <c r="X12" s="353" t="s">
        <v>410</v>
      </c>
      <c r="Y12" s="286" t="s">
        <v>411</v>
      </c>
      <c r="Z12" s="306"/>
      <c r="AA12" s="303" t="s">
        <v>173</v>
      </c>
      <c r="AB12" s="353" t="s">
        <v>412</v>
      </c>
      <c r="AC12" s="264"/>
      <c r="AD12" s="264"/>
      <c r="AE12" s="369" t="s">
        <v>413</v>
      </c>
      <c r="AF12" s="353" t="s">
        <v>338</v>
      </c>
      <c r="AG12" s="353"/>
      <c r="AH12" s="75" t="s">
        <v>91</v>
      </c>
      <c r="AI12" s="75" t="s">
        <v>92</v>
      </c>
      <c r="AJ12" s="75" t="s">
        <v>93</v>
      </c>
      <c r="AK12" s="75" t="s">
        <v>94</v>
      </c>
      <c r="AL12" s="75" t="s">
        <v>93</v>
      </c>
      <c r="AN12" s="75" t="s">
        <v>145</v>
      </c>
      <c r="AO12" s="75" t="s">
        <v>149</v>
      </c>
    </row>
    <row r="13" spans="1:41" ht="36" customHeight="1" x14ac:dyDescent="0.2">
      <c r="A13" s="510"/>
      <c r="B13" s="432"/>
      <c r="C13" s="354"/>
      <c r="D13" s="373"/>
      <c r="E13" s="287"/>
      <c r="F13" s="354"/>
      <c r="G13" s="374"/>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541"/>
      <c r="K13" s="544"/>
      <c r="L13" s="100" t="s">
        <v>172</v>
      </c>
      <c r="M13" s="54" t="s">
        <v>122</v>
      </c>
      <c r="N13" s="101">
        <f>IF(M13="ADECUADO",15,IF(M13="INADECUADO",0,""))</f>
        <v>15</v>
      </c>
      <c r="O13" s="329"/>
      <c r="P13" s="332"/>
      <c r="Q13" s="376"/>
      <c r="R13" s="338"/>
      <c r="S13" s="372"/>
      <c r="T13" s="372"/>
      <c r="U13" s="351"/>
      <c r="V13" s="315"/>
      <c r="W13" s="264"/>
      <c r="X13" s="353"/>
      <c r="Y13" s="360"/>
      <c r="Z13" s="307"/>
      <c r="AA13" s="304"/>
      <c r="AB13" s="353"/>
      <c r="AC13" s="264"/>
      <c r="AD13" s="264"/>
      <c r="AE13" s="369"/>
      <c r="AF13" s="353"/>
      <c r="AG13" s="353"/>
      <c r="AH13" s="75" t="s">
        <v>95</v>
      </c>
      <c r="AI13" s="75" t="s">
        <v>96</v>
      </c>
      <c r="AL13" s="75" t="s">
        <v>104</v>
      </c>
      <c r="AN13" s="75" t="s">
        <v>173</v>
      </c>
      <c r="AO13" s="75" t="s">
        <v>150</v>
      </c>
    </row>
    <row r="14" spans="1:41" ht="53.25" customHeight="1" x14ac:dyDescent="0.2">
      <c r="A14" s="510"/>
      <c r="B14" s="432"/>
      <c r="C14" s="354"/>
      <c r="D14" s="373"/>
      <c r="E14" s="287"/>
      <c r="F14" s="354"/>
      <c r="G14" s="374"/>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541"/>
      <c r="K14" s="544"/>
      <c r="L14" s="67" t="s">
        <v>88</v>
      </c>
      <c r="M14" s="54" t="s">
        <v>123</v>
      </c>
      <c r="N14" s="101">
        <f>IF(M14="OPORTUNA",15,IF(M14="INOPORTUNA",0,""))</f>
        <v>15</v>
      </c>
      <c r="O14" s="329"/>
      <c r="P14" s="332"/>
      <c r="Q14" s="376"/>
      <c r="R14" s="338"/>
      <c r="S14" s="102" t="s">
        <v>139</v>
      </c>
      <c r="T14" s="102" t="s">
        <v>140</v>
      </c>
      <c r="U14" s="351"/>
      <c r="V14" s="315"/>
      <c r="W14" s="264"/>
      <c r="X14" s="353"/>
      <c r="Y14" s="360"/>
      <c r="Z14" s="307"/>
      <c r="AA14" s="304"/>
      <c r="AB14" s="353"/>
      <c r="AC14" s="264"/>
      <c r="AD14" s="264"/>
      <c r="AE14" s="369"/>
      <c r="AF14" s="353"/>
      <c r="AG14" s="353"/>
      <c r="AH14" s="75" t="s">
        <v>98</v>
      </c>
      <c r="AI14" s="75" t="s">
        <v>99</v>
      </c>
      <c r="AJ14" s="75" t="s">
        <v>100</v>
      </c>
      <c r="AK14" s="75" t="s">
        <v>101</v>
      </c>
      <c r="AL14" s="75" t="s">
        <v>109</v>
      </c>
      <c r="AO14" s="75" t="s">
        <v>151</v>
      </c>
    </row>
    <row r="15" spans="1:41" ht="105" customHeight="1" x14ac:dyDescent="0.2">
      <c r="A15" s="510"/>
      <c r="B15" s="432"/>
      <c r="C15" s="354"/>
      <c r="D15" s="373"/>
      <c r="E15" s="63" t="s">
        <v>414</v>
      </c>
      <c r="F15" s="354"/>
      <c r="G15" s="374"/>
      <c r="H15" s="374"/>
      <c r="I15" s="60"/>
      <c r="J15" s="541"/>
      <c r="K15" s="544"/>
      <c r="L15" s="100" t="s">
        <v>111</v>
      </c>
      <c r="M15" s="54" t="s">
        <v>124</v>
      </c>
      <c r="N15" s="101">
        <f>IF(M15="PREVENIR",15,IF(M15="DETECTAR",10,IF(M15="NO ES UN CONTROL",0,"")))</f>
        <v>15</v>
      </c>
      <c r="O15" s="289" t="str">
        <f>IF(O12&lt;86,"DÉBIL",IF(O12&lt;96,"MODERADO",IF(O12&lt;101,"FUERTE","")))</f>
        <v>FUERTE</v>
      </c>
      <c r="P15" s="332"/>
      <c r="Q15" s="370" t="str">
        <f>IF(AND(O15="FUERTE",P12="FUERTE (SIEMPRE SE EJECUTA)"),"FUERTE",IF(OR(O15="DÉBIL",P12="DÉBIL (NO SE EJECUTA)"),"DÉBIL",IF(OR(O15="MODERADO",P12="MODERADO (ALGUNAS VECES)"),"MODERADO")))</f>
        <v>MODERADO</v>
      </c>
      <c r="R15" s="295" t="str">
        <f>IF(AND(O15="FUERTE",P12="FUERTE (SIEMPRE SE EJECUTA)"),"NO","SÍ")</f>
        <v>SÍ</v>
      </c>
      <c r="S15" s="37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9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351"/>
      <c r="V15" s="315"/>
      <c r="W15" s="264"/>
      <c r="X15" s="353"/>
      <c r="Y15" s="360"/>
      <c r="Z15" s="308"/>
      <c r="AA15" s="304"/>
      <c r="AB15" s="353"/>
      <c r="AC15" s="264"/>
      <c r="AD15" s="264"/>
      <c r="AE15" s="369"/>
      <c r="AF15" s="353" t="s">
        <v>290</v>
      </c>
      <c r="AG15" s="353"/>
      <c r="AH15" s="75" t="s">
        <v>95</v>
      </c>
      <c r="AO15" s="75" t="s">
        <v>152</v>
      </c>
    </row>
    <row r="16" spans="1:41" ht="50.25" customHeight="1" x14ac:dyDescent="0.2">
      <c r="A16" s="510"/>
      <c r="B16" s="432"/>
      <c r="C16" s="354"/>
      <c r="D16" s="373"/>
      <c r="E16" s="287"/>
      <c r="F16" s="354"/>
      <c r="G16" s="374"/>
      <c r="H16" s="374"/>
      <c r="I16" s="60"/>
      <c r="J16" s="541"/>
      <c r="K16" s="544"/>
      <c r="L16" s="100" t="s">
        <v>112</v>
      </c>
      <c r="M16" s="54" t="s">
        <v>82</v>
      </c>
      <c r="N16" s="101">
        <f>IF(M16="CONFIABLE",15,IF(M16="NO CONFIABLE",0,""))</f>
        <v>15</v>
      </c>
      <c r="O16" s="290"/>
      <c r="P16" s="332"/>
      <c r="Q16" s="370"/>
      <c r="R16" s="295"/>
      <c r="S16" s="371"/>
      <c r="T16" s="298"/>
      <c r="U16" s="351"/>
      <c r="V16" s="315"/>
      <c r="W16" s="264"/>
      <c r="X16" s="353"/>
      <c r="Y16" s="360"/>
      <c r="Z16" s="63" t="s">
        <v>178</v>
      </c>
      <c r="AA16" s="304"/>
      <c r="AB16" s="353"/>
      <c r="AC16" s="264"/>
      <c r="AD16" s="264"/>
      <c r="AE16" s="369"/>
      <c r="AF16" s="353"/>
      <c r="AG16" s="353"/>
      <c r="AH16" s="75" t="s">
        <v>138</v>
      </c>
      <c r="AJ16" s="75" t="s">
        <v>125</v>
      </c>
      <c r="AK16" s="75" t="s">
        <v>124</v>
      </c>
      <c r="AL16" s="75" t="s">
        <v>126</v>
      </c>
      <c r="AO16" s="75" t="s">
        <v>153</v>
      </c>
    </row>
    <row r="17" spans="1:41" ht="66" customHeight="1" x14ac:dyDescent="0.2">
      <c r="A17" s="510"/>
      <c r="B17" s="432"/>
      <c r="C17" s="354"/>
      <c r="D17" s="373"/>
      <c r="E17" s="287"/>
      <c r="F17" s="354"/>
      <c r="G17" s="374"/>
      <c r="H17" s="374"/>
      <c r="I17" s="60"/>
      <c r="J17" s="541"/>
      <c r="K17" s="544"/>
      <c r="L17" s="100" t="s">
        <v>113</v>
      </c>
      <c r="M17" s="54" t="s">
        <v>84</v>
      </c>
      <c r="N17" s="101">
        <f>IF(M17="SE INVESTIGAN Y SE RESUELVEN OPORTUNAMENTE",15,IF(M17="NO SE INVESTIGAN Y SE RESUELVEN OPORTUNAMENTE",0,""))</f>
        <v>15</v>
      </c>
      <c r="O17" s="290"/>
      <c r="P17" s="332"/>
      <c r="Q17" s="370"/>
      <c r="R17" s="295"/>
      <c r="S17" s="371"/>
      <c r="T17" s="298"/>
      <c r="U17" s="351"/>
      <c r="V17" s="315"/>
      <c r="W17" s="264"/>
      <c r="X17" s="353"/>
      <c r="Y17" s="360"/>
      <c r="Z17" s="306"/>
      <c r="AA17" s="304"/>
      <c r="AB17" s="353"/>
      <c r="AC17" s="264"/>
      <c r="AD17" s="264"/>
      <c r="AE17" s="369"/>
      <c r="AF17" s="353"/>
      <c r="AG17" s="353"/>
      <c r="AH17" s="75" t="s">
        <v>96</v>
      </c>
      <c r="AO17" s="75" t="s">
        <v>154</v>
      </c>
    </row>
    <row r="18" spans="1:41" ht="76.5" customHeight="1" x14ac:dyDescent="0.2">
      <c r="A18" s="358"/>
      <c r="B18" s="518"/>
      <c r="C18" s="339"/>
      <c r="D18" s="311"/>
      <c r="E18" s="288"/>
      <c r="F18" s="339"/>
      <c r="G18" s="355"/>
      <c r="H18" s="355"/>
      <c r="I18" s="60"/>
      <c r="J18" s="541"/>
      <c r="K18" s="545"/>
      <c r="L18" s="103" t="s">
        <v>114</v>
      </c>
      <c r="M18" s="61" t="s">
        <v>86</v>
      </c>
      <c r="N18" s="104">
        <f>IF(M18="COMPLETA",10,IF(M18="INCOMPLETA",5,IF(M18="NO EXISTE",0,"")))</f>
        <v>10</v>
      </c>
      <c r="O18" s="290"/>
      <c r="P18" s="332"/>
      <c r="Q18" s="292"/>
      <c r="R18" s="296"/>
      <c r="S18" s="297"/>
      <c r="T18" s="298"/>
      <c r="U18" s="351"/>
      <c r="V18" s="315"/>
      <c r="W18" s="306"/>
      <c r="X18" s="286"/>
      <c r="Y18" s="340"/>
      <c r="Z18" s="308"/>
      <c r="AA18" s="305"/>
      <c r="AB18" s="286"/>
      <c r="AC18" s="306"/>
      <c r="AD18" s="306"/>
      <c r="AE18" s="283"/>
      <c r="AF18" s="286"/>
      <c r="AG18" s="286"/>
      <c r="AO18" s="75" t="s">
        <v>155</v>
      </c>
    </row>
    <row r="19" spans="1:41" ht="359.25" customHeight="1" x14ac:dyDescent="0.2">
      <c r="A19" s="83" t="s">
        <v>209</v>
      </c>
      <c r="B19" s="77" t="s">
        <v>415</v>
      </c>
      <c r="C19" s="79" t="s">
        <v>416</v>
      </c>
      <c r="D19" s="78" t="s">
        <v>64</v>
      </c>
      <c r="E19" s="81" t="s">
        <v>417</v>
      </c>
      <c r="F19" s="76" t="s">
        <v>408</v>
      </c>
      <c r="G19" s="80" t="s">
        <v>105</v>
      </c>
      <c r="H19" s="80" t="s">
        <v>121</v>
      </c>
      <c r="I19" s="60"/>
      <c r="J19" s="542"/>
      <c r="K19" s="120" t="s">
        <v>418</v>
      </c>
      <c r="L19" s="121"/>
      <c r="M19" s="122"/>
      <c r="N19" s="123"/>
      <c r="O19" s="124"/>
      <c r="P19" s="125"/>
      <c r="Q19" s="75" t="s">
        <v>93</v>
      </c>
      <c r="R19" s="126"/>
      <c r="S19" s="127"/>
      <c r="T19" s="128"/>
      <c r="U19" s="352"/>
      <c r="V19" s="129" t="s">
        <v>98</v>
      </c>
      <c r="W19" s="130"/>
      <c r="X19" s="76" t="s">
        <v>419</v>
      </c>
      <c r="Y19" s="81" t="s">
        <v>420</v>
      </c>
      <c r="Z19" s="131"/>
      <c r="AA19" s="84" t="s">
        <v>173</v>
      </c>
      <c r="AB19" s="76" t="s">
        <v>412</v>
      </c>
      <c r="AC19" s="82"/>
      <c r="AD19" s="82"/>
      <c r="AE19" s="132"/>
      <c r="AF19" s="76"/>
      <c r="AG19" s="76"/>
    </row>
    <row r="20" spans="1:41" ht="27.75" customHeight="1" x14ac:dyDescent="0.2">
      <c r="A20" s="278" t="s">
        <v>273</v>
      </c>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O20" s="75" t="s">
        <v>156</v>
      </c>
    </row>
    <row r="21" spans="1:41" ht="21.75" customHeight="1" x14ac:dyDescent="0.2">
      <c r="A21" s="279" t="s">
        <v>34</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O21" s="75" t="s">
        <v>157</v>
      </c>
    </row>
    <row r="22" spans="1:41" ht="27.75" customHeight="1" x14ac:dyDescent="0.2">
      <c r="A22" s="280" t="s">
        <v>55</v>
      </c>
      <c r="B22" s="280"/>
      <c r="C22" s="280" t="s">
        <v>274</v>
      </c>
      <c r="D22" s="280"/>
      <c r="E22" s="280"/>
      <c r="F22" s="280"/>
      <c r="G22" s="280"/>
      <c r="H22" s="280"/>
      <c r="I22" s="280"/>
      <c r="J22" s="280"/>
      <c r="K22" s="280"/>
      <c r="L22" s="280"/>
      <c r="M22" s="280"/>
      <c r="N22" s="280"/>
      <c r="O22" s="280"/>
      <c r="P22" s="280"/>
      <c r="Q22" s="280"/>
      <c r="R22" s="280"/>
      <c r="S22" s="280"/>
      <c r="T22" s="280"/>
      <c r="U22" s="280"/>
      <c r="V22" s="280"/>
      <c r="W22" s="280"/>
      <c r="X22" s="280"/>
      <c r="Y22" s="280"/>
      <c r="Z22" s="281" t="s">
        <v>275</v>
      </c>
      <c r="AA22" s="281"/>
      <c r="AB22" s="281"/>
      <c r="AC22" s="281"/>
      <c r="AD22" s="282" t="s">
        <v>26</v>
      </c>
      <c r="AE22" s="282"/>
      <c r="AF22" s="282"/>
      <c r="AG22" s="282"/>
      <c r="AO22" s="75" t="s">
        <v>158</v>
      </c>
    </row>
    <row r="23" spans="1:41" s="43" customFormat="1" ht="27.75" customHeight="1" x14ac:dyDescent="0.2">
      <c r="A23" s="258" t="s">
        <v>276</v>
      </c>
      <c r="B23" s="259"/>
      <c r="C23" s="260" t="s">
        <v>421</v>
      </c>
      <c r="D23" s="260"/>
      <c r="E23" s="260"/>
      <c r="F23" s="260"/>
      <c r="G23" s="260"/>
      <c r="H23" s="260"/>
      <c r="I23" s="260"/>
      <c r="J23" s="260"/>
      <c r="K23" s="260"/>
      <c r="L23" s="260"/>
      <c r="M23" s="260"/>
      <c r="N23" s="260"/>
      <c r="O23" s="260"/>
      <c r="P23" s="260"/>
      <c r="Q23" s="260"/>
      <c r="R23" s="260"/>
      <c r="S23" s="260"/>
      <c r="T23" s="260"/>
      <c r="U23" s="260"/>
      <c r="V23" s="260"/>
      <c r="W23" s="260"/>
      <c r="X23" s="260"/>
      <c r="Y23" s="260"/>
      <c r="Z23" s="519">
        <v>43851</v>
      </c>
      <c r="AA23" s="262"/>
      <c r="AB23" s="262"/>
      <c r="AC23" s="263"/>
      <c r="AD23" s="271" t="s">
        <v>422</v>
      </c>
      <c r="AE23" s="272"/>
      <c r="AF23" s="272"/>
      <c r="AG23" s="272"/>
      <c r="AO23" s="75" t="s">
        <v>159</v>
      </c>
    </row>
    <row r="24" spans="1:41" s="43" customFormat="1" ht="27.75" customHeight="1" x14ac:dyDescent="0.2">
      <c r="A24" s="258" t="s">
        <v>276</v>
      </c>
      <c r="B24" s="259"/>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1"/>
      <c r="AA24" s="262"/>
      <c r="AB24" s="262"/>
      <c r="AC24" s="263"/>
      <c r="AD24" s="264"/>
      <c r="AE24" s="264"/>
      <c r="AF24" s="264"/>
      <c r="AG24" s="264"/>
      <c r="AO24" s="75" t="s">
        <v>160</v>
      </c>
    </row>
    <row r="25" spans="1:41" s="43" customFormat="1" ht="27.75" customHeight="1" x14ac:dyDescent="0.2">
      <c r="A25" s="258" t="s">
        <v>276</v>
      </c>
      <c r="B25" s="259"/>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1"/>
      <c r="AA25" s="262"/>
      <c r="AB25" s="262"/>
      <c r="AC25" s="263"/>
      <c r="AD25" s="264"/>
      <c r="AE25" s="264"/>
      <c r="AF25" s="264"/>
      <c r="AG25" s="264"/>
      <c r="AO25" s="75" t="s">
        <v>161</v>
      </c>
    </row>
    <row r="26" spans="1:41" ht="15" customHeight="1" x14ac:dyDescent="0.2">
      <c r="A26" s="265" t="s">
        <v>37</v>
      </c>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O26" s="75" t="s">
        <v>162</v>
      </c>
    </row>
    <row r="27" spans="1:41" customFormat="1" ht="30.75" customHeight="1" x14ac:dyDescent="0.25">
      <c r="A27" s="266" t="s">
        <v>26</v>
      </c>
      <c r="B27" s="266"/>
      <c r="C27" s="266"/>
      <c r="D27" s="266"/>
      <c r="E27" s="266"/>
      <c r="F27" s="266"/>
      <c r="G27" s="266" t="s">
        <v>75</v>
      </c>
      <c r="H27" s="266"/>
      <c r="I27" s="266"/>
      <c r="J27" s="266"/>
      <c r="K27" s="266"/>
      <c r="L27" s="266"/>
      <c r="M27" s="267" t="s">
        <v>68</v>
      </c>
      <c r="N27" s="268"/>
      <c r="O27" s="268"/>
      <c r="P27" s="268"/>
      <c r="Q27" s="268"/>
      <c r="R27" s="268"/>
      <c r="S27" s="268"/>
      <c r="T27" s="268"/>
      <c r="U27" s="268"/>
      <c r="V27" s="269"/>
      <c r="W27" s="267" t="s">
        <v>146</v>
      </c>
      <c r="X27" s="268"/>
      <c r="Y27" s="268"/>
      <c r="Z27" s="268"/>
      <c r="AA27" s="269"/>
      <c r="AB27" s="270" t="str">
        <f>IF(X7="X","APOYO OFICINA ASESORA DE PLANEACIÓN","APOYO OFICINA DE CONTROL INTERNO")</f>
        <v>APOYO OFICINA ASESORA DE PLANEACIÓN</v>
      </c>
      <c r="AC27" s="270"/>
      <c r="AD27" s="270"/>
      <c r="AE27" s="270"/>
      <c r="AF27" s="270"/>
      <c r="AG27" s="270"/>
      <c r="AH27" s="106"/>
      <c r="AO27" s="75" t="s">
        <v>163</v>
      </c>
    </row>
    <row r="28" spans="1:41" s="37" customFormat="1" ht="33.75" customHeight="1" x14ac:dyDescent="0.25">
      <c r="A28" s="107" t="s">
        <v>32</v>
      </c>
      <c r="B28" s="538" t="s">
        <v>423</v>
      </c>
      <c r="C28" s="538"/>
      <c r="D28" s="538"/>
      <c r="E28" s="538"/>
      <c r="F28" s="538"/>
      <c r="G28" s="108" t="s">
        <v>32</v>
      </c>
      <c r="H28" s="538" t="s">
        <v>424</v>
      </c>
      <c r="I28" s="538"/>
      <c r="J28" s="538"/>
      <c r="K28" s="538"/>
      <c r="L28" s="538"/>
      <c r="M28" s="538"/>
      <c r="N28" s="109"/>
      <c r="O28" s="255"/>
      <c r="P28" s="255"/>
      <c r="Q28" s="255"/>
      <c r="R28" s="255"/>
      <c r="S28" s="255"/>
      <c r="T28" s="255"/>
      <c r="U28" s="255"/>
      <c r="V28" s="256"/>
      <c r="W28" s="110" t="s">
        <v>32</v>
      </c>
      <c r="X28" s="252"/>
      <c r="Y28" s="253"/>
      <c r="Z28" s="253"/>
      <c r="AA28" s="254"/>
      <c r="AB28" s="110" t="s">
        <v>32</v>
      </c>
      <c r="AC28" s="135"/>
      <c r="AD28" s="135"/>
      <c r="AE28" s="135"/>
      <c r="AF28" s="135"/>
      <c r="AG28" s="135"/>
      <c r="AO28" s="75" t="s">
        <v>164</v>
      </c>
    </row>
    <row r="29" spans="1:41" s="37" customFormat="1" ht="32.25" customHeight="1" x14ac:dyDescent="0.25">
      <c r="A29" s="107" t="s">
        <v>33</v>
      </c>
      <c r="B29" s="539" t="s">
        <v>425</v>
      </c>
      <c r="C29" s="539"/>
      <c r="D29" s="539"/>
      <c r="E29" s="539"/>
      <c r="F29" s="539"/>
      <c r="G29" s="107" t="s">
        <v>33</v>
      </c>
      <c r="H29" s="539" t="s">
        <v>426</v>
      </c>
      <c r="I29" s="539"/>
      <c r="J29" s="539"/>
      <c r="K29" s="539"/>
      <c r="L29" s="539"/>
      <c r="M29" s="539"/>
      <c r="N29" s="111"/>
      <c r="O29" s="257"/>
      <c r="P29" s="257"/>
      <c r="Q29" s="257"/>
      <c r="R29" s="257"/>
      <c r="S29" s="257"/>
      <c r="T29" s="257"/>
      <c r="U29" s="257"/>
      <c r="V29" s="257"/>
      <c r="W29" s="107" t="s">
        <v>33</v>
      </c>
      <c r="X29" s="252"/>
      <c r="Y29" s="253"/>
      <c r="Z29" s="253"/>
      <c r="AA29" s="254"/>
      <c r="AB29" s="107" t="s">
        <v>33</v>
      </c>
      <c r="AC29" s="135"/>
      <c r="AD29" s="135"/>
      <c r="AE29" s="135"/>
      <c r="AF29" s="135"/>
      <c r="AG29" s="135"/>
      <c r="AO29" s="75" t="s">
        <v>165</v>
      </c>
    </row>
    <row r="30" spans="1:41" s="43" customFormat="1" ht="12.75" customHeight="1" x14ac:dyDescent="0.2">
      <c r="D30" s="112"/>
      <c r="AO30" s="75" t="s">
        <v>166</v>
      </c>
    </row>
    <row r="31" spans="1:41" x14ac:dyDescent="0.2">
      <c r="AO31" s="75" t="s">
        <v>167</v>
      </c>
    </row>
    <row r="32" spans="1:41" x14ac:dyDescent="0.2">
      <c r="AO32" s="75" t="s">
        <v>168</v>
      </c>
    </row>
    <row r="33" spans="41:41" x14ac:dyDescent="0.2">
      <c r="AO33" s="75" t="s">
        <v>169</v>
      </c>
    </row>
    <row r="34" spans="41:41" x14ac:dyDescent="0.2">
      <c r="AO34" s="75" t="s">
        <v>170</v>
      </c>
    </row>
    <row r="35" spans="41:41" x14ac:dyDescent="0.2">
      <c r="AO35" s="75" t="s">
        <v>171</v>
      </c>
    </row>
  </sheetData>
  <sheetProtection selectLockedCells="1"/>
  <dataConsolidate/>
  <mergeCells count="106">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A12:A18"/>
    <mergeCell ref="B12:B18"/>
    <mergeCell ref="C12:C18"/>
    <mergeCell ref="D12:D18"/>
    <mergeCell ref="E12:E14"/>
    <mergeCell ref="F12:F18"/>
    <mergeCell ref="G12:G18"/>
    <mergeCell ref="Q10:Q11"/>
    <mergeCell ref="R10:R11"/>
    <mergeCell ref="H12:H18"/>
    <mergeCell ref="J12:J19"/>
    <mergeCell ref="K12:K18"/>
    <mergeCell ref="O12:O14"/>
    <mergeCell ref="P12:P18"/>
    <mergeCell ref="Q12:Q14"/>
    <mergeCell ref="W10:W11"/>
    <mergeCell ref="X10:X11"/>
    <mergeCell ref="Y10:AB10"/>
    <mergeCell ref="S10:S11"/>
    <mergeCell ref="T10:T11"/>
    <mergeCell ref="U10:U11"/>
    <mergeCell ref="V10:V11"/>
    <mergeCell ref="T15:T18"/>
    <mergeCell ref="AF15:AF18"/>
    <mergeCell ref="X12:X18"/>
    <mergeCell ref="Y12:Y18"/>
    <mergeCell ref="Z12:Z15"/>
    <mergeCell ref="AA12:AA18"/>
    <mergeCell ref="AB12:AB18"/>
    <mergeCell ref="AC12:AC18"/>
    <mergeCell ref="R12:R14"/>
    <mergeCell ref="S12:S13"/>
    <mergeCell ref="T12:T13"/>
    <mergeCell ref="U12:U19"/>
    <mergeCell ref="V12:V18"/>
    <mergeCell ref="W12:W18"/>
    <mergeCell ref="A23:B23"/>
    <mergeCell ref="C23:Y23"/>
    <mergeCell ref="Z23:AC23"/>
    <mergeCell ref="AD23:AG23"/>
    <mergeCell ref="A24:B24"/>
    <mergeCell ref="C24:Y24"/>
    <mergeCell ref="Z24:AC24"/>
    <mergeCell ref="AD24:AG24"/>
    <mergeCell ref="E16:E18"/>
    <mergeCell ref="Z17:Z18"/>
    <mergeCell ref="A20:AG20"/>
    <mergeCell ref="A21:AG21"/>
    <mergeCell ref="A22:B22"/>
    <mergeCell ref="C22:Y22"/>
    <mergeCell ref="Z22:AC22"/>
    <mergeCell ref="AD22:AG22"/>
    <mergeCell ref="AD12:AD18"/>
    <mergeCell ref="AE12:AE18"/>
    <mergeCell ref="AF12:AF14"/>
    <mergeCell ref="AG12:AG18"/>
    <mergeCell ref="O15:O18"/>
    <mergeCell ref="Q15:Q18"/>
    <mergeCell ref="R15:R18"/>
    <mergeCell ref="S15:S18"/>
    <mergeCell ref="A25:B25"/>
    <mergeCell ref="C25:Y25"/>
    <mergeCell ref="Z25:AC25"/>
    <mergeCell ref="AD25:AG25"/>
    <mergeCell ref="A26:AG26"/>
    <mergeCell ref="A27:F27"/>
    <mergeCell ref="G27:L27"/>
    <mergeCell ref="M27:V27"/>
    <mergeCell ref="W27:AA27"/>
    <mergeCell ref="AB27:AG27"/>
    <mergeCell ref="B28:F28"/>
    <mergeCell ref="H28:M28"/>
    <mergeCell ref="O28:V28"/>
    <mergeCell ref="X28:AA28"/>
    <mergeCell ref="AC28:AG28"/>
    <mergeCell ref="B29:F29"/>
    <mergeCell ref="H29:M29"/>
    <mergeCell ref="O29:V29"/>
    <mergeCell ref="X29:AA29"/>
    <mergeCell ref="AC29:AG29"/>
  </mergeCells>
  <conditionalFormatting sqref="J12">
    <cfRule type="containsText" dxfId="55" priority="5" operator="containsText" text="EXTREMO">
      <formula>NOT(ISERROR(SEARCH("EXTREMO",J12)))</formula>
    </cfRule>
    <cfRule type="containsText" dxfId="54" priority="6" operator="containsText" text="ALTO">
      <formula>NOT(ISERROR(SEARCH("ALTO",J12)))</formula>
    </cfRule>
    <cfRule type="containsText" dxfId="53" priority="7" operator="containsText" text="MODERADO">
      <formula>NOT(ISERROR(SEARCH("MODERADO",J12)))</formula>
    </cfRule>
    <cfRule type="containsText" dxfId="52" priority="8" operator="containsText" text="BAJO">
      <formula>NOT(ISERROR(SEARCH("BAJO",J12)))</formula>
    </cfRule>
  </conditionalFormatting>
  <conditionalFormatting sqref="U12">
    <cfRule type="containsText" dxfId="51" priority="1" operator="containsText" text="EXTREMO">
      <formula>NOT(ISERROR(SEARCH("EXTREMO",U12)))</formula>
    </cfRule>
    <cfRule type="containsText" dxfId="50" priority="2" operator="containsText" text="MODERADO">
      <formula>NOT(ISERROR(SEARCH("MODERADO",U12)))</formula>
    </cfRule>
    <cfRule type="containsText" dxfId="49" priority="3" operator="containsText" text="ALTO">
      <formula>NOT(ISERROR(SEARCH("ALTO",U12)))</formula>
    </cfRule>
    <cfRule type="containsText" dxfId="48" priority="4" operator="containsText" text="BAJO">
      <formula>NOT(ISERROR(SEARCH("BAJO",U12)))</formula>
    </cfRule>
  </conditionalFormatting>
  <dataValidations count="15">
    <dataValidation type="list" allowBlank="1" showInputMessage="1" showErrorMessage="1" sqref="M15" xr:uid="{F3038AFC-26F8-45D4-B137-C92A7702AC5C}">
      <formula1>$AJ$16:$AL$16</formula1>
    </dataValidation>
    <dataValidation type="list" allowBlank="1" showInputMessage="1" showErrorMessage="1" sqref="AA12:AA19" xr:uid="{C5A9BEF0-0FCE-4304-8381-0E42B5B2874F}">
      <formula1>$AN$12:$AN$13</formula1>
    </dataValidation>
    <dataValidation type="list" allowBlank="1" showInputMessage="1" showErrorMessage="1" sqref="T12 S12:S13" xr:uid="{8054DCA0-24F3-45D0-8C10-8BE0F332EA0F}">
      <formula1>$AH$15:$AH$17</formula1>
    </dataValidation>
    <dataValidation type="list" allowBlank="1" showInputMessage="1" showErrorMessage="1" sqref="D12:D19" xr:uid="{2B7AB106-2023-4913-85A6-0E31671D00AF}">
      <formula1>$AN$2:$AN$8</formula1>
    </dataValidation>
    <dataValidation type="list" allowBlank="1" showInputMessage="1" showErrorMessage="1" sqref="V12:V19" xr:uid="{21EBA01A-FD41-4C15-97C9-6F5342A67D41}">
      <formula1>$AH$14:$AK$14</formula1>
    </dataValidation>
    <dataValidation type="list" allowBlank="1" showInputMessage="1" showErrorMessage="1" sqref="P12" xr:uid="{527CCAB1-AAD8-4A05-8537-66A986DDDB0D}">
      <formula1>$AH$10:$AJ$10</formula1>
    </dataValidation>
    <dataValidation type="list" allowBlank="1" showInputMessage="1" showErrorMessage="1" sqref="M17" xr:uid="{308432F3-1662-43D5-98AD-9A6777D348E7}">
      <formula1>$AH$8:$AI$8</formula1>
    </dataValidation>
    <dataValidation type="list" allowBlank="1" showInputMessage="1" showErrorMessage="1" sqref="M16" xr:uid="{73AC7D8F-13C1-493E-8F92-8C5B99AA6A9C}">
      <formula1>$AH$7:$AI$7</formula1>
    </dataValidation>
    <dataValidation type="list" allowBlank="1" showInputMessage="1" showErrorMessage="1" sqref="M14" xr:uid="{6FCE5368-9D7C-4BED-998D-408BEF4E6985}">
      <formula1>$AH$5:$AI$5</formula1>
    </dataValidation>
    <dataValidation type="list" allowBlank="1" showInputMessage="1" showErrorMessage="1" sqref="M13" xr:uid="{559ADCD4-8A9B-4652-9392-7B106942EDDF}">
      <formula1>$AH$4:$AI$4</formula1>
    </dataValidation>
    <dataValidation type="list" allowBlank="1" showInputMessage="1" showErrorMessage="1" sqref="M12" xr:uid="{2CF7B0AA-F8D2-49B0-9B26-A56E491AE616}">
      <formula1>$AH$2:$AH$3</formula1>
    </dataValidation>
    <dataValidation type="list" allowBlank="1" showInputMessage="1" showErrorMessage="1" sqref="U12" xr:uid="{79C55137-DDF5-4CCE-86BB-453233751D10}">
      <formula1>$AO$10:$AO$35</formula1>
    </dataValidation>
    <dataValidation type="list" allowBlank="1" showInputMessage="1" showErrorMessage="1" sqref="G12:G19" xr:uid="{B053C7F2-AD8C-4C0B-8285-935ACC33AA68}">
      <formula1>$AL$2:$AL$6</formula1>
    </dataValidation>
    <dataValidation type="list" allowBlank="1" showInputMessage="1" showErrorMessage="1" sqref="M18:M19" xr:uid="{CF8370E4-A0E5-4F3F-9C51-4F12691F2291}">
      <formula1>$AH$9:$AJ$9</formula1>
    </dataValidation>
    <dataValidation type="list" allowBlank="1" showInputMessage="1" showErrorMessage="1" sqref="H12:H19" xr:uid="{4A5A4511-1728-4C13-B06F-73E65752ACA3}">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0604-E9E6-481E-8461-7B562900D88F}">
  <dimension ref="A1:AP48"/>
  <sheetViews>
    <sheetView view="pageBreakPreview" topLeftCell="A13" zoomScale="55" zoomScaleNormal="40" zoomScaleSheetLayoutView="55" workbookViewId="0">
      <selection activeCell="A38" sqref="A38:B38"/>
    </sheetView>
  </sheetViews>
  <sheetFormatPr baseColWidth="10" defaultRowHeight="12.75" x14ac:dyDescent="0.2"/>
  <cols>
    <col min="1" max="2" width="22.5703125" style="75" customWidth="1"/>
    <col min="3" max="3" width="15.42578125" style="75" customWidth="1"/>
    <col min="4" max="4" width="27.42578125" style="112"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2.855468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hidden="1" customWidth="1"/>
    <col min="35" max="42" width="11.42578125" style="75" hidden="1" customWidth="1"/>
    <col min="43" max="16384" width="11.42578125" style="75"/>
  </cols>
  <sheetData>
    <row r="1" spans="1:41" x14ac:dyDescent="0.2">
      <c r="A1" s="85"/>
      <c r="B1" s="85"/>
      <c r="C1" s="85"/>
      <c r="D1" s="86"/>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K1" s="75" t="s">
        <v>9</v>
      </c>
      <c r="AL1" s="75" t="s">
        <v>8</v>
      </c>
      <c r="AN1" s="75" t="s">
        <v>61</v>
      </c>
    </row>
    <row r="2" spans="1:41" x14ac:dyDescent="0.2">
      <c r="A2" s="85"/>
      <c r="B2" s="85"/>
      <c r="C2" s="85"/>
      <c r="D2" s="86"/>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75" t="s">
        <v>78</v>
      </c>
      <c r="AI2" s="75" t="s">
        <v>11</v>
      </c>
      <c r="AL2" s="75" t="s">
        <v>105</v>
      </c>
      <c r="AN2" s="75" t="s">
        <v>63</v>
      </c>
    </row>
    <row r="3" spans="1:41" x14ac:dyDescent="0.2">
      <c r="A3" s="85"/>
      <c r="B3" s="85"/>
      <c r="C3" s="85"/>
      <c r="D3" s="86"/>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75" t="s">
        <v>79</v>
      </c>
      <c r="AI3" s="75" t="s">
        <v>12</v>
      </c>
      <c r="AL3" s="75" t="s">
        <v>106</v>
      </c>
      <c r="AN3" s="75" t="s">
        <v>118</v>
      </c>
    </row>
    <row r="4" spans="1:41" x14ac:dyDescent="0.2">
      <c r="A4" s="85"/>
      <c r="B4" s="85"/>
      <c r="C4" s="85"/>
      <c r="D4" s="86"/>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75" t="s">
        <v>122</v>
      </c>
      <c r="AI4" s="75" t="s">
        <v>80</v>
      </c>
      <c r="AK4" s="75" t="s">
        <v>93</v>
      </c>
      <c r="AL4" s="75" t="s">
        <v>107</v>
      </c>
      <c r="AN4" s="75" t="s">
        <v>64</v>
      </c>
    </row>
    <row r="5" spans="1:41" x14ac:dyDescent="0.2">
      <c r="A5" s="85"/>
      <c r="B5" s="85"/>
      <c r="C5" s="85"/>
      <c r="D5" s="86"/>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75" t="s">
        <v>123</v>
      </c>
      <c r="AI5" s="75" t="s">
        <v>81</v>
      </c>
      <c r="AK5" s="75" t="s">
        <v>104</v>
      </c>
      <c r="AL5" s="75" t="s">
        <v>108</v>
      </c>
      <c r="AN5" s="75" t="s">
        <v>62</v>
      </c>
    </row>
    <row r="6" spans="1:41" ht="29.25" customHeight="1" x14ac:dyDescent="0.2">
      <c r="A6" s="85"/>
      <c r="B6" s="85"/>
      <c r="C6" s="85"/>
      <c r="D6" s="86"/>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75" t="s">
        <v>125</v>
      </c>
      <c r="AI6" s="75" t="s">
        <v>126</v>
      </c>
      <c r="AJ6" s="75" t="s">
        <v>65</v>
      </c>
      <c r="AK6" s="75" t="s">
        <v>109</v>
      </c>
      <c r="AL6" s="75" t="s">
        <v>110</v>
      </c>
      <c r="AN6" s="75" t="s">
        <v>115</v>
      </c>
    </row>
    <row r="7" spans="1:41" ht="24.75" customHeight="1" x14ac:dyDescent="0.2">
      <c r="A7" s="404" t="s">
        <v>67</v>
      </c>
      <c r="B7" s="404"/>
      <c r="C7" s="505">
        <v>43861</v>
      </c>
      <c r="D7" s="405"/>
      <c r="E7" s="405"/>
      <c r="F7" s="405"/>
      <c r="G7" s="406"/>
      <c r="H7" s="407"/>
      <c r="I7" s="407"/>
      <c r="J7" s="407"/>
      <c r="K7" s="407"/>
      <c r="L7" s="408"/>
      <c r="M7" s="409" t="s">
        <v>74</v>
      </c>
      <c r="N7" s="410"/>
      <c r="O7" s="410"/>
      <c r="P7" s="410"/>
      <c r="Q7" s="410"/>
      <c r="R7" s="410"/>
      <c r="S7" s="410"/>
      <c r="T7" s="410"/>
      <c r="U7" s="410"/>
      <c r="V7" s="411"/>
      <c r="W7" s="87" t="s">
        <v>70</v>
      </c>
      <c r="X7" s="88" t="s">
        <v>278</v>
      </c>
      <c r="Y7" s="89" t="s">
        <v>71</v>
      </c>
      <c r="Z7" s="412"/>
      <c r="AA7" s="413"/>
      <c r="AB7" s="87" t="s">
        <v>72</v>
      </c>
      <c r="AC7" s="88"/>
      <c r="AD7" s="90" t="s">
        <v>73</v>
      </c>
      <c r="AE7" s="91"/>
      <c r="AF7" s="414"/>
      <c r="AG7" s="414"/>
      <c r="AH7" s="75" t="s">
        <v>82</v>
      </c>
      <c r="AI7" s="75" t="s">
        <v>83</v>
      </c>
      <c r="AJ7" s="75" t="s">
        <v>66</v>
      </c>
      <c r="AN7" s="75" t="s">
        <v>116</v>
      </c>
    </row>
    <row r="8" spans="1:41" x14ac:dyDescent="0.2">
      <c r="A8" s="389" t="s">
        <v>52</v>
      </c>
      <c r="B8" s="389"/>
      <c r="C8" s="389"/>
      <c r="D8" s="389"/>
      <c r="E8" s="389"/>
      <c r="F8" s="389"/>
      <c r="G8" s="390" t="s">
        <v>21</v>
      </c>
      <c r="H8" s="391"/>
      <c r="I8" s="391"/>
      <c r="J8" s="391"/>
      <c r="K8" s="391"/>
      <c r="L8" s="391"/>
      <c r="M8" s="391"/>
      <c r="N8" s="391"/>
      <c r="O8" s="391"/>
      <c r="P8" s="391"/>
      <c r="Q8" s="391"/>
      <c r="R8" s="391"/>
      <c r="S8" s="391"/>
      <c r="T8" s="391"/>
      <c r="U8" s="391"/>
      <c r="V8" s="391"/>
      <c r="W8" s="391"/>
      <c r="X8" s="398"/>
      <c r="Y8" s="391"/>
      <c r="Z8" s="391"/>
      <c r="AA8" s="391"/>
      <c r="AB8" s="392"/>
      <c r="AC8" s="395" t="s">
        <v>27</v>
      </c>
      <c r="AD8" s="400" t="s">
        <v>38</v>
      </c>
      <c r="AE8" s="401"/>
      <c r="AF8" s="401"/>
      <c r="AG8" s="401"/>
      <c r="AH8" s="75" t="s">
        <v>84</v>
      </c>
      <c r="AI8" s="75" t="s">
        <v>85</v>
      </c>
      <c r="AN8" s="75" t="s">
        <v>117</v>
      </c>
    </row>
    <row r="9" spans="1:41" s="92" customFormat="1" ht="14.25" customHeight="1" x14ac:dyDescent="0.2">
      <c r="A9" s="381" t="s">
        <v>58</v>
      </c>
      <c r="B9" s="379" t="s">
        <v>60</v>
      </c>
      <c r="C9" s="381" t="s">
        <v>40</v>
      </c>
      <c r="D9" s="381" t="s">
        <v>61</v>
      </c>
      <c r="E9" s="381" t="s">
        <v>41</v>
      </c>
      <c r="F9" s="394" t="s">
        <v>42</v>
      </c>
      <c r="G9" s="389" t="s">
        <v>69</v>
      </c>
      <c r="H9" s="389"/>
      <c r="I9" s="389"/>
      <c r="J9" s="389"/>
      <c r="K9" s="390" t="s">
        <v>24</v>
      </c>
      <c r="L9" s="391"/>
      <c r="M9" s="391"/>
      <c r="N9" s="391"/>
      <c r="O9" s="391"/>
      <c r="P9" s="391"/>
      <c r="Q9" s="391"/>
      <c r="R9" s="391"/>
      <c r="S9" s="391"/>
      <c r="T9" s="392"/>
      <c r="U9" s="390" t="s">
        <v>44</v>
      </c>
      <c r="V9" s="391"/>
      <c r="W9" s="391"/>
      <c r="X9" s="391"/>
      <c r="Y9" s="391"/>
      <c r="Z9" s="391"/>
      <c r="AA9" s="391"/>
      <c r="AB9" s="392"/>
      <c r="AC9" s="399"/>
      <c r="AD9" s="400"/>
      <c r="AE9" s="401"/>
      <c r="AF9" s="401"/>
      <c r="AG9" s="401"/>
      <c r="AH9" s="75" t="s">
        <v>86</v>
      </c>
      <c r="AI9" s="75" t="s">
        <v>127</v>
      </c>
      <c r="AJ9" s="75" t="s">
        <v>89</v>
      </c>
    </row>
    <row r="10" spans="1:41" s="92" customFormat="1" ht="20.25" customHeight="1" x14ac:dyDescent="0.2">
      <c r="A10" s="381"/>
      <c r="B10" s="397"/>
      <c r="C10" s="381"/>
      <c r="D10" s="381"/>
      <c r="E10" s="381"/>
      <c r="F10" s="394"/>
      <c r="G10" s="393" t="s">
        <v>43</v>
      </c>
      <c r="H10" s="393"/>
      <c r="I10" s="393"/>
      <c r="J10" s="393"/>
      <c r="K10" s="377" t="s">
        <v>76</v>
      </c>
      <c r="L10" s="394" t="s">
        <v>77</v>
      </c>
      <c r="M10" s="394" t="s">
        <v>23</v>
      </c>
      <c r="N10" s="395" t="s">
        <v>128</v>
      </c>
      <c r="O10" s="381" t="s">
        <v>129</v>
      </c>
      <c r="P10" s="546" t="s">
        <v>130</v>
      </c>
      <c r="Q10" s="379" t="s">
        <v>134</v>
      </c>
      <c r="R10" s="381" t="s">
        <v>90</v>
      </c>
      <c r="S10" s="379" t="s">
        <v>135</v>
      </c>
      <c r="T10" s="379" t="s">
        <v>136</v>
      </c>
      <c r="U10" s="378" t="s">
        <v>142</v>
      </c>
      <c r="V10" s="381" t="s">
        <v>97</v>
      </c>
      <c r="W10" s="377" t="s">
        <v>102</v>
      </c>
      <c r="X10" s="379" t="s">
        <v>119</v>
      </c>
      <c r="Y10" s="381" t="s">
        <v>175</v>
      </c>
      <c r="Z10" s="381"/>
      <c r="AA10" s="381"/>
      <c r="AB10" s="381"/>
      <c r="AC10" s="399"/>
      <c r="AD10" s="402"/>
      <c r="AE10" s="403"/>
      <c r="AF10" s="403"/>
      <c r="AG10" s="403"/>
      <c r="AH10" s="92" t="s">
        <v>131</v>
      </c>
      <c r="AI10" s="92" t="s">
        <v>132</v>
      </c>
      <c r="AJ10" s="92" t="s">
        <v>133</v>
      </c>
      <c r="AL10" s="92" t="s">
        <v>120</v>
      </c>
      <c r="AO10" s="75" t="s">
        <v>94</v>
      </c>
    </row>
    <row r="11" spans="1:41" s="92" customFormat="1" ht="78" customHeight="1" x14ac:dyDescent="0.2">
      <c r="A11" s="379"/>
      <c r="B11" s="380"/>
      <c r="C11" s="379"/>
      <c r="D11" s="379"/>
      <c r="E11" s="379"/>
      <c r="F11" s="395"/>
      <c r="G11" s="93" t="s">
        <v>8</v>
      </c>
      <c r="H11" s="93" t="s">
        <v>9</v>
      </c>
      <c r="I11" s="93"/>
      <c r="J11" s="94" t="s">
        <v>143</v>
      </c>
      <c r="K11" s="378"/>
      <c r="L11" s="394"/>
      <c r="M11" s="394"/>
      <c r="N11" s="396"/>
      <c r="O11" s="381"/>
      <c r="P11" s="378"/>
      <c r="Q11" s="380"/>
      <c r="R11" s="381"/>
      <c r="S11" s="380"/>
      <c r="T11" s="380"/>
      <c r="U11" s="388"/>
      <c r="V11" s="381"/>
      <c r="W11" s="378"/>
      <c r="X11" s="380"/>
      <c r="Y11" s="95" t="s">
        <v>177</v>
      </c>
      <c r="Z11" s="95" t="s">
        <v>176</v>
      </c>
      <c r="AA11" s="96" t="s">
        <v>144</v>
      </c>
      <c r="AB11" s="96" t="s">
        <v>48</v>
      </c>
      <c r="AC11" s="396"/>
      <c r="AD11" s="97" t="s">
        <v>174</v>
      </c>
      <c r="AE11" s="97" t="s">
        <v>50</v>
      </c>
      <c r="AF11" s="97" t="s">
        <v>103</v>
      </c>
      <c r="AG11" s="95" t="s">
        <v>141</v>
      </c>
      <c r="AH11" s="92" t="s">
        <v>137</v>
      </c>
      <c r="AI11" s="92" t="s">
        <v>12</v>
      </c>
      <c r="AL11" s="92" t="s">
        <v>121</v>
      </c>
      <c r="AO11" s="75" t="s">
        <v>148</v>
      </c>
    </row>
    <row r="12" spans="1:41" ht="37.5" customHeight="1" x14ac:dyDescent="0.2">
      <c r="A12" s="286" t="s">
        <v>427</v>
      </c>
      <c r="B12" s="286" t="s">
        <v>428</v>
      </c>
      <c r="C12" s="353" t="s">
        <v>429</v>
      </c>
      <c r="D12" s="417" t="s">
        <v>63</v>
      </c>
      <c r="E12" s="273" t="s">
        <v>430</v>
      </c>
      <c r="F12" s="353" t="s">
        <v>431</v>
      </c>
      <c r="G12" s="374" t="s">
        <v>107</v>
      </c>
      <c r="H12" s="374" t="s">
        <v>121</v>
      </c>
      <c r="I12" s="60" t="str">
        <f>CONCATENATE(G12,H12)</f>
        <v>POSIBLEMENOR</v>
      </c>
      <c r="J12" s="322" t="str">
        <f>I13</f>
        <v>3. MODERADO</v>
      </c>
      <c r="K12" s="375" t="s">
        <v>432</v>
      </c>
      <c r="L12" s="98" t="s">
        <v>87</v>
      </c>
      <c r="M12" s="56" t="s">
        <v>78</v>
      </c>
      <c r="N12" s="99">
        <f>IF(M12="ASIGNADO",15,IF(M12="NO ASIGNADO",0,""))</f>
        <v>15</v>
      </c>
      <c r="O12" s="328">
        <f>SUM(N12:N18)</f>
        <v>85</v>
      </c>
      <c r="P12" s="331" t="s">
        <v>132</v>
      </c>
      <c r="Q12" s="376">
        <f>IF(Q15="DÉBIL",0,IF(Q15="MODERADO",50,IF(Q15="FUERTE",100,"")))</f>
        <v>0</v>
      </c>
      <c r="R12" s="337"/>
      <c r="S12" s="372" t="s">
        <v>95</v>
      </c>
      <c r="T12" s="372" t="s">
        <v>95</v>
      </c>
      <c r="U12" s="373" t="s">
        <v>150</v>
      </c>
      <c r="V12" s="314" t="s">
        <v>100</v>
      </c>
      <c r="W12" s="354" t="s">
        <v>433</v>
      </c>
      <c r="X12" s="353" t="s">
        <v>434</v>
      </c>
      <c r="Y12" s="286" t="s">
        <v>435</v>
      </c>
      <c r="Z12" s="359">
        <v>44196</v>
      </c>
      <c r="AA12" s="303" t="s">
        <v>145</v>
      </c>
      <c r="AB12" s="353" t="s">
        <v>436</v>
      </c>
      <c r="AC12" s="264"/>
      <c r="AD12" s="264"/>
      <c r="AE12" s="369" t="s">
        <v>224</v>
      </c>
      <c r="AF12" s="487" t="s">
        <v>437</v>
      </c>
      <c r="AG12" s="353"/>
      <c r="AH12" s="75" t="s">
        <v>91</v>
      </c>
      <c r="AI12" s="75" t="s">
        <v>92</v>
      </c>
      <c r="AJ12" s="75" t="s">
        <v>93</v>
      </c>
      <c r="AK12" s="75" t="s">
        <v>94</v>
      </c>
      <c r="AL12" s="75" t="s">
        <v>93</v>
      </c>
      <c r="AN12" s="75" t="s">
        <v>145</v>
      </c>
      <c r="AO12" s="75" t="s">
        <v>149</v>
      </c>
    </row>
    <row r="13" spans="1:41" ht="51.75" customHeight="1" x14ac:dyDescent="0.2">
      <c r="A13" s="287"/>
      <c r="B13" s="287"/>
      <c r="C13" s="354"/>
      <c r="D13" s="373"/>
      <c r="E13" s="274"/>
      <c r="F13" s="354"/>
      <c r="G13" s="374"/>
      <c r="H13" s="374"/>
      <c r="I13" s="6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323"/>
      <c r="K13" s="375"/>
      <c r="L13" s="100" t="s">
        <v>172</v>
      </c>
      <c r="M13" s="54" t="s">
        <v>122</v>
      </c>
      <c r="N13" s="101">
        <f>IF(M13="ADECUADO",15,IF(M13="INADECUADO",0,""))</f>
        <v>15</v>
      </c>
      <c r="O13" s="329"/>
      <c r="P13" s="332"/>
      <c r="Q13" s="376"/>
      <c r="R13" s="338"/>
      <c r="S13" s="372"/>
      <c r="T13" s="372"/>
      <c r="U13" s="373"/>
      <c r="V13" s="315"/>
      <c r="W13" s="354"/>
      <c r="X13" s="353"/>
      <c r="Y13" s="287"/>
      <c r="Z13" s="360"/>
      <c r="AA13" s="304"/>
      <c r="AB13" s="353"/>
      <c r="AC13" s="264"/>
      <c r="AD13" s="264"/>
      <c r="AE13" s="369"/>
      <c r="AF13" s="487"/>
      <c r="AG13" s="353"/>
      <c r="AH13" s="75" t="s">
        <v>95</v>
      </c>
      <c r="AI13" s="75" t="s">
        <v>96</v>
      </c>
      <c r="AL13" s="75" t="s">
        <v>104</v>
      </c>
      <c r="AN13" s="75" t="s">
        <v>173</v>
      </c>
      <c r="AO13" s="75" t="s">
        <v>150</v>
      </c>
    </row>
    <row r="14" spans="1:41" ht="69.75" customHeight="1" x14ac:dyDescent="0.2">
      <c r="A14" s="287"/>
      <c r="B14" s="287"/>
      <c r="C14" s="354"/>
      <c r="D14" s="373"/>
      <c r="E14" s="274"/>
      <c r="F14" s="354"/>
      <c r="G14" s="374"/>
      <c r="H14" s="374"/>
      <c r="I14" s="6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323"/>
      <c r="K14" s="375"/>
      <c r="L14" s="67" t="s">
        <v>88</v>
      </c>
      <c r="M14" s="54" t="s">
        <v>81</v>
      </c>
      <c r="N14" s="101">
        <f>IF(M14="OPORTUNA",15,IF(M14="INOPORTUNA",0,""))</f>
        <v>0</v>
      </c>
      <c r="O14" s="329"/>
      <c r="P14" s="332"/>
      <c r="Q14" s="376"/>
      <c r="R14" s="338"/>
      <c r="S14" s="102" t="s">
        <v>139</v>
      </c>
      <c r="T14" s="102" t="s">
        <v>140</v>
      </c>
      <c r="U14" s="373"/>
      <c r="V14" s="315"/>
      <c r="W14" s="354"/>
      <c r="X14" s="353"/>
      <c r="Y14" s="287"/>
      <c r="Z14" s="360"/>
      <c r="AA14" s="304"/>
      <c r="AB14" s="353"/>
      <c r="AC14" s="264"/>
      <c r="AD14" s="264"/>
      <c r="AE14" s="369"/>
      <c r="AF14" s="487"/>
      <c r="AG14" s="353"/>
      <c r="AH14" s="75" t="s">
        <v>98</v>
      </c>
      <c r="AI14" s="75" t="s">
        <v>99</v>
      </c>
      <c r="AJ14" s="75" t="s">
        <v>100</v>
      </c>
      <c r="AK14" s="75" t="s">
        <v>101</v>
      </c>
      <c r="AL14" s="75" t="s">
        <v>109</v>
      </c>
      <c r="AO14" s="75" t="s">
        <v>151</v>
      </c>
    </row>
    <row r="15" spans="1:41" ht="84" customHeight="1" x14ac:dyDescent="0.2">
      <c r="A15" s="287"/>
      <c r="B15" s="287"/>
      <c r="C15" s="354"/>
      <c r="D15" s="373"/>
      <c r="E15" s="274"/>
      <c r="F15" s="354"/>
      <c r="G15" s="374"/>
      <c r="H15" s="374"/>
      <c r="I15" s="60"/>
      <c r="J15" s="323"/>
      <c r="K15" s="375"/>
      <c r="L15" s="100" t="s">
        <v>111</v>
      </c>
      <c r="M15" s="54" t="s">
        <v>124</v>
      </c>
      <c r="N15" s="101">
        <f>IF(M15="PREVENIR",15,IF(M15="DETECTAR",10,IF(M15="NO ES UN CONTROL",0,"")))</f>
        <v>15</v>
      </c>
      <c r="O15" s="289" t="str">
        <f>IF(O12&lt;86,"DÉBIL",IF(O12&lt;96,"MODERADO",IF(O12&lt;101,"FUERTE","")))</f>
        <v>DÉBIL</v>
      </c>
      <c r="P15" s="332"/>
      <c r="Q15" s="370" t="str">
        <f>IF(AND(O15="FUERTE",P12="FUERTE (SIEMPRE SE EJECUTA)"),"FUERTE",IF(OR(O15="DÉBIL",P12="DÉBIL (NO SE EJECUTA)"),"DÉBIL",IF(OR(O15="MODERADO",P12="MODERADO (ALGUNAS VECES)"),"MODERADO")))</f>
        <v>DÉBIL</v>
      </c>
      <c r="R15" s="295" t="str">
        <f>IF(AND(O15="FUERTE",P12="FUERTE (SIEMPRE SE EJECUTA)"),"NO","SÍ")</f>
        <v>SÍ</v>
      </c>
      <c r="S15" s="371">
        <v>1</v>
      </c>
      <c r="T15" s="297">
        <v>1</v>
      </c>
      <c r="U15" s="373"/>
      <c r="V15" s="315"/>
      <c r="W15" s="354"/>
      <c r="X15" s="353"/>
      <c r="Y15" s="287"/>
      <c r="Z15" s="340"/>
      <c r="AA15" s="304"/>
      <c r="AB15" s="353"/>
      <c r="AC15" s="264"/>
      <c r="AD15" s="264"/>
      <c r="AE15" s="369"/>
      <c r="AF15" s="487" t="s">
        <v>290</v>
      </c>
      <c r="AG15" s="353"/>
      <c r="AH15" s="75" t="s">
        <v>95</v>
      </c>
      <c r="AO15" s="75" t="s">
        <v>152</v>
      </c>
    </row>
    <row r="16" spans="1:41" ht="55.5" customHeight="1" x14ac:dyDescent="0.2">
      <c r="A16" s="287"/>
      <c r="B16" s="287"/>
      <c r="C16" s="354"/>
      <c r="D16" s="373"/>
      <c r="E16" s="274"/>
      <c r="F16" s="354"/>
      <c r="G16" s="374"/>
      <c r="H16" s="374"/>
      <c r="I16" s="60"/>
      <c r="J16" s="323"/>
      <c r="K16" s="375"/>
      <c r="L16" s="100" t="s">
        <v>112</v>
      </c>
      <c r="M16" s="54" t="s">
        <v>82</v>
      </c>
      <c r="N16" s="101">
        <f>IF(M16="CONFIABLE",15,IF(M16="NO CONFIABLE",0,""))</f>
        <v>15</v>
      </c>
      <c r="O16" s="290"/>
      <c r="P16" s="332"/>
      <c r="Q16" s="370"/>
      <c r="R16" s="295"/>
      <c r="S16" s="371"/>
      <c r="T16" s="298"/>
      <c r="U16" s="373"/>
      <c r="V16" s="315"/>
      <c r="W16" s="354"/>
      <c r="X16" s="353"/>
      <c r="Y16" s="287"/>
      <c r="Z16" s="63" t="s">
        <v>178</v>
      </c>
      <c r="AA16" s="304"/>
      <c r="AB16" s="353"/>
      <c r="AC16" s="264"/>
      <c r="AD16" s="264"/>
      <c r="AE16" s="369"/>
      <c r="AF16" s="487"/>
      <c r="AG16" s="353"/>
      <c r="AH16" s="75" t="s">
        <v>138</v>
      </c>
      <c r="AJ16" s="75" t="s">
        <v>125</v>
      </c>
      <c r="AK16" s="75" t="s">
        <v>124</v>
      </c>
      <c r="AL16" s="75" t="s">
        <v>126</v>
      </c>
      <c r="AO16" s="75" t="s">
        <v>153</v>
      </c>
    </row>
    <row r="17" spans="1:41" ht="66.75" customHeight="1" x14ac:dyDescent="0.2">
      <c r="A17" s="287"/>
      <c r="B17" s="287"/>
      <c r="C17" s="354"/>
      <c r="D17" s="373"/>
      <c r="E17" s="274"/>
      <c r="F17" s="354"/>
      <c r="G17" s="374"/>
      <c r="H17" s="374"/>
      <c r="I17" s="60"/>
      <c r="J17" s="323"/>
      <c r="K17" s="375"/>
      <c r="L17" s="100" t="s">
        <v>113</v>
      </c>
      <c r="M17" s="54" t="s">
        <v>84</v>
      </c>
      <c r="N17" s="101">
        <f>IF(M17="SE INVESTIGAN Y SE RESUELVEN OPORTUNAMENTE",15,IF(M17="NO SE INVESTIGAN Y SE RESUELVEN OPORTUNAMENTE",0,""))</f>
        <v>15</v>
      </c>
      <c r="O17" s="290"/>
      <c r="P17" s="332"/>
      <c r="Q17" s="370"/>
      <c r="R17" s="295"/>
      <c r="S17" s="371"/>
      <c r="T17" s="298"/>
      <c r="U17" s="373"/>
      <c r="V17" s="315"/>
      <c r="W17" s="354"/>
      <c r="X17" s="353"/>
      <c r="Y17" s="287"/>
      <c r="Z17" s="339" t="s">
        <v>260</v>
      </c>
      <c r="AA17" s="304"/>
      <c r="AB17" s="353"/>
      <c r="AC17" s="264"/>
      <c r="AD17" s="264"/>
      <c r="AE17" s="369"/>
      <c r="AF17" s="487"/>
      <c r="AG17" s="353"/>
      <c r="AH17" s="75" t="s">
        <v>96</v>
      </c>
      <c r="AO17" s="75" t="s">
        <v>154</v>
      </c>
    </row>
    <row r="18" spans="1:41" ht="60.75" customHeight="1" x14ac:dyDescent="0.2">
      <c r="A18" s="287"/>
      <c r="B18" s="287"/>
      <c r="C18" s="339"/>
      <c r="D18" s="311"/>
      <c r="E18" s="275"/>
      <c r="F18" s="339"/>
      <c r="G18" s="355"/>
      <c r="H18" s="355"/>
      <c r="I18" s="60"/>
      <c r="J18" s="323"/>
      <c r="K18" s="366"/>
      <c r="L18" s="103" t="s">
        <v>114</v>
      </c>
      <c r="M18" s="61" t="s">
        <v>86</v>
      </c>
      <c r="N18" s="104">
        <f>IF(M18="COMPLETA",10,IF(M18="INCOMPLETA",5,IF(M18="NO EXISTE",0,"")))</f>
        <v>10</v>
      </c>
      <c r="O18" s="290"/>
      <c r="P18" s="333"/>
      <c r="Q18" s="292"/>
      <c r="R18" s="296"/>
      <c r="S18" s="297"/>
      <c r="T18" s="298"/>
      <c r="U18" s="311"/>
      <c r="V18" s="315"/>
      <c r="W18" s="339"/>
      <c r="X18" s="286"/>
      <c r="Y18" s="288"/>
      <c r="Z18" s="340"/>
      <c r="AA18" s="305"/>
      <c r="AB18" s="286"/>
      <c r="AC18" s="306"/>
      <c r="AD18" s="306"/>
      <c r="AE18" s="283"/>
      <c r="AF18" s="273"/>
      <c r="AG18" s="286"/>
      <c r="AO18" s="75" t="s">
        <v>155</v>
      </c>
    </row>
    <row r="19" spans="1:41" ht="37.5" customHeight="1" x14ac:dyDescent="0.2">
      <c r="A19" s="287"/>
      <c r="B19" s="287"/>
      <c r="C19" s="353" t="s">
        <v>438</v>
      </c>
      <c r="D19" s="417" t="s">
        <v>64</v>
      </c>
      <c r="E19" s="286" t="s">
        <v>439</v>
      </c>
      <c r="F19" s="353" t="s">
        <v>440</v>
      </c>
      <c r="G19" s="374" t="s">
        <v>108</v>
      </c>
      <c r="H19" s="374" t="s">
        <v>121</v>
      </c>
      <c r="I19" s="60" t="str">
        <f>CONCATENATE(G19,H19)</f>
        <v>PROBABLEMENOR</v>
      </c>
      <c r="J19" s="322" t="str">
        <f>I20</f>
        <v>4. ALTO</v>
      </c>
      <c r="K19" s="375" t="s">
        <v>441</v>
      </c>
      <c r="L19" s="98" t="s">
        <v>87</v>
      </c>
      <c r="M19" s="56" t="s">
        <v>78</v>
      </c>
      <c r="N19" s="99">
        <f>IF(M19="ASIGNADO",15,IF(M19="NO ASIGNADO",0,""))</f>
        <v>15</v>
      </c>
      <c r="O19" s="328">
        <f>SUM(N19:N25)</f>
        <v>80</v>
      </c>
      <c r="P19" s="331" t="s">
        <v>132</v>
      </c>
      <c r="Q19" s="376">
        <f>IF(Q22="DÉBIL",0,IF(Q22="MODERADO",50,IF(Q22="FUERTE",100,"")))</f>
        <v>0</v>
      </c>
      <c r="R19" s="337"/>
      <c r="S19" s="372" t="s">
        <v>95</v>
      </c>
      <c r="T19" s="372" t="s">
        <v>95</v>
      </c>
      <c r="U19" s="373" t="s">
        <v>149</v>
      </c>
      <c r="V19" s="314" t="s">
        <v>100</v>
      </c>
      <c r="W19" s="354" t="s">
        <v>433</v>
      </c>
      <c r="X19" s="353" t="s">
        <v>434</v>
      </c>
      <c r="Y19" s="286" t="s">
        <v>442</v>
      </c>
      <c r="Z19" s="359">
        <v>44196</v>
      </c>
      <c r="AA19" s="303" t="s">
        <v>173</v>
      </c>
      <c r="AB19" s="353" t="s">
        <v>443</v>
      </c>
      <c r="AC19" s="264"/>
      <c r="AD19" s="264"/>
      <c r="AE19" s="369" t="s">
        <v>224</v>
      </c>
      <c r="AF19" s="487" t="s">
        <v>444</v>
      </c>
      <c r="AG19" s="353"/>
      <c r="AH19" s="75" t="s">
        <v>91</v>
      </c>
      <c r="AI19" s="75" t="s">
        <v>92</v>
      </c>
      <c r="AJ19" s="75" t="s">
        <v>93</v>
      </c>
      <c r="AK19" s="75" t="s">
        <v>94</v>
      </c>
      <c r="AL19" s="75" t="s">
        <v>93</v>
      </c>
      <c r="AN19" s="75" t="s">
        <v>145</v>
      </c>
      <c r="AO19" s="75" t="s">
        <v>149</v>
      </c>
    </row>
    <row r="20" spans="1:41" ht="51.75" customHeight="1" x14ac:dyDescent="0.2">
      <c r="A20" s="287"/>
      <c r="B20" s="287"/>
      <c r="C20" s="354"/>
      <c r="D20" s="373"/>
      <c r="E20" s="287"/>
      <c r="F20" s="354"/>
      <c r="G20" s="374"/>
      <c r="H20" s="374"/>
      <c r="I20" s="6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4. ALTO</v>
      </c>
      <c r="J20" s="323"/>
      <c r="K20" s="508"/>
      <c r="L20" s="100" t="s">
        <v>172</v>
      </c>
      <c r="M20" s="54" t="s">
        <v>122</v>
      </c>
      <c r="N20" s="101">
        <f>IF(M20="ADECUADO",15,IF(M20="INADECUADO",0,""))</f>
        <v>15</v>
      </c>
      <c r="O20" s="329"/>
      <c r="P20" s="332"/>
      <c r="Q20" s="376"/>
      <c r="R20" s="338"/>
      <c r="S20" s="372"/>
      <c r="T20" s="372"/>
      <c r="U20" s="373"/>
      <c r="V20" s="315"/>
      <c r="W20" s="354"/>
      <c r="X20" s="353"/>
      <c r="Y20" s="287"/>
      <c r="Z20" s="360"/>
      <c r="AA20" s="304"/>
      <c r="AB20" s="354"/>
      <c r="AC20" s="264"/>
      <c r="AD20" s="264"/>
      <c r="AE20" s="369"/>
      <c r="AF20" s="487"/>
      <c r="AG20" s="353"/>
      <c r="AH20" s="75" t="s">
        <v>95</v>
      </c>
      <c r="AI20" s="75" t="s">
        <v>96</v>
      </c>
      <c r="AL20" s="75" t="s">
        <v>104</v>
      </c>
      <c r="AN20" s="75" t="s">
        <v>173</v>
      </c>
      <c r="AO20" s="75" t="s">
        <v>150</v>
      </c>
    </row>
    <row r="21" spans="1:41" ht="69.75" customHeight="1" x14ac:dyDescent="0.2">
      <c r="A21" s="287"/>
      <c r="B21" s="287"/>
      <c r="C21" s="354"/>
      <c r="D21" s="373"/>
      <c r="E21" s="287"/>
      <c r="F21" s="354"/>
      <c r="G21" s="374"/>
      <c r="H21" s="374"/>
      <c r="I21" s="6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23"/>
      <c r="K21" s="508"/>
      <c r="L21" s="67" t="s">
        <v>88</v>
      </c>
      <c r="M21" s="54" t="s">
        <v>81</v>
      </c>
      <c r="N21" s="101">
        <f>IF(M21="OPORTUNA",15,IF(M21="INOPORTUNA",0,""))</f>
        <v>0</v>
      </c>
      <c r="O21" s="329"/>
      <c r="P21" s="332"/>
      <c r="Q21" s="376"/>
      <c r="R21" s="338"/>
      <c r="S21" s="102" t="s">
        <v>139</v>
      </c>
      <c r="T21" s="102" t="s">
        <v>140</v>
      </c>
      <c r="U21" s="373"/>
      <c r="V21" s="315"/>
      <c r="W21" s="354"/>
      <c r="X21" s="353"/>
      <c r="Y21" s="287"/>
      <c r="Z21" s="360"/>
      <c r="AA21" s="304"/>
      <c r="AB21" s="354"/>
      <c r="AC21" s="264"/>
      <c r="AD21" s="264"/>
      <c r="AE21" s="369"/>
      <c r="AF21" s="487"/>
      <c r="AG21" s="353"/>
      <c r="AH21" s="75" t="s">
        <v>98</v>
      </c>
      <c r="AI21" s="75" t="s">
        <v>99</v>
      </c>
      <c r="AJ21" s="75" t="s">
        <v>100</v>
      </c>
      <c r="AK21" s="75" t="s">
        <v>101</v>
      </c>
      <c r="AL21" s="75" t="s">
        <v>109</v>
      </c>
      <c r="AO21" s="75" t="s">
        <v>151</v>
      </c>
    </row>
    <row r="22" spans="1:41" ht="84" customHeight="1" x14ac:dyDescent="0.2">
      <c r="A22" s="287"/>
      <c r="B22" s="287"/>
      <c r="C22" s="354"/>
      <c r="D22" s="373"/>
      <c r="E22" s="287"/>
      <c r="F22" s="354"/>
      <c r="G22" s="374"/>
      <c r="H22" s="374"/>
      <c r="I22" s="60"/>
      <c r="J22" s="323"/>
      <c r="K22" s="508"/>
      <c r="L22" s="100" t="s">
        <v>111</v>
      </c>
      <c r="M22" s="54" t="s">
        <v>124</v>
      </c>
      <c r="N22" s="101">
        <f>IF(M22="PREVENIR",15,IF(M22="DETECTAR",10,IF(M22="NO ES UN CONTROL",0,"")))</f>
        <v>15</v>
      </c>
      <c r="O22" s="289" t="str">
        <f>IF(O19&lt;86,"DÉBIL",IF(O19&lt;96,"MODERADO",IF(O19&lt;101,"FUERTE","")))</f>
        <v>DÉBIL</v>
      </c>
      <c r="P22" s="332"/>
      <c r="Q22" s="370" t="str">
        <f>IF(AND(O22="FUERTE",P19="FUERTE (SIEMPRE SE EJECUTA)"),"FUERTE",IF(OR(O22="DÉBIL",P19="DÉBIL (NO SE EJECUTA)"),"DÉBIL",IF(OR(O22="MODERADO",P19="MODERADO (ALGUNAS VECES)"),"MODERADO")))</f>
        <v>DÉBIL</v>
      </c>
      <c r="R22" s="295" t="str">
        <f>IF(AND(O22="FUERTE",P19="FUERTE (SIEMPRE SE EJECUTA)"),"NO","SÍ")</f>
        <v>SÍ</v>
      </c>
      <c r="S22" s="371">
        <v>2</v>
      </c>
      <c r="T22" s="297">
        <v>2</v>
      </c>
      <c r="U22" s="373"/>
      <c r="V22" s="315"/>
      <c r="W22" s="354"/>
      <c r="X22" s="353"/>
      <c r="Y22" s="287"/>
      <c r="Z22" s="340"/>
      <c r="AA22" s="304"/>
      <c r="AB22" s="354"/>
      <c r="AC22" s="264"/>
      <c r="AD22" s="264"/>
      <c r="AE22" s="369"/>
      <c r="AF22" s="487" t="s">
        <v>290</v>
      </c>
      <c r="AG22" s="353"/>
      <c r="AH22" s="75" t="s">
        <v>95</v>
      </c>
      <c r="AO22" s="75" t="s">
        <v>152</v>
      </c>
    </row>
    <row r="23" spans="1:41" ht="55.5" customHeight="1" x14ac:dyDescent="0.2">
      <c r="A23" s="287"/>
      <c r="B23" s="287"/>
      <c r="C23" s="354"/>
      <c r="D23" s="373"/>
      <c r="E23" s="287"/>
      <c r="F23" s="354"/>
      <c r="G23" s="374"/>
      <c r="H23" s="374"/>
      <c r="I23" s="60"/>
      <c r="J23" s="323"/>
      <c r="K23" s="508"/>
      <c r="L23" s="100" t="s">
        <v>112</v>
      </c>
      <c r="M23" s="54" t="s">
        <v>82</v>
      </c>
      <c r="N23" s="101">
        <f>IF(M23="CONFIABLE",15,IF(M23="NO CONFIABLE",0,""))</f>
        <v>15</v>
      </c>
      <c r="O23" s="290"/>
      <c r="P23" s="332"/>
      <c r="Q23" s="370"/>
      <c r="R23" s="295"/>
      <c r="S23" s="371"/>
      <c r="T23" s="298"/>
      <c r="U23" s="373"/>
      <c r="V23" s="315"/>
      <c r="W23" s="354"/>
      <c r="X23" s="353"/>
      <c r="Y23" s="287"/>
      <c r="Z23" s="63" t="s">
        <v>178</v>
      </c>
      <c r="AA23" s="304"/>
      <c r="AB23" s="354"/>
      <c r="AC23" s="264"/>
      <c r="AD23" s="264"/>
      <c r="AE23" s="369"/>
      <c r="AF23" s="487"/>
      <c r="AG23" s="353"/>
      <c r="AH23" s="75" t="s">
        <v>138</v>
      </c>
      <c r="AJ23" s="75" t="s">
        <v>125</v>
      </c>
      <c r="AK23" s="75" t="s">
        <v>124</v>
      </c>
      <c r="AL23" s="75" t="s">
        <v>126</v>
      </c>
      <c r="AO23" s="75" t="s">
        <v>153</v>
      </c>
    </row>
    <row r="24" spans="1:41" ht="66.75" customHeight="1" x14ac:dyDescent="0.2">
      <c r="A24" s="287"/>
      <c r="B24" s="287"/>
      <c r="C24" s="354"/>
      <c r="D24" s="373"/>
      <c r="E24" s="287"/>
      <c r="F24" s="354"/>
      <c r="G24" s="374"/>
      <c r="H24" s="374"/>
      <c r="I24" s="60"/>
      <c r="J24" s="323"/>
      <c r="K24" s="508"/>
      <c r="L24" s="100" t="s">
        <v>113</v>
      </c>
      <c r="M24" s="54" t="s">
        <v>84</v>
      </c>
      <c r="N24" s="101">
        <f>IF(M24="SE INVESTIGAN Y SE RESUELVEN OPORTUNAMENTE",15,IF(M24="NO SE INVESTIGAN Y SE RESUELVEN OPORTUNAMENTE",0,""))</f>
        <v>15</v>
      </c>
      <c r="O24" s="290"/>
      <c r="P24" s="332"/>
      <c r="Q24" s="370"/>
      <c r="R24" s="295"/>
      <c r="S24" s="371"/>
      <c r="T24" s="298"/>
      <c r="U24" s="373"/>
      <c r="V24" s="315"/>
      <c r="W24" s="354"/>
      <c r="X24" s="353"/>
      <c r="Y24" s="287"/>
      <c r="Z24" s="339" t="s">
        <v>260</v>
      </c>
      <c r="AA24" s="304"/>
      <c r="AB24" s="354"/>
      <c r="AC24" s="264"/>
      <c r="AD24" s="264"/>
      <c r="AE24" s="369"/>
      <c r="AF24" s="487"/>
      <c r="AG24" s="353"/>
      <c r="AH24" s="75" t="s">
        <v>96</v>
      </c>
      <c r="AO24" s="75" t="s">
        <v>154</v>
      </c>
    </row>
    <row r="25" spans="1:41" ht="60.75" customHeight="1" x14ac:dyDescent="0.2">
      <c r="A25" s="287"/>
      <c r="B25" s="287"/>
      <c r="C25" s="339"/>
      <c r="D25" s="311"/>
      <c r="E25" s="288"/>
      <c r="F25" s="339"/>
      <c r="G25" s="355"/>
      <c r="H25" s="355"/>
      <c r="I25" s="60"/>
      <c r="J25" s="323"/>
      <c r="K25" s="509"/>
      <c r="L25" s="103" t="s">
        <v>114</v>
      </c>
      <c r="M25" s="61" t="s">
        <v>127</v>
      </c>
      <c r="N25" s="104">
        <f>IF(M25="COMPLETA",10,IF(M25="INCOMPLETA",5,IF(M25="NO EXISTE",0,"")))</f>
        <v>5</v>
      </c>
      <c r="O25" s="290"/>
      <c r="P25" s="333"/>
      <c r="Q25" s="292"/>
      <c r="R25" s="296"/>
      <c r="S25" s="297"/>
      <c r="T25" s="298"/>
      <c r="U25" s="311"/>
      <c r="V25" s="315"/>
      <c r="W25" s="339"/>
      <c r="X25" s="286"/>
      <c r="Y25" s="288"/>
      <c r="Z25" s="340"/>
      <c r="AA25" s="305"/>
      <c r="AB25" s="339"/>
      <c r="AC25" s="306"/>
      <c r="AD25" s="306"/>
      <c r="AE25" s="283"/>
      <c r="AF25" s="273"/>
      <c r="AG25" s="286"/>
      <c r="AO25" s="75" t="s">
        <v>155</v>
      </c>
    </row>
    <row r="26" spans="1:41" ht="37.5" customHeight="1" x14ac:dyDescent="0.2">
      <c r="A26" s="287"/>
      <c r="B26" s="287"/>
      <c r="C26" s="353" t="s">
        <v>445</v>
      </c>
      <c r="D26" s="417" t="s">
        <v>64</v>
      </c>
      <c r="E26" s="286" t="s">
        <v>446</v>
      </c>
      <c r="F26" s="353" t="s">
        <v>447</v>
      </c>
      <c r="G26" s="374" t="s">
        <v>108</v>
      </c>
      <c r="H26" s="374" t="s">
        <v>121</v>
      </c>
      <c r="I26" s="60" t="str">
        <f>CONCATENATE(G26,H26)</f>
        <v>PROBABLEMENOR</v>
      </c>
      <c r="J26" s="322" t="str">
        <f>I27</f>
        <v>4. ALTO</v>
      </c>
      <c r="K26" s="375" t="s">
        <v>448</v>
      </c>
      <c r="L26" s="98" t="s">
        <v>87</v>
      </c>
      <c r="M26" s="56" t="s">
        <v>78</v>
      </c>
      <c r="N26" s="99">
        <f>IF(M26="ASIGNADO",15,IF(M26="NO ASIGNADO",0,""))</f>
        <v>15</v>
      </c>
      <c r="O26" s="328">
        <f>SUM(N26:N32)</f>
        <v>100</v>
      </c>
      <c r="P26" s="331" t="s">
        <v>131</v>
      </c>
      <c r="Q26" s="376">
        <f>IF(Q29="DÉBIL",0,IF(Q29="MODERADO",50,IF(Q29="FUERTE",100,"")))</f>
        <v>100</v>
      </c>
      <c r="R26" s="337"/>
      <c r="S26" s="372" t="s">
        <v>95</v>
      </c>
      <c r="T26" s="372" t="s">
        <v>95</v>
      </c>
      <c r="U26" s="373" t="s">
        <v>150</v>
      </c>
      <c r="V26" s="314" t="s">
        <v>99</v>
      </c>
      <c r="W26" s="354" t="s">
        <v>433</v>
      </c>
      <c r="X26" s="353" t="s">
        <v>449</v>
      </c>
      <c r="Y26" s="286" t="s">
        <v>450</v>
      </c>
      <c r="Z26" s="359">
        <v>44196</v>
      </c>
      <c r="AA26" s="303" t="s">
        <v>173</v>
      </c>
      <c r="AB26" s="353" t="s">
        <v>451</v>
      </c>
      <c r="AC26" s="264"/>
      <c r="AD26" s="264"/>
      <c r="AE26" s="369" t="s">
        <v>224</v>
      </c>
      <c r="AF26" s="353" t="s">
        <v>452</v>
      </c>
      <c r="AG26" s="353"/>
      <c r="AH26" s="75" t="s">
        <v>91</v>
      </c>
      <c r="AI26" s="75" t="s">
        <v>92</v>
      </c>
      <c r="AJ26" s="75" t="s">
        <v>93</v>
      </c>
      <c r="AK26" s="75" t="s">
        <v>94</v>
      </c>
      <c r="AL26" s="75" t="s">
        <v>93</v>
      </c>
      <c r="AN26" s="75" t="s">
        <v>145</v>
      </c>
      <c r="AO26" s="75" t="s">
        <v>149</v>
      </c>
    </row>
    <row r="27" spans="1:41" ht="51.75" customHeight="1" x14ac:dyDescent="0.2">
      <c r="A27" s="287"/>
      <c r="B27" s="287"/>
      <c r="C27" s="354"/>
      <c r="D27" s="373"/>
      <c r="E27" s="287"/>
      <c r="F27" s="354"/>
      <c r="G27" s="374"/>
      <c r="H27" s="374"/>
      <c r="I27" s="60"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323"/>
      <c r="K27" s="508"/>
      <c r="L27" s="100" t="s">
        <v>172</v>
      </c>
      <c r="M27" s="54" t="s">
        <v>122</v>
      </c>
      <c r="N27" s="101">
        <f>IF(M27="ADECUADO",15,IF(M27="INADECUADO",0,""))</f>
        <v>15</v>
      </c>
      <c r="O27" s="329"/>
      <c r="P27" s="332"/>
      <c r="Q27" s="376"/>
      <c r="R27" s="338"/>
      <c r="S27" s="372"/>
      <c r="T27" s="372"/>
      <c r="U27" s="373"/>
      <c r="V27" s="315"/>
      <c r="W27" s="354"/>
      <c r="X27" s="353"/>
      <c r="Y27" s="287"/>
      <c r="Z27" s="360"/>
      <c r="AA27" s="304"/>
      <c r="AB27" s="353"/>
      <c r="AC27" s="264"/>
      <c r="AD27" s="264"/>
      <c r="AE27" s="369"/>
      <c r="AF27" s="353"/>
      <c r="AG27" s="353"/>
      <c r="AH27" s="75" t="s">
        <v>95</v>
      </c>
      <c r="AI27" s="75" t="s">
        <v>96</v>
      </c>
      <c r="AL27" s="75" t="s">
        <v>104</v>
      </c>
      <c r="AN27" s="75" t="s">
        <v>173</v>
      </c>
      <c r="AO27" s="75" t="s">
        <v>150</v>
      </c>
    </row>
    <row r="28" spans="1:41" ht="69.75" customHeight="1" x14ac:dyDescent="0.2">
      <c r="A28" s="287"/>
      <c r="B28" s="287"/>
      <c r="C28" s="354"/>
      <c r="D28" s="373"/>
      <c r="E28" s="287"/>
      <c r="F28" s="354"/>
      <c r="G28" s="374"/>
      <c r="H28" s="374"/>
      <c r="I28" s="60"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323"/>
      <c r="K28" s="508"/>
      <c r="L28" s="67" t="s">
        <v>88</v>
      </c>
      <c r="M28" s="54" t="s">
        <v>123</v>
      </c>
      <c r="N28" s="101">
        <f>IF(M28="OPORTUNA",15,IF(M28="INOPORTUNA",0,""))</f>
        <v>15</v>
      </c>
      <c r="O28" s="329"/>
      <c r="P28" s="332"/>
      <c r="Q28" s="376"/>
      <c r="R28" s="338"/>
      <c r="S28" s="102" t="s">
        <v>139</v>
      </c>
      <c r="T28" s="102" t="s">
        <v>140</v>
      </c>
      <c r="U28" s="373"/>
      <c r="V28" s="315"/>
      <c r="W28" s="354"/>
      <c r="X28" s="353"/>
      <c r="Y28" s="287"/>
      <c r="Z28" s="360"/>
      <c r="AA28" s="304"/>
      <c r="AB28" s="353"/>
      <c r="AC28" s="264"/>
      <c r="AD28" s="264"/>
      <c r="AE28" s="369"/>
      <c r="AF28" s="353"/>
      <c r="AG28" s="353"/>
      <c r="AH28" s="75" t="s">
        <v>98</v>
      </c>
      <c r="AI28" s="75" t="s">
        <v>99</v>
      </c>
      <c r="AJ28" s="75" t="s">
        <v>100</v>
      </c>
      <c r="AK28" s="75" t="s">
        <v>101</v>
      </c>
      <c r="AL28" s="75" t="s">
        <v>109</v>
      </c>
      <c r="AO28" s="75" t="s">
        <v>151</v>
      </c>
    </row>
    <row r="29" spans="1:41" ht="84" customHeight="1" x14ac:dyDescent="0.2">
      <c r="A29" s="287"/>
      <c r="B29" s="287"/>
      <c r="C29" s="354"/>
      <c r="D29" s="373"/>
      <c r="E29" s="287"/>
      <c r="F29" s="354"/>
      <c r="G29" s="374"/>
      <c r="H29" s="374"/>
      <c r="I29" s="60"/>
      <c r="J29" s="323"/>
      <c r="K29" s="508"/>
      <c r="L29" s="100" t="s">
        <v>111</v>
      </c>
      <c r="M29" s="54" t="s">
        <v>124</v>
      </c>
      <c r="N29" s="101">
        <f>IF(M29="PREVENIR",15,IF(M29="DETECTAR",10,IF(M29="NO ES UN CONTROL",0,"")))</f>
        <v>15</v>
      </c>
      <c r="O29" s="289" t="str">
        <f>IF(O26&lt;86,"DÉBIL",IF(O26&lt;96,"MODERADO",IF(O26&lt;101,"FUERTE","")))</f>
        <v>FUERTE</v>
      </c>
      <c r="P29" s="332"/>
      <c r="Q29" s="370" t="str">
        <f>IF(AND(O29="FUERTE",P26="FUERTE (SIEMPRE SE EJECUTA)"),"FUERTE",IF(OR(O29="DÉBIL",P26="DÉBIL (NO SE EJECUTA)"),"DÉBIL",IF(OR(O29="MODERADO",P26="MODERADO (ALGUNAS VECES)"),"MODERADO")))</f>
        <v>FUERTE</v>
      </c>
      <c r="R29" s="295" t="str">
        <f>IF(AND(O29="FUERTE",P26="FUERTE (SIEMPRE SE EJECUTA)"),"NO","SÍ")</f>
        <v>NO</v>
      </c>
      <c r="S29" s="371">
        <v>2</v>
      </c>
      <c r="T29" s="297">
        <v>1</v>
      </c>
      <c r="U29" s="373"/>
      <c r="V29" s="315"/>
      <c r="W29" s="354"/>
      <c r="X29" s="353"/>
      <c r="Y29" s="287"/>
      <c r="Z29" s="340"/>
      <c r="AA29" s="304"/>
      <c r="AB29" s="353"/>
      <c r="AC29" s="264"/>
      <c r="AD29" s="264"/>
      <c r="AE29" s="369"/>
      <c r="AF29" s="353" t="s">
        <v>290</v>
      </c>
      <c r="AG29" s="353"/>
      <c r="AH29" s="75" t="s">
        <v>95</v>
      </c>
      <c r="AO29" s="75" t="s">
        <v>152</v>
      </c>
    </row>
    <row r="30" spans="1:41" ht="55.5" customHeight="1" x14ac:dyDescent="0.2">
      <c r="A30" s="287"/>
      <c r="B30" s="287"/>
      <c r="C30" s="354"/>
      <c r="D30" s="373"/>
      <c r="E30" s="287"/>
      <c r="F30" s="354"/>
      <c r="G30" s="374"/>
      <c r="H30" s="374"/>
      <c r="I30" s="60"/>
      <c r="J30" s="323"/>
      <c r="K30" s="508"/>
      <c r="L30" s="100" t="s">
        <v>112</v>
      </c>
      <c r="M30" s="54" t="s">
        <v>82</v>
      </c>
      <c r="N30" s="101">
        <f>IF(M30="CONFIABLE",15,IF(M30="NO CONFIABLE",0,""))</f>
        <v>15</v>
      </c>
      <c r="O30" s="290"/>
      <c r="P30" s="332"/>
      <c r="Q30" s="370"/>
      <c r="R30" s="295"/>
      <c r="S30" s="371"/>
      <c r="T30" s="298"/>
      <c r="U30" s="373"/>
      <c r="V30" s="315"/>
      <c r="W30" s="354"/>
      <c r="X30" s="353"/>
      <c r="Y30" s="287"/>
      <c r="Z30" s="63" t="s">
        <v>178</v>
      </c>
      <c r="AA30" s="304"/>
      <c r="AB30" s="353"/>
      <c r="AC30" s="264"/>
      <c r="AD30" s="264"/>
      <c r="AE30" s="369"/>
      <c r="AF30" s="353"/>
      <c r="AG30" s="353"/>
      <c r="AH30" s="75" t="s">
        <v>138</v>
      </c>
      <c r="AJ30" s="75" t="s">
        <v>125</v>
      </c>
      <c r="AK30" s="75" t="s">
        <v>124</v>
      </c>
      <c r="AL30" s="75" t="s">
        <v>126</v>
      </c>
      <c r="AO30" s="75" t="s">
        <v>153</v>
      </c>
    </row>
    <row r="31" spans="1:41" ht="66.75" customHeight="1" x14ac:dyDescent="0.2">
      <c r="A31" s="287"/>
      <c r="B31" s="287"/>
      <c r="C31" s="354"/>
      <c r="D31" s="373"/>
      <c r="E31" s="287"/>
      <c r="F31" s="354"/>
      <c r="G31" s="374"/>
      <c r="H31" s="374"/>
      <c r="I31" s="60"/>
      <c r="J31" s="323"/>
      <c r="K31" s="508"/>
      <c r="L31" s="100" t="s">
        <v>113</v>
      </c>
      <c r="M31" s="54" t="s">
        <v>84</v>
      </c>
      <c r="N31" s="101">
        <f>IF(M31="SE INVESTIGAN Y SE RESUELVEN OPORTUNAMENTE",15,IF(M31="NO SE INVESTIGAN Y SE RESUELVEN OPORTUNAMENTE",0,""))</f>
        <v>15</v>
      </c>
      <c r="O31" s="290"/>
      <c r="P31" s="332"/>
      <c r="Q31" s="370"/>
      <c r="R31" s="295"/>
      <c r="S31" s="371"/>
      <c r="T31" s="298"/>
      <c r="U31" s="373"/>
      <c r="V31" s="315"/>
      <c r="W31" s="354"/>
      <c r="X31" s="353"/>
      <c r="Y31" s="287"/>
      <c r="Z31" s="339" t="s">
        <v>453</v>
      </c>
      <c r="AA31" s="304"/>
      <c r="AB31" s="353"/>
      <c r="AC31" s="264"/>
      <c r="AD31" s="264"/>
      <c r="AE31" s="369"/>
      <c r="AF31" s="353"/>
      <c r="AG31" s="353"/>
      <c r="AH31" s="75" t="s">
        <v>96</v>
      </c>
      <c r="AO31" s="75" t="s">
        <v>154</v>
      </c>
    </row>
    <row r="32" spans="1:41" ht="60.75" customHeight="1" x14ac:dyDescent="0.2">
      <c r="A32" s="288"/>
      <c r="B32" s="288"/>
      <c r="C32" s="339"/>
      <c r="D32" s="311"/>
      <c r="E32" s="288"/>
      <c r="F32" s="339"/>
      <c r="G32" s="355"/>
      <c r="H32" s="355"/>
      <c r="I32" s="60"/>
      <c r="J32" s="323"/>
      <c r="K32" s="509"/>
      <c r="L32" s="103" t="s">
        <v>114</v>
      </c>
      <c r="M32" s="61" t="s">
        <v>86</v>
      </c>
      <c r="N32" s="104">
        <f>IF(M32="COMPLETA",10,IF(M32="INCOMPLETA",5,IF(M32="NO EXISTE",0,"")))</f>
        <v>10</v>
      </c>
      <c r="O32" s="290"/>
      <c r="P32" s="333"/>
      <c r="Q32" s="292"/>
      <c r="R32" s="296"/>
      <c r="S32" s="297"/>
      <c r="T32" s="298"/>
      <c r="U32" s="311"/>
      <c r="V32" s="315"/>
      <c r="W32" s="339"/>
      <c r="X32" s="286"/>
      <c r="Y32" s="288"/>
      <c r="Z32" s="340"/>
      <c r="AA32" s="305"/>
      <c r="AB32" s="286"/>
      <c r="AC32" s="306"/>
      <c r="AD32" s="306"/>
      <c r="AE32" s="283"/>
      <c r="AF32" s="286"/>
      <c r="AG32" s="286"/>
      <c r="AO32" s="75" t="s">
        <v>155</v>
      </c>
    </row>
    <row r="33" spans="1:41" ht="27.75" customHeight="1" x14ac:dyDescent="0.2">
      <c r="A33" s="547" t="s">
        <v>273</v>
      </c>
      <c r="B33" s="548"/>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8"/>
      <c r="AB33" s="548"/>
      <c r="AC33" s="548"/>
      <c r="AD33" s="548"/>
      <c r="AE33" s="548"/>
      <c r="AF33" s="548"/>
      <c r="AG33" s="549"/>
      <c r="AO33" s="75" t="s">
        <v>156</v>
      </c>
    </row>
    <row r="34" spans="1:41" ht="21.75" customHeight="1" x14ac:dyDescent="0.2">
      <c r="A34" s="550" t="s">
        <v>34</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2"/>
      <c r="AO34" s="75" t="s">
        <v>157</v>
      </c>
    </row>
    <row r="35" spans="1:41" ht="27.75" customHeight="1" x14ac:dyDescent="0.2">
      <c r="A35" s="553" t="s">
        <v>55</v>
      </c>
      <c r="B35" s="554"/>
      <c r="C35" s="553" t="s">
        <v>274</v>
      </c>
      <c r="D35" s="555"/>
      <c r="E35" s="555"/>
      <c r="F35" s="555"/>
      <c r="G35" s="555"/>
      <c r="H35" s="555"/>
      <c r="I35" s="555"/>
      <c r="J35" s="555"/>
      <c r="K35" s="555"/>
      <c r="L35" s="555"/>
      <c r="M35" s="555"/>
      <c r="N35" s="555"/>
      <c r="O35" s="555"/>
      <c r="P35" s="555"/>
      <c r="Q35" s="555"/>
      <c r="R35" s="555"/>
      <c r="S35" s="555"/>
      <c r="T35" s="555"/>
      <c r="U35" s="555"/>
      <c r="V35" s="555"/>
      <c r="W35" s="555"/>
      <c r="X35" s="555"/>
      <c r="Y35" s="554"/>
      <c r="Z35" s="556" t="s">
        <v>275</v>
      </c>
      <c r="AA35" s="557"/>
      <c r="AB35" s="557"/>
      <c r="AC35" s="558"/>
      <c r="AD35" s="556" t="s">
        <v>26</v>
      </c>
      <c r="AE35" s="557"/>
      <c r="AF35" s="557"/>
      <c r="AG35" s="558"/>
      <c r="AO35" s="75" t="s">
        <v>158</v>
      </c>
    </row>
    <row r="36" spans="1:41" s="43" customFormat="1" ht="27.75" customHeight="1" x14ac:dyDescent="0.2">
      <c r="A36" s="258">
        <v>1</v>
      </c>
      <c r="B36" s="259"/>
      <c r="C36" s="547" t="s">
        <v>454</v>
      </c>
      <c r="D36" s="548"/>
      <c r="E36" s="548"/>
      <c r="F36" s="548"/>
      <c r="G36" s="548"/>
      <c r="H36" s="548"/>
      <c r="I36" s="548"/>
      <c r="J36" s="548"/>
      <c r="K36" s="548"/>
      <c r="L36" s="548"/>
      <c r="M36" s="548"/>
      <c r="N36" s="548"/>
      <c r="O36" s="548"/>
      <c r="P36" s="548"/>
      <c r="Q36" s="548"/>
      <c r="R36" s="548"/>
      <c r="S36" s="548"/>
      <c r="T36" s="548"/>
      <c r="U36" s="548"/>
      <c r="V36" s="548"/>
      <c r="W36" s="548"/>
      <c r="X36" s="548"/>
      <c r="Y36" s="549"/>
      <c r="Z36" s="519">
        <v>43861</v>
      </c>
      <c r="AA36" s="262"/>
      <c r="AB36" s="262"/>
      <c r="AC36" s="263"/>
      <c r="AD36" s="261" t="s">
        <v>455</v>
      </c>
      <c r="AE36" s="262"/>
      <c r="AF36" s="262"/>
      <c r="AG36" s="262"/>
      <c r="AO36" s="75" t="s">
        <v>159</v>
      </c>
    </row>
    <row r="37" spans="1:41" s="43" customFormat="1" ht="27.75" customHeight="1" x14ac:dyDescent="0.2">
      <c r="A37" s="258" t="s">
        <v>276</v>
      </c>
      <c r="B37" s="259"/>
      <c r="C37" s="258"/>
      <c r="D37" s="559"/>
      <c r="E37" s="559"/>
      <c r="F37" s="559"/>
      <c r="G37" s="559"/>
      <c r="H37" s="559"/>
      <c r="I37" s="559"/>
      <c r="J37" s="559"/>
      <c r="K37" s="559"/>
      <c r="L37" s="559"/>
      <c r="M37" s="559"/>
      <c r="N37" s="559"/>
      <c r="O37" s="559"/>
      <c r="P37" s="559"/>
      <c r="Q37" s="559"/>
      <c r="R37" s="559"/>
      <c r="S37" s="559"/>
      <c r="T37" s="559"/>
      <c r="U37" s="559"/>
      <c r="V37" s="559"/>
      <c r="W37" s="559"/>
      <c r="X37" s="559"/>
      <c r="Y37" s="259"/>
      <c r="Z37" s="261"/>
      <c r="AA37" s="262"/>
      <c r="AB37" s="262"/>
      <c r="AC37" s="263"/>
      <c r="AD37" s="261"/>
      <c r="AE37" s="262"/>
      <c r="AF37" s="262"/>
      <c r="AG37" s="263"/>
      <c r="AO37" s="75" t="s">
        <v>160</v>
      </c>
    </row>
    <row r="38" spans="1:41" s="43" customFormat="1" ht="27.75" customHeight="1" x14ac:dyDescent="0.2">
      <c r="A38" s="258" t="s">
        <v>276</v>
      </c>
      <c r="B38" s="259"/>
      <c r="C38" s="258"/>
      <c r="D38" s="559"/>
      <c r="E38" s="559"/>
      <c r="F38" s="559"/>
      <c r="G38" s="559"/>
      <c r="H38" s="559"/>
      <c r="I38" s="559"/>
      <c r="J38" s="559"/>
      <c r="K38" s="559"/>
      <c r="L38" s="559"/>
      <c r="M38" s="559"/>
      <c r="N38" s="559"/>
      <c r="O38" s="559"/>
      <c r="P38" s="559"/>
      <c r="Q38" s="559"/>
      <c r="R38" s="559"/>
      <c r="S38" s="559"/>
      <c r="T38" s="559"/>
      <c r="U38" s="559"/>
      <c r="V38" s="559"/>
      <c r="W38" s="559"/>
      <c r="X38" s="559"/>
      <c r="Y38" s="259"/>
      <c r="Z38" s="261"/>
      <c r="AA38" s="262"/>
      <c r="AB38" s="262"/>
      <c r="AC38" s="263"/>
      <c r="AD38" s="261"/>
      <c r="AE38" s="262"/>
      <c r="AF38" s="262"/>
      <c r="AG38" s="263"/>
      <c r="AO38" s="75" t="s">
        <v>161</v>
      </c>
    </row>
    <row r="39" spans="1:41" ht="15" customHeight="1" x14ac:dyDescent="0.2">
      <c r="A39" s="560" t="s">
        <v>37</v>
      </c>
      <c r="B39" s="561"/>
      <c r="C39" s="561"/>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2"/>
      <c r="AO39" s="75" t="s">
        <v>162</v>
      </c>
    </row>
    <row r="40" spans="1:41" customFormat="1" ht="30.75" customHeight="1" x14ac:dyDescent="0.25">
      <c r="A40" s="266" t="s">
        <v>26</v>
      </c>
      <c r="B40" s="266"/>
      <c r="C40" s="266"/>
      <c r="D40" s="266"/>
      <c r="E40" s="266"/>
      <c r="F40" s="266"/>
      <c r="G40" s="266" t="s">
        <v>75</v>
      </c>
      <c r="H40" s="266"/>
      <c r="I40" s="266"/>
      <c r="J40" s="266"/>
      <c r="K40" s="266"/>
      <c r="L40" s="266"/>
      <c r="M40" s="267" t="s">
        <v>68</v>
      </c>
      <c r="N40" s="268"/>
      <c r="O40" s="268"/>
      <c r="P40" s="268"/>
      <c r="Q40" s="268"/>
      <c r="R40" s="268"/>
      <c r="S40" s="268"/>
      <c r="T40" s="268"/>
      <c r="U40" s="268"/>
      <c r="V40" s="269"/>
      <c r="W40" s="267" t="s">
        <v>146</v>
      </c>
      <c r="X40" s="268"/>
      <c r="Y40" s="268"/>
      <c r="Z40" s="268"/>
      <c r="AA40" s="269"/>
      <c r="AB40" s="270" t="str">
        <f>IF(X7="X","APOYO OFICINA ASESORA DE PLANEACIÓN","APOYO OFICINA DE CONTROL INTERNO")</f>
        <v>APOYO OFICINA ASESORA DE PLANEACIÓN</v>
      </c>
      <c r="AC40" s="270"/>
      <c r="AD40" s="270"/>
      <c r="AE40" s="270"/>
      <c r="AF40" s="270"/>
      <c r="AG40" s="270"/>
      <c r="AH40" s="106"/>
      <c r="AO40" s="75" t="s">
        <v>163</v>
      </c>
    </row>
    <row r="41" spans="1:41" s="37" customFormat="1" ht="33.75" customHeight="1" x14ac:dyDescent="0.25">
      <c r="A41" s="107" t="s">
        <v>32</v>
      </c>
      <c r="B41" s="490" t="s">
        <v>455</v>
      </c>
      <c r="C41" s="491"/>
      <c r="D41" s="491"/>
      <c r="E41" s="491"/>
      <c r="F41" s="492"/>
      <c r="G41" s="108" t="s">
        <v>32</v>
      </c>
      <c r="H41" s="490" t="s">
        <v>456</v>
      </c>
      <c r="I41" s="491"/>
      <c r="J41" s="491"/>
      <c r="K41" s="491"/>
      <c r="L41" s="492"/>
      <c r="M41" s="108" t="s">
        <v>32</v>
      </c>
      <c r="N41" s="109"/>
      <c r="O41" s="493" t="s">
        <v>386</v>
      </c>
      <c r="P41" s="493"/>
      <c r="Q41" s="493"/>
      <c r="R41" s="493"/>
      <c r="S41" s="493"/>
      <c r="T41" s="493"/>
      <c r="U41" s="493"/>
      <c r="V41" s="494"/>
      <c r="W41" s="110" t="s">
        <v>32</v>
      </c>
      <c r="X41" s="490" t="s">
        <v>457</v>
      </c>
      <c r="Y41" s="491"/>
      <c r="Z41" s="491"/>
      <c r="AA41" s="492"/>
      <c r="AB41" s="110" t="s">
        <v>32</v>
      </c>
      <c r="AC41" s="135"/>
      <c r="AD41" s="135"/>
      <c r="AE41" s="135"/>
      <c r="AF41" s="135"/>
      <c r="AG41" s="135"/>
      <c r="AO41" s="75" t="s">
        <v>164</v>
      </c>
    </row>
    <row r="42" spans="1:41" s="37" customFormat="1" ht="32.25" customHeight="1" x14ac:dyDescent="0.25">
      <c r="A42" s="107" t="s">
        <v>33</v>
      </c>
      <c r="B42" s="490" t="s">
        <v>458</v>
      </c>
      <c r="C42" s="491"/>
      <c r="D42" s="491"/>
      <c r="E42" s="491"/>
      <c r="F42" s="492"/>
      <c r="G42" s="107" t="s">
        <v>33</v>
      </c>
      <c r="H42" s="495" t="s">
        <v>459</v>
      </c>
      <c r="I42" s="495"/>
      <c r="J42" s="495"/>
      <c r="K42" s="495"/>
      <c r="L42" s="495"/>
      <c r="M42" s="108" t="s">
        <v>33</v>
      </c>
      <c r="N42" s="111"/>
      <c r="O42" s="495" t="s">
        <v>460</v>
      </c>
      <c r="P42" s="495"/>
      <c r="Q42" s="495"/>
      <c r="R42" s="495"/>
      <c r="S42" s="495"/>
      <c r="T42" s="495"/>
      <c r="U42" s="495"/>
      <c r="V42" s="495"/>
      <c r="W42" s="107" t="s">
        <v>33</v>
      </c>
      <c r="X42" s="490" t="s">
        <v>461</v>
      </c>
      <c r="Y42" s="491"/>
      <c r="Z42" s="491"/>
      <c r="AA42" s="492"/>
      <c r="AB42" s="107" t="s">
        <v>33</v>
      </c>
      <c r="AC42" s="135"/>
      <c r="AD42" s="135"/>
      <c r="AE42" s="135"/>
      <c r="AF42" s="135"/>
      <c r="AG42" s="135"/>
      <c r="AO42" s="75" t="s">
        <v>165</v>
      </c>
    </row>
    <row r="43" spans="1:41" s="43" customFormat="1" x14ac:dyDescent="0.2">
      <c r="D43" s="112"/>
      <c r="AO43" s="75" t="s">
        <v>166</v>
      </c>
    </row>
    <row r="44" spans="1:41" x14ac:dyDescent="0.2">
      <c r="AO44" s="75" t="s">
        <v>167</v>
      </c>
    </row>
    <row r="45" spans="1:41" x14ac:dyDescent="0.2">
      <c r="AO45" s="75" t="s">
        <v>168</v>
      </c>
    </row>
    <row r="46" spans="1:41" x14ac:dyDescent="0.2">
      <c r="AO46" s="75" t="s">
        <v>169</v>
      </c>
    </row>
    <row r="47" spans="1:41" x14ac:dyDescent="0.2">
      <c r="AO47" s="75" t="s">
        <v>170</v>
      </c>
    </row>
    <row r="48" spans="1:41" x14ac:dyDescent="0.2">
      <c r="AO48" s="75" t="s">
        <v>171</v>
      </c>
    </row>
  </sheetData>
  <sheetProtection selectLockedCells="1"/>
  <dataConsolidate/>
  <mergeCells count="173">
    <mergeCell ref="B41:F41"/>
    <mergeCell ref="H41:L41"/>
    <mergeCell ref="O41:V41"/>
    <mergeCell ref="X41:AA41"/>
    <mergeCell ref="AC41:AG41"/>
    <mergeCell ref="B42:F42"/>
    <mergeCell ref="H42:L42"/>
    <mergeCell ref="O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F29:AF32"/>
    <mergeCell ref="Z31:Z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C26:C32"/>
    <mergeCell ref="D26:D32"/>
    <mergeCell ref="E26:E32"/>
    <mergeCell ref="F26:F32"/>
    <mergeCell ref="G26:G32"/>
    <mergeCell ref="H26:H32"/>
    <mergeCell ref="AE19:AE25"/>
    <mergeCell ref="AF19:AF21"/>
    <mergeCell ref="AG19:AG25"/>
    <mergeCell ref="O22:O25"/>
    <mergeCell ref="Q22:Q25"/>
    <mergeCell ref="R22:R25"/>
    <mergeCell ref="S22:S25"/>
    <mergeCell ref="T22:T25"/>
    <mergeCell ref="AF22:AF25"/>
    <mergeCell ref="Z24:Z25"/>
    <mergeCell ref="Y19:Y25"/>
    <mergeCell ref="Z19:Z22"/>
    <mergeCell ref="AA19:AA25"/>
    <mergeCell ref="AB19:AB25"/>
    <mergeCell ref="AC19:AC25"/>
    <mergeCell ref="AD19:AD25"/>
    <mergeCell ref="S19:S20"/>
    <mergeCell ref="T19:T20"/>
    <mergeCell ref="U19:U25"/>
    <mergeCell ref="V19:V25"/>
    <mergeCell ref="W19:W25"/>
    <mergeCell ref="X19:X25"/>
    <mergeCell ref="J19:J25"/>
    <mergeCell ref="K19:K25"/>
    <mergeCell ref="O19:O21"/>
    <mergeCell ref="P19:P25"/>
    <mergeCell ref="Q19:Q21"/>
    <mergeCell ref="R19:R21"/>
    <mergeCell ref="C19:C25"/>
    <mergeCell ref="D19:D25"/>
    <mergeCell ref="E19:E25"/>
    <mergeCell ref="F19:F25"/>
    <mergeCell ref="G19:G25"/>
    <mergeCell ref="H19:H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Z17:Z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32"/>
    <mergeCell ref="B12:B32"/>
    <mergeCell ref="C12:C18"/>
    <mergeCell ref="D12:D18"/>
    <mergeCell ref="E12:E18"/>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47" priority="21" operator="containsText" text="EXTREMO">
      <formula>NOT(ISERROR(SEARCH("EXTREMO",J12)))</formula>
    </cfRule>
    <cfRule type="containsText" dxfId="46" priority="22" operator="containsText" text="ALTO">
      <formula>NOT(ISERROR(SEARCH("ALTO",J12)))</formula>
    </cfRule>
    <cfRule type="containsText" dxfId="45" priority="23" operator="containsText" text="MODERADO">
      <formula>NOT(ISERROR(SEARCH("MODERADO",J12)))</formula>
    </cfRule>
    <cfRule type="containsText" dxfId="44" priority="24" operator="containsText" text="BAJO">
      <formula>NOT(ISERROR(SEARCH("BAJO",J12)))</formula>
    </cfRule>
  </conditionalFormatting>
  <conditionalFormatting sqref="U12:U18">
    <cfRule type="containsText" dxfId="43" priority="17" operator="containsText" text="EXTREMO">
      <formula>NOT(ISERROR(SEARCH("EXTREMO",U12)))</formula>
    </cfRule>
    <cfRule type="containsText" dxfId="42" priority="18" operator="containsText" text="MODERADO">
      <formula>NOT(ISERROR(SEARCH("MODERADO",U12)))</formula>
    </cfRule>
    <cfRule type="containsText" dxfId="41" priority="19" operator="containsText" text="ALTO">
      <formula>NOT(ISERROR(SEARCH("ALTO",U12)))</formula>
    </cfRule>
    <cfRule type="containsText" dxfId="40" priority="20" operator="containsText" text="BAJO">
      <formula>NOT(ISERROR(SEARCH("BAJO",U12)))</formula>
    </cfRule>
  </conditionalFormatting>
  <conditionalFormatting sqref="J19:J25">
    <cfRule type="containsText" dxfId="39" priority="13" operator="containsText" text="EXTREMO">
      <formula>NOT(ISERROR(SEARCH("EXTREMO",J19)))</formula>
    </cfRule>
    <cfRule type="containsText" dxfId="38" priority="14" operator="containsText" text="ALTO">
      <formula>NOT(ISERROR(SEARCH("ALTO",J19)))</formula>
    </cfRule>
    <cfRule type="containsText" dxfId="37" priority="15" operator="containsText" text="MODERADO">
      <formula>NOT(ISERROR(SEARCH("MODERADO",J19)))</formula>
    </cfRule>
    <cfRule type="containsText" dxfId="36" priority="16" operator="containsText" text="BAJO">
      <formula>NOT(ISERROR(SEARCH("BAJO",J19)))</formula>
    </cfRule>
  </conditionalFormatting>
  <conditionalFormatting sqref="U19:U25">
    <cfRule type="containsText" dxfId="35" priority="9" operator="containsText" text="EXTREMO">
      <formula>NOT(ISERROR(SEARCH("EXTREMO",U19)))</formula>
    </cfRule>
    <cfRule type="containsText" dxfId="34" priority="10" operator="containsText" text="MODERADO">
      <formula>NOT(ISERROR(SEARCH("MODERADO",U19)))</formula>
    </cfRule>
    <cfRule type="containsText" dxfId="33" priority="11" operator="containsText" text="ALTO">
      <formula>NOT(ISERROR(SEARCH("ALTO",U19)))</formula>
    </cfRule>
    <cfRule type="containsText" dxfId="32" priority="12" operator="containsText" text="BAJO">
      <formula>NOT(ISERROR(SEARCH("BAJO",U19)))</formula>
    </cfRule>
  </conditionalFormatting>
  <conditionalFormatting sqref="U26:U32">
    <cfRule type="containsText" dxfId="31" priority="1" operator="containsText" text="EXTREMO">
      <formula>NOT(ISERROR(SEARCH("EXTREMO",U26)))</formula>
    </cfRule>
    <cfRule type="containsText" dxfId="30" priority="2" operator="containsText" text="MODERADO">
      <formula>NOT(ISERROR(SEARCH("MODERADO",U26)))</formula>
    </cfRule>
    <cfRule type="containsText" dxfId="29" priority="3" operator="containsText" text="ALTO">
      <formula>NOT(ISERROR(SEARCH("ALTO",U26)))</formula>
    </cfRule>
    <cfRule type="containsText" dxfId="28" priority="4" operator="containsText" text="BAJO">
      <formula>NOT(ISERROR(SEARCH("BAJO",U26)))</formula>
    </cfRule>
  </conditionalFormatting>
  <conditionalFormatting sqref="J26:J32">
    <cfRule type="containsText" dxfId="27" priority="5" operator="containsText" text="EXTREMO">
      <formula>NOT(ISERROR(SEARCH("EXTREMO",J26)))</formula>
    </cfRule>
    <cfRule type="containsText" dxfId="26" priority="6" operator="containsText" text="ALTO">
      <formula>NOT(ISERROR(SEARCH("ALTO",J26)))</formula>
    </cfRule>
    <cfRule type="containsText" dxfId="25" priority="7" operator="containsText" text="MODERADO">
      <formula>NOT(ISERROR(SEARCH("MODERADO",J26)))</formula>
    </cfRule>
    <cfRule type="containsText" dxfId="24" priority="8" operator="containsText" text="BAJO">
      <formula>NOT(ISERROR(SEARCH("BAJO",J26)))</formula>
    </cfRule>
  </conditionalFormatting>
  <dataValidations count="15">
    <dataValidation type="list" allowBlank="1" showInputMessage="1" showErrorMessage="1" sqref="U12:U32" xr:uid="{01A48725-CB8F-4AC0-B79C-E6F9ABFE5889}">
      <formula1>$AO$10:$AO$48</formula1>
    </dataValidation>
    <dataValidation type="list" allowBlank="1" showInputMessage="1" showErrorMessage="1" sqref="M15 M22 M29" xr:uid="{281FFDE6-3BD1-4692-BFAF-6DC3B8AF19E3}">
      <formula1>$AJ$16:$AL$16</formula1>
    </dataValidation>
    <dataValidation type="list" allowBlank="1" showInputMessage="1" showErrorMessage="1" sqref="AA12:AA32" xr:uid="{55E70E51-6C16-4859-99C1-7A75E0C53362}">
      <formula1>$AN$12:$AN$13</formula1>
    </dataValidation>
    <dataValidation type="list" allowBlank="1" showInputMessage="1" showErrorMessage="1" sqref="T12 S12:S13 T19 S19:S20 T26 S26:S27" xr:uid="{134366B5-34DA-42C2-9566-462554A4D978}">
      <formula1>$AH$15:$AH$17</formula1>
    </dataValidation>
    <dataValidation type="list" allowBlank="1" showInputMessage="1" showErrorMessage="1" sqref="D12:D32" xr:uid="{61ECFFB3-E799-45DE-BC0E-7BC13EEC1D66}">
      <formula1>$AN$2:$AN$8</formula1>
    </dataValidation>
    <dataValidation type="list" allowBlank="1" showInputMessage="1" showErrorMessage="1" sqref="V12:V32" xr:uid="{B931AD29-15E1-4266-AA63-189DAACCB511}">
      <formula1>$AH$14:$AK$14</formula1>
    </dataValidation>
    <dataValidation type="list" allowBlank="1" showInputMessage="1" showErrorMessage="1" sqref="P12 P19 P26" xr:uid="{7725354D-EB5E-4094-A56E-641FCB54D943}">
      <formula1>$AH$10:$AJ$10</formula1>
    </dataValidation>
    <dataValidation type="list" allowBlank="1" showInputMessage="1" showErrorMessage="1" sqref="M17 M24 M31" xr:uid="{6342F7A1-03FC-4EEA-BEAF-2B38A74B80FC}">
      <formula1>$AH$8:$AI$8</formula1>
    </dataValidation>
    <dataValidation type="list" allowBlank="1" showInputMessage="1" showErrorMessage="1" sqref="M16 M23 M30" xr:uid="{E356F970-602A-4C83-808A-59859109B3FF}">
      <formula1>$AH$7:$AI$7</formula1>
    </dataValidation>
    <dataValidation type="list" allowBlank="1" showInputMessage="1" showErrorMessage="1" sqref="M14 M21 M28" xr:uid="{50950BC0-19B0-41A0-9FCB-2DF89BCA05E7}">
      <formula1>$AH$5:$AI$5</formula1>
    </dataValidation>
    <dataValidation type="list" allowBlank="1" showInputMessage="1" showErrorMessage="1" sqref="M13 M20 M27" xr:uid="{A9D6DF17-D73A-447D-95E0-C3B93425C2F6}">
      <formula1>$AH$4:$AI$4</formula1>
    </dataValidation>
    <dataValidation type="list" allowBlank="1" showInputMessage="1" showErrorMessage="1" sqref="M12 M19 M26" xr:uid="{B3A4F49C-4787-4ABE-A50C-5339EBD2B502}">
      <formula1>$AH$2:$AH$3</formula1>
    </dataValidation>
    <dataValidation type="list" allowBlank="1" showInputMessage="1" showErrorMessage="1" sqref="G12:G32" xr:uid="{05E91D36-A8F8-4DDA-A7B6-91B000F65BB9}">
      <formula1>$AL$2:$AL$6</formula1>
    </dataValidation>
    <dataValidation type="list" allowBlank="1" showInputMessage="1" showErrorMessage="1" sqref="M18 M25 M32" xr:uid="{221D91AE-B3CF-4548-B627-969CB1AAA5C0}">
      <formula1>$AH$9:$AJ$9</formula1>
    </dataValidation>
    <dataValidation type="list" allowBlank="1" showInputMessage="1" showErrorMessage="1" sqref="H12:H32" xr:uid="{DCDCBFC8-42F8-449C-8BBA-9FFCF5BB6B0E}">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MAPA DE RIESGOS CORRUPCIÓN</vt:lpstr>
      <vt:lpstr>EDUCACIÓN</vt:lpstr>
      <vt:lpstr>EMPRENDER</vt:lpstr>
      <vt:lpstr>ESPIRITUALIDAD</vt:lpstr>
      <vt:lpstr>SALUD</vt:lpstr>
      <vt:lpstr>SICOSOCIAL</vt:lpstr>
      <vt:lpstr>SOCIOLEGAL</vt:lpstr>
      <vt:lpstr>TERRITORIO</vt:lpstr>
      <vt:lpstr>EXTERNADO</vt:lpstr>
      <vt:lpstr>INTERNADO</vt:lpstr>
      <vt:lpstr>EDUCACIÓN!Área_de_impresión</vt:lpstr>
      <vt:lpstr>EMPRENDER!Área_de_impresión</vt:lpstr>
      <vt:lpstr>ESPIRITUALIDAD!Área_de_impresión</vt:lpstr>
      <vt:lpstr>EXTERNADO!Área_de_impresión</vt:lpstr>
      <vt:lpstr>INTERNADO!Área_de_impresión</vt:lpstr>
      <vt:lpstr>SALUD!Área_de_impresión</vt:lpstr>
      <vt:lpstr>SICOSOCIAL!Área_de_impresión</vt:lpstr>
      <vt:lpstr>SOCIOLEGAL!Área_de_impresión</vt:lpstr>
      <vt:lpstr>TERRITORIO!Área_de_impresión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2016-11-25T16:21:45Z</cp:lastPrinted>
  <dcterms:created xsi:type="dcterms:W3CDTF">2016-10-28T13:56:30Z</dcterms:created>
  <dcterms:modified xsi:type="dcterms:W3CDTF">2020-02-05T21:53:52Z</dcterms:modified>
</cp:coreProperties>
</file>