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showInkAnnotation="0"/>
  <mc:AlternateContent xmlns:mc="http://schemas.openxmlformats.org/markup-compatibility/2006">
    <mc:Choice Requires="x15">
      <x15ac:absPath xmlns:x15ac="http://schemas.microsoft.com/office/spreadsheetml/2010/11/ac" url="M:\HPSCANS\"/>
    </mc:Choice>
  </mc:AlternateContent>
  <xr:revisionPtr revIDLastSave="0" documentId="8_{ACC07A0E-F4B2-48F7-BDE2-8390E29F07E4}" xr6:coauthVersionLast="47" xr6:coauthVersionMax="47" xr10:uidLastSave="{00000000-0000-0000-0000-000000000000}"/>
  <bookViews>
    <workbookView xWindow="-120" yWindow="-120" windowWidth="19440" windowHeight="15000" firstSheet="1" activeTab="1" xr2:uid="{00000000-000D-0000-FFFF-FFFF00000000}"/>
  </bookViews>
  <sheets>
    <sheet name="MAPA DE RIESGOS CORRUPCIÓN" sheetId="2" state="hidden" r:id="rId1"/>
    <sheet name="FORMATO" sheetId="6" r:id="rId2"/>
  </sheets>
  <definedNames>
    <definedName name="_xlnm._FilterDatabase" localSheetId="1" hidden="1">FORMATO!$A$1:$AL$50</definedName>
    <definedName name="_xlnm.Print_Area" localSheetId="1">FORMATO!$A$1:$AG$50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9" i="6" l="1"/>
  <c r="N38" i="6"/>
  <c r="N37" i="6"/>
  <c r="N36" i="6"/>
  <c r="N35" i="6"/>
  <c r="N34" i="6"/>
  <c r="N33" i="6"/>
  <c r="I33" i="6"/>
  <c r="I34" i="6" s="1"/>
  <c r="O33" i="6" l="1"/>
  <c r="O36" i="6" s="1"/>
  <c r="Q36" i="6" s="1"/>
  <c r="Q33" i="6" s="1"/>
  <c r="J33" i="6"/>
  <c r="I35" i="6"/>
  <c r="AB48" i="6"/>
  <c r="N32" i="6"/>
  <c r="N31" i="6"/>
  <c r="N30" i="6"/>
  <c r="N29" i="6"/>
  <c r="N28" i="6"/>
  <c r="N27" i="6"/>
  <c r="N26" i="6"/>
  <c r="I26" i="6"/>
  <c r="I27" i="6" s="1"/>
  <c r="N25" i="6"/>
  <c r="N24" i="6"/>
  <c r="N23" i="6"/>
  <c r="N22" i="6"/>
  <c r="N21" i="6"/>
  <c r="N20" i="6"/>
  <c r="N19" i="6"/>
  <c r="I19" i="6"/>
  <c r="I20" i="6" s="1"/>
  <c r="J19" i="6" s="1"/>
  <c r="R36" i="6" l="1"/>
  <c r="O26" i="6"/>
  <c r="O29" i="6" s="1"/>
  <c r="Q29" i="6" s="1"/>
  <c r="Q26" i="6" s="1"/>
  <c r="O19" i="6"/>
  <c r="O22" i="6" s="1"/>
  <c r="R22" i="6" s="1"/>
  <c r="J26" i="6"/>
  <c r="I28" i="6"/>
  <c r="I21" i="6"/>
  <c r="R29" i="6" l="1"/>
  <c r="Q22" i="6"/>
  <c r="Q19" i="6" s="1"/>
  <c r="N12" i="6" l="1"/>
  <c r="N13" i="6"/>
  <c r="N14" i="6"/>
  <c r="N15" i="6"/>
  <c r="N16" i="6"/>
  <c r="N17" i="6"/>
  <c r="N18" i="6"/>
  <c r="O12" i="6" l="1"/>
  <c r="I12" i="6"/>
  <c r="I13" i="6" s="1"/>
  <c r="I14" i="6" l="1"/>
  <c r="J12" i="6"/>
  <c r="O15" i="6"/>
  <c r="Q15" i="6" s="1"/>
  <c r="T36" i="6" l="1"/>
  <c r="S36" i="6"/>
  <c r="T29" i="6"/>
  <c r="S29" i="6"/>
  <c r="T22" i="6"/>
  <c r="S22" i="6"/>
  <c r="T15" i="6"/>
  <c r="S15" i="6"/>
  <c r="R15" i="6"/>
  <c r="Q12" i="6"/>
  <c r="N39" i="2" l="1"/>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Q26" i="2" s="1"/>
  <c r="R26" i="2" s="1"/>
  <c r="V26" i="2" s="1"/>
  <c r="O33" i="2"/>
  <c r="P33" i="2" s="1"/>
  <c r="S33" i="2" s="1"/>
  <c r="I33" i="2"/>
  <c r="I26" i="2"/>
  <c r="O19" i="2"/>
  <c r="P19" i="2" s="1"/>
  <c r="S19" i="2" s="1"/>
  <c r="I19" i="2"/>
  <c r="F12" i="2"/>
  <c r="S26" i="2" l="1"/>
  <c r="X26" i="2" s="1"/>
  <c r="Q19" i="2"/>
  <c r="R19" i="2" s="1"/>
  <c r="V19" i="2" s="1"/>
  <c r="Q33" i="2"/>
  <c r="R33" i="2" s="1"/>
  <c r="X33" i="2"/>
  <c r="T33" i="2"/>
  <c r="Y33" i="2" s="1"/>
  <c r="J33" i="2"/>
  <c r="J35" i="2"/>
  <c r="W19" i="2"/>
  <c r="J26" i="2"/>
  <c r="J28" i="2"/>
  <c r="J21" i="2"/>
  <c r="J19" i="2"/>
  <c r="T19" i="2"/>
  <c r="Y19" i="2" s="1"/>
  <c r="X19" i="2"/>
  <c r="N14" i="2"/>
  <c r="N15" i="2"/>
  <c r="T26" i="2" l="1"/>
  <c r="Y26" i="2" s="1"/>
  <c r="Z26" i="2" s="1"/>
  <c r="AA28" i="2" s="1"/>
  <c r="V33" i="2"/>
  <c r="W33" i="2"/>
  <c r="Z33" i="2" s="1"/>
  <c r="Z19" i="2"/>
  <c r="AA21" i="2" s="1"/>
  <c r="H12" i="2"/>
  <c r="N12" i="2"/>
  <c r="N13" i="2"/>
  <c r="N16" i="2"/>
  <c r="N17" i="2"/>
  <c r="N18" i="2"/>
  <c r="AA26" i="2" l="1"/>
  <c r="AA33" i="2"/>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<sst xmlns="http://schemas.openxmlformats.org/spreadsheetml/2006/main" count="549" uniqueCount="243">
  <si>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</si>
  <si>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</si>
  <si>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</si>
  <si>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</si>
  <si>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</si>
  <si>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</si>
  <si>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</si>
  <si>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</si>
  <si>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</si>
  <si>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</si>
  <si>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</si>
  <si>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</si>
  <si>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</si>
  <si>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</si>
  <si>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</si>
  <si>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</si>
  <si>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</si>
  <si>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</si>
  <si>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</si>
  <si>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</si>
  <si>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</si>
  <si>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</si>
  <si>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</si>
  <si>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</si>
  <si>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</si>
  <si>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</si>
  <si>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</si>
  <si>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</si>
  <si>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</si>
  <si>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</si>
  <si>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</si>
  <si>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</si>
  <si>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</si>
  <si>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</si>
  <si>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</si>
  <si>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</si>
  <si>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</si>
  <si>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</si>
  <si>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</si>
  <si>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</si>
  <si>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</si>
  <si>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</si>
  <si>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</si>
  <si>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</si>
  <si>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</si>
  <si>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</si>
  <si>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</si>
  <si>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</si>
  <si>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</si>
  <si>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</si>
  <si>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</si>
  <si>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</si>
  <si>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</si>
  <si>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</si>
  <si>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</si>
  <si>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</si>
  <si>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</si>
  <si>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</si>
  <si>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PROCESO/
OBJETIVO</t>
  </si>
  <si>
    <t>ÁREA*/ OBJETIVO</t>
  </si>
  <si>
    <t>TIPO DE RIESGO</t>
  </si>
  <si>
    <t>FINANCIERO</t>
  </si>
  <si>
    <t>ESTRATÉGICO</t>
  </si>
  <si>
    <t>OPERATIVO</t>
  </si>
  <si>
    <t>CUMPLIMIENTO</t>
  </si>
  <si>
    <t>TECNOLOGÍA</t>
  </si>
  <si>
    <t>DESCRIPCIÓN DE CAMBIOS EN RIESGOS</t>
  </si>
  <si>
    <t>FECHA DE ACTUALIZACIÓN:</t>
  </si>
  <si>
    <t>APROBACIÓN LÍDER DEL PROCESO</t>
  </si>
  <si>
    <t>ANÁLISIS DEL RIESGO</t>
  </si>
  <si>
    <t>FORMULACIÓN</t>
  </si>
  <si>
    <t>SEGUIMIENTO 1</t>
  </si>
  <si>
    <t>SEGUIMIENTO 2</t>
  </si>
  <si>
    <t>SEGUIMIENTO 3</t>
  </si>
  <si>
    <r>
      <t xml:space="preserve">ACCIÓN: </t>
    </r>
    <r>
      <rPr>
        <sz val="10"/>
        <color theme="1"/>
        <rFont val="Times New Roman"/>
        <family val="1"/>
      </rPr>
      <t>(Marcar con "X")</t>
    </r>
  </si>
  <si>
    <t>REVISÓ</t>
  </si>
  <si>
    <t xml:space="preserve">DESCRIPCIÓN DE LA ACTIVIDAD DE CONTROL </t>
  </si>
  <si>
    <t xml:space="preserve">CARACTERISTICAS DEL CONTROL </t>
  </si>
  <si>
    <t>ASIGNADO</t>
  </si>
  <si>
    <t>NO ASIGNADO</t>
  </si>
  <si>
    <t>INADECUADO</t>
  </si>
  <si>
    <t>INOPORTUNA</t>
  </si>
  <si>
    <t>CONFIABLE</t>
  </si>
  <si>
    <t>NO CONFIABLE</t>
  </si>
  <si>
    <t>SE INVESTIGAN Y SE RESUELVEN OPORTUNAMENTE</t>
  </si>
  <si>
    <t>NO SE INVESTIGAN Y SE RESUELVEN OPORTUNAMENTE</t>
  </si>
  <si>
    <t>COMPLETA</t>
  </si>
  <si>
    <t>¿Existe un responsable asignado a la ejecución del control?</t>
  </si>
  <si>
    <t>¿La oportunidad en que se ejecuta el control ayuda a prevenir la mitigación del riesgo o a detectar la materialización del riesgo de manera oportuna?</t>
  </si>
  <si>
    <t>NO EXISTE</t>
  </si>
  <si>
    <t xml:space="preserve">DEBE ESTABLECER ACCIONES PARA FORTALECER EL CONTROL </t>
  </si>
  <si>
    <t>EXTREMO</t>
  </si>
  <si>
    <t>ALTO</t>
  </si>
  <si>
    <t>MODERADO</t>
  </si>
  <si>
    <t>BAJO</t>
  </si>
  <si>
    <t>DIRECTAMENTE</t>
  </si>
  <si>
    <t>INDIRECTAMENTE</t>
  </si>
  <si>
    <t>OPCIÓN DE MANEJO</t>
  </si>
  <si>
    <t>ACEPTAR EL RIESGO</t>
  </si>
  <si>
    <t>REDUCIR EL RIESGO</t>
  </si>
  <si>
    <t>EVITAR EL RIESGO</t>
  </si>
  <si>
    <t>COMPARTIR EL RIESGO</t>
  </si>
  <si>
    <t>FECHA DE ÚLTIMA MATERIALIZACIÓN DEL RIESGO</t>
  </si>
  <si>
    <t>INDICADORES</t>
  </si>
  <si>
    <t>MAYOR</t>
  </si>
  <si>
    <t>RARA VEZ</t>
  </si>
  <si>
    <t>IMPROBABLE</t>
  </si>
  <si>
    <t>POSIBLE</t>
  </si>
  <si>
    <t>PROBABLE</t>
  </si>
  <si>
    <t>CATASTRÓFICO</t>
  </si>
  <si>
    <t>CASI SEGURO</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</si>
  <si>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</si>
  <si>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</si>
  <si>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</si>
  <si>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</si>
  <si>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GERENCIAL</t>
  </si>
  <si>
    <t xml:space="preserve">DE CUMPLIMIENTO </t>
  </si>
  <si>
    <t>TÉCNOLOGIA</t>
  </si>
  <si>
    <t>DE IMAGEN O REPUTACIONAL</t>
  </si>
  <si>
    <t>ACCIONES DE CONTINGENCIA EN CASO DE MATERIALIZACIÓN DEL RIESGO</t>
  </si>
  <si>
    <t>INSIGNIFICANTE</t>
  </si>
  <si>
    <t>MENOR</t>
  </si>
  <si>
    <t>ADECUADO</t>
  </si>
  <si>
    <t>OPORTUNA</t>
  </si>
  <si>
    <t>PREVENIR</t>
  </si>
  <si>
    <t>DETECTAR</t>
  </si>
  <si>
    <t>NO ES UN CONTROL</t>
  </si>
  <si>
    <t>INCOMPLETA</t>
  </si>
  <si>
    <t>Valor</t>
  </si>
  <si>
    <t>PESO DEL DISEÑO DE CADA CONTROL</t>
  </si>
  <si>
    <t>PESO DE LA EJECUCIÓN DE CADA CONTROL</t>
  </si>
  <si>
    <t>FUERTE (SIEMPRE SE EJECUTA)</t>
  </si>
  <si>
    <t>MODERADO (ALGUNAS VECES)</t>
  </si>
  <si>
    <t>DÉBIL (NO SE EJECUTA)</t>
  </si>
  <si>
    <t>SOLIDEZ INDIVIDUAL DE CADA CONTROL</t>
  </si>
  <si>
    <t>CONTROLES AYUDAN A DISMINUIR PROBABILIDAD</t>
  </si>
  <si>
    <t>CONTROLES AYUDAN A DISMINUIR IMPACTO</t>
  </si>
  <si>
    <t>Sí</t>
  </si>
  <si>
    <t>NO DISMINUYE</t>
  </si>
  <si>
    <t>No. De columnas en la matriz de riesgo que se desplaza en el eje de la probabilidad.</t>
  </si>
  <si>
    <t>No. De columnas en la matriz de riesgo que se desplaza en el eje de la impacto.</t>
  </si>
  <si>
    <t>OBSERVACIONES DEL MONITOREO</t>
  </si>
  <si>
    <t>ZONA DE RIESGO RESIDUAL</t>
  </si>
  <si>
    <t>ZONA DE RIESGO INHERENTE</t>
  </si>
  <si>
    <t>TIPO DE CONTROL</t>
  </si>
  <si>
    <t>PREVENTIVO</t>
  </si>
  <si>
    <t>APOYO OFICINA DE ASESORA DE PLANEACIÓN</t>
  </si>
  <si>
    <t>1. BAJO</t>
  </si>
  <si>
    <t>2. BAJO</t>
  </si>
  <si>
    <t>3. BAJO</t>
  </si>
  <si>
    <t>4. BAJO</t>
  </si>
  <si>
    <t>5. BAJO</t>
  </si>
  <si>
    <t>1. MODERADO</t>
  </si>
  <si>
    <t>2. MODERADO</t>
  </si>
  <si>
    <t>3. MODERADO</t>
  </si>
  <si>
    <t>4. MODERADO</t>
  </si>
  <si>
    <t>5. MODERADO</t>
  </si>
  <si>
    <t>1. ALTO</t>
  </si>
  <si>
    <t>2. ALTO</t>
  </si>
  <si>
    <t>3. ALTO</t>
  </si>
  <si>
    <t>4. ALTO</t>
  </si>
  <si>
    <t>5. ALTO</t>
  </si>
  <si>
    <t>6. ALTO</t>
  </si>
  <si>
    <t>7. ALTO</t>
  </si>
  <si>
    <t>1. EXTREMO</t>
  </si>
  <si>
    <t>2. EXTREMO</t>
  </si>
  <si>
    <t>3. EXTREMO</t>
  </si>
  <si>
    <t>4. EXTREMO</t>
  </si>
  <si>
    <t>5. EXTREMO</t>
  </si>
  <si>
    <t>6. EXTREMO</t>
  </si>
  <si>
    <t>7. EXTREMO</t>
  </si>
  <si>
    <t>¿El responsable tiene la autoridad y adecuada segregación de funciones en la ejecución del control?</t>
  </si>
  <si>
    <t>DETECTIVO</t>
  </si>
  <si>
    <t>ACCIONES IMPLEMENTADAS</t>
  </si>
  <si>
    <t>ACCIONES ASOCIADAS AL FORTALECIMIENTO DEL CONTROL O A LA CAUSA</t>
  </si>
  <si>
    <t>PERIODO DE EJECUCIÓN DE LAS ACCIONES A IMPLEMENTAR</t>
  </si>
  <si>
    <t>ACCIONES A IMPLEMENTAR PARA EL FORTALECIMIENTO</t>
  </si>
  <si>
    <t>FECHA  (DD/MM/AAAA)</t>
  </si>
  <si>
    <t xml:space="preserve">SEGUIMIENTO Y EVALUACIÓN A LA GESTIÓN </t>
  </si>
  <si>
    <t>Proporcionar información sobre la efectividad del Sistema de Control Interno, la operación de la 1ª y 2ª Línea de defensa del Modelo Integrado de Planeación y Gestión -MIPG con un enfoque basado en riesgos</t>
  </si>
  <si>
    <t>No contribuir con el logro de los objetivos institucionales y mejora de los procesos
Deterioro de imagen y credibilidad de la OCI</t>
  </si>
  <si>
    <t xml:space="preserve">No contribuir con el logro de los objetivos institucionales y mejora de los procesos
Deterioro de imagen y credibilidad de la OCI
</t>
  </si>
  <si>
    <t>Incumplimiento del Plan Anual de Auditorias</t>
  </si>
  <si>
    <t xml:space="preserve">Desplazamiento de la auditoria no ejecutada a meses posteriores o a la vigencia inmediatamente posterior. </t>
  </si>
  <si>
    <t>Desconocida</t>
  </si>
  <si>
    <t>Revisión y estudio de información abierta al público general, sobre el tema específico por parte de miembros del equipo de la OCI, para atender posteriormente la solicitud de asesoría o acompañamiento.</t>
  </si>
  <si>
    <t>#1</t>
  </si>
  <si>
    <t>ALEXA XIMENA LENES ROJAS</t>
  </si>
  <si>
    <t>LUIS ORLANDO BARRERA CEPEDA</t>
  </si>
  <si>
    <t>JEFE OFICINA DE CONTROL INTERNO</t>
  </si>
  <si>
    <t>PROFESIONAL UNIVERSITARIO</t>
  </si>
  <si>
    <t>No aportar de manera oportuna información para la efectiva toma de decisiones estratégicas para el Instituto</t>
  </si>
  <si>
    <t>Profesionales de Auditoría</t>
  </si>
  <si>
    <t>Ajustes al Informe de Auditoría
Recomendaciones y sugerencias del Jefe de la OCI y del Equipo Auditor de la OCI, al Auditor del caso</t>
  </si>
  <si>
    <t>Informes de Auditoría sin hallazgos y/o recomendaciones relevantes para la mejora de los procesos</t>
  </si>
  <si>
    <t>Asesorías o acompañamientos no atendidos por la OCI</t>
  </si>
  <si>
    <t>Jefe de Oficina Control Interno</t>
  </si>
  <si>
    <t>Jefe de OCI y Profesionales de Auditoría de OCI</t>
  </si>
  <si>
    <t xml:space="preserve">1. Los responsables de las áreas o procesos auditados no suministran la información o no atienden visitas de auditoría oportunamente, ya sea por prioridades a la operatividad de las dependencias, o por motivos asociados a fala de disponibilidad presencial del personal, generada por la pandemia COVID-19.
2. Entregas de Información parcial o inconsistente con las solicitudes, por parte de las áreas o procesos auditados.
3.Surgimiento de Auditorías Especiales solicitadas por la Dirección o requeridas por particularidades de la Gestión, a las cuales se da priorización con tiempos de respuesta mínimos, de manera que se retrasan los tiempos de las auditorías programadas con antelación.
</t>
  </si>
  <si>
    <r>
      <t xml:space="preserve">Indicador de Efectividad: 
</t>
    </r>
    <r>
      <rPr>
        <sz val="10"/>
        <color theme="1"/>
        <rFont val="Times New Roman"/>
        <family val="1"/>
      </rPr>
      <t xml:space="preserve"># de casos de desfases en el programa anual de auditoría, superiores a un mes.
(Meta: 0)
</t>
    </r>
    <r>
      <rPr>
        <b/>
        <sz val="10"/>
        <color theme="1"/>
        <rFont val="Times New Roman"/>
        <family val="1"/>
      </rPr>
      <t xml:space="preserve">
Indicador de Eficacia de la acción 1:
 </t>
    </r>
    <r>
      <rPr>
        <sz val="10"/>
        <color theme="1"/>
        <rFont val="Times New Roman"/>
        <family val="1"/>
      </rPr>
      <t xml:space="preserve"># Revisiones a la ejecución del Plan de Auditoría desde el mes de Marzo.
Indicador ideal: Uno cada mes.
</t>
    </r>
  </si>
  <si>
    <t>1. Mensual desde Marzo
2. Mensual desde Marzo
3. Cada vez que surja una Auditoría Especial</t>
  </si>
  <si>
    <t>Año 2020</t>
  </si>
  <si>
    <t>Informes de Auditoría que no contienen hallazgos y/o recomendaciones que aporten a la mejora continua en los procesos y las áreas del Instituto</t>
  </si>
  <si>
    <t>Descripción del Riesgo</t>
  </si>
  <si>
    <t xml:space="preserve">Pérdida de trazabilidad y evidencia de las Auditorias y seguimientos realizados ante eventuales procesos de investigación de entes externos.
</t>
  </si>
  <si>
    <t xml:space="preserve">Completar el archivo con la información que posee cada auditor en sus archivos y correos. </t>
  </si>
  <si>
    <t>Profesionales de Auditoría de OCI y Secretaria de la OCI</t>
  </si>
  <si>
    <r>
      <t xml:space="preserve">Indicador de Efectividad: 
</t>
    </r>
    <r>
      <rPr>
        <sz val="10"/>
        <color theme="1"/>
        <rFont val="Times New Roman"/>
        <family val="1"/>
      </rPr>
      <t xml:space="preserve"># de Auditorías o seguimientos con carpetas sin el mínimo de documentos requeridos.
(Meta: 0)
</t>
    </r>
    <r>
      <rPr>
        <b/>
        <sz val="10"/>
        <color theme="1"/>
        <rFont val="Times New Roman"/>
        <family val="1"/>
      </rPr>
      <t xml:space="preserve">
Indicador de Eficacia de la acción 1:
 </t>
    </r>
    <r>
      <rPr>
        <sz val="10"/>
        <color theme="1"/>
        <rFont val="Times New Roman"/>
        <family val="1"/>
      </rPr>
      <t xml:space="preserve"># Auditorías o seguimientos con verificación de todos los documentos mínimos / Total de Auditorías o seguimientos finalizados en el período.
Meta: 100%.
</t>
    </r>
  </si>
  <si>
    <t>x</t>
  </si>
  <si>
    <t>1. Socialización de temas de Control Interno y los roles de la OCI, mediante una comunicación semestral a todos los empleados y contratistas del Instituto. (Fortaleciendo acción de control para mitigar la cuarta causa)</t>
  </si>
  <si>
    <t xml:space="preserve">1. Semestral </t>
  </si>
  <si>
    <t>1. Cuatrimestral (desde abril)</t>
  </si>
  <si>
    <t>Revisión y Formulación 2021: Adición de gestión de un riesgo en mapa del proceso. Ajuste de Causas en primeros dos riesgos y ajustes de controles, incluyendo la incorporación como causa de riesgos la pandemia  COVID-19, con el consecuente fortalecimiento de acciones de control.</t>
  </si>
  <si>
    <t>PROFESIONAL DE AUDITORÌA OCI - CONTRATISTA</t>
  </si>
  <si>
    <t>WILLINGTON GRANADOS</t>
  </si>
  <si>
    <t>Recursos limitados  (Tiempo, personal, etc.)
Rotación en la contratación del personal contratistas de la OCI
Errores en la planeación o en las pruebas y revisiones aplicadas en la Auditoría</t>
  </si>
  <si>
    <t>1. Cada vez que se realiza una auditoría, el Auditor líder,  diligencia Formato de Programa de Auditoría
2. El Jefe de la Oficina hace seguimiento interno permanente al cumplimiento del Plan Anual de Auditorías.
3. Cada vez que se emite un Informe Preliminar de Auditoría, el Jefe de la OCI,  revisa, valida y aprueba dicho documento.
4. Socialización de todos los Informes Definitivos de Auditoría con el equipo de Auditoría de la OCI, como insumo para enfocar revisiones y verificaciones. 
5. Aplicación del Formato de Evaluación de Auditorías Internas, código S-SEG-FT-001, como retroalimentación de los procesos auditados.</t>
  </si>
  <si>
    <t>Cambios en Leyes, Normas y/o Reglamentación
Modificaciones en procedimientos internos
Limitaciones y restricciones al personal, sobre recursos para capacitaciones
Entendimiento limitado del rol de la Oficina de Control Interno por parte de los Procesos y Dependencias
Solicitud no oportuna de acompañamiento o asesoría por parte de las áreas, procesos o dependencias</t>
  </si>
  <si>
    <t xml:space="preserve">Designación de los Auditores para las asesorías, por parte del Jefe de la OCI, según conocimientos y habilidades específicos.
Capacitaciones, según disponibilidad, en  temas de relevancia para el ejercicio de la función de Auditoría.
Compartir el material de capacitaciones a las cuales asiste cada miembro del equipo de Auditoría, al resto del equipo para transmitir los  conocimientos adquiridos, compartiendo las memorias y/o extractos de las capacitaciones.
Socialización de todos los documentos oficializados desde diciembre de  2018 a la fecha,  relacionados en el Sistema Integrado de Gestión, propios de la OCI. </t>
  </si>
  <si>
    <t xml:space="preserve">Correo electrónico dirigido a todo el personal del IDIPRON
</t>
  </si>
  <si>
    <t>Las asesorías o acompañamientos requeridos por las áreas o Entes de Control Externo a la Oficina de Control Interno no sean atendidos de manera pertinente</t>
  </si>
  <si>
    <t xml:space="preserve">1. Seguimiento Interno trimestral al Plan Anual de Auditorías.
2. Carta de Representación firmada por el líder del proceso a auditar. Especificar en las solicitudes escritas los plazos máximos para el suministro de información .
</t>
  </si>
  <si>
    <t xml:space="preserve">1. Hacer seguimiento mensual al desarrollo de las auditorías en ejecución mediante reunión del equipo de Auditoría con el Jefe de la Oficina de Control Interno, donde se expongan las situaciones asociadas a la Pandemia COVID- 19  que sugieran demoras en el cumplimiento del PAAI. Se tomarán las medidas pertinentes según el caso, ya sea ajustando los tiempos o limitando el alcance de las auditorías.
2. Hacer seguimiento mensual al desarrollo de las auditorías en ejecución mediante reunión del equipo de Auditoría con el Jefe de la Oficina de Control Interno, donde se expongan las situaciones asociadas a solicitudes de prórroga o dilaciones en el suministro de información, que impliquen demoras en el cumplimiento del PAAI. Se tomarán las medidas pertinentes según el caso, ya sea ajustando los tiempos o limitando el alcance de las auditorías.
3. Ajuste al Plan Anual de Auditorías cada vez que se presente una Auditoría Especial. 
</t>
  </si>
  <si>
    <t>1. Acta de Reunión
2. Acta de Reunión
3. Plan Anual de Auditorías y sus modificaciones</t>
  </si>
  <si>
    <t xml:space="preserve">1. Gran parte de la información que se recibe en tiempos de pandemia COVID-19 se maneja en la nube o mediante correo electrónico sin ser impresa permanentemente debido a teletrabajo o trabajo en casa, y la carpeta compartida digital tiene limitaciones para bajar archivos comprimidos  directamente de OneDrive. </t>
  </si>
  <si>
    <t>Información documental incompleta en carpetas de Auditorías Internas o Seguimientos de la OCI</t>
  </si>
  <si>
    <t xml:space="preserve">1. Organización y revisión de documentos de archivo de la OCI de manera periódica variable por parte de la Secretaria de la  OCI.
</t>
  </si>
  <si>
    <t>No contar con la información completa en papeles de trabajo de Auditorías Internas o Seguimientos de la OCI</t>
  </si>
  <si>
    <t>Incumplimiento en la ejecución del Plan Anual de Auditorias</t>
  </si>
  <si>
    <t xml:space="preserve">1. Lista de verificación </t>
  </si>
  <si>
    <t xml:space="preserve">1. Implementar la validación, a través de firma de la Secretaria de la Oficina de Control Interno, de manera cuatrimestral a partir de abril, la completitud de los documentos mínimos a archivar en las carpetas de auditorías y seguimientos, de acuerdo a lista de chequeo 
</t>
  </si>
  <si>
    <t>Primer Cuatrimestre: Teniendo en cuenta que para esta vigencia No se implementaron acciones de control al riesgo, adicionales a las acciones ya implementadas desde la anterior vigencia, Durante el primer cuatrimestre no se observa materialización del riesgo. el informe definitivo de Auditoría: (PLAN DE DESARROLLO DE METAS) e Informes de seguimientos  (ITB, Y AUSTERIDAD EN EL GASTO)  contienen recomendaciones  tendientes a la mejora.</t>
  </si>
  <si>
    <r>
      <t xml:space="preserve">Indicador de Efectividad:  
</t>
    </r>
    <r>
      <rPr>
        <sz val="10"/>
        <color theme="1"/>
        <rFont val="Times New Roman"/>
        <family val="1"/>
      </rPr>
      <t># de Informes de Auditoría sin hallazgos y/o recomendaciones relevantes para la mejora de los procesos. (Meta: 0). 
Indicador de Efectividad Pimer cuatrimestre: Cero (0)</t>
    </r>
    <r>
      <rPr>
        <b/>
        <sz val="10"/>
        <color theme="1"/>
        <rFont val="Times New Roman"/>
        <family val="1"/>
      </rPr>
      <t>.</t>
    </r>
  </si>
  <si>
    <t xml:space="preserve">La Oficina de Control Interno realizó asesorías y acompañamientos solicitados participando en:
 mesas de trabajo para la formulación de plan de mejoramiento auditorías externas Contraloría de Bogotá dos (2) y  CIDDCA una (1);  mesa de trabajo auditoría interna del proceso misional una (1); Atención al Ciudadano una (1); reunión con Área de Desarrollo Humano, OAJ y Control Interno Disciplinario una (1) . Además, un (1) concepto jurídico sobre derecho de petición (evidencias pantallazos correos electrónicos , de participación en reuniones virtuales y registros de asistencia).  
Se diseñaron siete piezas comunicativas conteniendo  conceptos de control interno y roles de la Oficina de Control Interno -OCI-; se gestionó su publicación con el Área de Comunicaciones  a través de medios electrónicos para que se divulgaran entre los meses de abril, mayo y junio. Durante el mes de abril se divulgó la primera pieza mediante correo masivo a todos los servidores del Instituto (evidencia pantallazo correo electrónico masivo). </t>
  </si>
  <si>
    <t xml:space="preserve">Indicador Efectividad: 
# de acompañamientos de OCI del período/ # total de requerimientos de acompañamientos del Período.
Primer cuatrimestre:
7 / 7 = 100%
Indicador de Eficacia acción 1: 
# de correos electrónicos masivos dentro de la entidad socializando los roles de la Oficina de Control Interno en el primer semestre
Meta= 1
Para el primer cuatrimestre no se presenta medición del indicador de eficacia, por cuanto el cumplimiento de la acción planteada cubre el primer semestre, se reportará su medición en el próximo seguimiento. </t>
  </si>
  <si>
    <t>Conforme a las evidencias aportadas se evidncia las recomendación realizadas en las distintas auditorias y seguimientos realoizazados  Evidencias en carpeta digital, carpeta compartida: Z:\CARPETA COMPARTIDA CONTROL INTERNO\2021\MAPAS DE RIESGO\MAPA DE RIESGO GESTIÓN 2021 - OCI\PRIMER SEGUIMIENTO 2021</t>
  </si>
  <si>
    <t xml:space="preserve">Primer cuatrimestre: 
1. Seguimiento Interno a Plan Anual de Auditorías. Se realiza seguimiento al cumplimiento al PAAI, con corte a Marzo 31 de 2021, encontrándose que de 33 actividades de Auditoría, entre: Informes de Auditorías obligatorias, Auditorías especiales, Informes y seguimientos de Ley, que según programación debían haberse finalizado dentro de los primeros cuatro meses del año, ha retraso mayor a 4 semanas en 5 de ellas. Es decir, hubo un cumplimiento en el cronograma del 82%.
2. Carta de Representación firmada por el líder del proceso a auditar: Todas las auditorías iniciadas durante el cuatrimestre (Gestión de mejoramiento; Participacion ciudadana y Gestión Jurídica) cuentan con carta de representación donde se especidifca el compromiso de entregar la información solicitada con la calidad y oportunidad requeridas.
3. Específicar en las solicitudes escritas los plazos máximos para el suministro de información : En las solicitudes de información,  se observa la especificación de los plazos para el suministro de dicha información.
4. Comunicar al auditado, y hacer constar en el acta de cierre de las Auditorías, momento en que se socializan los informes preliminares, el tiempo máximo que se tendrá como plazo para aceptar observaciones debidamente soportadas sobre dicho Informe, con el fin de agilizar la emisión del Informe Definitivo: En las actas de cierre de las auditorías se observa la especificación de los plazos para observaciones al informe. </t>
  </si>
  <si>
    <t>Evidencias en carpeta digital, carpeta compartida: Z:\CARPETA COMPARTIDA CONTROL INTERNO\2021\SEGUIMIENTO MAPAS DE RIESGOS GESTION\SEGUIMIENTO I\SEGUIMIENTO y CONTROL\OCI</t>
  </si>
  <si>
    <t xml:space="preserve">Evidencias en carpeta digital:
Z:\CARPETA COMPARTIDA CONTROL INTERNO\2021\MAPAS DE RIESGO\MAPA DE RIESGO GESTIÓN 2021 - OCI\I SEGUIMIENTO </t>
  </si>
  <si>
    <t xml:space="preserve"> La Oficina de Control Interno dio inicio a la. Implementacion a través de firma de la Secretaria de la Oficina de Control Interno, de la validacion de los documentos minimos requeridos archivadados  en las carpetas fisicas de las auditorías y seguimientos, realizados, en el pri mer cuatrimestres se tiene  realizo el  chequeo para  ITB </t>
  </si>
  <si>
    <t>Se observa en las evidencias aportadas, la validacio de documentos minimos requeridos en la carpeta fisica de las auditorias y seguimienrtos realizados</t>
  </si>
  <si>
    <t>ANDRES EDUARDO BEJARANO BEJARANO</t>
  </si>
  <si>
    <t>CONTRATISTA 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</si>
</sst>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1"/>
      <name val="Times New Roman"/>
      <family val="1"/>
    </font>
    <font>
      <b/>
      <sz val="10"/>
      <color theme="1"/>
      <name val="Times New Roman"/>
      <family val="1"/>
    </font>
    <font>
      <b/>
      <sz val="11"/>
      <name val="Times New Roman"/>
      <family val="1"/>
    </font>
    <font>
      <sz val="12"/>
      <color theme="1"/>
      <name val="Times New Roman"/>
      <family val="1"/>
    </font>
    <font>
      <b/>
      <sz val="12"/>
      <color theme="1"/>
      <name val="Times New Roman"/>
      <family val="1"/>
    </font>
    <font>
      <b/>
      <sz val="11"/>
      <color theme="1"/>
      <name val="Times New Roman"/>
      <family val="1"/>
    </font>
    <font>
      <b/>
      <sz val="14"/>
      <color theme="1"/>
      <name val="Times New Roman"/>
      <family val="1"/>
    </font>
    <font>
      <b/>
      <sz val="16"/>
      <color theme="1"/>
      <name val="Times New Roman"/>
      <family val="1"/>
    </font>
    <font>
      <b/>
      <sz val="12"/>
      <name val="Times New Roman"/>
      <family val="1"/>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s>
  <cellStyleXfs count="1">
    <xf numFmtId="0" fontId="0" fillId="0" borderId="0"/>
  </cellStyleXfs>
  <cellXfs count="335">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7" fillId="3" borderId="0" xfId="0" applyFont="1" applyFill="1" applyProtection="1"/>
    <xf numFmtId="0" fontId="27" fillId="3" borderId="0" xfId="0" applyFont="1" applyFill="1" applyAlignment="1" applyProtection="1">
      <alignment vertical="center"/>
    </xf>
    <xf numFmtId="0" fontId="27" fillId="0" borderId="0" xfId="0" applyFont="1" applyProtection="1"/>
    <xf numFmtId="0" fontId="27" fillId="0" borderId="0" xfId="0" applyFont="1" applyProtection="1">
      <protection locked="0"/>
    </xf>
    <xf numFmtId="0" fontId="27" fillId="0" borderId="0" xfId="0" applyFont="1" applyBorder="1" applyProtection="1"/>
    <xf numFmtId="0" fontId="27" fillId="0" borderId="0" xfId="0" applyFont="1" applyBorder="1" applyProtection="1">
      <protection locked="0"/>
    </xf>
    <xf numFmtId="0" fontId="27" fillId="0" borderId="0" xfId="0" applyFont="1" applyAlignment="1" applyProtection="1">
      <alignment vertical="center"/>
    </xf>
    <xf numFmtId="0" fontId="28" fillId="0" borderId="0" xfId="0" applyFont="1" applyProtection="1"/>
    <xf numFmtId="0" fontId="18" fillId="0" borderId="1" xfId="0" applyFont="1" applyBorder="1" applyAlignment="1" applyProtection="1">
      <alignment vertical="center"/>
    </xf>
    <xf numFmtId="0" fontId="18" fillId="0" borderId="1" xfId="0" applyFont="1" applyBorder="1" applyAlignment="1" applyProtection="1">
      <alignment horizontal="left" vertical="center"/>
    </xf>
    <xf numFmtId="0" fontId="29" fillId="0" borderId="0" xfId="0" applyFont="1" applyBorder="1" applyAlignment="1" applyProtection="1">
      <alignment vertical="center" wrapText="1"/>
    </xf>
    <xf numFmtId="0" fontId="0" fillId="0" borderId="0" xfId="0" applyBorder="1" applyAlignment="1" applyProtection="1">
      <protection locked="0"/>
    </xf>
    <xf numFmtId="0" fontId="27" fillId="3" borderId="1" xfId="0" applyFont="1" applyFill="1" applyBorder="1" applyAlignment="1" applyProtection="1">
      <alignment horizontal="center" vertical="center"/>
    </xf>
    <xf numFmtId="0" fontId="28" fillId="0" borderId="23" xfId="0" applyFont="1" applyBorder="1" applyAlignment="1" applyProtection="1">
      <alignment horizontal="center" vertical="center" wrapText="1"/>
      <protection locked="0"/>
    </xf>
    <xf numFmtId="1" fontId="30" fillId="0" borderId="23" xfId="0" applyNumberFormat="1" applyFont="1" applyBorder="1" applyAlignment="1" applyProtection="1">
      <alignment horizontal="center" vertical="center"/>
    </xf>
    <xf numFmtId="0" fontId="28" fillId="0" borderId="25" xfId="0" applyFont="1" applyBorder="1" applyAlignment="1" applyProtection="1">
      <alignment horizontal="center" vertical="center" wrapText="1"/>
      <protection locked="0"/>
    </xf>
    <xf numFmtId="1" fontId="30" fillId="0" borderId="25" xfId="0" applyNumberFormat="1" applyFont="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wrapText="1"/>
    </xf>
    <xf numFmtId="0" fontId="18" fillId="8" borderId="13" xfId="0" applyFont="1" applyFill="1" applyBorder="1" applyAlignment="1" applyProtection="1">
      <alignment horizontal="center" vertical="center" wrapText="1"/>
      <protection locked="0"/>
    </xf>
    <xf numFmtId="0" fontId="28" fillId="0" borderId="29" xfId="0" applyFont="1" applyBorder="1" applyAlignment="1" applyProtection="1">
      <alignment horizontal="center" vertical="center" wrapText="1"/>
      <protection locked="0"/>
    </xf>
    <xf numFmtId="1" fontId="30" fillId="0" borderId="29" xfId="0" applyNumberFormat="1" applyFont="1" applyBorder="1" applyAlignment="1" applyProtection="1">
      <alignment horizontal="center" vertical="center"/>
    </xf>
    <xf numFmtId="0" fontId="18" fillId="0" borderId="10" xfId="0" applyFont="1" applyBorder="1" applyAlignment="1" applyProtection="1">
      <alignment horizontal="left" vertical="center"/>
    </xf>
    <xf numFmtId="0" fontId="18" fillId="0" borderId="9" xfId="0" applyFont="1" applyBorder="1" applyAlignment="1" applyProtection="1">
      <alignment vertical="center"/>
    </xf>
    <xf numFmtId="0" fontId="18" fillId="0" borderId="0" xfId="0" applyFont="1" applyBorder="1" applyAlignment="1" applyProtection="1">
      <alignment vertical="center"/>
    </xf>
    <xf numFmtId="0" fontId="30" fillId="0" borderId="24" xfId="0" applyFont="1" applyBorder="1" applyAlignment="1" applyProtection="1">
      <alignment horizontal="justify" vertical="top" wrapText="1"/>
    </xf>
    <xf numFmtId="0" fontId="30" fillId="0" borderId="21" xfId="0" applyFont="1" applyBorder="1" applyAlignment="1" applyProtection="1">
      <alignment horizontal="justify" vertical="top" wrapText="1"/>
    </xf>
    <xf numFmtId="0" fontId="30" fillId="0" borderId="22" xfId="0" applyFont="1" applyBorder="1" applyAlignment="1" applyProtection="1">
      <alignment horizontal="justify" vertical="top" wrapText="1"/>
    </xf>
    <xf numFmtId="0" fontId="30" fillId="0" borderId="0" xfId="0" applyFont="1" applyAlignment="1">
      <alignment vertical="top" wrapText="1"/>
    </xf>
    <xf numFmtId="0" fontId="18" fillId="7" borderId="12" xfId="0" applyFont="1" applyFill="1" applyBorder="1" applyAlignment="1" applyProtection="1">
      <alignment horizontal="center" vertical="center"/>
    </xf>
    <xf numFmtId="0" fontId="35" fillId="7" borderId="10"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xf>
    <xf numFmtId="0" fontId="18" fillId="7" borderId="1" xfId="0" applyFont="1" applyFill="1" applyBorder="1" applyAlignment="1" applyProtection="1">
      <alignment horizontal="center" vertical="center"/>
    </xf>
    <xf numFmtId="0" fontId="3" fillId="7" borderId="3" xfId="0" applyFont="1" applyFill="1" applyBorder="1" applyAlignment="1" applyProtection="1">
      <alignment horizontal="center" vertical="center"/>
    </xf>
    <xf numFmtId="0" fontId="3" fillId="7" borderId="1" xfId="0" applyFont="1" applyFill="1" applyBorder="1" applyAlignment="1" applyProtection="1">
      <alignment horizontal="center" vertical="center"/>
    </xf>
    <xf numFmtId="0" fontId="3" fillId="7" borderId="18" xfId="0" applyFont="1" applyFill="1" applyBorder="1" applyAlignment="1" applyProtection="1">
      <alignment horizontal="center" vertical="center"/>
    </xf>
    <xf numFmtId="0" fontId="28" fillId="7" borderId="1" xfId="0" applyFont="1" applyFill="1" applyBorder="1" applyAlignment="1" applyProtection="1">
      <alignment horizontal="center" vertical="center"/>
    </xf>
    <xf numFmtId="0" fontId="19" fillId="3" borderId="0" xfId="0" applyFont="1" applyFill="1" applyProtection="1"/>
    <xf numFmtId="0" fontId="26" fillId="3" borderId="1" xfId="0" applyFont="1" applyFill="1" applyBorder="1" applyAlignment="1" applyProtection="1">
      <alignment horizontal="center" vertical="center"/>
    </xf>
    <xf numFmtId="0" fontId="19" fillId="0" borderId="0" xfId="0" applyFont="1" applyProtection="1">
      <protection locked="0"/>
    </xf>
    <xf numFmtId="0" fontId="19" fillId="0" borderId="0" xfId="0" applyFont="1" applyProtection="1"/>
    <xf numFmtId="0" fontId="27" fillId="3" borderId="0" xfId="0" applyFont="1" applyFill="1" applyAlignment="1" applyProtection="1"/>
    <xf numFmtId="0" fontId="27" fillId="0" borderId="0" xfId="0" applyFont="1" applyAlignment="1" applyProtection="1">
      <protection locked="0"/>
    </xf>
    <xf numFmtId="0" fontId="27" fillId="0" borderId="0" xfId="0" applyFont="1" applyAlignment="1" applyProtection="1"/>
    <xf numFmtId="0" fontId="28" fillId="4" borderId="13" xfId="0" applyFont="1" applyFill="1" applyBorder="1" applyAlignment="1" applyProtection="1">
      <alignment vertical="center" wrapText="1"/>
      <protection locked="0"/>
    </xf>
    <xf numFmtId="0" fontId="28" fillId="4" borderId="1" xfId="0" applyFont="1" applyFill="1" applyBorder="1" applyAlignment="1" applyProtection="1">
      <alignment vertical="center" wrapText="1"/>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pplyProtection="1">
      <alignment horizontal="center" vertical="center"/>
    </xf>
    <xf numFmtId="0" fontId="0" fillId="0" borderId="0" xfId="0" applyAlignment="1" applyProtection="1">
      <alignment horizontal="center" vertical="center"/>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5" fillId="0" borderId="2" xfId="0" applyFont="1" applyBorder="1" applyAlignment="1" applyProtection="1">
      <alignment horizontal="center" vertical="center" wrapText="1"/>
    </xf>
    <xf numFmtId="1" fontId="26" fillId="0" borderId="6" xfId="0" applyNumberFormat="1" applyFont="1" applyBorder="1" applyAlignment="1" applyProtection="1">
      <alignment horizontal="center" vertical="center"/>
    </xf>
    <xf numFmtId="1" fontId="15" fillId="0" borderId="2" xfId="0" applyNumberFormat="1" applyFont="1" applyBorder="1" applyAlignment="1" applyProtection="1">
      <alignment horizontal="center" vertical="center" wrapText="1"/>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8" fillId="0" borderId="1"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1" fontId="15" fillId="0" borderId="4"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3" fillId="0" borderId="1" xfId="0" applyFont="1" applyBorder="1" applyAlignment="1" applyProtection="1">
      <alignment horizont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3" fillId="0" borderId="10" xfId="0" applyFont="1" applyBorder="1" applyAlignment="1" applyProtection="1">
      <alignment horizontal="center"/>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3" fillId="0" borderId="1" xfId="0" applyFont="1" applyBorder="1" applyAlignment="1" applyProtection="1">
      <alignment horizontal="center" wrapText="1"/>
    </xf>
    <xf numFmtId="0" fontId="1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0" fontId="27" fillId="0" borderId="1"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wrapText="1"/>
    </xf>
    <xf numFmtId="0" fontId="31" fillId="0" borderId="12" xfId="0" applyFont="1" applyBorder="1" applyAlignment="1" applyProtection="1">
      <alignment horizontal="center" vertical="center" wrapText="1"/>
    </xf>
    <xf numFmtId="0" fontId="31" fillId="0" borderId="10" xfId="0" applyFont="1" applyBorder="1" applyAlignment="1" applyProtection="1">
      <alignment horizontal="center" vertical="center" wrapText="1"/>
    </xf>
    <xf numFmtId="0" fontId="34" fillId="5" borderId="1" xfId="0" applyFont="1" applyFill="1" applyBorder="1" applyAlignment="1" applyProtection="1">
      <alignment horizontal="center" vertical="center"/>
    </xf>
    <xf numFmtId="0" fontId="27" fillId="0" borderId="13" xfId="0" applyFont="1" applyBorder="1" applyAlignment="1" applyProtection="1">
      <alignment horizontal="center"/>
    </xf>
    <xf numFmtId="0" fontId="27" fillId="0" borderId="12" xfId="0" applyFont="1" applyBorder="1" applyAlignment="1" applyProtection="1">
      <alignment horizontal="center"/>
    </xf>
    <xf numFmtId="0" fontId="32" fillId="0" borderId="1" xfId="0" applyFont="1" applyBorder="1" applyAlignment="1" applyProtection="1">
      <alignment horizontal="center" vertical="center" wrapText="1"/>
    </xf>
    <xf numFmtId="0" fontId="33" fillId="0" borderId="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18" fillId="0" borderId="13"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27" fillId="0" borderId="12"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33" fillId="5" borderId="1" xfId="0" applyFont="1" applyFill="1" applyBorder="1" applyAlignment="1" applyProtection="1">
      <alignment horizontal="center" vertical="center" wrapText="1"/>
    </xf>
    <xf numFmtId="0" fontId="33" fillId="5" borderId="13" xfId="0" applyFont="1" applyFill="1" applyBorder="1" applyAlignment="1" applyProtection="1">
      <alignment horizontal="center" vertical="center" wrapText="1"/>
    </xf>
    <xf numFmtId="0" fontId="34" fillId="0" borderId="12" xfId="0" applyFont="1" applyBorder="1" applyAlignment="1" applyProtection="1">
      <alignment horizontal="center" vertical="top" wrapText="1"/>
    </xf>
    <xf numFmtId="0" fontId="34" fillId="0" borderId="10" xfId="0" applyFont="1" applyBorder="1" applyAlignment="1" applyProtection="1">
      <alignment horizontal="center" vertical="top" wrapText="1"/>
    </xf>
    <xf numFmtId="0" fontId="34" fillId="6" borderId="1" xfId="0" applyFont="1" applyFill="1" applyBorder="1" applyAlignment="1" applyProtection="1">
      <alignment horizontal="center" vertical="center" wrapText="1"/>
    </xf>
    <xf numFmtId="0" fontId="34" fillId="6" borderId="13" xfId="0" applyFont="1" applyFill="1" applyBorder="1" applyAlignment="1" applyProtection="1">
      <alignment horizontal="center" vertical="center" wrapText="1"/>
    </xf>
    <xf numFmtId="0" fontId="34" fillId="6" borderId="12" xfId="0" applyFont="1" applyFill="1" applyBorder="1" applyAlignment="1" applyProtection="1">
      <alignment horizontal="center" vertical="center" wrapText="1"/>
    </xf>
    <xf numFmtId="0" fontId="28" fillId="4" borderId="13" xfId="0" applyFont="1" applyFill="1" applyBorder="1" applyAlignment="1" applyProtection="1">
      <alignment horizontal="center" vertical="center" wrapText="1"/>
      <protection locked="0"/>
    </xf>
    <xf numFmtId="0" fontId="28" fillId="4" borderId="12" xfId="0" applyFont="1" applyFill="1" applyBorder="1" applyAlignment="1" applyProtection="1">
      <alignment horizontal="center" vertical="center" wrapText="1"/>
      <protection locked="0"/>
    </xf>
    <xf numFmtId="0" fontId="28" fillId="4" borderId="10" xfId="0" applyFont="1" applyFill="1" applyBorder="1" applyAlignment="1" applyProtection="1">
      <alignment horizontal="center" vertical="center" wrapText="1"/>
      <protection locked="0"/>
    </xf>
    <xf numFmtId="0" fontId="34" fillId="0" borderId="13"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14" fontId="27" fillId="0" borderId="13" xfId="0" applyNumberFormat="1" applyFont="1" applyBorder="1" applyAlignment="1" applyProtection="1">
      <alignment horizontal="center" vertical="center"/>
      <protection locked="0"/>
    </xf>
    <xf numFmtId="14" fontId="27" fillId="0" borderId="12" xfId="0" applyNumberFormat="1" applyFont="1" applyBorder="1" applyAlignment="1" applyProtection="1">
      <alignment horizontal="center" vertical="center"/>
      <protection locked="0"/>
    </xf>
    <xf numFmtId="14" fontId="27" fillId="0" borderId="10" xfId="0" applyNumberFormat="1" applyFont="1" applyBorder="1" applyAlignment="1" applyProtection="1">
      <alignment horizontal="center" vertical="center"/>
      <protection locked="0"/>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33" fillId="0" borderId="1" xfId="0" applyFont="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35" fillId="3" borderId="13" xfId="0" applyFont="1" applyFill="1" applyBorder="1" applyAlignment="1" applyProtection="1">
      <alignment horizontal="center" vertical="center"/>
    </xf>
    <xf numFmtId="0" fontId="35" fillId="3" borderId="12" xfId="0" applyFont="1" applyFill="1" applyBorder="1" applyAlignment="1" applyProtection="1">
      <alignment horizontal="center" vertical="center"/>
    </xf>
    <xf numFmtId="0" fontId="19" fillId="0" borderId="1"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1" fontId="34" fillId="0" borderId="26" xfId="0" applyNumberFormat="1" applyFont="1" applyBorder="1" applyAlignment="1" applyProtection="1">
      <alignment horizontal="center" vertical="center" wrapText="1"/>
    </xf>
    <xf numFmtId="1" fontId="34" fillId="0" borderId="27" xfId="0" applyNumberFormat="1" applyFont="1" applyBorder="1" applyAlignment="1" applyProtection="1">
      <alignment horizontal="center" vertical="center" wrapText="1"/>
    </xf>
    <xf numFmtId="0" fontId="33" fillId="0" borderId="28" xfId="0" applyFont="1" applyBorder="1" applyAlignment="1" applyProtection="1">
      <alignment horizontal="center" vertical="center" wrapText="1"/>
    </xf>
    <xf numFmtId="0" fontId="33" fillId="0" borderId="27" xfId="0" applyFont="1" applyBorder="1" applyAlignment="1" applyProtection="1">
      <alignment horizontal="center" vertical="center" wrapText="1"/>
    </xf>
    <xf numFmtId="0" fontId="28" fillId="3" borderId="1" xfId="0" applyFont="1" applyFill="1" applyBorder="1" applyAlignment="1" applyProtection="1">
      <alignment horizontal="center" vertical="center" wrapText="1"/>
      <protection locked="0"/>
    </xf>
    <xf numFmtId="0" fontId="28" fillId="3" borderId="13" xfId="0" applyFont="1" applyFill="1" applyBorder="1" applyAlignment="1" applyProtection="1">
      <alignment horizontal="center" vertical="center" wrapText="1"/>
      <protection locked="0"/>
    </xf>
    <xf numFmtId="0" fontId="28" fillId="3" borderId="12" xfId="0" applyFont="1" applyFill="1" applyBorder="1" applyAlignment="1" applyProtection="1">
      <alignment horizontal="center" vertical="center" wrapText="1"/>
      <protection locked="0"/>
    </xf>
    <xf numFmtId="0" fontId="28" fillId="3" borderId="10" xfId="0" applyFont="1" applyFill="1" applyBorder="1" applyAlignment="1" applyProtection="1">
      <alignment horizontal="center" vertical="center" wrapText="1"/>
      <protection locked="0"/>
    </xf>
    <xf numFmtId="0" fontId="27" fillId="0" borderId="1" xfId="0" applyFont="1" applyBorder="1" applyAlignment="1" applyProtection="1">
      <alignment horizontal="center" wrapText="1"/>
      <protection locked="0"/>
    </xf>
    <xf numFmtId="0" fontId="27" fillId="0" borderId="1" xfId="0" applyFont="1" applyBorder="1" applyAlignment="1" applyProtection="1">
      <alignment horizontal="center"/>
      <protection locked="0"/>
    </xf>
    <xf numFmtId="0" fontId="27" fillId="0" borderId="13" xfId="0" applyFont="1" applyBorder="1" applyAlignment="1" applyProtection="1">
      <alignment horizontal="center"/>
      <protection locked="0"/>
    </xf>
    <xf numFmtId="0" fontId="27" fillId="0" borderId="13" xfId="0" applyFont="1" applyBorder="1" applyAlignment="1" applyProtection="1">
      <alignment horizontal="center" wrapText="1"/>
      <protection locked="0"/>
    </xf>
    <xf numFmtId="0" fontId="27" fillId="0" borderId="12" xfId="0" applyFont="1" applyBorder="1" applyAlignment="1" applyProtection="1">
      <alignment horizontal="center"/>
      <protection locked="0"/>
    </xf>
    <xf numFmtId="0" fontId="27" fillId="0" borderId="10" xfId="0" applyFont="1" applyBorder="1" applyAlignment="1" applyProtection="1">
      <alignment horizontal="center"/>
      <protection locked="0"/>
    </xf>
    <xf numFmtId="14" fontId="27" fillId="0" borderId="1" xfId="0" applyNumberFormat="1" applyFont="1" applyBorder="1" applyAlignment="1" applyProtection="1">
      <alignment horizontal="center" vertical="center" wrapText="1"/>
      <protection locked="0"/>
    </xf>
    <xf numFmtId="0" fontId="28" fillId="2" borderId="1" xfId="0" applyFont="1" applyFill="1" applyBorder="1" applyAlignment="1" applyProtection="1">
      <alignment horizontal="center" wrapText="1"/>
    </xf>
    <xf numFmtId="0" fontId="1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protection locked="0"/>
    </xf>
    <xf numFmtId="0" fontId="28" fillId="2"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wrapText="1"/>
      <protection locked="0"/>
    </xf>
    <xf numFmtId="0" fontId="19" fillId="0" borderId="1" xfId="0" applyFont="1" applyFill="1" applyBorder="1" applyAlignment="1" applyProtection="1">
      <alignment horizontal="center"/>
      <protection locked="0"/>
    </xf>
    <xf numFmtId="0" fontId="19" fillId="0" borderId="13" xfId="0" applyFont="1" applyFill="1" applyBorder="1" applyAlignment="1" applyProtection="1">
      <alignment horizontal="center"/>
      <protection locked="0"/>
    </xf>
    <xf numFmtId="0" fontId="29" fillId="0" borderId="3" xfId="0" applyFont="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18"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0" borderId="1" xfId="0" applyFont="1" applyBorder="1" applyAlignment="1" applyProtection="1">
      <alignment horizontal="center" vertical="center"/>
    </xf>
    <xf numFmtId="14" fontId="27" fillId="0" borderId="3" xfId="0" applyNumberFormat="1" applyFont="1" applyBorder="1" applyAlignment="1" applyProtection="1">
      <alignment horizontal="center"/>
      <protection locked="0"/>
    </xf>
    <xf numFmtId="0" fontId="27" fillId="0" borderId="17" xfId="0" applyFont="1" applyBorder="1" applyAlignment="1" applyProtection="1">
      <alignment horizontal="center"/>
      <protection locked="0"/>
    </xf>
    <xf numFmtId="0" fontId="27" fillId="0" borderId="18" xfId="0" applyFont="1" applyBorder="1" applyAlignment="1" applyProtection="1">
      <alignment horizontal="center"/>
      <protection locked="0"/>
    </xf>
    <xf numFmtId="0" fontId="28" fillId="0" borderId="1" xfId="0" applyFont="1" applyBorder="1" applyAlignment="1" applyProtection="1">
      <alignment horizontal="center" vertical="top" wrapText="1"/>
      <protection locked="0"/>
    </xf>
    <xf numFmtId="0" fontId="29" fillId="0" borderId="10" xfId="0" applyFont="1" applyBorder="1" applyAlignment="1" applyProtection="1">
      <alignment horizontal="center" vertical="center"/>
    </xf>
    <xf numFmtId="0" fontId="28" fillId="0" borderId="3" xfId="0" applyFont="1" applyBorder="1" applyAlignment="1" applyProtection="1">
      <alignment horizontal="center" vertical="top" wrapText="1"/>
      <protection locked="0"/>
    </xf>
    <xf numFmtId="0" fontId="28" fillId="0" borderId="18" xfId="0" applyFont="1" applyBorder="1" applyAlignment="1" applyProtection="1">
      <alignment horizontal="center" vertical="top" wrapText="1"/>
      <protection locked="0"/>
    </xf>
    <xf numFmtId="0" fontId="27" fillId="7" borderId="1" xfId="0" applyFont="1" applyFill="1" applyBorder="1" applyAlignment="1" applyProtection="1">
      <alignment horizontal="center"/>
    </xf>
    <xf numFmtId="0" fontId="28" fillId="7" borderId="2" xfId="0" applyFont="1" applyFill="1" applyBorder="1" applyAlignment="1" applyProtection="1">
      <alignment horizontal="center" vertical="center"/>
    </xf>
    <xf numFmtId="0" fontId="28" fillId="7" borderId="0" xfId="0" applyFont="1" applyFill="1" applyBorder="1" applyAlignment="1" applyProtection="1">
      <alignment horizontal="center" vertical="center"/>
    </xf>
    <xf numFmtId="0" fontId="28" fillId="7" borderId="7" xfId="0" applyFont="1" applyFill="1" applyBorder="1" applyAlignment="1" applyProtection="1">
      <alignment horizontal="center" vertical="center"/>
    </xf>
    <xf numFmtId="0" fontId="28" fillId="7" borderId="11" xfId="0" applyFont="1" applyFill="1" applyBorder="1" applyAlignment="1" applyProtection="1">
      <alignment horizontal="center" vertical="center"/>
    </xf>
    <xf numFmtId="0" fontId="28" fillId="7" borderId="13" xfId="0" applyFont="1" applyFill="1" applyBorder="1" applyAlignment="1" applyProtection="1">
      <alignment horizontal="center" vertical="center"/>
    </xf>
    <xf numFmtId="0" fontId="28" fillId="7" borderId="12" xfId="0" applyFont="1" applyFill="1" applyBorder="1" applyAlignment="1" applyProtection="1">
      <alignment horizontal="center" vertical="center"/>
    </xf>
    <xf numFmtId="0" fontId="28" fillId="7" borderId="10" xfId="0" applyFont="1" applyFill="1" applyBorder="1" applyAlignment="1" applyProtection="1">
      <alignment horizontal="center" vertical="center"/>
    </xf>
    <xf numFmtId="0" fontId="28" fillId="7" borderId="1" xfId="0" applyFont="1" applyFill="1" applyBorder="1" applyAlignment="1" applyProtection="1">
      <alignment horizontal="center" vertical="center" wrapText="1"/>
    </xf>
    <xf numFmtId="0" fontId="28" fillId="7" borderId="12" xfId="0" applyFont="1" applyFill="1" applyBorder="1" applyAlignment="1" applyProtection="1">
      <alignment horizontal="center" vertical="center" wrapText="1"/>
    </xf>
    <xf numFmtId="0" fontId="28" fillId="7" borderId="10" xfId="0" applyFont="1" applyFill="1" applyBorder="1" applyAlignment="1" applyProtection="1">
      <alignment horizontal="center" vertical="center" wrapText="1"/>
    </xf>
    <xf numFmtId="0" fontId="27" fillId="3" borderId="3" xfId="0" applyFont="1" applyFill="1" applyBorder="1" applyAlignment="1" applyProtection="1">
      <alignment horizontal="center" vertical="center"/>
    </xf>
    <xf numFmtId="0" fontId="27" fillId="3" borderId="18" xfId="0" applyFont="1" applyFill="1" applyBorder="1" applyAlignment="1" applyProtection="1">
      <alignment horizontal="center" vertical="center"/>
    </xf>
    <xf numFmtId="0" fontId="28" fillId="7" borderId="3" xfId="0" applyFont="1" applyFill="1" applyBorder="1" applyAlignment="1" applyProtection="1">
      <alignment horizontal="center"/>
    </xf>
    <xf numFmtId="0" fontId="28" fillId="7" borderId="17" xfId="0" applyFont="1" applyFill="1" applyBorder="1" applyAlignment="1" applyProtection="1">
      <alignment horizontal="center"/>
    </xf>
    <xf numFmtId="0" fontId="28" fillId="7" borderId="11" xfId="0" applyFont="1" applyFill="1" applyBorder="1" applyAlignment="1" applyProtection="1">
      <alignment horizontal="center"/>
    </xf>
    <xf numFmtId="0" fontId="28" fillId="7" borderId="18" xfId="0" applyFont="1" applyFill="1" applyBorder="1" applyAlignment="1" applyProtection="1">
      <alignment horizontal="center"/>
    </xf>
    <xf numFmtId="0" fontId="28" fillId="3" borderId="10" xfId="0" applyFont="1" applyFill="1" applyBorder="1" applyAlignment="1" applyProtection="1">
      <alignment horizontal="center" vertical="center" wrapText="1"/>
    </xf>
    <xf numFmtId="0" fontId="28" fillId="3" borderId="10" xfId="0" applyFont="1" applyFill="1" applyBorder="1" applyAlignment="1" applyProtection="1">
      <alignment horizontal="center" vertical="center"/>
    </xf>
    <xf numFmtId="0" fontId="27" fillId="0" borderId="1" xfId="0" applyFont="1" applyBorder="1" applyAlignment="1" applyProtection="1">
      <alignment horizontal="center" vertical="top" wrapText="1"/>
      <protection locked="0"/>
    </xf>
    <xf numFmtId="0" fontId="28" fillId="3" borderId="1" xfId="0" applyFont="1" applyFill="1" applyBorder="1" applyAlignment="1" applyProtection="1">
      <alignment horizontal="center" vertical="center"/>
    </xf>
    <xf numFmtId="0" fontId="27" fillId="0" borderId="12"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8" fillId="7" borderId="1" xfId="0" applyFont="1" applyFill="1" applyBorder="1" applyAlignment="1" applyProtection="1">
      <alignment horizontal="left" vertical="center"/>
      <protection locked="0"/>
    </xf>
    <xf numFmtId="14"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8" fillId="7" borderId="10" xfId="0" applyFont="1" applyFill="1" applyBorder="1" applyAlignment="1" applyProtection="1">
      <alignment horizontal="center"/>
    </xf>
    <xf numFmtId="0" fontId="28" fillId="7" borderId="1" xfId="0" applyFont="1" applyFill="1" applyBorder="1" applyAlignment="1" applyProtection="1">
      <alignment horizontal="center" vertical="center"/>
    </xf>
    <xf numFmtId="0" fontId="28" fillId="7" borderId="13" xfId="0" applyFont="1" applyFill="1" applyBorder="1" applyAlignment="1" applyProtection="1">
      <alignment horizontal="center" vertical="center" wrapText="1"/>
    </xf>
    <xf numFmtId="0" fontId="27" fillId="7" borderId="3" xfId="0" applyFont="1" applyFill="1" applyBorder="1" applyAlignment="1" applyProtection="1">
      <alignment horizontal="center"/>
    </xf>
    <xf numFmtId="0" fontId="27" fillId="7" borderId="17" xfId="0" applyFont="1" applyFill="1" applyBorder="1" applyAlignment="1" applyProtection="1">
      <alignment horizontal="center"/>
    </xf>
    <xf numFmtId="0" fontId="27" fillId="7" borderId="18" xfId="0" applyFont="1" applyFill="1" applyBorder="1" applyAlignment="1" applyProtection="1">
      <alignment horizontal="center"/>
    </xf>
    <xf numFmtId="0" fontId="18" fillId="7" borderId="13" xfId="0" applyFont="1" applyFill="1" applyBorder="1" applyAlignment="1" applyProtection="1">
      <alignment horizontal="center" vertical="center" wrapText="1"/>
    </xf>
    <xf numFmtId="0" fontId="18" fillId="7" borderId="10" xfId="0" applyFont="1" applyFill="1" applyBorder="1" applyAlignment="1" applyProtection="1">
      <alignment horizontal="center" vertical="center" wrapText="1"/>
    </xf>
    <xf numFmtId="0" fontId="28" fillId="3" borderId="3" xfId="0" applyFont="1" applyFill="1" applyBorder="1" applyAlignment="1" applyProtection="1">
      <alignment horizontal="right" vertical="center"/>
    </xf>
    <xf numFmtId="0" fontId="28" fillId="3" borderId="17" xfId="0" applyFont="1" applyFill="1" applyBorder="1" applyAlignment="1" applyProtection="1">
      <alignment horizontal="right" vertical="center"/>
    </xf>
    <xf numFmtId="0" fontId="28" fillId="3" borderId="18" xfId="0" applyFont="1" applyFill="1" applyBorder="1" applyAlignment="1" applyProtection="1">
      <alignment horizontal="right" vertical="center"/>
    </xf>
    <xf numFmtId="0" fontId="28" fillId="7" borderId="1" xfId="0" applyFont="1" applyFill="1" applyBorder="1" applyAlignment="1" applyProtection="1">
      <alignment horizontal="center"/>
    </xf>
    <xf numFmtId="0" fontId="28" fillId="0" borderId="13" xfId="0" applyFont="1" applyBorder="1" applyAlignment="1" applyProtection="1">
      <alignment horizontal="center" vertical="top" wrapText="1"/>
      <protection locked="0"/>
    </xf>
    <xf numFmtId="0" fontId="28" fillId="0" borderId="12" xfId="0" applyFont="1" applyBorder="1" applyAlignment="1" applyProtection="1">
      <alignment horizontal="center" vertical="top" wrapText="1"/>
      <protection locked="0"/>
    </xf>
    <xf numFmtId="0" fontId="27" fillId="0" borderId="1" xfId="0" applyFont="1" applyBorder="1" applyAlignment="1" applyProtection="1">
      <alignment horizontal="left" vertical="top" wrapText="1"/>
      <protection locked="0"/>
    </xf>
    <xf numFmtId="0" fontId="27" fillId="0" borderId="1" xfId="0" applyFont="1" applyBorder="1" applyAlignment="1" applyProtection="1">
      <alignment horizontal="left" vertical="top"/>
      <protection locked="0"/>
    </xf>
    <xf numFmtId="0" fontId="27" fillId="0" borderId="13" xfId="0" applyFont="1" applyBorder="1" applyAlignment="1" applyProtection="1">
      <alignment horizontal="left" vertical="top"/>
      <protection locked="0"/>
    </xf>
    <xf numFmtId="0" fontId="18" fillId="7" borderId="1" xfId="0" applyFont="1" applyFill="1" applyBorder="1" applyAlignment="1" applyProtection="1">
      <alignment horizontal="center" vertical="center" wrapText="1"/>
    </xf>
  </cellXfs>
  <cellStyles count="1">
    <cellStyle name="Normal" xfId="0" builtinId="0"/>
  </cellStyles>
  <dxfs count="64">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FF5050"/>
      <color rgb="FFEC6114"/>
      <color rgb="FF0EBE16"/>
      <color rgb="FF66FF66"/>
      <color rgb="FFFF6699"/>
      <color rgb="FFFF7C80"/>
      <color rgb="FFFFCC99"/>
      <color rgb="FF00FF99"/>
      <color rgb="FF33CC33"/>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41777</xdr:rowOff>
    </xdr:from>
    <xdr:to>
      <xdr:col>55</xdr:col>
      <xdr:colOff>185487</xdr:colOff>
      <xdr:row>6</xdr:row>
      <xdr:rowOff>10027</xdr:rowOff>
    </xdr:to>
    <xdr:grpSp>
      <xdr:nvGrpSpPr>
        <xdr:cNvPr id="2" name="Group 4">
          <a:extLst>
            <a:ext uri="{FF2B5EF4-FFF2-40B4-BE49-F238E27FC236}">
              <a16:creationId xmlns:a16="http://schemas.microsoft.com/office/drawing/2014/main" id="{00000000-0008-0000-0100-000002000000}"/>
            </a:ext>
          </a:extLst>
        </xdr:cNvPr>
        <xdr:cNvGrpSpPr>
          <a:grpSpLocks/>
        </xdr:cNvGrpSpPr>
      </xdr:nvGrpSpPr>
      <xdr:grpSpPr bwMode="auto">
        <a:xfrm>
          <a:off x="40105" y="41777"/>
          <a:ext cx="51621203" cy="1152071"/>
          <a:chOff x="-8" y="0"/>
          <a:chExt cx="1382" cy="136"/>
        </a:xfrm>
      </xdr:grpSpPr>
      <xdr:sp macro="" textlink="">
        <xdr:nvSpPr>
          <xdr:cNvPr id="3"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1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1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1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1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1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1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1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1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1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1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1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1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892390</xdr:colOff>
      <xdr:row>5</xdr:row>
      <xdr:rowOff>323167</xdr:rowOff>
    </xdr:to>
    <xdr:pic>
      <xdr:nvPicPr>
        <xdr:cNvPr id="16"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231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38" t="s">
        <v>53</v>
      </c>
      <c r="B7" s="139"/>
      <c r="C7" s="139"/>
      <c r="D7" s="140"/>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193" t="s">
        <v>0</v>
      </c>
      <c r="XEU7" s="194"/>
    </row>
    <row r="8" spans="1:34 16374:16377" x14ac:dyDescent="0.25">
      <c r="A8" s="166" t="s">
        <v>52</v>
      </c>
      <c r="B8" s="166"/>
      <c r="C8" s="166"/>
      <c r="D8" s="166"/>
      <c r="E8" s="166" t="s">
        <v>21</v>
      </c>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54" t="s">
        <v>27</v>
      </c>
      <c r="AF8" s="157" t="s">
        <v>38</v>
      </c>
      <c r="AG8" s="158"/>
      <c r="AH8" s="159"/>
      <c r="XET8" s="193" t="s">
        <v>2</v>
      </c>
      <c r="XEU8" s="194"/>
    </row>
    <row r="9" spans="1:34 16374:16377" x14ac:dyDescent="0.25">
      <c r="A9" s="179" t="s">
        <v>39</v>
      </c>
      <c r="B9" s="181" t="s">
        <v>40</v>
      </c>
      <c r="C9" s="181" t="s">
        <v>41</v>
      </c>
      <c r="D9" s="183" t="s">
        <v>42</v>
      </c>
      <c r="E9" s="166" t="s">
        <v>22</v>
      </c>
      <c r="F9" s="166"/>
      <c r="G9" s="166"/>
      <c r="H9" s="166"/>
      <c r="I9" s="166"/>
      <c r="J9" s="166"/>
      <c r="K9" s="109" t="s">
        <v>25</v>
      </c>
      <c r="L9" s="166" t="s">
        <v>24</v>
      </c>
      <c r="M9" s="166"/>
      <c r="N9" s="166"/>
      <c r="O9" s="166"/>
      <c r="P9" s="166"/>
      <c r="Q9" s="166"/>
      <c r="R9" s="166"/>
      <c r="S9" s="166"/>
      <c r="T9" s="166"/>
      <c r="U9" s="166"/>
      <c r="V9" s="166"/>
      <c r="W9" s="166"/>
      <c r="X9" s="166"/>
      <c r="Y9" s="166"/>
      <c r="Z9" s="166"/>
      <c r="AA9" s="166"/>
      <c r="AB9" s="166"/>
      <c r="AC9" s="166"/>
      <c r="AD9" s="166"/>
      <c r="AE9" s="155"/>
      <c r="AF9" s="160"/>
      <c r="AG9" s="161"/>
      <c r="AH9" s="162"/>
      <c r="XET9" s="7" t="s">
        <v>18</v>
      </c>
      <c r="XEU9" s="7" t="s">
        <v>20</v>
      </c>
      <c r="XEV9" s="7" t="s">
        <v>19</v>
      </c>
    </row>
    <row r="10" spans="1:34 16374:16377" ht="15" customHeight="1" x14ac:dyDescent="0.25">
      <c r="A10" s="179"/>
      <c r="B10" s="181"/>
      <c r="C10" s="181"/>
      <c r="D10" s="183"/>
      <c r="E10" s="187" t="s">
        <v>43</v>
      </c>
      <c r="F10" s="187"/>
      <c r="G10" s="187"/>
      <c r="H10" s="187"/>
      <c r="I10" s="187"/>
      <c r="J10" s="187"/>
      <c r="K10" s="110"/>
      <c r="L10" s="156" t="s">
        <v>54</v>
      </c>
      <c r="M10" s="200" t="s">
        <v>23</v>
      </c>
      <c r="N10" s="8"/>
      <c r="O10" s="9"/>
      <c r="P10" s="9"/>
      <c r="Q10" s="9"/>
      <c r="R10" s="9"/>
      <c r="S10" s="9"/>
      <c r="T10" s="9"/>
      <c r="U10" s="167" t="s">
        <v>45</v>
      </c>
      <c r="V10" s="202" t="s">
        <v>44</v>
      </c>
      <c r="W10" s="203"/>
      <c r="X10" s="203"/>
      <c r="Y10" s="203"/>
      <c r="Z10" s="203"/>
      <c r="AA10" s="204"/>
      <c r="AB10" s="198" t="s">
        <v>49</v>
      </c>
      <c r="AC10" s="198"/>
      <c r="AD10" s="198"/>
      <c r="AE10" s="155"/>
      <c r="AF10" s="163"/>
      <c r="AG10" s="164"/>
      <c r="AH10" s="165"/>
      <c r="XET10" s="5">
        <v>5</v>
      </c>
      <c r="XEU10" s="5">
        <v>10</v>
      </c>
      <c r="XEV10" s="5">
        <v>20</v>
      </c>
    </row>
    <row r="11" spans="1:34 16374:16377" ht="32.25" customHeight="1" x14ac:dyDescent="0.25">
      <c r="A11" s="180"/>
      <c r="B11" s="182"/>
      <c r="C11" s="182"/>
      <c r="D11" s="184"/>
      <c r="E11" s="10" t="s">
        <v>8</v>
      </c>
      <c r="F11" s="11"/>
      <c r="G11" s="10" t="s">
        <v>9</v>
      </c>
      <c r="H11" s="11"/>
      <c r="I11" s="11"/>
      <c r="J11" s="12" t="s">
        <v>10</v>
      </c>
      <c r="K11" s="111"/>
      <c r="L11" s="199"/>
      <c r="M11" s="201"/>
      <c r="N11" s="13"/>
      <c r="O11" s="13"/>
      <c r="P11" s="13"/>
      <c r="Q11" s="13"/>
      <c r="R11" s="13"/>
      <c r="S11" s="13"/>
      <c r="T11" s="13"/>
      <c r="U11" s="168"/>
      <c r="V11" s="34" t="s">
        <v>8</v>
      </c>
      <c r="W11" s="14"/>
      <c r="X11" s="15" t="s">
        <v>9</v>
      </c>
      <c r="Y11" s="16"/>
      <c r="Z11" s="13"/>
      <c r="AA11" s="17" t="s">
        <v>10</v>
      </c>
      <c r="AB11" s="32" t="s">
        <v>46</v>
      </c>
      <c r="AC11" s="21" t="s">
        <v>47</v>
      </c>
      <c r="AD11" s="21" t="s">
        <v>48</v>
      </c>
      <c r="AE11" s="156"/>
      <c r="AF11" s="33" t="s">
        <v>47</v>
      </c>
      <c r="AG11" s="35" t="s">
        <v>50</v>
      </c>
      <c r="AH11" s="33" t="s">
        <v>51</v>
      </c>
      <c r="XET11" s="5" t="s">
        <v>11</v>
      </c>
      <c r="XEU11" s="5" t="s">
        <v>12</v>
      </c>
      <c r="XEV11" s="5" t="s">
        <v>9</v>
      </c>
      <c r="XEW11" s="5" t="s">
        <v>8</v>
      </c>
    </row>
    <row r="12" spans="1:34 16374:16377" ht="50.25" customHeight="1" x14ac:dyDescent="0.25">
      <c r="A12" s="112"/>
      <c r="B12" s="114"/>
      <c r="C12" s="117"/>
      <c r="D12" s="119"/>
      <c r="E12" s="122" t="s">
        <v>15</v>
      </c>
      <c r="F12" s="124" t="str">
        <f>IF(E12="(1) RARA VEZ","1", IF(E12="(2) IMPROBABLE","2",IF(E12="(3) POSIBLE","3",IF(E12="(4) PROBABLE","4",IF(E12="(5) CASI SEGURO","5","")))))</f>
        <v>3</v>
      </c>
      <c r="G12" s="96" t="s">
        <v>19</v>
      </c>
      <c r="H12" s="91" t="str">
        <f>IF(G12="(5) MODERADO","5", IF(G12="(10) MAYOR","10",IF(G12="(20) CATASTROFICO","20","")))</f>
        <v>20</v>
      </c>
      <c r="I12" s="106">
        <f>F12*H12</f>
        <v>60</v>
      </c>
      <c r="J12" s="126">
        <f>+I12</f>
        <v>60</v>
      </c>
      <c r="K12" s="86"/>
      <c r="L12" s="22" t="s">
        <v>6</v>
      </c>
      <c r="M12" s="20" t="s">
        <v>11</v>
      </c>
      <c r="N12" s="18">
        <f>IF(M12="SÍ",15,"0")</f>
        <v>15</v>
      </c>
      <c r="O12" s="105">
        <f>SUM(N12:N18)</f>
        <v>70</v>
      </c>
      <c r="P12" s="107">
        <f>IF(AND($O12&gt;=0,$O12&lt;=50),0,IF(AND($O12&gt;50,$O12&lt;=75),1,IF(AND($O12&gt;75,$O12&lt;=100),2,"")))</f>
        <v>1</v>
      </c>
      <c r="Q12" s="107">
        <f>$F12-$P12</f>
        <v>2</v>
      </c>
      <c r="R12" s="98">
        <f>IF($Q12&lt;=0,1,$Q12)</f>
        <v>2</v>
      </c>
      <c r="S12" s="107">
        <f>$H12-$P12</f>
        <v>19</v>
      </c>
      <c r="T12" s="98">
        <f>IF($S12=19,10,IF($S12=18,5,IF($S12=9,5,IF($S12=8,5,H12))))</f>
        <v>10</v>
      </c>
      <c r="U12" s="100" t="s">
        <v>8</v>
      </c>
      <c r="V12" s="129" t="str">
        <f>IF(AND($U12="PROBABILIDAD",$R12=1),$XET$6,IF(AND($U12="PROBABILIDAD",$R12=2),$XET$5,IF(AND($U12="PROBABILIDAD",$R12=3),$XET$4,IF(AND($U12="PROBABILIDAD",$R12=4),$XET$3,IF(AND($U12="PROBABILIDAD",$R12=5),$XET$2,$E12)))))</f>
        <v>(2) IMPROBABLE</v>
      </c>
      <c r="W12" s="195">
        <f>IF($U12="PROBABILIDAD",$R12,$F12)</f>
        <v>2</v>
      </c>
      <c r="X12" s="131" t="str">
        <f>IF(AND($U12="IMPACTO",$S12=18),$XET$9,IF(AND($U12="IMPACTO",$S12=19),$XEU$9,IF(AND($U12="IMPACTO",$S12=20),$XEV$9,IF(AND($U12="IMPACTO",$S12&lt;10),$XET$9,$G12))))</f>
        <v>(20) CATASTROFICO</v>
      </c>
      <c r="Y12" s="90" t="str">
        <f>IF($U12="IMPACTO",$T12,$H12)</f>
        <v>20</v>
      </c>
      <c r="Z12" s="91">
        <f>$W12*$Y12</f>
        <v>40</v>
      </c>
      <c r="AA12" s="92">
        <f>$Z12</f>
        <v>40</v>
      </c>
      <c r="AB12" s="86"/>
      <c r="AC12" s="86"/>
      <c r="AD12" s="86"/>
      <c r="AE12" s="86"/>
      <c r="AF12" s="86"/>
      <c r="AG12" s="86"/>
      <c r="AH12" s="88"/>
    </row>
    <row r="13" spans="1:34 16374:16377" ht="48" customHeight="1" x14ac:dyDescent="0.25">
      <c r="A13" s="112"/>
      <c r="B13" s="115"/>
      <c r="C13" s="117"/>
      <c r="D13" s="120"/>
      <c r="E13" s="122"/>
      <c r="F13" s="124"/>
      <c r="G13" s="96"/>
      <c r="H13" s="91"/>
      <c r="I13" s="106"/>
      <c r="J13" s="126"/>
      <c r="K13" s="87"/>
      <c r="L13" s="23" t="s">
        <v>7</v>
      </c>
      <c r="M13" s="20" t="s">
        <v>11</v>
      </c>
      <c r="N13" s="19">
        <f>IF(M13="SÍ",5,"0")</f>
        <v>5</v>
      </c>
      <c r="O13" s="106"/>
      <c r="P13" s="108"/>
      <c r="Q13" s="108"/>
      <c r="R13" s="99"/>
      <c r="S13" s="108"/>
      <c r="T13" s="99"/>
      <c r="U13" s="101"/>
      <c r="V13" s="102"/>
      <c r="W13" s="196"/>
      <c r="X13" s="104"/>
      <c r="Y13" s="90"/>
      <c r="Z13" s="91"/>
      <c r="AA13" s="93"/>
      <c r="AB13" s="87"/>
      <c r="AC13" s="87"/>
      <c r="AD13" s="87"/>
      <c r="AE13" s="87"/>
      <c r="AF13" s="87"/>
      <c r="AG13" s="87"/>
      <c r="AH13" s="89"/>
    </row>
    <row r="14" spans="1:34 16374:16377" ht="33" customHeight="1" x14ac:dyDescent="0.25">
      <c r="A14" s="112"/>
      <c r="B14" s="115"/>
      <c r="C14" s="117"/>
      <c r="D14" s="120"/>
      <c r="E14" s="122"/>
      <c r="F14" s="124"/>
      <c r="G14" s="96"/>
      <c r="H14" s="91"/>
      <c r="I14" s="106"/>
      <c r="J14" s="127" t="str">
        <f>IF(AND(I12&gt;=5,I12&lt;=10),"BAJA",IF(AND(I12&gt;=15,I12&lt;=25),"MODERADA",IF(AND(I12&gt;=30,I12&lt;=50),"ALTA",IF(AND(I12&gt;=60,I12&lt;=100),"EXTREMA",""))))</f>
        <v>EXTREMA</v>
      </c>
      <c r="K14" s="87"/>
      <c r="L14" s="24" t="s">
        <v>3</v>
      </c>
      <c r="M14" s="20" t="s">
        <v>11</v>
      </c>
      <c r="N14" s="19">
        <f>IF(M14="SÍ",15,"0")</f>
        <v>15</v>
      </c>
      <c r="O14" s="106"/>
      <c r="P14" s="108"/>
      <c r="Q14" s="108"/>
      <c r="R14" s="99"/>
      <c r="S14" s="108"/>
      <c r="T14" s="99"/>
      <c r="U14" s="101"/>
      <c r="V14" s="102"/>
      <c r="W14" s="196"/>
      <c r="X14" s="104"/>
      <c r="Y14" s="90"/>
      <c r="Z14" s="91"/>
      <c r="AA14" s="94" t="str">
        <f>IF(AND($Z12&gt;=5,$Z12&lt;=10),"BAJA",IF(AND($Z12&gt;=15,$Z12&lt;=25),"MODERADA",IF(AND($Z12&gt;=30,$Z12&lt;=50),"ALTA",IF(AND($Z12&gt;=60,$Z12&lt;=100),"EXTREMA",""))))</f>
        <v>ALTA</v>
      </c>
      <c r="AB14" s="87"/>
      <c r="AC14" s="87"/>
      <c r="AD14" s="87"/>
      <c r="AE14" s="87"/>
      <c r="AF14" s="87"/>
      <c r="AG14" s="87"/>
      <c r="AH14" s="89"/>
    </row>
    <row r="15" spans="1:34 16374:16377" ht="26.25" customHeight="1" x14ac:dyDescent="0.25">
      <c r="A15" s="112"/>
      <c r="B15" s="115"/>
      <c r="C15" s="117"/>
      <c r="D15" s="120"/>
      <c r="E15" s="122"/>
      <c r="F15" s="124"/>
      <c r="G15" s="96"/>
      <c r="H15" s="91"/>
      <c r="I15" s="106"/>
      <c r="J15" s="127"/>
      <c r="K15" s="87"/>
      <c r="L15" s="24" t="s">
        <v>4</v>
      </c>
      <c r="M15" s="20" t="s">
        <v>11</v>
      </c>
      <c r="N15" s="19">
        <f>IF(M15="SÍ",10,"0")</f>
        <v>10</v>
      </c>
      <c r="O15" s="106"/>
      <c r="P15" s="108"/>
      <c r="Q15" s="108"/>
      <c r="R15" s="99"/>
      <c r="S15" s="108"/>
      <c r="T15" s="99"/>
      <c r="U15" s="101"/>
      <c r="V15" s="102"/>
      <c r="W15" s="196"/>
      <c r="X15" s="104"/>
      <c r="Y15" s="90"/>
      <c r="Z15" s="91"/>
      <c r="AA15" s="94"/>
      <c r="AB15" s="87"/>
      <c r="AC15" s="87"/>
      <c r="AD15" s="87"/>
      <c r="AE15" s="87"/>
      <c r="AF15" s="87"/>
      <c r="AG15" s="87"/>
      <c r="AH15" s="89"/>
    </row>
    <row r="16" spans="1:34 16374:16377" ht="45" customHeight="1" x14ac:dyDescent="0.25">
      <c r="A16" s="112"/>
      <c r="B16" s="115"/>
      <c r="C16" s="117"/>
      <c r="D16" s="120"/>
      <c r="E16" s="122"/>
      <c r="F16" s="124"/>
      <c r="G16" s="96"/>
      <c r="H16" s="91"/>
      <c r="I16" s="106"/>
      <c r="J16" s="127"/>
      <c r="K16" s="87"/>
      <c r="L16" s="23" t="s">
        <v>36</v>
      </c>
      <c r="M16" s="20" t="s">
        <v>11</v>
      </c>
      <c r="N16" s="19">
        <f>IF(M16="SÍ",15,"0")</f>
        <v>15</v>
      </c>
      <c r="O16" s="106"/>
      <c r="P16" s="108"/>
      <c r="Q16" s="108"/>
      <c r="R16" s="99"/>
      <c r="S16" s="108"/>
      <c r="T16" s="99"/>
      <c r="U16" s="101"/>
      <c r="V16" s="102"/>
      <c r="W16" s="196"/>
      <c r="X16" s="104"/>
      <c r="Y16" s="90"/>
      <c r="Z16" s="91"/>
      <c r="AA16" s="94"/>
      <c r="AB16" s="87"/>
      <c r="AC16" s="87"/>
      <c r="AD16" s="87"/>
      <c r="AE16" s="87"/>
      <c r="AF16" s="87"/>
      <c r="AG16" s="87"/>
      <c r="AH16" s="89"/>
    </row>
    <row r="17" spans="1:34" ht="51" customHeight="1" x14ac:dyDescent="0.25">
      <c r="A17" s="112"/>
      <c r="B17" s="115"/>
      <c r="C17" s="117"/>
      <c r="D17" s="120"/>
      <c r="E17" s="122"/>
      <c r="F17" s="124"/>
      <c r="G17" s="96"/>
      <c r="H17" s="91"/>
      <c r="I17" s="106"/>
      <c r="J17" s="127"/>
      <c r="K17" s="87"/>
      <c r="L17" s="23" t="s">
        <v>5</v>
      </c>
      <c r="M17" s="20" t="s">
        <v>11</v>
      </c>
      <c r="N17" s="19">
        <f>IF(M17="SÍ",10,"0")</f>
        <v>10</v>
      </c>
      <c r="O17" s="106"/>
      <c r="P17" s="108"/>
      <c r="Q17" s="108"/>
      <c r="R17" s="99"/>
      <c r="S17" s="108"/>
      <c r="T17" s="99"/>
      <c r="U17" s="101"/>
      <c r="V17" s="102"/>
      <c r="W17" s="196"/>
      <c r="X17" s="104"/>
      <c r="Y17" s="90"/>
      <c r="Z17" s="91"/>
      <c r="AA17" s="94"/>
      <c r="AB17" s="87"/>
      <c r="AC17" s="87"/>
      <c r="AD17" s="87"/>
      <c r="AE17" s="87"/>
      <c r="AF17" s="87"/>
      <c r="AG17" s="87"/>
      <c r="AH17" s="89"/>
    </row>
    <row r="18" spans="1:34" ht="39.75" customHeight="1" x14ac:dyDescent="0.25">
      <c r="A18" s="113"/>
      <c r="B18" s="116"/>
      <c r="C18" s="118"/>
      <c r="D18" s="121"/>
      <c r="E18" s="123"/>
      <c r="F18" s="125"/>
      <c r="G18" s="97"/>
      <c r="H18" s="91"/>
      <c r="I18" s="106"/>
      <c r="J18" s="128"/>
      <c r="K18" s="87"/>
      <c r="L18" s="27" t="s">
        <v>35</v>
      </c>
      <c r="M18" s="20" t="s">
        <v>12</v>
      </c>
      <c r="N18" s="19" t="str">
        <f>IF(M18="SÍ",30,"0")</f>
        <v>0</v>
      </c>
      <c r="O18" s="106"/>
      <c r="P18" s="108"/>
      <c r="Q18" s="108"/>
      <c r="R18" s="99"/>
      <c r="S18" s="108"/>
      <c r="T18" s="99"/>
      <c r="U18" s="101"/>
      <c r="V18" s="130"/>
      <c r="W18" s="197"/>
      <c r="X18" s="132"/>
      <c r="Y18" s="90"/>
      <c r="Z18" s="91"/>
      <c r="AA18" s="94"/>
      <c r="AB18" s="87"/>
      <c r="AC18" s="87"/>
      <c r="AD18" s="87"/>
      <c r="AE18" s="87"/>
      <c r="AF18" s="87"/>
      <c r="AG18" s="87"/>
      <c r="AH18" s="89"/>
    </row>
    <row r="19" spans="1:34" ht="50.25" customHeight="1" x14ac:dyDescent="0.25">
      <c r="A19" s="112"/>
      <c r="B19" s="114"/>
      <c r="C19" s="117"/>
      <c r="D19" s="119"/>
      <c r="E19" s="122" t="s">
        <v>16</v>
      </c>
      <c r="F19" s="124" t="str">
        <f>IF(E19="(1) RARA VEZ","1", IF(E19="(2) IMPROBABLE","2",IF(E19="(3) POSIBLE","3",IF(E19="(4) PROBABLE","4",IF(E19="(5) CASI SEGURO","5","")))))</f>
        <v>4</v>
      </c>
      <c r="G19" s="96" t="s">
        <v>20</v>
      </c>
      <c r="H19" s="91" t="str">
        <f>IF(G19="(5) MODERADO","5", IF(G19="(10) MAYOR","10",IF(G19="(20) CATASTROFICO","20","")))</f>
        <v>10</v>
      </c>
      <c r="I19" s="106">
        <f>F19*H19</f>
        <v>40</v>
      </c>
      <c r="J19" s="126">
        <f>+I19</f>
        <v>40</v>
      </c>
      <c r="K19" s="86"/>
      <c r="L19" s="22" t="s">
        <v>6</v>
      </c>
      <c r="M19" s="20" t="s">
        <v>11</v>
      </c>
      <c r="N19" s="39">
        <f>IF(M19="SÍ",15,"0")</f>
        <v>15</v>
      </c>
      <c r="O19" s="105">
        <f>SUM(N19:N25)</f>
        <v>100</v>
      </c>
      <c r="P19" s="107">
        <f>IF(AND($O19&gt;=0,$O19&lt;=50),0,IF(AND($O19&gt;50,$O19&lt;=75),1,IF(AND($O19&gt;75,$O19&lt;=100),2,"")))</f>
        <v>2</v>
      </c>
      <c r="Q19" s="107">
        <f>$F19-$P19</f>
        <v>2</v>
      </c>
      <c r="R19" s="98">
        <f>IF($Q19&lt;=0,1,$Q19)</f>
        <v>2</v>
      </c>
      <c r="S19" s="107">
        <f>$H19-$P19</f>
        <v>8</v>
      </c>
      <c r="T19" s="98">
        <f>IF($S19=19,10,IF($S19=18,5,IF($S19=9,5,IF($S19=8,5,H19))))</f>
        <v>5</v>
      </c>
      <c r="U19" s="100"/>
      <c r="V19" s="129" t="str">
        <f>IF(AND($U19="PROBABILIDAD",$R19=1),$XET$6,IF(AND($U19="PROBABILIDAD",$R19=2),$XET$5,IF(AND($U19="PROBABILIDAD",$R19=3),$XET$4,IF(AND($U19="PROBABILIDAD",$R19=4),$XET$3,IF(AND($U19="PROBABILIDAD",$R19=5),$XET$2,$E19)))))</f>
        <v>(4) PROBABLE</v>
      </c>
      <c r="W19" s="136" t="str">
        <f>IF($U19="PROBABILIDAD",$R19,$F19)</f>
        <v>4</v>
      </c>
      <c r="X19" s="131" t="str">
        <f>IF(AND($U19="IMPACTO",$S19=18),$XET$9,IF(AND($U19="IMPACTO",$S19=19),$XEU$9,IF(AND($U19="IMPACTO",$S19=20),$XEV$9,IF(AND($U19="IMPACTO",$S19&lt;10),$XET$9,$G19))))</f>
        <v>(10) MAYOR</v>
      </c>
      <c r="Y19" s="90" t="str">
        <f>IF($U19="IMPACTO",$T19,$H19)</f>
        <v>10</v>
      </c>
      <c r="Z19" s="91">
        <f>$W19*$Y19</f>
        <v>40</v>
      </c>
      <c r="AA19" s="92">
        <f>$Z19</f>
        <v>40</v>
      </c>
      <c r="AB19" s="86"/>
      <c r="AC19" s="86"/>
      <c r="AD19" s="86"/>
      <c r="AE19" s="86"/>
      <c r="AF19" s="86"/>
      <c r="AG19" s="86"/>
      <c r="AH19" s="88"/>
    </row>
    <row r="20" spans="1:34" ht="48" customHeight="1" x14ac:dyDescent="0.25">
      <c r="A20" s="112"/>
      <c r="B20" s="115"/>
      <c r="C20" s="117"/>
      <c r="D20" s="120"/>
      <c r="E20" s="122"/>
      <c r="F20" s="124"/>
      <c r="G20" s="96"/>
      <c r="H20" s="91"/>
      <c r="I20" s="106"/>
      <c r="J20" s="126"/>
      <c r="K20" s="87"/>
      <c r="L20" s="23" t="s">
        <v>7</v>
      </c>
      <c r="M20" s="20" t="s">
        <v>11</v>
      </c>
      <c r="N20" s="19">
        <f>IF(M20="SÍ",5,"0")</f>
        <v>5</v>
      </c>
      <c r="O20" s="106"/>
      <c r="P20" s="108"/>
      <c r="Q20" s="108"/>
      <c r="R20" s="99"/>
      <c r="S20" s="108"/>
      <c r="T20" s="99"/>
      <c r="U20" s="101"/>
      <c r="V20" s="102"/>
      <c r="W20" s="103"/>
      <c r="X20" s="104"/>
      <c r="Y20" s="90"/>
      <c r="Z20" s="91"/>
      <c r="AA20" s="93"/>
      <c r="AB20" s="87"/>
      <c r="AC20" s="87"/>
      <c r="AD20" s="87"/>
      <c r="AE20" s="87"/>
      <c r="AF20" s="87"/>
      <c r="AG20" s="87"/>
      <c r="AH20" s="89"/>
    </row>
    <row r="21" spans="1:34" ht="33" customHeight="1" x14ac:dyDescent="0.25">
      <c r="A21" s="112"/>
      <c r="B21" s="115"/>
      <c r="C21" s="117"/>
      <c r="D21" s="120"/>
      <c r="E21" s="122"/>
      <c r="F21" s="124"/>
      <c r="G21" s="96"/>
      <c r="H21" s="91"/>
      <c r="I21" s="106"/>
      <c r="J21" s="127" t="str">
        <f>IF(AND(I19&gt;=5,I19&lt;=10),"BAJA",IF(AND(I19&gt;=15,I19&lt;=25),"MODERADA",IF(AND(I19&gt;=30,I19&lt;=50),"ALTA",IF(AND(I19&gt;=60,I19&lt;=100),"EXTREMA",""))))</f>
        <v>ALTA</v>
      </c>
      <c r="K21" s="87"/>
      <c r="L21" s="24" t="s">
        <v>3</v>
      </c>
      <c r="M21" s="20" t="s">
        <v>11</v>
      </c>
      <c r="N21" s="19">
        <f>IF(M21="SÍ",15,"0")</f>
        <v>15</v>
      </c>
      <c r="O21" s="106"/>
      <c r="P21" s="108"/>
      <c r="Q21" s="108"/>
      <c r="R21" s="99"/>
      <c r="S21" s="108"/>
      <c r="T21" s="99"/>
      <c r="U21" s="101"/>
      <c r="V21" s="102"/>
      <c r="W21" s="103"/>
      <c r="X21" s="104"/>
      <c r="Y21" s="90"/>
      <c r="Z21" s="91"/>
      <c r="AA21" s="94" t="str">
        <f>IF(AND($Z19&gt;=5,$Z19&lt;=10),"BAJA",IF(AND($Z19&gt;=15,$Z19&lt;=25),"MODERADA",IF(AND($Z19&gt;=30,$Z19&lt;=50),"ALTA",IF(AND($Z19&gt;=60,$Z19&lt;=100),"EXTREMA",""))))</f>
        <v>ALTA</v>
      </c>
      <c r="AB21" s="87"/>
      <c r="AC21" s="87"/>
      <c r="AD21" s="87"/>
      <c r="AE21" s="87"/>
      <c r="AF21" s="87"/>
      <c r="AG21" s="87"/>
      <c r="AH21" s="89"/>
    </row>
    <row r="22" spans="1:34" ht="26.25" customHeight="1" x14ac:dyDescent="0.25">
      <c r="A22" s="112"/>
      <c r="B22" s="115"/>
      <c r="C22" s="117"/>
      <c r="D22" s="120"/>
      <c r="E22" s="122"/>
      <c r="F22" s="124"/>
      <c r="G22" s="96"/>
      <c r="H22" s="91"/>
      <c r="I22" s="106"/>
      <c r="J22" s="127"/>
      <c r="K22" s="87"/>
      <c r="L22" s="24" t="s">
        <v>4</v>
      </c>
      <c r="M22" s="20" t="s">
        <v>11</v>
      </c>
      <c r="N22" s="19">
        <f>IF(M22="SÍ",10,"0")</f>
        <v>10</v>
      </c>
      <c r="O22" s="106"/>
      <c r="P22" s="108"/>
      <c r="Q22" s="108"/>
      <c r="R22" s="99"/>
      <c r="S22" s="108"/>
      <c r="T22" s="99"/>
      <c r="U22" s="101"/>
      <c r="V22" s="102"/>
      <c r="W22" s="103"/>
      <c r="X22" s="104"/>
      <c r="Y22" s="90"/>
      <c r="Z22" s="91"/>
      <c r="AA22" s="94"/>
      <c r="AB22" s="87"/>
      <c r="AC22" s="87"/>
      <c r="AD22" s="87"/>
      <c r="AE22" s="87"/>
      <c r="AF22" s="87"/>
      <c r="AG22" s="87"/>
      <c r="AH22" s="89"/>
    </row>
    <row r="23" spans="1:34" ht="45" customHeight="1" x14ac:dyDescent="0.25">
      <c r="A23" s="112"/>
      <c r="B23" s="115"/>
      <c r="C23" s="117"/>
      <c r="D23" s="120"/>
      <c r="E23" s="122"/>
      <c r="F23" s="124"/>
      <c r="G23" s="96"/>
      <c r="H23" s="91"/>
      <c r="I23" s="106"/>
      <c r="J23" s="127"/>
      <c r="K23" s="87"/>
      <c r="L23" s="23" t="s">
        <v>36</v>
      </c>
      <c r="M23" s="20" t="s">
        <v>11</v>
      </c>
      <c r="N23" s="19">
        <f>IF(M23="SÍ",15,"0")</f>
        <v>15</v>
      </c>
      <c r="O23" s="106"/>
      <c r="P23" s="108"/>
      <c r="Q23" s="108"/>
      <c r="R23" s="99"/>
      <c r="S23" s="108"/>
      <c r="T23" s="99"/>
      <c r="U23" s="101"/>
      <c r="V23" s="102"/>
      <c r="W23" s="103"/>
      <c r="X23" s="104"/>
      <c r="Y23" s="90"/>
      <c r="Z23" s="91"/>
      <c r="AA23" s="94"/>
      <c r="AB23" s="87"/>
      <c r="AC23" s="87"/>
      <c r="AD23" s="87"/>
      <c r="AE23" s="87"/>
      <c r="AF23" s="87"/>
      <c r="AG23" s="87"/>
      <c r="AH23" s="89"/>
    </row>
    <row r="24" spans="1:34" ht="51" customHeight="1" x14ac:dyDescent="0.25">
      <c r="A24" s="112"/>
      <c r="B24" s="115"/>
      <c r="C24" s="117"/>
      <c r="D24" s="120"/>
      <c r="E24" s="122"/>
      <c r="F24" s="124"/>
      <c r="G24" s="96"/>
      <c r="H24" s="91"/>
      <c r="I24" s="106"/>
      <c r="J24" s="127"/>
      <c r="K24" s="87"/>
      <c r="L24" s="23" t="s">
        <v>5</v>
      </c>
      <c r="M24" s="20" t="s">
        <v>11</v>
      </c>
      <c r="N24" s="19">
        <f>IF(M24="SÍ",10,"0")</f>
        <v>10</v>
      </c>
      <c r="O24" s="106"/>
      <c r="P24" s="108"/>
      <c r="Q24" s="108"/>
      <c r="R24" s="99"/>
      <c r="S24" s="108"/>
      <c r="T24" s="99"/>
      <c r="U24" s="101"/>
      <c r="V24" s="102"/>
      <c r="W24" s="103"/>
      <c r="X24" s="104"/>
      <c r="Y24" s="90"/>
      <c r="Z24" s="91"/>
      <c r="AA24" s="94"/>
      <c r="AB24" s="87"/>
      <c r="AC24" s="87"/>
      <c r="AD24" s="87"/>
      <c r="AE24" s="87"/>
      <c r="AF24" s="87"/>
      <c r="AG24" s="87"/>
      <c r="AH24" s="89"/>
    </row>
    <row r="25" spans="1:34" ht="39.75" customHeight="1" x14ac:dyDescent="0.25">
      <c r="A25" s="113"/>
      <c r="B25" s="116"/>
      <c r="C25" s="118"/>
      <c r="D25" s="121"/>
      <c r="E25" s="123"/>
      <c r="F25" s="125"/>
      <c r="G25" s="97"/>
      <c r="H25" s="91"/>
      <c r="I25" s="106"/>
      <c r="J25" s="128"/>
      <c r="K25" s="87"/>
      <c r="L25" s="27" t="s">
        <v>35</v>
      </c>
      <c r="M25" s="20" t="s">
        <v>11</v>
      </c>
      <c r="N25" s="19">
        <f>IF(M25="SÍ",30,"0")</f>
        <v>30</v>
      </c>
      <c r="O25" s="106"/>
      <c r="P25" s="108"/>
      <c r="Q25" s="108"/>
      <c r="R25" s="99"/>
      <c r="S25" s="108"/>
      <c r="T25" s="99"/>
      <c r="U25" s="101"/>
      <c r="V25" s="130"/>
      <c r="W25" s="137"/>
      <c r="X25" s="132"/>
      <c r="Y25" s="90"/>
      <c r="Z25" s="91"/>
      <c r="AA25" s="94"/>
      <c r="AB25" s="87"/>
      <c r="AC25" s="87"/>
      <c r="AD25" s="87"/>
      <c r="AE25" s="87"/>
      <c r="AF25" s="87"/>
      <c r="AG25" s="87"/>
      <c r="AH25" s="89"/>
    </row>
    <row r="26" spans="1:34" ht="50.25" customHeight="1" x14ac:dyDescent="0.25">
      <c r="A26" s="112"/>
      <c r="B26" s="114"/>
      <c r="C26" s="117"/>
      <c r="D26" s="119"/>
      <c r="E26" s="122" t="s">
        <v>15</v>
      </c>
      <c r="F26" s="124" t="str">
        <f>IF(E26="(1) RARA VEZ","1", IF(E26="(2) IMPROBABLE","2",IF(E26="(3) POSIBLE","3",IF(E26="(4) PROBABLE","4",IF(E26="(5) CASI SEGURO","5","")))))</f>
        <v>3</v>
      </c>
      <c r="G26" s="96" t="s">
        <v>20</v>
      </c>
      <c r="H26" s="91" t="str">
        <f>IF(G26="(5) MODERADO","5", IF(G26="(10) MAYOR","10",IF(G26="(20) CATASTROFICO","20","")))</f>
        <v>10</v>
      </c>
      <c r="I26" s="106">
        <f>F26*H26</f>
        <v>30</v>
      </c>
      <c r="J26" s="126">
        <f>+I26</f>
        <v>30</v>
      </c>
      <c r="K26" s="86"/>
      <c r="L26" s="22" t="s">
        <v>6</v>
      </c>
      <c r="M26" s="20" t="s">
        <v>12</v>
      </c>
      <c r="N26" s="39" t="str">
        <f>IF(M26="SÍ",15,"0")</f>
        <v>0</v>
      </c>
      <c r="O26" s="105">
        <f>SUM(N26:N32)</f>
        <v>0</v>
      </c>
      <c r="P26" s="107">
        <f>IF(AND($O26&gt;=0,$O26&lt;=50),0,IF(AND($O26&gt;50,$O26&lt;=75),1,IF(AND($O26&gt;75,$O26&lt;=100),2,"")))</f>
        <v>0</v>
      </c>
      <c r="Q26" s="107">
        <f>$F26-$P26</f>
        <v>3</v>
      </c>
      <c r="R26" s="98">
        <f>IF($Q26&lt;=0,1,$Q26)</f>
        <v>3</v>
      </c>
      <c r="S26" s="107">
        <f>$H26-$P26</f>
        <v>10</v>
      </c>
      <c r="T26" s="98" t="str">
        <f>IF($S26=19,10,IF($S26=18,5,IF($S26=9,5,IF($S26=8,5,H26))))</f>
        <v>10</v>
      </c>
      <c r="U26" s="100"/>
      <c r="V26" s="129" t="str">
        <f>IF(AND($U26="PROBABILIDAD",$R26=1),$XET$6,IF(AND($U26="PROBABILIDAD",$R26=2),$XET$5,IF(AND($U26="PROBABILIDAD",$R26=3),$XET$4,IF(AND($U26="PROBABILIDAD",$R26=4),$XET$3,IF(AND($U26="PROBABILIDAD",$R26=5),$XET$2,$E26)))))</f>
        <v>(3) POSIBLE</v>
      </c>
      <c r="W26" s="103" t="str">
        <f>IF($U26="PROBABILIDAD",$R26,$F26)</f>
        <v>3</v>
      </c>
      <c r="X26" s="131" t="str">
        <f>IF(AND($U26="IMPACTO",$S26=18),$XET$9,IF(AND($U26="IMPACTO",$S26=19),$XEU$9,IF(AND($U26="IMPACTO",$S26=20),$XEV$9,IF(AND($U26="IMPACTO",$S26&lt;10),$XET$9,$G26))))</f>
        <v>(10) MAYOR</v>
      </c>
      <c r="Y26" s="90" t="str">
        <f>IF($U26="IMPACTO",$T26,$H26)</f>
        <v>10</v>
      </c>
      <c r="Z26" s="91">
        <f>$W26*$Y26</f>
        <v>30</v>
      </c>
      <c r="AA26" s="92">
        <f>$Z26</f>
        <v>30</v>
      </c>
      <c r="AB26" s="86"/>
      <c r="AC26" s="86"/>
      <c r="AD26" s="86"/>
      <c r="AE26" s="86"/>
      <c r="AF26" s="86"/>
      <c r="AG26" s="86"/>
      <c r="AH26" s="88"/>
    </row>
    <row r="27" spans="1:34" ht="48" customHeight="1" x14ac:dyDescent="0.25">
      <c r="A27" s="112"/>
      <c r="B27" s="115"/>
      <c r="C27" s="117"/>
      <c r="D27" s="120"/>
      <c r="E27" s="122"/>
      <c r="F27" s="124"/>
      <c r="G27" s="96"/>
      <c r="H27" s="91"/>
      <c r="I27" s="106"/>
      <c r="J27" s="126"/>
      <c r="K27" s="87"/>
      <c r="L27" s="23" t="s">
        <v>7</v>
      </c>
      <c r="M27" s="20" t="s">
        <v>12</v>
      </c>
      <c r="N27" s="19" t="str">
        <f>IF(M27="SÍ",5,"0")</f>
        <v>0</v>
      </c>
      <c r="O27" s="106"/>
      <c r="P27" s="108"/>
      <c r="Q27" s="108"/>
      <c r="R27" s="99"/>
      <c r="S27" s="108"/>
      <c r="T27" s="99"/>
      <c r="U27" s="101"/>
      <c r="V27" s="102"/>
      <c r="W27" s="103"/>
      <c r="X27" s="104"/>
      <c r="Y27" s="90"/>
      <c r="Z27" s="91"/>
      <c r="AA27" s="93"/>
      <c r="AB27" s="87"/>
      <c r="AC27" s="87"/>
      <c r="AD27" s="87"/>
      <c r="AE27" s="87"/>
      <c r="AF27" s="87"/>
      <c r="AG27" s="87"/>
      <c r="AH27" s="89"/>
    </row>
    <row r="28" spans="1:34" ht="33" customHeight="1" x14ac:dyDescent="0.25">
      <c r="A28" s="112"/>
      <c r="B28" s="115"/>
      <c r="C28" s="117"/>
      <c r="D28" s="120"/>
      <c r="E28" s="122"/>
      <c r="F28" s="124"/>
      <c r="G28" s="96"/>
      <c r="H28" s="91"/>
      <c r="I28" s="106"/>
      <c r="J28" s="127" t="str">
        <f>IF(AND(I26&gt;=5,I26&lt;=10),"BAJA",IF(AND(I26&gt;=15,I26&lt;=25),"MODERADA",IF(AND(I26&gt;=30,I26&lt;=50),"ALTA",IF(AND(I26&gt;=60,I26&lt;=100),"EXTREMA",""))))</f>
        <v>ALTA</v>
      </c>
      <c r="K28" s="87"/>
      <c r="L28" s="24" t="s">
        <v>3</v>
      </c>
      <c r="M28" s="20" t="s">
        <v>12</v>
      </c>
      <c r="N28" s="19" t="str">
        <f>IF(M28="SÍ",15,"0")</f>
        <v>0</v>
      </c>
      <c r="O28" s="106"/>
      <c r="P28" s="108"/>
      <c r="Q28" s="108"/>
      <c r="R28" s="99"/>
      <c r="S28" s="108"/>
      <c r="T28" s="99"/>
      <c r="U28" s="101"/>
      <c r="V28" s="102"/>
      <c r="W28" s="103"/>
      <c r="X28" s="104"/>
      <c r="Y28" s="90"/>
      <c r="Z28" s="91"/>
      <c r="AA28" s="94" t="str">
        <f>IF(AND($Z26&gt;=5,$Z26&lt;=10),"BAJA",IF(AND($Z26&gt;=15,$Z26&lt;=25),"MODERADA",IF(AND($Z26&gt;=30,$Z26&lt;=50),"ALTA",IF(AND($Z26&gt;=60,$Z26&lt;=100),"EXTREMA",""))))</f>
        <v>ALTA</v>
      </c>
      <c r="AB28" s="87"/>
      <c r="AC28" s="87"/>
      <c r="AD28" s="87"/>
      <c r="AE28" s="87"/>
      <c r="AF28" s="87"/>
      <c r="AG28" s="87"/>
      <c r="AH28" s="89"/>
    </row>
    <row r="29" spans="1:34" ht="26.25" customHeight="1" x14ac:dyDescent="0.25">
      <c r="A29" s="112"/>
      <c r="B29" s="115"/>
      <c r="C29" s="117"/>
      <c r="D29" s="120"/>
      <c r="E29" s="122"/>
      <c r="F29" s="124"/>
      <c r="G29" s="96"/>
      <c r="H29" s="91"/>
      <c r="I29" s="106"/>
      <c r="J29" s="127"/>
      <c r="K29" s="87"/>
      <c r="L29" s="24" t="s">
        <v>4</v>
      </c>
      <c r="M29" s="20" t="s">
        <v>12</v>
      </c>
      <c r="N29" s="19" t="str">
        <f>IF(M29="SÍ",10,"0")</f>
        <v>0</v>
      </c>
      <c r="O29" s="106"/>
      <c r="P29" s="108"/>
      <c r="Q29" s="108"/>
      <c r="R29" s="99"/>
      <c r="S29" s="108"/>
      <c r="T29" s="99"/>
      <c r="U29" s="101"/>
      <c r="V29" s="102"/>
      <c r="W29" s="103"/>
      <c r="X29" s="104"/>
      <c r="Y29" s="90"/>
      <c r="Z29" s="91"/>
      <c r="AA29" s="94"/>
      <c r="AB29" s="87"/>
      <c r="AC29" s="87"/>
      <c r="AD29" s="87"/>
      <c r="AE29" s="87"/>
      <c r="AF29" s="87"/>
      <c r="AG29" s="87"/>
      <c r="AH29" s="89"/>
    </row>
    <row r="30" spans="1:34" ht="45" customHeight="1" x14ac:dyDescent="0.25">
      <c r="A30" s="112"/>
      <c r="B30" s="115"/>
      <c r="C30" s="117"/>
      <c r="D30" s="120"/>
      <c r="E30" s="122"/>
      <c r="F30" s="124"/>
      <c r="G30" s="96"/>
      <c r="H30" s="91"/>
      <c r="I30" s="106"/>
      <c r="J30" s="127"/>
      <c r="K30" s="87"/>
      <c r="L30" s="23" t="s">
        <v>36</v>
      </c>
      <c r="M30" s="20" t="s">
        <v>12</v>
      </c>
      <c r="N30" s="19" t="str">
        <f>IF(M30="SÍ",15,"0")</f>
        <v>0</v>
      </c>
      <c r="O30" s="106"/>
      <c r="P30" s="108"/>
      <c r="Q30" s="108"/>
      <c r="R30" s="99"/>
      <c r="S30" s="108"/>
      <c r="T30" s="99"/>
      <c r="U30" s="101"/>
      <c r="V30" s="102"/>
      <c r="W30" s="103"/>
      <c r="X30" s="104"/>
      <c r="Y30" s="90"/>
      <c r="Z30" s="91"/>
      <c r="AA30" s="94"/>
      <c r="AB30" s="87"/>
      <c r="AC30" s="87"/>
      <c r="AD30" s="87"/>
      <c r="AE30" s="87"/>
      <c r="AF30" s="87"/>
      <c r="AG30" s="87"/>
      <c r="AH30" s="89"/>
    </row>
    <row r="31" spans="1:34" ht="51" customHeight="1" x14ac:dyDescent="0.25">
      <c r="A31" s="112"/>
      <c r="B31" s="115"/>
      <c r="C31" s="117"/>
      <c r="D31" s="120"/>
      <c r="E31" s="122"/>
      <c r="F31" s="124"/>
      <c r="G31" s="96"/>
      <c r="H31" s="91"/>
      <c r="I31" s="106"/>
      <c r="J31" s="127"/>
      <c r="K31" s="87"/>
      <c r="L31" s="23" t="s">
        <v>5</v>
      </c>
      <c r="M31" s="20" t="s">
        <v>12</v>
      </c>
      <c r="N31" s="19" t="str">
        <f>IF(M31="SÍ",10,"0")</f>
        <v>0</v>
      </c>
      <c r="O31" s="106"/>
      <c r="P31" s="108"/>
      <c r="Q31" s="108"/>
      <c r="R31" s="99"/>
      <c r="S31" s="108"/>
      <c r="T31" s="99"/>
      <c r="U31" s="101"/>
      <c r="V31" s="102"/>
      <c r="W31" s="103"/>
      <c r="X31" s="104"/>
      <c r="Y31" s="90"/>
      <c r="Z31" s="91"/>
      <c r="AA31" s="94"/>
      <c r="AB31" s="87"/>
      <c r="AC31" s="87"/>
      <c r="AD31" s="87"/>
      <c r="AE31" s="87"/>
      <c r="AF31" s="87"/>
      <c r="AG31" s="87"/>
      <c r="AH31" s="89"/>
    </row>
    <row r="32" spans="1:34" ht="39.75" customHeight="1" x14ac:dyDescent="0.25">
      <c r="A32" s="113"/>
      <c r="B32" s="116"/>
      <c r="C32" s="118"/>
      <c r="D32" s="121"/>
      <c r="E32" s="123"/>
      <c r="F32" s="125"/>
      <c r="G32" s="97"/>
      <c r="H32" s="91"/>
      <c r="I32" s="106"/>
      <c r="J32" s="128"/>
      <c r="K32" s="87"/>
      <c r="L32" s="27" t="s">
        <v>35</v>
      </c>
      <c r="M32" s="28" t="s">
        <v>12</v>
      </c>
      <c r="N32" s="19" t="str">
        <f>IF(M32="SÍ",30,"0")</f>
        <v>0</v>
      </c>
      <c r="O32" s="106"/>
      <c r="P32" s="108"/>
      <c r="Q32" s="108"/>
      <c r="R32" s="99"/>
      <c r="S32" s="108"/>
      <c r="T32" s="99"/>
      <c r="U32" s="101"/>
      <c r="V32" s="130"/>
      <c r="W32" s="103"/>
      <c r="X32" s="132"/>
      <c r="Y32" s="90"/>
      <c r="Z32" s="91"/>
      <c r="AA32" s="94"/>
      <c r="AB32" s="87"/>
      <c r="AC32" s="87"/>
      <c r="AD32" s="87"/>
      <c r="AE32" s="87"/>
      <c r="AF32" s="87"/>
      <c r="AG32" s="87"/>
      <c r="AH32" s="89"/>
    </row>
    <row r="33" spans="1:34" ht="50.25" customHeight="1" x14ac:dyDescent="0.25">
      <c r="A33" s="112"/>
      <c r="B33" s="114"/>
      <c r="C33" s="117"/>
      <c r="D33" s="119"/>
      <c r="E33" s="122" t="s">
        <v>15</v>
      </c>
      <c r="F33" s="124" t="str">
        <f>IF(E33="(1) RARA VEZ","1", IF(E33="(2) IMPROBABLE","2",IF(E33="(3) POSIBLE","3",IF(E33="(4) PROBABLE","4",IF(E33="(5) CASI SEGURO","5","")))))</f>
        <v>3</v>
      </c>
      <c r="G33" s="96" t="s">
        <v>18</v>
      </c>
      <c r="H33" s="91" t="str">
        <f>IF(G33="(5) MODERADO","5", IF(G33="(10) MAYOR","10",IF(G33="(20) CATASTROFICO","20","")))</f>
        <v>5</v>
      </c>
      <c r="I33" s="106">
        <f>F33*H33</f>
        <v>15</v>
      </c>
      <c r="J33" s="126">
        <f>+I33</f>
        <v>15</v>
      </c>
      <c r="K33" s="86"/>
      <c r="L33" s="22" t="s">
        <v>6</v>
      </c>
      <c r="M33" s="20" t="s">
        <v>12</v>
      </c>
      <c r="N33" s="39" t="str">
        <f>IF(M33="SÍ",15,"0")</f>
        <v>0</v>
      </c>
      <c r="O33" s="105">
        <f>SUM(N33:N39)</f>
        <v>0</v>
      </c>
      <c r="P33" s="107">
        <f>IF(AND($O33&gt;=0,$O33&lt;=50),0,IF(AND($O33&gt;50,$O33&lt;=75),1,IF(AND($O33&gt;75,$O33&lt;=100),2,"")))</f>
        <v>0</v>
      </c>
      <c r="Q33" s="107">
        <f>$F33-$P33</f>
        <v>3</v>
      </c>
      <c r="R33" s="98">
        <f>IF($Q33&lt;=0,1,$Q33)</f>
        <v>3</v>
      </c>
      <c r="S33" s="107">
        <f>$H33-$P33</f>
        <v>5</v>
      </c>
      <c r="T33" s="98" t="str">
        <f>IF($S33=19,10,IF($S33=18,5,IF($S33=9,5,IF($S33=8,5,H33))))</f>
        <v>5</v>
      </c>
      <c r="U33" s="100" t="s">
        <v>8</v>
      </c>
      <c r="V33" s="102" t="str">
        <f>IF(AND($U33="PROBABILIDAD",$R33=1),$XET$6,IF(AND($U33="PROBABILIDAD",$R33=2),$XET$5,IF(AND($U33="PROBABILIDAD",$R33=3),$XET$4,IF(AND($U33="PROBABILIDAD",$R33=4),$XET$3,IF(AND($U33="PROBABILIDAD",$R33=5),$XET$2,$E33)))))</f>
        <v>(3) POSIBLE</v>
      </c>
      <c r="W33" s="103">
        <f>IF($U33="PROBABILIDAD",$R33,$F33)</f>
        <v>3</v>
      </c>
      <c r="X33" s="104" t="str">
        <f>IF(AND($U33="IMPACTO",$S33=18),$XET$9,IF(AND($U33="IMPACTO",$S33=19),$XEU$9,IF(AND($U33="IMPACTO",$S33=20),$XEV$9,IF(AND($U33="IMPACTO",$S33&lt;10),$XET$9,$G33))))</f>
        <v>(5) MODERADO</v>
      </c>
      <c r="Y33" s="90" t="str">
        <f>IF($U33="IMPACTO",$T33,$H33)</f>
        <v>5</v>
      </c>
      <c r="Z33" s="91">
        <f>$W33*$Y33</f>
        <v>15</v>
      </c>
      <c r="AA33" s="92">
        <f>$Z33</f>
        <v>15</v>
      </c>
      <c r="AB33" s="86"/>
      <c r="AC33" s="86"/>
      <c r="AD33" s="86"/>
      <c r="AE33" s="86"/>
      <c r="AF33" s="86"/>
      <c r="AG33" s="86"/>
      <c r="AH33" s="88"/>
    </row>
    <row r="34" spans="1:34" ht="48" customHeight="1" x14ac:dyDescent="0.25">
      <c r="A34" s="112"/>
      <c r="B34" s="115"/>
      <c r="C34" s="117"/>
      <c r="D34" s="120"/>
      <c r="E34" s="122"/>
      <c r="F34" s="124"/>
      <c r="G34" s="96"/>
      <c r="H34" s="91"/>
      <c r="I34" s="106"/>
      <c r="J34" s="126"/>
      <c r="K34" s="87"/>
      <c r="L34" s="23" t="s">
        <v>7</v>
      </c>
      <c r="M34" s="20" t="s">
        <v>12</v>
      </c>
      <c r="N34" s="19" t="str">
        <f>IF(M34="SÍ",5,"0")</f>
        <v>0</v>
      </c>
      <c r="O34" s="106"/>
      <c r="P34" s="108"/>
      <c r="Q34" s="108"/>
      <c r="R34" s="99"/>
      <c r="S34" s="108"/>
      <c r="T34" s="99"/>
      <c r="U34" s="101"/>
      <c r="V34" s="102"/>
      <c r="W34" s="103"/>
      <c r="X34" s="104"/>
      <c r="Y34" s="90"/>
      <c r="Z34" s="91"/>
      <c r="AA34" s="93"/>
      <c r="AB34" s="87"/>
      <c r="AC34" s="87"/>
      <c r="AD34" s="87"/>
      <c r="AE34" s="87"/>
      <c r="AF34" s="87"/>
      <c r="AG34" s="87"/>
      <c r="AH34" s="89"/>
    </row>
    <row r="35" spans="1:34" ht="33" customHeight="1" x14ac:dyDescent="0.25">
      <c r="A35" s="112"/>
      <c r="B35" s="115"/>
      <c r="C35" s="117"/>
      <c r="D35" s="120"/>
      <c r="E35" s="122"/>
      <c r="F35" s="124"/>
      <c r="G35" s="96"/>
      <c r="H35" s="91"/>
      <c r="I35" s="106"/>
      <c r="J35" s="127" t="str">
        <f>IF(AND(I33&gt;=5,I33&lt;=10),"BAJA",IF(AND(I33&gt;=15,I33&lt;=25),"MODERADA",IF(AND(I33&gt;=30,I33&lt;=50),"ALTA",IF(AND(I33&gt;=60,I33&lt;=100),"EXTREMA",""))))</f>
        <v>MODERADA</v>
      </c>
      <c r="K35" s="87"/>
      <c r="L35" s="24" t="s">
        <v>3</v>
      </c>
      <c r="M35" s="20" t="s">
        <v>12</v>
      </c>
      <c r="N35" s="19" t="str">
        <f>IF(M35="SÍ",15,"0")</f>
        <v>0</v>
      </c>
      <c r="O35" s="106"/>
      <c r="P35" s="108"/>
      <c r="Q35" s="108"/>
      <c r="R35" s="99"/>
      <c r="S35" s="108"/>
      <c r="T35" s="99"/>
      <c r="U35" s="101"/>
      <c r="V35" s="102"/>
      <c r="W35" s="103"/>
      <c r="X35" s="104"/>
      <c r="Y35" s="90"/>
      <c r="Z35" s="91"/>
      <c r="AA35" s="94" t="str">
        <f>IF(AND($Z33&gt;=5,$Z33&lt;=10),"BAJA",IF(AND($Z33&gt;=15,$Z33&lt;=25),"MODERADA",IF(AND($Z33&gt;=30,$Z33&lt;=50),"ALTA",IF(AND($Z33&gt;=60,$Z33&lt;=100),"EXTREMA",""))))</f>
        <v>MODERADA</v>
      </c>
      <c r="AB35" s="87"/>
      <c r="AC35" s="87"/>
      <c r="AD35" s="87"/>
      <c r="AE35" s="87"/>
      <c r="AF35" s="87"/>
      <c r="AG35" s="87"/>
      <c r="AH35" s="89"/>
    </row>
    <row r="36" spans="1:34" ht="26.25" customHeight="1" x14ac:dyDescent="0.25">
      <c r="A36" s="112"/>
      <c r="B36" s="115"/>
      <c r="C36" s="117"/>
      <c r="D36" s="120"/>
      <c r="E36" s="122"/>
      <c r="F36" s="124"/>
      <c r="G36" s="96"/>
      <c r="H36" s="91"/>
      <c r="I36" s="106"/>
      <c r="J36" s="127"/>
      <c r="K36" s="87"/>
      <c r="L36" s="24" t="s">
        <v>4</v>
      </c>
      <c r="M36" s="20" t="s">
        <v>12</v>
      </c>
      <c r="N36" s="19" t="str">
        <f>IF(M36="SÍ",10,"0")</f>
        <v>0</v>
      </c>
      <c r="O36" s="106"/>
      <c r="P36" s="108"/>
      <c r="Q36" s="108"/>
      <c r="R36" s="99"/>
      <c r="S36" s="108"/>
      <c r="T36" s="99"/>
      <c r="U36" s="101"/>
      <c r="V36" s="102"/>
      <c r="W36" s="103"/>
      <c r="X36" s="104"/>
      <c r="Y36" s="90"/>
      <c r="Z36" s="91"/>
      <c r="AA36" s="94"/>
      <c r="AB36" s="87"/>
      <c r="AC36" s="87"/>
      <c r="AD36" s="87"/>
      <c r="AE36" s="87"/>
      <c r="AF36" s="87"/>
      <c r="AG36" s="87"/>
      <c r="AH36" s="89"/>
    </row>
    <row r="37" spans="1:34" ht="45" customHeight="1" x14ac:dyDescent="0.25">
      <c r="A37" s="112"/>
      <c r="B37" s="115"/>
      <c r="C37" s="117"/>
      <c r="D37" s="120"/>
      <c r="E37" s="122"/>
      <c r="F37" s="124"/>
      <c r="G37" s="96"/>
      <c r="H37" s="91"/>
      <c r="I37" s="106"/>
      <c r="J37" s="127"/>
      <c r="K37" s="87"/>
      <c r="L37" s="23" t="s">
        <v>36</v>
      </c>
      <c r="M37" s="20" t="s">
        <v>12</v>
      </c>
      <c r="N37" s="19" t="str">
        <f>IF(M37="SÍ",15,"0")</f>
        <v>0</v>
      </c>
      <c r="O37" s="106"/>
      <c r="P37" s="108"/>
      <c r="Q37" s="108"/>
      <c r="R37" s="99"/>
      <c r="S37" s="108"/>
      <c r="T37" s="99"/>
      <c r="U37" s="101"/>
      <c r="V37" s="102"/>
      <c r="W37" s="103"/>
      <c r="X37" s="104"/>
      <c r="Y37" s="90"/>
      <c r="Z37" s="91"/>
      <c r="AA37" s="94"/>
      <c r="AB37" s="87"/>
      <c r="AC37" s="87"/>
      <c r="AD37" s="87"/>
      <c r="AE37" s="87"/>
      <c r="AF37" s="87"/>
      <c r="AG37" s="87"/>
      <c r="AH37" s="89"/>
    </row>
    <row r="38" spans="1:34" ht="51" customHeight="1" x14ac:dyDescent="0.25">
      <c r="A38" s="112"/>
      <c r="B38" s="115"/>
      <c r="C38" s="117"/>
      <c r="D38" s="120"/>
      <c r="E38" s="122"/>
      <c r="F38" s="124"/>
      <c r="G38" s="96"/>
      <c r="H38" s="91"/>
      <c r="I38" s="106"/>
      <c r="J38" s="127"/>
      <c r="K38" s="87"/>
      <c r="L38" s="23" t="s">
        <v>5</v>
      </c>
      <c r="M38" s="20" t="s">
        <v>12</v>
      </c>
      <c r="N38" s="19" t="str">
        <f>IF(M38="SÍ",10,"0")</f>
        <v>0</v>
      </c>
      <c r="O38" s="106"/>
      <c r="P38" s="108"/>
      <c r="Q38" s="108"/>
      <c r="R38" s="99"/>
      <c r="S38" s="108"/>
      <c r="T38" s="99"/>
      <c r="U38" s="101"/>
      <c r="V38" s="102"/>
      <c r="W38" s="103"/>
      <c r="X38" s="104"/>
      <c r="Y38" s="90"/>
      <c r="Z38" s="91"/>
      <c r="AA38" s="94"/>
      <c r="AB38" s="87"/>
      <c r="AC38" s="87"/>
      <c r="AD38" s="87"/>
      <c r="AE38" s="87"/>
      <c r="AF38" s="87"/>
      <c r="AG38" s="87"/>
      <c r="AH38" s="89"/>
    </row>
    <row r="39" spans="1:34" ht="39.75" customHeight="1" x14ac:dyDescent="0.25">
      <c r="A39" s="113"/>
      <c r="B39" s="116"/>
      <c r="C39" s="118"/>
      <c r="D39" s="121"/>
      <c r="E39" s="123"/>
      <c r="F39" s="125"/>
      <c r="G39" s="97"/>
      <c r="H39" s="91"/>
      <c r="I39" s="106"/>
      <c r="J39" s="128"/>
      <c r="K39" s="87"/>
      <c r="L39" s="27" t="s">
        <v>35</v>
      </c>
      <c r="M39" s="20" t="s">
        <v>12</v>
      </c>
      <c r="N39" s="19" t="str">
        <f>IF(M39="SÍ",30,"0")</f>
        <v>0</v>
      </c>
      <c r="O39" s="106"/>
      <c r="P39" s="108"/>
      <c r="Q39" s="108"/>
      <c r="R39" s="99"/>
      <c r="S39" s="108"/>
      <c r="T39" s="99"/>
      <c r="U39" s="101"/>
      <c r="V39" s="102"/>
      <c r="W39" s="103"/>
      <c r="X39" s="104"/>
      <c r="Y39" s="90"/>
      <c r="Z39" s="91"/>
      <c r="AA39" s="95"/>
      <c r="AB39" s="87"/>
      <c r="AC39" s="87"/>
      <c r="AD39" s="87"/>
      <c r="AE39" s="87"/>
      <c r="AF39" s="87"/>
      <c r="AG39" s="87"/>
      <c r="AH39" s="89"/>
    </row>
    <row r="40" spans="1:34" ht="21.75" customHeight="1" x14ac:dyDescent="0.25">
      <c r="A40" s="185" t="s">
        <v>34</v>
      </c>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row>
    <row r="41" spans="1:34" ht="27.75" customHeight="1" x14ac:dyDescent="0.25">
      <c r="A41" s="188" t="s">
        <v>55</v>
      </c>
      <c r="B41" s="189"/>
      <c r="C41" s="190" t="s">
        <v>56</v>
      </c>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2" t="s">
        <v>57</v>
      </c>
      <c r="AD41" s="192"/>
      <c r="AE41" s="192"/>
      <c r="AF41" s="192" t="s">
        <v>26</v>
      </c>
      <c r="AG41" s="192"/>
      <c r="AH41" s="192"/>
    </row>
    <row r="42" spans="1:34" s="37" customFormat="1" ht="14.25" customHeight="1" x14ac:dyDescent="0.25">
      <c r="A42" s="112"/>
      <c r="B42" s="133"/>
      <c r="C42" s="117"/>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5"/>
      <c r="AD42" s="135"/>
      <c r="AE42" s="135"/>
      <c r="AF42" s="135"/>
      <c r="AG42" s="135"/>
      <c r="AH42" s="135"/>
    </row>
    <row r="43" spans="1:34" s="37" customFormat="1" ht="12.75" customHeight="1" x14ac:dyDescent="0.25">
      <c r="A43" s="112"/>
      <c r="B43" s="133"/>
      <c r="C43" s="117"/>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5"/>
      <c r="AD43" s="135"/>
      <c r="AE43" s="135"/>
      <c r="AF43" s="135"/>
      <c r="AG43" s="135"/>
      <c r="AH43" s="135"/>
    </row>
    <row r="44" spans="1:34" s="37" customFormat="1" ht="17.25" customHeight="1" x14ac:dyDescent="0.25">
      <c r="A44" s="112"/>
      <c r="B44" s="133"/>
      <c r="C44" s="117"/>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5"/>
      <c r="AD44" s="135"/>
      <c r="AE44" s="135"/>
      <c r="AF44" s="135"/>
      <c r="AG44" s="135"/>
      <c r="AH44" s="135"/>
    </row>
    <row r="45" spans="1:34" ht="15" customHeight="1" x14ac:dyDescent="0.25">
      <c r="A45" s="141" t="s">
        <v>37</v>
      </c>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3"/>
    </row>
    <row r="46" spans="1:34" x14ac:dyDescent="0.25">
      <c r="A46" s="171" t="s">
        <v>26</v>
      </c>
      <c r="B46" s="172"/>
      <c r="C46" s="172"/>
      <c r="D46" s="173"/>
      <c r="E46" s="147" t="s">
        <v>28</v>
      </c>
      <c r="F46" s="148"/>
      <c r="G46" s="148"/>
      <c r="H46" s="148"/>
      <c r="I46" s="149"/>
      <c r="J46" s="149"/>
      <c r="K46" s="150"/>
      <c r="L46" s="171" t="s">
        <v>29</v>
      </c>
      <c r="M46" s="172"/>
      <c r="N46" s="172"/>
      <c r="O46" s="173"/>
      <c r="P46" s="26"/>
      <c r="Q46" s="26"/>
      <c r="R46" s="25"/>
      <c r="S46" s="26"/>
      <c r="T46" s="26"/>
      <c r="U46" s="174"/>
      <c r="V46" s="174"/>
      <c r="W46" s="174"/>
      <c r="X46" s="175"/>
      <c r="Y46" s="26"/>
      <c r="Z46" s="26"/>
      <c r="AA46" s="144" t="s">
        <v>30</v>
      </c>
      <c r="AB46" s="145"/>
      <c r="AC46" s="145"/>
      <c r="AD46" s="145"/>
      <c r="AE46" s="145"/>
      <c r="AF46" s="145"/>
      <c r="AG46" s="145"/>
      <c r="AH46" s="146"/>
    </row>
    <row r="47" spans="1:34" s="37" customFormat="1" x14ac:dyDescent="0.25">
      <c r="A47" s="29" t="s">
        <v>31</v>
      </c>
      <c r="B47" s="151"/>
      <c r="C47" s="151"/>
      <c r="D47" s="176"/>
      <c r="E47" s="29" t="s">
        <v>31</v>
      </c>
      <c r="F47" s="151"/>
      <c r="G47" s="151"/>
      <c r="H47" s="151"/>
      <c r="I47" s="152"/>
      <c r="J47" s="152"/>
      <c r="K47" s="153"/>
      <c r="L47" s="29" t="s">
        <v>31</v>
      </c>
      <c r="M47" s="169"/>
      <c r="N47" s="169"/>
      <c r="O47" s="169"/>
      <c r="P47" s="169"/>
      <c r="Q47" s="169"/>
      <c r="R47" s="169"/>
      <c r="S47" s="169"/>
      <c r="T47" s="169"/>
      <c r="U47" s="169"/>
      <c r="V47" s="169"/>
      <c r="W47" s="169"/>
      <c r="X47" s="170"/>
      <c r="Y47" s="38"/>
      <c r="Z47" s="38"/>
      <c r="AA47" s="29" t="s">
        <v>31</v>
      </c>
      <c r="AB47" s="151"/>
      <c r="AC47" s="152"/>
      <c r="AD47" s="152"/>
      <c r="AE47" s="152"/>
      <c r="AF47" s="152"/>
      <c r="AG47" s="152"/>
      <c r="AH47" s="153"/>
    </row>
    <row r="48" spans="1:34" s="37" customFormat="1" x14ac:dyDescent="0.25">
      <c r="A48" s="30" t="s">
        <v>32</v>
      </c>
      <c r="B48" s="169"/>
      <c r="C48" s="169"/>
      <c r="D48" s="170"/>
      <c r="E48" s="30" t="s">
        <v>32</v>
      </c>
      <c r="F48" s="151"/>
      <c r="G48" s="151"/>
      <c r="H48" s="151"/>
      <c r="I48" s="152"/>
      <c r="J48" s="152"/>
      <c r="K48" s="153"/>
      <c r="L48" s="30" t="s">
        <v>32</v>
      </c>
      <c r="M48" s="151"/>
      <c r="N48" s="151"/>
      <c r="O48" s="151"/>
      <c r="P48" s="151"/>
      <c r="Q48" s="151"/>
      <c r="R48" s="151"/>
      <c r="S48" s="151"/>
      <c r="T48" s="151"/>
      <c r="U48" s="151"/>
      <c r="V48" s="151"/>
      <c r="W48" s="151"/>
      <c r="X48" s="176"/>
      <c r="Y48" s="38"/>
      <c r="Z48" s="38"/>
      <c r="AA48" s="30" t="s">
        <v>32</v>
      </c>
      <c r="AB48" s="151"/>
      <c r="AC48" s="152"/>
      <c r="AD48" s="152"/>
      <c r="AE48" s="152"/>
      <c r="AF48" s="152"/>
      <c r="AG48" s="152"/>
      <c r="AH48" s="153"/>
    </row>
    <row r="49" spans="1:34" s="37" customFormat="1" x14ac:dyDescent="0.25">
      <c r="A49" s="31" t="s">
        <v>33</v>
      </c>
      <c r="B49" s="151"/>
      <c r="C49" s="151"/>
      <c r="D49" s="176"/>
      <c r="E49" s="31" t="s">
        <v>33</v>
      </c>
      <c r="F49" s="169"/>
      <c r="G49" s="169"/>
      <c r="H49" s="169"/>
      <c r="I49" s="177"/>
      <c r="J49" s="177"/>
      <c r="K49" s="178"/>
      <c r="L49" s="31" t="s">
        <v>33</v>
      </c>
      <c r="M49" s="151"/>
      <c r="N49" s="151"/>
      <c r="O49" s="151"/>
      <c r="P49" s="151"/>
      <c r="Q49" s="151"/>
      <c r="R49" s="151"/>
      <c r="S49" s="151"/>
      <c r="T49" s="151"/>
      <c r="U49" s="151"/>
      <c r="V49" s="151"/>
      <c r="W49" s="151"/>
      <c r="X49" s="176"/>
      <c r="Y49" s="38"/>
      <c r="Z49" s="38"/>
      <c r="AA49" s="31" t="s">
        <v>33</v>
      </c>
      <c r="AB49" s="151"/>
      <c r="AC49" s="152"/>
      <c r="AD49" s="152"/>
      <c r="AE49" s="152"/>
      <c r="AF49" s="152"/>
      <c r="AG49" s="152"/>
      <c r="AH49" s="153"/>
    </row>
    <row r="50" spans="1:34" s="37" customFormat="1" x14ac:dyDescent="0.25"/>
  </sheetData>
  <sheetProtection sheet="1" objects="1" scenarios="1"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63" priority="113">
      <formula>$J$14="BAJA"</formula>
    </cfRule>
    <cfRule type="expression" dxfId="62" priority="114">
      <formula>$J$14="MODERADA"</formula>
    </cfRule>
    <cfRule type="expression" dxfId="61" priority="115">
      <formula>$J$14="ALTA"</formula>
    </cfRule>
    <cfRule type="expression" dxfId="60" priority="116">
      <formula>$J$14="EXTREMA"</formula>
    </cfRule>
  </conditionalFormatting>
  <conditionalFormatting sqref="AA12:AA18">
    <cfRule type="expression" dxfId="59" priority="117">
      <formula>$AA$14="MODERADA"</formula>
    </cfRule>
    <cfRule type="expression" dxfId="58" priority="118">
      <formula>$AA$14="EXTREMA"</formula>
    </cfRule>
    <cfRule type="expression" dxfId="57" priority="119">
      <formula>$AA$14="ALTA"</formula>
    </cfRule>
    <cfRule type="expression" dxfId="56" priority="120">
      <formula>$AA$14="BAJA"</formula>
    </cfRule>
  </conditionalFormatting>
  <conditionalFormatting sqref="AA19:AA25">
    <cfRule type="expression" dxfId="55" priority="21">
      <formula>$AA$21="MODERADA"</formula>
    </cfRule>
    <cfRule type="expression" dxfId="54" priority="22">
      <formula>$AA$21="EXTREMA"</formula>
    </cfRule>
    <cfRule type="expression" dxfId="53" priority="23">
      <formula>$AA$21="ALTA"</formula>
    </cfRule>
    <cfRule type="expression" dxfId="52" priority="24">
      <formula>$AA$21="BAJA"</formula>
    </cfRule>
  </conditionalFormatting>
  <conditionalFormatting sqref="J19 J21">
    <cfRule type="expression" dxfId="51" priority="17">
      <formula>$J$21="BAJA"</formula>
    </cfRule>
    <cfRule type="expression" dxfId="50" priority="18">
      <formula>$J$21="MODERADA"</formula>
    </cfRule>
    <cfRule type="expression" dxfId="49" priority="19">
      <formula>$J$21="ALTA"</formula>
    </cfRule>
    <cfRule type="expression" dxfId="48" priority="20">
      <formula>$J$21="EXTREMA"</formula>
    </cfRule>
  </conditionalFormatting>
  <conditionalFormatting sqref="AA26:AA32">
    <cfRule type="expression" dxfId="47" priority="13">
      <formula>$AA$14="MODERADA"</formula>
    </cfRule>
    <cfRule type="expression" dxfId="46" priority="14">
      <formula>$AA$14="EXTREMA"</formula>
    </cfRule>
    <cfRule type="expression" dxfId="45" priority="15">
      <formula>$AA$14="ALTA"</formula>
    </cfRule>
    <cfRule type="expression" dxfId="44" priority="16">
      <formula>$AA$14="BAJA"</formula>
    </cfRule>
  </conditionalFormatting>
  <conditionalFormatting sqref="J26 J28">
    <cfRule type="expression" dxfId="43" priority="9">
      <formula>$J$28="BAJA"</formula>
    </cfRule>
    <cfRule type="expression" dxfId="42" priority="10">
      <formula>$J$28="MODERADA"</formula>
    </cfRule>
    <cfRule type="expression" dxfId="41" priority="11">
      <formula>$J$28="ALTA"</formula>
    </cfRule>
    <cfRule type="expression" dxfId="40" priority="12">
      <formula>$J$28="EXTREMA"</formula>
    </cfRule>
  </conditionalFormatting>
  <conditionalFormatting sqref="AA33:AA39">
    <cfRule type="expression" dxfId="39" priority="5">
      <formula>$AA$35="MODERADA"</formula>
    </cfRule>
    <cfRule type="expression" dxfId="38" priority="6">
      <formula>$AA$35="EXTREMA"</formula>
    </cfRule>
    <cfRule type="expression" dxfId="37" priority="7">
      <formula>$AA$35="ALTA"</formula>
    </cfRule>
    <cfRule type="expression" dxfId="36" priority="8">
      <formula>$AA$35="BAJA"</formula>
    </cfRule>
  </conditionalFormatting>
  <conditionalFormatting sqref="J33 J35">
    <cfRule type="expression" dxfId="35" priority="1">
      <formula>$J$35="BAJA"</formula>
    </cfRule>
    <cfRule type="expression" dxfId="34" priority="2">
      <formula>$J$35="MODERADA"</formula>
    </cfRule>
    <cfRule type="expression" dxfId="33" priority="3">
      <formula>$J$35="ALTA"</formula>
    </cfRule>
    <cfRule type="expression" dxfId="32"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56"/>
  <sheetViews>
    <sheetView tabSelected="1" view="pageBreakPreview" topLeftCell="X29" zoomScale="70" zoomScaleNormal="40" zoomScaleSheetLayoutView="70" workbookViewId="0">
      <selection activeCell="AR40" sqref="AR40"/>
    </sheetView>
  </sheetViews>
  <sheetFormatPr baseColWidth="10" defaultRowHeight="12.75" x14ac:dyDescent="0.2"/>
  <cols>
    <col min="1" max="1" width="15.7109375" style="42" customWidth="1"/>
    <col min="2" max="2" width="13.85546875" style="42" customWidth="1"/>
    <col min="3" max="3" width="46.85546875" style="42" customWidth="1"/>
    <col min="4" max="4" width="12.140625" style="46" customWidth="1"/>
    <col min="5" max="5" width="17.42578125" style="42" customWidth="1"/>
    <col min="6" max="6" width="17.85546875" style="42" customWidth="1"/>
    <col min="7" max="7" width="16.28515625" style="42" customWidth="1"/>
    <col min="8" max="8" width="12.7109375" style="42" customWidth="1"/>
    <col min="9" max="9" width="3.7109375" style="42" hidden="1" customWidth="1"/>
    <col min="10" max="10" width="19.42578125" style="42" customWidth="1"/>
    <col min="11" max="11" width="29.7109375" style="42" customWidth="1"/>
    <col min="12" max="12" width="48.7109375" style="42" customWidth="1"/>
    <col min="13" max="13" width="26" style="42" customWidth="1"/>
    <col min="14" max="14" width="7.7109375" style="42" hidden="1" customWidth="1"/>
    <col min="15" max="15" width="15.5703125" style="42" customWidth="1"/>
    <col min="16" max="16" width="16.28515625" style="42" customWidth="1"/>
    <col min="17" max="17" width="11.28515625" style="42" customWidth="1"/>
    <col min="18" max="18" width="17" style="42" customWidth="1"/>
    <col min="19" max="19" width="15.140625" style="42" customWidth="1"/>
    <col min="20" max="20" width="17.85546875" style="42" customWidth="1"/>
    <col min="21" max="21" width="11.28515625" style="42" customWidth="1"/>
    <col min="22" max="22" width="12" style="42" customWidth="1"/>
    <col min="23" max="23" width="15.140625" style="42" customWidth="1"/>
    <col min="24" max="24" width="17.28515625" style="42" customWidth="1"/>
    <col min="25" max="25" width="22.85546875" style="42" customWidth="1"/>
    <col min="26" max="26" width="18.7109375" style="42" customWidth="1"/>
    <col min="27" max="27" width="21.140625" style="83" customWidth="1"/>
    <col min="28" max="28" width="18.28515625" style="42" customWidth="1"/>
    <col min="29" max="29" width="12.5703125" style="42" customWidth="1"/>
    <col min="30" max="30" width="38.28515625" style="42" customWidth="1"/>
    <col min="31" max="31" width="15.140625" style="80" customWidth="1"/>
    <col min="32" max="32" width="23.5703125" style="42" customWidth="1"/>
    <col min="33" max="33" width="26.7109375" style="42" customWidth="1"/>
    <col min="34" max="34" width="17.28515625" style="42" hidden="1" customWidth="1"/>
    <col min="35" max="42" width="11.42578125" style="42" hidden="1" customWidth="1"/>
    <col min="43" max="16384" width="11.42578125" style="42"/>
  </cols>
  <sheetData>
    <row r="1" spans="1:41" x14ac:dyDescent="0.2">
      <c r="A1" s="40"/>
      <c r="B1" s="40"/>
      <c r="C1" s="40"/>
      <c r="D1" s="41"/>
      <c r="E1" s="40"/>
      <c r="F1" s="40"/>
      <c r="G1" s="40"/>
      <c r="H1" s="40"/>
      <c r="I1" s="40"/>
      <c r="J1" s="40"/>
      <c r="K1" s="40"/>
      <c r="L1" s="40"/>
      <c r="M1" s="40"/>
      <c r="N1" s="40"/>
      <c r="O1" s="40"/>
      <c r="P1" s="40"/>
      <c r="Q1" s="40"/>
      <c r="R1" s="40"/>
      <c r="S1" s="40"/>
      <c r="T1" s="40"/>
      <c r="U1" s="40"/>
      <c r="V1" s="40"/>
      <c r="W1" s="40"/>
      <c r="X1" s="40"/>
      <c r="Y1" s="40"/>
      <c r="Z1" s="40"/>
      <c r="AA1" s="81"/>
      <c r="AB1" s="40"/>
      <c r="AC1" s="40"/>
      <c r="AD1" s="40"/>
      <c r="AE1" s="77"/>
      <c r="AF1" s="40"/>
      <c r="AG1" s="40"/>
      <c r="AK1" s="42" t="s">
        <v>9</v>
      </c>
      <c r="AL1" s="42" t="s">
        <v>8</v>
      </c>
      <c r="AN1" s="42" t="s">
        <v>60</v>
      </c>
    </row>
    <row r="2" spans="1:41" x14ac:dyDescent="0.2">
      <c r="A2" s="40"/>
      <c r="B2" s="40"/>
      <c r="C2" s="40"/>
      <c r="D2" s="41"/>
      <c r="E2" s="40"/>
      <c r="F2" s="40"/>
      <c r="G2" s="40"/>
      <c r="H2" s="40"/>
      <c r="I2" s="40"/>
      <c r="J2" s="40"/>
      <c r="K2" s="40"/>
      <c r="L2" s="40"/>
      <c r="M2" s="40"/>
      <c r="N2" s="40"/>
      <c r="O2" s="40"/>
      <c r="P2" s="40"/>
      <c r="Q2" s="40"/>
      <c r="R2" s="40"/>
      <c r="S2" s="40"/>
      <c r="T2" s="40"/>
      <c r="U2" s="40"/>
      <c r="V2" s="40"/>
      <c r="W2" s="40"/>
      <c r="X2" s="40"/>
      <c r="Y2" s="40"/>
      <c r="Z2" s="40"/>
      <c r="AA2" s="81"/>
      <c r="AB2" s="40"/>
      <c r="AC2" s="40"/>
      <c r="AD2" s="40"/>
      <c r="AE2" s="77"/>
      <c r="AF2" s="40"/>
      <c r="AG2" s="40"/>
      <c r="AH2" s="42" t="s">
        <v>78</v>
      </c>
      <c r="AI2" s="42" t="s">
        <v>11</v>
      </c>
      <c r="AL2" s="42" t="s">
        <v>105</v>
      </c>
      <c r="AN2" s="42" t="s">
        <v>62</v>
      </c>
    </row>
    <row r="3" spans="1:41" x14ac:dyDescent="0.2">
      <c r="A3" s="40"/>
      <c r="B3" s="40"/>
      <c r="C3" s="40"/>
      <c r="D3" s="41"/>
      <c r="E3" s="40"/>
      <c r="F3" s="40"/>
      <c r="G3" s="40"/>
      <c r="H3" s="40"/>
      <c r="I3" s="40"/>
      <c r="J3" s="40"/>
      <c r="K3" s="40"/>
      <c r="L3" s="40"/>
      <c r="M3" s="40"/>
      <c r="N3" s="40"/>
      <c r="O3" s="40"/>
      <c r="P3" s="40"/>
      <c r="Q3" s="40"/>
      <c r="R3" s="40"/>
      <c r="S3" s="40"/>
      <c r="T3" s="40"/>
      <c r="U3" s="40"/>
      <c r="V3" s="40"/>
      <c r="W3" s="40"/>
      <c r="X3" s="40"/>
      <c r="Y3" s="40"/>
      <c r="Z3" s="40"/>
      <c r="AA3" s="81"/>
      <c r="AB3" s="40"/>
      <c r="AC3" s="40"/>
      <c r="AD3" s="40"/>
      <c r="AE3" s="77"/>
      <c r="AF3" s="40"/>
      <c r="AG3" s="40"/>
      <c r="AH3" s="42" t="s">
        <v>79</v>
      </c>
      <c r="AI3" s="42" t="s">
        <v>12</v>
      </c>
      <c r="AL3" s="42" t="s">
        <v>106</v>
      </c>
      <c r="AN3" s="42" t="s">
        <v>118</v>
      </c>
    </row>
    <row r="4" spans="1:41" x14ac:dyDescent="0.2">
      <c r="A4" s="40"/>
      <c r="B4" s="40"/>
      <c r="C4" s="40"/>
      <c r="D4" s="41"/>
      <c r="E4" s="40"/>
      <c r="F4" s="40"/>
      <c r="G4" s="40"/>
      <c r="H4" s="40"/>
      <c r="I4" s="40"/>
      <c r="J4" s="40"/>
      <c r="K4" s="40"/>
      <c r="L4" s="40"/>
      <c r="M4" s="40"/>
      <c r="N4" s="40"/>
      <c r="O4" s="40"/>
      <c r="P4" s="40"/>
      <c r="Q4" s="40"/>
      <c r="R4" s="40"/>
      <c r="S4" s="40"/>
      <c r="T4" s="40"/>
      <c r="U4" s="40"/>
      <c r="V4" s="40"/>
      <c r="W4" s="40"/>
      <c r="X4" s="40"/>
      <c r="Y4" s="40"/>
      <c r="Z4" s="40"/>
      <c r="AA4" s="81"/>
      <c r="AB4" s="40"/>
      <c r="AC4" s="40"/>
      <c r="AD4" s="40"/>
      <c r="AE4" s="77"/>
      <c r="AF4" s="40"/>
      <c r="AG4" s="40"/>
      <c r="AH4" s="42" t="s">
        <v>122</v>
      </c>
      <c r="AI4" s="42" t="s">
        <v>80</v>
      </c>
      <c r="AK4" s="42" t="s">
        <v>93</v>
      </c>
      <c r="AL4" s="42" t="s">
        <v>107</v>
      </c>
      <c r="AN4" s="42" t="s">
        <v>63</v>
      </c>
    </row>
    <row r="5" spans="1:41" x14ac:dyDescent="0.2">
      <c r="A5" s="40"/>
      <c r="B5" s="40"/>
      <c r="C5" s="40"/>
      <c r="D5" s="41"/>
      <c r="E5" s="40"/>
      <c r="F5" s="40"/>
      <c r="G5" s="40"/>
      <c r="H5" s="40"/>
      <c r="I5" s="40"/>
      <c r="J5" s="40"/>
      <c r="K5" s="40"/>
      <c r="L5" s="40"/>
      <c r="M5" s="40"/>
      <c r="N5" s="40"/>
      <c r="O5" s="40"/>
      <c r="P5" s="40"/>
      <c r="Q5" s="40"/>
      <c r="R5" s="40"/>
      <c r="S5" s="40"/>
      <c r="T5" s="40"/>
      <c r="U5" s="40"/>
      <c r="V5" s="40"/>
      <c r="W5" s="40"/>
      <c r="X5" s="40"/>
      <c r="Y5" s="40"/>
      <c r="Z5" s="40"/>
      <c r="AA5" s="81"/>
      <c r="AB5" s="40"/>
      <c r="AC5" s="40"/>
      <c r="AD5" s="40"/>
      <c r="AE5" s="77"/>
      <c r="AF5" s="40"/>
      <c r="AG5" s="40"/>
      <c r="AH5" s="42" t="s">
        <v>123</v>
      </c>
      <c r="AI5" s="42" t="s">
        <v>81</v>
      </c>
      <c r="AK5" s="42" t="s">
        <v>104</v>
      </c>
      <c r="AL5" s="42" t="s">
        <v>108</v>
      </c>
      <c r="AN5" s="42" t="s">
        <v>61</v>
      </c>
    </row>
    <row r="6" spans="1:41" ht="29.25" customHeight="1" x14ac:dyDescent="0.2">
      <c r="A6" s="40"/>
      <c r="B6" s="40"/>
      <c r="C6" s="40"/>
      <c r="D6" s="41"/>
      <c r="E6" s="40"/>
      <c r="F6" s="40"/>
      <c r="G6" s="40"/>
      <c r="H6" s="40"/>
      <c r="I6" s="40"/>
      <c r="J6" s="40"/>
      <c r="K6" s="40"/>
      <c r="L6" s="40"/>
      <c r="M6" s="40"/>
      <c r="N6" s="40"/>
      <c r="O6" s="40"/>
      <c r="P6" s="40"/>
      <c r="Q6" s="40"/>
      <c r="R6" s="40"/>
      <c r="S6" s="40"/>
      <c r="T6" s="40"/>
      <c r="U6" s="40"/>
      <c r="V6" s="40"/>
      <c r="W6" s="40"/>
      <c r="X6" s="40"/>
      <c r="Y6" s="40"/>
      <c r="Z6" s="40"/>
      <c r="AA6" s="81"/>
      <c r="AB6" s="40"/>
      <c r="AC6" s="40"/>
      <c r="AD6" s="40"/>
      <c r="AE6" s="77"/>
      <c r="AF6" s="40"/>
      <c r="AG6" s="40"/>
      <c r="AH6" s="42" t="s">
        <v>125</v>
      </c>
      <c r="AI6" s="42" t="s">
        <v>126</v>
      </c>
      <c r="AJ6" s="42" t="s">
        <v>64</v>
      </c>
      <c r="AK6" s="42" t="s">
        <v>109</v>
      </c>
      <c r="AL6" s="42" t="s">
        <v>110</v>
      </c>
      <c r="AN6" s="42" t="s">
        <v>115</v>
      </c>
    </row>
    <row r="7" spans="1:41" ht="24.75" customHeight="1" x14ac:dyDescent="0.2">
      <c r="A7" s="314" t="s">
        <v>67</v>
      </c>
      <c r="B7" s="314"/>
      <c r="C7" s="315">
        <v>44225</v>
      </c>
      <c r="D7" s="316"/>
      <c r="E7" s="316"/>
      <c r="F7" s="316"/>
      <c r="G7" s="320"/>
      <c r="H7" s="321"/>
      <c r="I7" s="321"/>
      <c r="J7" s="321"/>
      <c r="K7" s="321"/>
      <c r="L7" s="322"/>
      <c r="M7" s="325" t="s">
        <v>74</v>
      </c>
      <c r="N7" s="326"/>
      <c r="O7" s="326"/>
      <c r="P7" s="326"/>
      <c r="Q7" s="326"/>
      <c r="R7" s="326"/>
      <c r="S7" s="326"/>
      <c r="T7" s="326"/>
      <c r="U7" s="326"/>
      <c r="V7" s="327"/>
      <c r="W7" s="74" t="s">
        <v>70</v>
      </c>
      <c r="X7" s="52"/>
      <c r="Y7" s="75" t="s">
        <v>71</v>
      </c>
      <c r="Z7" s="302" t="s">
        <v>208</v>
      </c>
      <c r="AA7" s="303"/>
      <c r="AB7" s="74" t="s">
        <v>72</v>
      </c>
      <c r="AC7" s="52"/>
      <c r="AD7" s="73" t="s">
        <v>73</v>
      </c>
      <c r="AE7" s="78"/>
      <c r="AF7" s="291"/>
      <c r="AG7" s="291"/>
      <c r="AH7" s="42" t="s">
        <v>82</v>
      </c>
      <c r="AI7" s="42" t="s">
        <v>83</v>
      </c>
      <c r="AJ7" s="42" t="s">
        <v>65</v>
      </c>
      <c r="AN7" s="42" t="s">
        <v>116</v>
      </c>
    </row>
    <row r="8" spans="1:41" x14ac:dyDescent="0.2">
      <c r="A8" s="328" t="s">
        <v>52</v>
      </c>
      <c r="B8" s="328"/>
      <c r="C8" s="328"/>
      <c r="D8" s="328"/>
      <c r="E8" s="328"/>
      <c r="F8" s="328"/>
      <c r="G8" s="304" t="s">
        <v>21</v>
      </c>
      <c r="H8" s="305"/>
      <c r="I8" s="305"/>
      <c r="J8" s="305"/>
      <c r="K8" s="305"/>
      <c r="L8" s="305"/>
      <c r="M8" s="305"/>
      <c r="N8" s="305"/>
      <c r="O8" s="305"/>
      <c r="P8" s="305"/>
      <c r="Q8" s="305"/>
      <c r="R8" s="305"/>
      <c r="S8" s="305"/>
      <c r="T8" s="305"/>
      <c r="U8" s="305"/>
      <c r="V8" s="305"/>
      <c r="W8" s="305"/>
      <c r="X8" s="306"/>
      <c r="Y8" s="305"/>
      <c r="Z8" s="305"/>
      <c r="AA8" s="305"/>
      <c r="AB8" s="307"/>
      <c r="AC8" s="296" t="s">
        <v>27</v>
      </c>
      <c r="AD8" s="292" t="s">
        <v>38</v>
      </c>
      <c r="AE8" s="293"/>
      <c r="AF8" s="293"/>
      <c r="AG8" s="293"/>
      <c r="AH8" s="42" t="s">
        <v>84</v>
      </c>
      <c r="AI8" s="42" t="s">
        <v>85</v>
      </c>
      <c r="AN8" s="42" t="s">
        <v>117</v>
      </c>
    </row>
    <row r="9" spans="1:41" s="47" customFormat="1" ht="14.25" customHeight="1" x14ac:dyDescent="0.2">
      <c r="A9" s="299" t="s">
        <v>58</v>
      </c>
      <c r="B9" s="319" t="s">
        <v>59</v>
      </c>
      <c r="C9" s="299" t="s">
        <v>40</v>
      </c>
      <c r="D9" s="299" t="s">
        <v>60</v>
      </c>
      <c r="E9" s="299" t="s">
        <v>41</v>
      </c>
      <c r="F9" s="318" t="s">
        <v>42</v>
      </c>
      <c r="G9" s="328" t="s">
        <v>69</v>
      </c>
      <c r="H9" s="328"/>
      <c r="I9" s="328"/>
      <c r="J9" s="328"/>
      <c r="K9" s="304" t="s">
        <v>24</v>
      </c>
      <c r="L9" s="305"/>
      <c r="M9" s="305"/>
      <c r="N9" s="305"/>
      <c r="O9" s="305"/>
      <c r="P9" s="305"/>
      <c r="Q9" s="305"/>
      <c r="R9" s="305"/>
      <c r="S9" s="305"/>
      <c r="T9" s="307"/>
      <c r="U9" s="304" t="s">
        <v>44</v>
      </c>
      <c r="V9" s="305"/>
      <c r="W9" s="305"/>
      <c r="X9" s="305"/>
      <c r="Y9" s="305"/>
      <c r="Z9" s="305"/>
      <c r="AA9" s="305"/>
      <c r="AB9" s="307"/>
      <c r="AC9" s="297"/>
      <c r="AD9" s="292"/>
      <c r="AE9" s="293"/>
      <c r="AF9" s="293"/>
      <c r="AG9" s="293"/>
      <c r="AH9" s="42" t="s">
        <v>86</v>
      </c>
      <c r="AI9" s="42" t="s">
        <v>127</v>
      </c>
      <c r="AJ9" s="42" t="s">
        <v>89</v>
      </c>
    </row>
    <row r="10" spans="1:41" s="47" customFormat="1" ht="20.25" customHeight="1" x14ac:dyDescent="0.2">
      <c r="A10" s="299"/>
      <c r="B10" s="300"/>
      <c r="C10" s="299"/>
      <c r="D10" s="299"/>
      <c r="E10" s="299"/>
      <c r="F10" s="318"/>
      <c r="G10" s="317" t="s">
        <v>43</v>
      </c>
      <c r="H10" s="317"/>
      <c r="I10" s="317"/>
      <c r="J10" s="317"/>
      <c r="K10" s="323" t="s">
        <v>76</v>
      </c>
      <c r="L10" s="318" t="s">
        <v>77</v>
      </c>
      <c r="M10" s="318" t="s">
        <v>23</v>
      </c>
      <c r="N10" s="296" t="s">
        <v>128</v>
      </c>
      <c r="O10" s="299" t="s">
        <v>129</v>
      </c>
      <c r="P10" s="300" t="s">
        <v>130</v>
      </c>
      <c r="Q10" s="319" t="s">
        <v>134</v>
      </c>
      <c r="R10" s="299" t="s">
        <v>90</v>
      </c>
      <c r="S10" s="319" t="s">
        <v>135</v>
      </c>
      <c r="T10" s="319" t="s">
        <v>136</v>
      </c>
      <c r="U10" s="324" t="s">
        <v>142</v>
      </c>
      <c r="V10" s="299" t="s">
        <v>97</v>
      </c>
      <c r="W10" s="323" t="s">
        <v>102</v>
      </c>
      <c r="X10" s="319" t="s">
        <v>119</v>
      </c>
      <c r="Y10" s="299" t="s">
        <v>174</v>
      </c>
      <c r="Z10" s="299"/>
      <c r="AA10" s="299"/>
      <c r="AB10" s="299"/>
      <c r="AC10" s="297"/>
      <c r="AD10" s="294"/>
      <c r="AE10" s="295"/>
      <c r="AF10" s="295"/>
      <c r="AG10" s="295"/>
      <c r="AH10" s="47" t="s">
        <v>131</v>
      </c>
      <c r="AI10" s="47" t="s">
        <v>132</v>
      </c>
      <c r="AJ10" s="47" t="s">
        <v>133</v>
      </c>
      <c r="AL10" s="47" t="s">
        <v>120</v>
      </c>
      <c r="AO10" s="42" t="s">
        <v>94</v>
      </c>
    </row>
    <row r="11" spans="1:41" s="47" customFormat="1" ht="57.75" customHeight="1" x14ac:dyDescent="0.2">
      <c r="A11" s="319"/>
      <c r="B11" s="301"/>
      <c r="C11" s="319"/>
      <c r="D11" s="319"/>
      <c r="E11" s="319"/>
      <c r="F11" s="296"/>
      <c r="G11" s="69" t="s">
        <v>8</v>
      </c>
      <c r="H11" s="69" t="s">
        <v>9</v>
      </c>
      <c r="I11" s="69"/>
      <c r="J11" s="70" t="s">
        <v>143</v>
      </c>
      <c r="K11" s="324"/>
      <c r="L11" s="318"/>
      <c r="M11" s="318"/>
      <c r="N11" s="298"/>
      <c r="O11" s="299"/>
      <c r="P11" s="301"/>
      <c r="Q11" s="301"/>
      <c r="R11" s="299"/>
      <c r="S11" s="301"/>
      <c r="T11" s="301"/>
      <c r="U11" s="334"/>
      <c r="V11" s="299"/>
      <c r="W11" s="324"/>
      <c r="X11" s="301"/>
      <c r="Y11" s="58" t="s">
        <v>176</v>
      </c>
      <c r="Z11" s="58" t="s">
        <v>175</v>
      </c>
      <c r="AA11" s="76" t="s">
        <v>144</v>
      </c>
      <c r="AB11" s="71" t="s">
        <v>48</v>
      </c>
      <c r="AC11" s="298"/>
      <c r="AD11" s="72" t="s">
        <v>173</v>
      </c>
      <c r="AE11" s="72" t="s">
        <v>50</v>
      </c>
      <c r="AF11" s="72" t="s">
        <v>103</v>
      </c>
      <c r="AG11" s="58" t="s">
        <v>141</v>
      </c>
      <c r="AH11" s="47" t="s">
        <v>137</v>
      </c>
      <c r="AI11" s="47" t="s">
        <v>12</v>
      </c>
      <c r="AL11" s="47" t="s">
        <v>121</v>
      </c>
      <c r="AO11" s="42" t="s">
        <v>147</v>
      </c>
    </row>
    <row r="12" spans="1:41" ht="37.5" customHeight="1" x14ac:dyDescent="0.2">
      <c r="A12" s="210" t="s">
        <v>178</v>
      </c>
      <c r="B12" s="210" t="s">
        <v>179</v>
      </c>
      <c r="C12" s="243" t="s">
        <v>215</v>
      </c>
      <c r="D12" s="246" t="s">
        <v>63</v>
      </c>
      <c r="E12" s="260" t="s">
        <v>194</v>
      </c>
      <c r="F12" s="205" t="s">
        <v>180</v>
      </c>
      <c r="G12" s="247" t="s">
        <v>105</v>
      </c>
      <c r="H12" s="249" t="s">
        <v>93</v>
      </c>
      <c r="I12" s="59" t="str">
        <f>CONCATENATE(G12,H12)</f>
        <v>RARA VEZMODERADO</v>
      </c>
      <c r="J12" s="251" t="str">
        <f>I13</f>
        <v>1. MODERADO</v>
      </c>
      <c r="K12" s="208" t="s">
        <v>216</v>
      </c>
      <c r="L12" s="65" t="s">
        <v>87</v>
      </c>
      <c r="M12" s="55" t="s">
        <v>78</v>
      </c>
      <c r="N12" s="56">
        <f>IF(M12="ASIGNADO",15,IF(M12="NO ASIGNADO",0,""))</f>
        <v>15</v>
      </c>
      <c r="O12" s="255">
        <f>SUM(N12:N18)</f>
        <v>95</v>
      </c>
      <c r="P12" s="214" t="s">
        <v>131</v>
      </c>
      <c r="Q12" s="217">
        <f>IF(Q15="DÉBIL",0,IF(Q15="MODERADO",50,IF(Q15="FUERTE",100,"")))</f>
        <v>50</v>
      </c>
      <c r="R12" s="218"/>
      <c r="S12" s="220" t="s">
        <v>95</v>
      </c>
      <c r="T12" s="220" t="s">
        <v>95</v>
      </c>
      <c r="U12" s="221" t="s">
        <v>148</v>
      </c>
      <c r="V12" s="223" t="s">
        <v>98</v>
      </c>
      <c r="W12" s="264" t="s">
        <v>184</v>
      </c>
      <c r="X12" s="205" t="s">
        <v>193</v>
      </c>
      <c r="Y12" s="266"/>
      <c r="Z12" s="234"/>
      <c r="AA12" s="237" t="s">
        <v>145</v>
      </c>
      <c r="AB12" s="263"/>
      <c r="AC12" s="269">
        <v>44316</v>
      </c>
      <c r="AD12" s="205" t="s">
        <v>231</v>
      </c>
      <c r="AE12" s="208" t="s">
        <v>196</v>
      </c>
      <c r="AF12" s="210" t="s">
        <v>232</v>
      </c>
      <c r="AG12" s="205" t="s">
        <v>235</v>
      </c>
      <c r="AH12" s="42" t="s">
        <v>91</v>
      </c>
      <c r="AI12" s="42" t="s">
        <v>92</v>
      </c>
      <c r="AJ12" s="42" t="s">
        <v>93</v>
      </c>
      <c r="AK12" s="42" t="s">
        <v>94</v>
      </c>
      <c r="AL12" s="42" t="s">
        <v>93</v>
      </c>
      <c r="AN12" s="42" t="s">
        <v>145</v>
      </c>
      <c r="AO12" s="42" t="s">
        <v>148</v>
      </c>
    </row>
    <row r="13" spans="1:41" ht="51.75" customHeight="1" x14ac:dyDescent="0.2">
      <c r="A13" s="211"/>
      <c r="B13" s="211"/>
      <c r="C13" s="244"/>
      <c r="D13" s="221"/>
      <c r="E13" s="261"/>
      <c r="F13" s="206"/>
      <c r="G13" s="247"/>
      <c r="H13" s="249"/>
      <c r="I13" s="59"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1. MODERADO</v>
      </c>
      <c r="J13" s="252"/>
      <c r="K13" s="253"/>
      <c r="L13" s="66" t="s">
        <v>171</v>
      </c>
      <c r="M13" s="53" t="s">
        <v>122</v>
      </c>
      <c r="N13" s="54">
        <f>IF(M13="ADECUADO",15,IF(M13="INADECUADO",0,""))</f>
        <v>15</v>
      </c>
      <c r="O13" s="256"/>
      <c r="P13" s="215"/>
      <c r="Q13" s="217"/>
      <c r="R13" s="219"/>
      <c r="S13" s="220"/>
      <c r="T13" s="220"/>
      <c r="U13" s="221"/>
      <c r="V13" s="224"/>
      <c r="W13" s="264"/>
      <c r="X13" s="206"/>
      <c r="Y13" s="267"/>
      <c r="Z13" s="235"/>
      <c r="AA13" s="238"/>
      <c r="AB13" s="264"/>
      <c r="AC13" s="206"/>
      <c r="AD13" s="205"/>
      <c r="AE13" s="208"/>
      <c r="AF13" s="211"/>
      <c r="AG13" s="205"/>
      <c r="AH13" s="42" t="s">
        <v>95</v>
      </c>
      <c r="AI13" s="42" t="s">
        <v>96</v>
      </c>
      <c r="AL13" s="42" t="s">
        <v>104</v>
      </c>
      <c r="AN13" s="42" t="s">
        <v>172</v>
      </c>
      <c r="AO13" s="42" t="s">
        <v>149</v>
      </c>
    </row>
    <row r="14" spans="1:41" ht="93" customHeight="1" x14ac:dyDescent="0.2">
      <c r="A14" s="211"/>
      <c r="B14" s="211"/>
      <c r="C14" s="244"/>
      <c r="D14" s="221"/>
      <c r="E14" s="261"/>
      <c r="F14" s="206"/>
      <c r="G14" s="247"/>
      <c r="H14" s="249"/>
      <c r="I14" s="59"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252"/>
      <c r="K14" s="253"/>
      <c r="L14" s="68" t="s">
        <v>88</v>
      </c>
      <c r="M14" s="53" t="s">
        <v>123</v>
      </c>
      <c r="N14" s="54">
        <f>IF(M14="OPORTUNA",15,IF(M14="INOPORTUNA",0,""))</f>
        <v>15</v>
      </c>
      <c r="O14" s="256"/>
      <c r="P14" s="215"/>
      <c r="Q14" s="217"/>
      <c r="R14" s="219"/>
      <c r="S14" s="57" t="s">
        <v>139</v>
      </c>
      <c r="T14" s="57" t="s">
        <v>140</v>
      </c>
      <c r="U14" s="221"/>
      <c r="V14" s="224"/>
      <c r="W14" s="264"/>
      <c r="X14" s="206"/>
      <c r="Y14" s="267"/>
      <c r="Z14" s="235"/>
      <c r="AA14" s="238"/>
      <c r="AB14" s="264"/>
      <c r="AC14" s="206"/>
      <c r="AD14" s="205"/>
      <c r="AE14" s="208"/>
      <c r="AF14" s="211"/>
      <c r="AG14" s="205"/>
      <c r="AH14" s="42" t="s">
        <v>98</v>
      </c>
      <c r="AI14" s="42" t="s">
        <v>99</v>
      </c>
      <c r="AJ14" s="42" t="s">
        <v>100</v>
      </c>
      <c r="AK14" s="42" t="s">
        <v>101</v>
      </c>
      <c r="AL14" s="42" t="s">
        <v>109</v>
      </c>
      <c r="AO14" s="42" t="s">
        <v>150</v>
      </c>
    </row>
    <row r="15" spans="1:41" ht="84" customHeight="1" x14ac:dyDescent="0.2">
      <c r="A15" s="211"/>
      <c r="B15" s="211"/>
      <c r="C15" s="244"/>
      <c r="D15" s="221"/>
      <c r="E15" s="85" t="s">
        <v>203</v>
      </c>
      <c r="F15" s="206"/>
      <c r="G15" s="247"/>
      <c r="H15" s="249"/>
      <c r="I15" s="59"/>
      <c r="J15" s="252"/>
      <c r="K15" s="253"/>
      <c r="L15" s="66" t="s">
        <v>111</v>
      </c>
      <c r="M15" s="53" t="s">
        <v>124</v>
      </c>
      <c r="N15" s="54">
        <f>IF(M15="PREVENIR",15,IF(M15="DETECTAR",10,IF(M15="NO ES UN CONTROL",0,"")))</f>
        <v>15</v>
      </c>
      <c r="O15" s="257" t="str">
        <f>IF(O12&lt;86,"DÉBIL",IF(O12&lt;96,"MODERADO",IF(O12&lt;101,"FUERTE","")))</f>
        <v>MODERADO</v>
      </c>
      <c r="P15" s="215"/>
      <c r="Q15" s="227" t="str">
        <f>IF(AND(O15="FUERTE",P12="FUERTE (SIEMPRE SE EJECUTA)"),"FUERTE",IF(OR(O15="DÉBIL",P12="DÉBIL (NO SE EJECUTA)"),"DÉBIL",IF(OR(O15="MODERADO",P12="MODERADO (ALGUNAS VECES)"),"MODERADO")))</f>
        <v>MODERADO</v>
      </c>
      <c r="R15" s="229" t="str">
        <f>IF(AND(O15="FUERTE",P12="FUERTE (SIEMPRE SE EJECUTA)"),"NO","SÍ")</f>
        <v>SÍ</v>
      </c>
      <c r="S15" s="23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23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221"/>
      <c r="V15" s="224"/>
      <c r="W15" s="264"/>
      <c r="X15" s="206"/>
      <c r="Y15" s="267"/>
      <c r="Z15" s="235"/>
      <c r="AA15" s="238"/>
      <c r="AB15" s="264"/>
      <c r="AC15" s="206"/>
      <c r="AD15" s="205"/>
      <c r="AE15" s="208"/>
      <c r="AF15" s="211"/>
      <c r="AG15" s="205"/>
      <c r="AH15" s="42" t="s">
        <v>95</v>
      </c>
      <c r="AO15" s="42" t="s">
        <v>151</v>
      </c>
    </row>
    <row r="16" spans="1:41" ht="94.5" customHeight="1" x14ac:dyDescent="0.2">
      <c r="A16" s="211"/>
      <c r="B16" s="211"/>
      <c r="C16" s="244"/>
      <c r="D16" s="221"/>
      <c r="E16" s="261" t="s">
        <v>202</v>
      </c>
      <c r="F16" s="206"/>
      <c r="G16" s="247"/>
      <c r="H16" s="249"/>
      <c r="I16" s="59"/>
      <c r="J16" s="252"/>
      <c r="K16" s="253"/>
      <c r="L16" s="66" t="s">
        <v>112</v>
      </c>
      <c r="M16" s="53" t="s">
        <v>82</v>
      </c>
      <c r="N16" s="54">
        <f>IF(M16="CONFIABLE",15,IF(M16="NO CONFIABLE",0,""))</f>
        <v>15</v>
      </c>
      <c r="O16" s="258"/>
      <c r="P16" s="215"/>
      <c r="Q16" s="227"/>
      <c r="R16" s="229"/>
      <c r="S16" s="231"/>
      <c r="T16" s="233"/>
      <c r="U16" s="221"/>
      <c r="V16" s="224"/>
      <c r="W16" s="264"/>
      <c r="X16" s="206"/>
      <c r="Y16" s="267"/>
      <c r="Z16" s="235"/>
      <c r="AA16" s="238"/>
      <c r="AB16" s="264"/>
      <c r="AC16" s="206"/>
      <c r="AD16" s="205"/>
      <c r="AE16" s="208"/>
      <c r="AF16" s="211"/>
      <c r="AG16" s="205"/>
      <c r="AH16" s="42" t="s">
        <v>138</v>
      </c>
      <c r="AJ16" s="42" t="s">
        <v>125</v>
      </c>
      <c r="AK16" s="42" t="s">
        <v>124</v>
      </c>
      <c r="AL16" s="42" t="s">
        <v>126</v>
      </c>
      <c r="AO16" s="42" t="s">
        <v>152</v>
      </c>
    </row>
    <row r="17" spans="1:41" ht="66.75" customHeight="1" x14ac:dyDescent="0.2">
      <c r="A17" s="211"/>
      <c r="B17" s="211"/>
      <c r="C17" s="244"/>
      <c r="D17" s="221"/>
      <c r="E17" s="261"/>
      <c r="F17" s="206"/>
      <c r="G17" s="247"/>
      <c r="H17" s="249"/>
      <c r="I17" s="59"/>
      <c r="J17" s="252"/>
      <c r="K17" s="253"/>
      <c r="L17" s="66" t="s">
        <v>113</v>
      </c>
      <c r="M17" s="53" t="s">
        <v>84</v>
      </c>
      <c r="N17" s="54">
        <f>IF(M17="SE INVESTIGAN Y SE RESUELVEN OPORTUNAMENTE",15,IF(M17="NO SE INVESTIGAN Y SE RESUELVEN OPORTUNAMENTE",0,""))</f>
        <v>15</v>
      </c>
      <c r="O17" s="258"/>
      <c r="P17" s="215"/>
      <c r="Q17" s="227"/>
      <c r="R17" s="229"/>
      <c r="S17" s="231"/>
      <c r="T17" s="233"/>
      <c r="U17" s="221"/>
      <c r="V17" s="224"/>
      <c r="W17" s="264"/>
      <c r="X17" s="206"/>
      <c r="Y17" s="267"/>
      <c r="Z17" s="235"/>
      <c r="AA17" s="238"/>
      <c r="AB17" s="264"/>
      <c r="AC17" s="206"/>
      <c r="AD17" s="205"/>
      <c r="AE17" s="208"/>
      <c r="AF17" s="211"/>
      <c r="AG17" s="205"/>
      <c r="AH17" s="42" t="s">
        <v>96</v>
      </c>
      <c r="AO17" s="42" t="s">
        <v>153</v>
      </c>
    </row>
    <row r="18" spans="1:41" ht="60.75" customHeight="1" x14ac:dyDescent="0.2">
      <c r="A18" s="211"/>
      <c r="B18" s="211"/>
      <c r="C18" s="245"/>
      <c r="D18" s="222"/>
      <c r="E18" s="262"/>
      <c r="F18" s="207"/>
      <c r="G18" s="248"/>
      <c r="H18" s="250"/>
      <c r="I18" s="59"/>
      <c r="J18" s="252"/>
      <c r="K18" s="254"/>
      <c r="L18" s="67" t="s">
        <v>114</v>
      </c>
      <c r="M18" s="60" t="s">
        <v>127</v>
      </c>
      <c r="N18" s="61">
        <f>IF(M18="COMPLETA",10,IF(M18="INCOMPLETA",5,IF(M18="NO EXISTE",0,"")))</f>
        <v>5</v>
      </c>
      <c r="O18" s="258"/>
      <c r="P18" s="216"/>
      <c r="Q18" s="228"/>
      <c r="R18" s="230"/>
      <c r="S18" s="232"/>
      <c r="T18" s="233"/>
      <c r="U18" s="222"/>
      <c r="V18" s="224"/>
      <c r="W18" s="265"/>
      <c r="X18" s="207"/>
      <c r="Y18" s="268"/>
      <c r="Z18" s="236"/>
      <c r="AA18" s="239"/>
      <c r="AB18" s="265"/>
      <c r="AC18" s="207"/>
      <c r="AD18" s="213"/>
      <c r="AE18" s="209"/>
      <c r="AF18" s="212"/>
      <c r="AG18" s="213"/>
      <c r="AO18" s="42" t="s">
        <v>154</v>
      </c>
    </row>
    <row r="19" spans="1:41" ht="37.5" customHeight="1" x14ac:dyDescent="0.2">
      <c r="A19" s="211"/>
      <c r="B19" s="210"/>
      <c r="C19" s="243" t="s">
        <v>217</v>
      </c>
      <c r="D19" s="246" t="s">
        <v>62</v>
      </c>
      <c r="E19" s="259" t="s">
        <v>195</v>
      </c>
      <c r="F19" s="205" t="s">
        <v>181</v>
      </c>
      <c r="G19" s="247" t="s">
        <v>107</v>
      </c>
      <c r="H19" s="249" t="s">
        <v>121</v>
      </c>
      <c r="I19" s="59" t="str">
        <f>CONCATENATE(G19,H19)</f>
        <v>POSIBLEMENOR</v>
      </c>
      <c r="J19" s="251" t="str">
        <f>I20</f>
        <v>3. MODERADO</v>
      </c>
      <c r="K19" s="274" t="s">
        <v>218</v>
      </c>
      <c r="L19" s="65" t="s">
        <v>87</v>
      </c>
      <c r="M19" s="55" t="s">
        <v>78</v>
      </c>
      <c r="N19" s="56">
        <f>IF(M19="ASIGNADO",15,IF(M19="NO ASIGNADO",0,""))</f>
        <v>15</v>
      </c>
      <c r="O19" s="255">
        <f>SUM(N19:N25)</f>
        <v>95</v>
      </c>
      <c r="P19" s="214" t="s">
        <v>131</v>
      </c>
      <c r="Q19" s="217">
        <f>IF(Q22="DÉBIL",0,IF(Q22="MODERADO",50,IF(Q22="FUERTE",100,"")))</f>
        <v>50</v>
      </c>
      <c r="R19" s="218"/>
      <c r="S19" s="220" t="s">
        <v>95</v>
      </c>
      <c r="T19" s="220" t="s">
        <v>95</v>
      </c>
      <c r="U19" s="221" t="s">
        <v>149</v>
      </c>
      <c r="V19" s="223" t="s">
        <v>99</v>
      </c>
      <c r="W19" s="206" t="s">
        <v>184</v>
      </c>
      <c r="X19" s="213" t="s">
        <v>185</v>
      </c>
      <c r="Y19" s="213" t="s">
        <v>209</v>
      </c>
      <c r="Z19" s="234" t="s">
        <v>210</v>
      </c>
      <c r="AA19" s="237" t="s">
        <v>145</v>
      </c>
      <c r="AB19" s="205" t="s">
        <v>219</v>
      </c>
      <c r="AC19" s="269">
        <v>44316</v>
      </c>
      <c r="AD19" s="205" t="s">
        <v>233</v>
      </c>
      <c r="AE19" s="208" t="s">
        <v>192</v>
      </c>
      <c r="AF19" s="213" t="s">
        <v>234</v>
      </c>
      <c r="AG19" s="205" t="s">
        <v>238</v>
      </c>
      <c r="AH19" s="42" t="s">
        <v>91</v>
      </c>
      <c r="AI19" s="42" t="s">
        <v>92</v>
      </c>
      <c r="AJ19" s="42" t="s">
        <v>93</v>
      </c>
      <c r="AK19" s="42" t="s">
        <v>94</v>
      </c>
      <c r="AL19" s="42" t="s">
        <v>93</v>
      </c>
      <c r="AN19" s="42" t="s">
        <v>145</v>
      </c>
      <c r="AO19" s="42" t="s">
        <v>148</v>
      </c>
    </row>
    <row r="20" spans="1:41" ht="51.75" customHeight="1" x14ac:dyDescent="0.2">
      <c r="A20" s="211"/>
      <c r="B20" s="211"/>
      <c r="C20" s="244"/>
      <c r="D20" s="221"/>
      <c r="E20" s="259"/>
      <c r="F20" s="206"/>
      <c r="G20" s="247"/>
      <c r="H20" s="249"/>
      <c r="I20" s="59"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252"/>
      <c r="K20" s="275"/>
      <c r="L20" s="66" t="s">
        <v>171</v>
      </c>
      <c r="M20" s="53" t="s">
        <v>122</v>
      </c>
      <c r="N20" s="54">
        <f>IF(M20="ADECUADO",15,IF(M20="INADECUADO",0,""))</f>
        <v>15</v>
      </c>
      <c r="O20" s="256"/>
      <c r="P20" s="215"/>
      <c r="Q20" s="217"/>
      <c r="R20" s="219"/>
      <c r="S20" s="220"/>
      <c r="T20" s="220"/>
      <c r="U20" s="221"/>
      <c r="V20" s="224"/>
      <c r="W20" s="206"/>
      <c r="X20" s="225"/>
      <c r="Y20" s="225"/>
      <c r="Z20" s="235"/>
      <c r="AA20" s="238"/>
      <c r="AB20" s="206"/>
      <c r="AC20" s="206"/>
      <c r="AD20" s="206"/>
      <c r="AE20" s="208"/>
      <c r="AF20" s="312"/>
      <c r="AG20" s="205"/>
      <c r="AH20" s="42" t="s">
        <v>95</v>
      </c>
      <c r="AI20" s="42" t="s">
        <v>96</v>
      </c>
      <c r="AL20" s="42" t="s">
        <v>104</v>
      </c>
      <c r="AN20" s="42" t="s">
        <v>172</v>
      </c>
      <c r="AO20" s="42" t="s">
        <v>149</v>
      </c>
    </row>
    <row r="21" spans="1:41" ht="97.5" customHeight="1" x14ac:dyDescent="0.2">
      <c r="A21" s="211"/>
      <c r="B21" s="211"/>
      <c r="C21" s="244"/>
      <c r="D21" s="221"/>
      <c r="E21" s="259"/>
      <c r="F21" s="206"/>
      <c r="G21" s="247"/>
      <c r="H21" s="249"/>
      <c r="I21" s="59"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252"/>
      <c r="K21" s="275"/>
      <c r="L21" s="68" t="s">
        <v>88</v>
      </c>
      <c r="M21" s="53" t="s">
        <v>123</v>
      </c>
      <c r="N21" s="54">
        <f>IF(M21="OPORTUNA",15,IF(M21="INOPORTUNA",0,""))</f>
        <v>15</v>
      </c>
      <c r="O21" s="256"/>
      <c r="P21" s="215"/>
      <c r="Q21" s="217"/>
      <c r="R21" s="219"/>
      <c r="S21" s="57" t="s">
        <v>139</v>
      </c>
      <c r="T21" s="57" t="s">
        <v>140</v>
      </c>
      <c r="U21" s="221"/>
      <c r="V21" s="224"/>
      <c r="W21" s="206"/>
      <c r="X21" s="225"/>
      <c r="Y21" s="225"/>
      <c r="Z21" s="235"/>
      <c r="AA21" s="238"/>
      <c r="AB21" s="206"/>
      <c r="AC21" s="206"/>
      <c r="AD21" s="206"/>
      <c r="AE21" s="208"/>
      <c r="AF21" s="312"/>
      <c r="AG21" s="205"/>
      <c r="AH21" s="42" t="s">
        <v>98</v>
      </c>
      <c r="AI21" s="42" t="s">
        <v>99</v>
      </c>
      <c r="AJ21" s="42" t="s">
        <v>100</v>
      </c>
      <c r="AK21" s="42" t="s">
        <v>101</v>
      </c>
      <c r="AL21" s="42" t="s">
        <v>109</v>
      </c>
      <c r="AO21" s="42" t="s">
        <v>150</v>
      </c>
    </row>
    <row r="22" spans="1:41" ht="84" customHeight="1" x14ac:dyDescent="0.2">
      <c r="A22" s="211"/>
      <c r="B22" s="211"/>
      <c r="C22" s="244"/>
      <c r="D22" s="221"/>
      <c r="E22" s="85" t="s">
        <v>203</v>
      </c>
      <c r="F22" s="206"/>
      <c r="G22" s="247"/>
      <c r="H22" s="249"/>
      <c r="I22" s="59"/>
      <c r="J22" s="252"/>
      <c r="K22" s="275"/>
      <c r="L22" s="66" t="s">
        <v>111</v>
      </c>
      <c r="M22" s="53" t="s">
        <v>124</v>
      </c>
      <c r="N22" s="54">
        <f>IF(M22="PREVENIR",15,IF(M22="DETECTAR",10,IF(M22="NO ES UN CONTROL",0,"")))</f>
        <v>15</v>
      </c>
      <c r="O22" s="257" t="str">
        <f>IF(O19&lt;86,"DÉBIL",IF(O19&lt;96,"MODERADO",IF(O19&lt;101,"FUERTE","")))</f>
        <v>MODERADO</v>
      </c>
      <c r="P22" s="215"/>
      <c r="Q22" s="227" t="str">
        <f>IF(AND(O22="FUERTE",P19="FUERTE (SIEMPRE SE EJECUTA)"),"FUERTE",IF(OR(O22="DÉBIL",P19="DÉBIL (NO SE EJECUTA)"),"DÉBIL",IF(OR(O22="MODERADO",P19="MODERADO (ALGUNAS VECES)"),"MODERADO")))</f>
        <v>MODERADO</v>
      </c>
      <c r="R22" s="229" t="str">
        <f>IF(AND(O22="FUERTE",P19="FUERTE (SIEMPRE SE EJECUTA)"),"NO","SÍ")</f>
        <v>SÍ</v>
      </c>
      <c r="S22" s="23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23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221"/>
      <c r="V22" s="224"/>
      <c r="W22" s="206"/>
      <c r="X22" s="225"/>
      <c r="Y22" s="225"/>
      <c r="Z22" s="235"/>
      <c r="AA22" s="238"/>
      <c r="AB22" s="206"/>
      <c r="AC22" s="206"/>
      <c r="AD22" s="206"/>
      <c r="AE22" s="208"/>
      <c r="AF22" s="312"/>
      <c r="AG22" s="205"/>
      <c r="AH22" s="42" t="s">
        <v>95</v>
      </c>
      <c r="AO22" s="42" t="s">
        <v>151</v>
      </c>
    </row>
    <row r="23" spans="1:41" ht="55.5" customHeight="1" x14ac:dyDescent="0.2">
      <c r="A23" s="211"/>
      <c r="B23" s="211"/>
      <c r="C23" s="244"/>
      <c r="D23" s="221"/>
      <c r="E23" s="259" t="s">
        <v>220</v>
      </c>
      <c r="F23" s="206"/>
      <c r="G23" s="247"/>
      <c r="H23" s="249"/>
      <c r="I23" s="59"/>
      <c r="J23" s="252"/>
      <c r="K23" s="275"/>
      <c r="L23" s="66" t="s">
        <v>112</v>
      </c>
      <c r="M23" s="53" t="s">
        <v>82</v>
      </c>
      <c r="N23" s="54">
        <f>IF(M23="CONFIABLE",15,IF(M23="NO CONFIABLE",0,""))</f>
        <v>15</v>
      </c>
      <c r="O23" s="258"/>
      <c r="P23" s="215"/>
      <c r="Q23" s="227"/>
      <c r="R23" s="229"/>
      <c r="S23" s="231"/>
      <c r="T23" s="233"/>
      <c r="U23" s="221"/>
      <c r="V23" s="224"/>
      <c r="W23" s="206"/>
      <c r="X23" s="225"/>
      <c r="Y23" s="225"/>
      <c r="Z23" s="235"/>
      <c r="AA23" s="238"/>
      <c r="AB23" s="206"/>
      <c r="AC23" s="206"/>
      <c r="AD23" s="206"/>
      <c r="AE23" s="208"/>
      <c r="AF23" s="312"/>
      <c r="AG23" s="205"/>
      <c r="AH23" s="42" t="s">
        <v>138</v>
      </c>
      <c r="AJ23" s="42" t="s">
        <v>125</v>
      </c>
      <c r="AK23" s="42" t="s">
        <v>124</v>
      </c>
      <c r="AL23" s="42" t="s">
        <v>126</v>
      </c>
      <c r="AO23" s="42" t="s">
        <v>152</v>
      </c>
    </row>
    <row r="24" spans="1:41" ht="66.75" customHeight="1" x14ac:dyDescent="0.2">
      <c r="A24" s="211"/>
      <c r="B24" s="211"/>
      <c r="C24" s="244"/>
      <c r="D24" s="221"/>
      <c r="E24" s="259"/>
      <c r="F24" s="206"/>
      <c r="G24" s="247"/>
      <c r="H24" s="249"/>
      <c r="I24" s="59"/>
      <c r="J24" s="252"/>
      <c r="K24" s="275"/>
      <c r="L24" s="66" t="s">
        <v>113</v>
      </c>
      <c r="M24" s="53" t="s">
        <v>84</v>
      </c>
      <c r="N24" s="54">
        <f>IF(M24="SE INVESTIGAN Y SE RESUELVEN OPORTUNAMENTE",15,IF(M24="NO SE INVESTIGAN Y SE RESUELVEN OPORTUNAMENTE",0,""))</f>
        <v>15</v>
      </c>
      <c r="O24" s="258"/>
      <c r="P24" s="215"/>
      <c r="Q24" s="227"/>
      <c r="R24" s="229"/>
      <c r="S24" s="231"/>
      <c r="T24" s="233"/>
      <c r="U24" s="221"/>
      <c r="V24" s="224"/>
      <c r="W24" s="206"/>
      <c r="X24" s="225"/>
      <c r="Y24" s="225"/>
      <c r="Z24" s="235"/>
      <c r="AA24" s="238"/>
      <c r="AB24" s="206"/>
      <c r="AC24" s="206"/>
      <c r="AD24" s="206"/>
      <c r="AE24" s="208"/>
      <c r="AF24" s="312"/>
      <c r="AG24" s="205"/>
      <c r="AH24" s="42" t="s">
        <v>96</v>
      </c>
      <c r="AO24" s="42" t="s">
        <v>153</v>
      </c>
    </row>
    <row r="25" spans="1:41" ht="60.75" customHeight="1" x14ac:dyDescent="0.2">
      <c r="A25" s="211"/>
      <c r="B25" s="211"/>
      <c r="C25" s="245"/>
      <c r="D25" s="222"/>
      <c r="E25" s="259"/>
      <c r="F25" s="207"/>
      <c r="G25" s="248"/>
      <c r="H25" s="250"/>
      <c r="I25" s="59"/>
      <c r="J25" s="252"/>
      <c r="K25" s="276"/>
      <c r="L25" s="67" t="s">
        <v>114</v>
      </c>
      <c r="M25" s="60" t="s">
        <v>127</v>
      </c>
      <c r="N25" s="61">
        <f>IF(M25="COMPLETA",10,IF(M25="INCOMPLETA",5,IF(M25="NO EXISTE",0,"")))</f>
        <v>5</v>
      </c>
      <c r="O25" s="258"/>
      <c r="P25" s="216"/>
      <c r="Q25" s="228"/>
      <c r="R25" s="230"/>
      <c r="S25" s="232"/>
      <c r="T25" s="233"/>
      <c r="U25" s="222"/>
      <c r="V25" s="224"/>
      <c r="W25" s="207"/>
      <c r="X25" s="226"/>
      <c r="Y25" s="226"/>
      <c r="Z25" s="236"/>
      <c r="AA25" s="239"/>
      <c r="AB25" s="207"/>
      <c r="AC25" s="207"/>
      <c r="AD25" s="207"/>
      <c r="AE25" s="209"/>
      <c r="AF25" s="313"/>
      <c r="AG25" s="213"/>
      <c r="AO25" s="42" t="s">
        <v>154</v>
      </c>
    </row>
    <row r="26" spans="1:41" ht="37.5" customHeight="1" x14ac:dyDescent="0.2">
      <c r="A26" s="211"/>
      <c r="B26" s="329"/>
      <c r="C26" s="331" t="s">
        <v>198</v>
      </c>
      <c r="D26" s="246" t="s">
        <v>116</v>
      </c>
      <c r="E26" s="260" t="s">
        <v>182</v>
      </c>
      <c r="F26" s="205" t="s">
        <v>191</v>
      </c>
      <c r="G26" s="247" t="s">
        <v>108</v>
      </c>
      <c r="H26" s="249" t="s">
        <v>121</v>
      </c>
      <c r="I26" s="59" t="str">
        <f>CONCATENATE(G26,H26)</f>
        <v>PROBABLEMENOR</v>
      </c>
      <c r="J26" s="251" t="str">
        <f>I27</f>
        <v>4. ALTO</v>
      </c>
      <c r="K26" s="208" t="s">
        <v>221</v>
      </c>
      <c r="L26" s="65" t="s">
        <v>87</v>
      </c>
      <c r="M26" s="55" t="s">
        <v>78</v>
      </c>
      <c r="N26" s="56">
        <f>IF(M26="ASIGNADO",15,IF(M26="NO ASIGNADO",0,""))</f>
        <v>15</v>
      </c>
      <c r="O26" s="255">
        <f>SUM(N26:N32)</f>
        <v>95</v>
      </c>
      <c r="P26" s="214" t="s">
        <v>131</v>
      </c>
      <c r="Q26" s="217">
        <f>IF(Q29="DÉBIL",0,IF(Q29="MODERADO",50,IF(Q29="FUERTE",100,"")))</f>
        <v>50</v>
      </c>
      <c r="R26" s="218"/>
      <c r="S26" s="220" t="s">
        <v>95</v>
      </c>
      <c r="T26" s="220" t="s">
        <v>95</v>
      </c>
      <c r="U26" s="221" t="s">
        <v>151</v>
      </c>
      <c r="V26" s="223" t="s">
        <v>99</v>
      </c>
      <c r="W26" s="206" t="s">
        <v>201</v>
      </c>
      <c r="X26" s="213" t="s">
        <v>183</v>
      </c>
      <c r="Y26" s="266" t="s">
        <v>222</v>
      </c>
      <c r="Z26" s="234" t="s">
        <v>200</v>
      </c>
      <c r="AA26" s="237" t="s">
        <v>172</v>
      </c>
      <c r="AB26" s="205" t="s">
        <v>223</v>
      </c>
      <c r="AC26" s="240">
        <v>44316</v>
      </c>
      <c r="AD26" s="263" t="s">
        <v>236</v>
      </c>
      <c r="AE26" s="208" t="s">
        <v>197</v>
      </c>
      <c r="AF26" s="210" t="s">
        <v>199</v>
      </c>
      <c r="AG26" s="205" t="s">
        <v>237</v>
      </c>
      <c r="AH26" s="42" t="s">
        <v>91</v>
      </c>
      <c r="AI26" s="42" t="s">
        <v>92</v>
      </c>
      <c r="AJ26" s="42" t="s">
        <v>93</v>
      </c>
      <c r="AK26" s="42" t="s">
        <v>94</v>
      </c>
      <c r="AL26" s="42" t="s">
        <v>93</v>
      </c>
      <c r="AN26" s="42" t="s">
        <v>145</v>
      </c>
      <c r="AO26" s="42" t="s">
        <v>148</v>
      </c>
    </row>
    <row r="27" spans="1:41" ht="51.75" customHeight="1" x14ac:dyDescent="0.2">
      <c r="A27" s="211"/>
      <c r="B27" s="330"/>
      <c r="C27" s="332"/>
      <c r="D27" s="221"/>
      <c r="E27" s="261"/>
      <c r="F27" s="206"/>
      <c r="G27" s="247"/>
      <c r="H27" s="249"/>
      <c r="I27" s="59"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ALTO</v>
      </c>
      <c r="J27" s="252"/>
      <c r="K27" s="253"/>
      <c r="L27" s="66" t="s">
        <v>171</v>
      </c>
      <c r="M27" s="53" t="s">
        <v>122</v>
      </c>
      <c r="N27" s="54">
        <f>IF(M27="ADECUADO",15,IF(M27="INADECUADO",0,""))</f>
        <v>15</v>
      </c>
      <c r="O27" s="256"/>
      <c r="P27" s="215"/>
      <c r="Q27" s="217"/>
      <c r="R27" s="219"/>
      <c r="S27" s="220"/>
      <c r="T27" s="220"/>
      <c r="U27" s="221"/>
      <c r="V27" s="224"/>
      <c r="W27" s="206"/>
      <c r="X27" s="225"/>
      <c r="Y27" s="267"/>
      <c r="Z27" s="235"/>
      <c r="AA27" s="238"/>
      <c r="AB27" s="206"/>
      <c r="AC27" s="241"/>
      <c r="AD27" s="264"/>
      <c r="AE27" s="208"/>
      <c r="AF27" s="211"/>
      <c r="AG27" s="205"/>
      <c r="AH27" s="42" t="s">
        <v>95</v>
      </c>
      <c r="AI27" s="42" t="s">
        <v>96</v>
      </c>
      <c r="AL27" s="42" t="s">
        <v>104</v>
      </c>
      <c r="AN27" s="42" t="s">
        <v>172</v>
      </c>
      <c r="AO27" s="42" t="s">
        <v>149</v>
      </c>
    </row>
    <row r="28" spans="1:41" ht="69.75" customHeight="1" x14ac:dyDescent="0.2">
      <c r="A28" s="211"/>
      <c r="B28" s="330"/>
      <c r="C28" s="332"/>
      <c r="D28" s="221"/>
      <c r="E28" s="85" t="s">
        <v>203</v>
      </c>
      <c r="F28" s="206"/>
      <c r="G28" s="247"/>
      <c r="H28" s="249"/>
      <c r="I28" s="59"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252"/>
      <c r="K28" s="253"/>
      <c r="L28" s="68" t="s">
        <v>88</v>
      </c>
      <c r="M28" s="53" t="s">
        <v>123</v>
      </c>
      <c r="N28" s="54">
        <f>IF(M28="OPORTUNA",15,IF(M28="INOPORTUNA",0,""))</f>
        <v>15</v>
      </c>
      <c r="O28" s="256"/>
      <c r="P28" s="215"/>
      <c r="Q28" s="217"/>
      <c r="R28" s="219"/>
      <c r="S28" s="57" t="s">
        <v>139</v>
      </c>
      <c r="T28" s="57" t="s">
        <v>140</v>
      </c>
      <c r="U28" s="221"/>
      <c r="V28" s="224"/>
      <c r="W28" s="206"/>
      <c r="X28" s="225"/>
      <c r="Y28" s="267"/>
      <c r="Z28" s="235"/>
      <c r="AA28" s="238"/>
      <c r="AB28" s="206"/>
      <c r="AC28" s="241"/>
      <c r="AD28" s="264"/>
      <c r="AE28" s="208"/>
      <c r="AF28" s="211"/>
      <c r="AG28" s="205"/>
      <c r="AH28" s="42" t="s">
        <v>98</v>
      </c>
      <c r="AI28" s="42" t="s">
        <v>99</v>
      </c>
      <c r="AJ28" s="42" t="s">
        <v>100</v>
      </c>
      <c r="AK28" s="42" t="s">
        <v>101</v>
      </c>
      <c r="AL28" s="42" t="s">
        <v>109</v>
      </c>
      <c r="AO28" s="42" t="s">
        <v>150</v>
      </c>
    </row>
    <row r="29" spans="1:41" ht="84" customHeight="1" x14ac:dyDescent="0.2">
      <c r="A29" s="211"/>
      <c r="B29" s="330"/>
      <c r="C29" s="332"/>
      <c r="D29" s="221"/>
      <c r="E29" s="261" t="s">
        <v>182</v>
      </c>
      <c r="F29" s="206"/>
      <c r="G29" s="247"/>
      <c r="H29" s="249"/>
      <c r="I29" s="59"/>
      <c r="J29" s="252"/>
      <c r="K29" s="253"/>
      <c r="L29" s="66" t="s">
        <v>111</v>
      </c>
      <c r="M29" s="53" t="s">
        <v>124</v>
      </c>
      <c r="N29" s="54">
        <f>IF(M29="PREVENIR",15,IF(M29="DETECTAR",10,IF(M29="NO ES UN CONTROL",0,"")))</f>
        <v>15</v>
      </c>
      <c r="O29" s="257" t="str">
        <f>IF(O26&lt;86,"DÉBIL",IF(O26&lt;96,"MODERADO",IF(O26&lt;101,"FUERTE","")))</f>
        <v>MODERADO</v>
      </c>
      <c r="P29" s="215"/>
      <c r="Q29" s="227" t="str">
        <f>IF(AND(O29="FUERTE",P26="FUERTE (SIEMPRE SE EJECUTA)"),"FUERTE",IF(OR(O29="DÉBIL",P26="DÉBIL (NO SE EJECUTA)"),"DÉBIL",IF(OR(O29="MODERADO",P26="MODERADO (ALGUNAS VECES)"),"MODERADO")))</f>
        <v>MODERADO</v>
      </c>
      <c r="R29" s="229" t="str">
        <f>IF(AND(O29="FUERTE",P26="FUERTE (SIEMPRE SE EJECUTA)"),"NO","SÍ")</f>
        <v>SÍ</v>
      </c>
      <c r="S29" s="23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23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221"/>
      <c r="V29" s="224"/>
      <c r="W29" s="206"/>
      <c r="X29" s="225"/>
      <c r="Y29" s="267"/>
      <c r="Z29" s="235"/>
      <c r="AA29" s="238"/>
      <c r="AB29" s="206"/>
      <c r="AC29" s="241"/>
      <c r="AD29" s="264"/>
      <c r="AE29" s="208"/>
      <c r="AF29" s="211"/>
      <c r="AG29" s="205"/>
      <c r="AH29" s="42" t="s">
        <v>95</v>
      </c>
      <c r="AO29" s="42" t="s">
        <v>151</v>
      </c>
    </row>
    <row r="30" spans="1:41" ht="55.5" customHeight="1" x14ac:dyDescent="0.2">
      <c r="A30" s="211"/>
      <c r="B30" s="330"/>
      <c r="C30" s="332"/>
      <c r="D30" s="221"/>
      <c r="E30" s="261"/>
      <c r="F30" s="206"/>
      <c r="G30" s="247"/>
      <c r="H30" s="249"/>
      <c r="I30" s="59"/>
      <c r="J30" s="252"/>
      <c r="K30" s="253"/>
      <c r="L30" s="66" t="s">
        <v>112</v>
      </c>
      <c r="M30" s="53" t="s">
        <v>82</v>
      </c>
      <c r="N30" s="54">
        <f>IF(M30="CONFIABLE",15,IF(M30="NO CONFIABLE",0,""))</f>
        <v>15</v>
      </c>
      <c r="O30" s="258"/>
      <c r="P30" s="215"/>
      <c r="Q30" s="227"/>
      <c r="R30" s="229"/>
      <c r="S30" s="231"/>
      <c r="T30" s="233"/>
      <c r="U30" s="221"/>
      <c r="V30" s="224"/>
      <c r="W30" s="206"/>
      <c r="X30" s="225"/>
      <c r="Y30" s="267"/>
      <c r="Z30" s="235"/>
      <c r="AA30" s="238"/>
      <c r="AB30" s="206"/>
      <c r="AC30" s="241"/>
      <c r="AD30" s="264"/>
      <c r="AE30" s="208"/>
      <c r="AF30" s="211"/>
      <c r="AG30" s="205"/>
      <c r="AH30" s="42" t="s">
        <v>138</v>
      </c>
      <c r="AJ30" s="42" t="s">
        <v>125</v>
      </c>
      <c r="AK30" s="42" t="s">
        <v>124</v>
      </c>
      <c r="AL30" s="42" t="s">
        <v>126</v>
      </c>
      <c r="AO30" s="42" t="s">
        <v>152</v>
      </c>
    </row>
    <row r="31" spans="1:41" ht="66.75" customHeight="1" x14ac:dyDescent="0.2">
      <c r="A31" s="211"/>
      <c r="B31" s="330"/>
      <c r="C31" s="332"/>
      <c r="D31" s="221"/>
      <c r="E31" s="261"/>
      <c r="F31" s="206"/>
      <c r="G31" s="247"/>
      <c r="H31" s="249"/>
      <c r="I31" s="59"/>
      <c r="J31" s="252"/>
      <c r="K31" s="253"/>
      <c r="L31" s="66" t="s">
        <v>113</v>
      </c>
      <c r="M31" s="53" t="s">
        <v>84</v>
      </c>
      <c r="N31" s="54">
        <f>IF(M31="SE INVESTIGAN Y SE RESUELVEN OPORTUNAMENTE",15,IF(M31="NO SE INVESTIGAN Y SE RESUELVEN OPORTUNAMENTE",0,""))</f>
        <v>15</v>
      </c>
      <c r="O31" s="258"/>
      <c r="P31" s="215"/>
      <c r="Q31" s="227"/>
      <c r="R31" s="229"/>
      <c r="S31" s="231"/>
      <c r="T31" s="233"/>
      <c r="U31" s="221"/>
      <c r="V31" s="224"/>
      <c r="W31" s="206"/>
      <c r="X31" s="225"/>
      <c r="Y31" s="267"/>
      <c r="Z31" s="235"/>
      <c r="AA31" s="238"/>
      <c r="AB31" s="206"/>
      <c r="AC31" s="241"/>
      <c r="AD31" s="264"/>
      <c r="AE31" s="208"/>
      <c r="AF31" s="211"/>
      <c r="AG31" s="205"/>
      <c r="AH31" s="42" t="s">
        <v>96</v>
      </c>
      <c r="AO31" s="42" t="s">
        <v>153</v>
      </c>
    </row>
    <row r="32" spans="1:41" ht="60.75" customHeight="1" x14ac:dyDescent="0.2">
      <c r="A32" s="211"/>
      <c r="B32" s="330"/>
      <c r="C32" s="333"/>
      <c r="D32" s="222"/>
      <c r="E32" s="262"/>
      <c r="F32" s="207"/>
      <c r="G32" s="248"/>
      <c r="H32" s="250"/>
      <c r="I32" s="59"/>
      <c r="J32" s="252"/>
      <c r="K32" s="254"/>
      <c r="L32" s="67" t="s">
        <v>114</v>
      </c>
      <c r="M32" s="60" t="s">
        <v>127</v>
      </c>
      <c r="N32" s="61">
        <f>IF(M32="COMPLETA",10,IF(M32="INCOMPLETA",5,IF(M32="NO EXISTE",0,"")))</f>
        <v>5</v>
      </c>
      <c r="O32" s="258"/>
      <c r="P32" s="216"/>
      <c r="Q32" s="228"/>
      <c r="R32" s="230"/>
      <c r="S32" s="232"/>
      <c r="T32" s="233"/>
      <c r="U32" s="222"/>
      <c r="V32" s="224"/>
      <c r="W32" s="207"/>
      <c r="X32" s="226"/>
      <c r="Y32" s="268"/>
      <c r="Z32" s="236"/>
      <c r="AA32" s="239"/>
      <c r="AB32" s="207"/>
      <c r="AC32" s="242"/>
      <c r="AD32" s="265"/>
      <c r="AE32" s="209"/>
      <c r="AF32" s="212"/>
      <c r="AG32" s="213"/>
      <c r="AO32" s="42" t="s">
        <v>154</v>
      </c>
    </row>
    <row r="33" spans="1:41" ht="37.5" customHeight="1" x14ac:dyDescent="0.2">
      <c r="A33" s="211"/>
      <c r="B33" s="329"/>
      <c r="C33" s="243" t="s">
        <v>224</v>
      </c>
      <c r="D33" s="246" t="s">
        <v>63</v>
      </c>
      <c r="E33" s="260" t="s">
        <v>225</v>
      </c>
      <c r="F33" s="205" t="s">
        <v>204</v>
      </c>
      <c r="G33" s="247" t="s">
        <v>105</v>
      </c>
      <c r="H33" s="249" t="s">
        <v>121</v>
      </c>
      <c r="I33" s="59" t="str">
        <f>CONCATENATE(G33,H33)</f>
        <v>RARA VEZMENOR</v>
      </c>
      <c r="J33" s="251" t="str">
        <f>I34</f>
        <v>2. BAJO</v>
      </c>
      <c r="K33" s="208" t="s">
        <v>226</v>
      </c>
      <c r="L33" s="65" t="s">
        <v>87</v>
      </c>
      <c r="M33" s="55" t="s">
        <v>78</v>
      </c>
      <c r="N33" s="56">
        <f>IF(M33="ASIGNADO",15,IF(M33="NO ASIGNADO",0,""))</f>
        <v>15</v>
      </c>
      <c r="O33" s="255">
        <f>SUM(N33:N39)</f>
        <v>60</v>
      </c>
      <c r="P33" s="214" t="s">
        <v>131</v>
      </c>
      <c r="Q33" s="217">
        <f>IF(Q36="DÉBIL",0,IF(Q36="MODERADO",50,IF(Q36="FUERTE",100,"")))</f>
        <v>0</v>
      </c>
      <c r="R33" s="218"/>
      <c r="S33" s="220" t="s">
        <v>95</v>
      </c>
      <c r="T33" s="220" t="s">
        <v>95</v>
      </c>
      <c r="U33" s="221" t="s">
        <v>151</v>
      </c>
      <c r="V33" s="223" t="s">
        <v>99</v>
      </c>
      <c r="W33" s="206" t="s">
        <v>184</v>
      </c>
      <c r="X33" s="213" t="s">
        <v>205</v>
      </c>
      <c r="Y33" s="213" t="s">
        <v>230</v>
      </c>
      <c r="Z33" s="234" t="s">
        <v>211</v>
      </c>
      <c r="AA33" s="237" t="s">
        <v>172</v>
      </c>
      <c r="AB33" s="205" t="s">
        <v>229</v>
      </c>
      <c r="AC33" s="240">
        <v>44316</v>
      </c>
      <c r="AD33" s="205" t="s">
        <v>239</v>
      </c>
      <c r="AE33" s="208" t="s">
        <v>206</v>
      </c>
      <c r="AF33" s="210" t="s">
        <v>207</v>
      </c>
      <c r="AG33" s="205" t="s">
        <v>240</v>
      </c>
      <c r="AH33" s="42" t="s">
        <v>91</v>
      </c>
      <c r="AI33" s="42" t="s">
        <v>92</v>
      </c>
      <c r="AJ33" s="42" t="s">
        <v>93</v>
      </c>
      <c r="AK33" s="42" t="s">
        <v>94</v>
      </c>
      <c r="AL33" s="42" t="s">
        <v>93</v>
      </c>
      <c r="AN33" s="42" t="s">
        <v>145</v>
      </c>
      <c r="AO33" s="42" t="s">
        <v>148</v>
      </c>
    </row>
    <row r="34" spans="1:41" ht="51.75" customHeight="1" x14ac:dyDescent="0.2">
      <c r="A34" s="211"/>
      <c r="B34" s="330"/>
      <c r="C34" s="244"/>
      <c r="D34" s="221"/>
      <c r="E34" s="261"/>
      <c r="F34" s="206"/>
      <c r="G34" s="247"/>
      <c r="H34" s="249"/>
      <c r="I34" s="59"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2. BAJO</v>
      </c>
      <c r="J34" s="252"/>
      <c r="K34" s="253"/>
      <c r="L34" s="66" t="s">
        <v>171</v>
      </c>
      <c r="M34" s="53" t="s">
        <v>80</v>
      </c>
      <c r="N34" s="54">
        <f>IF(M34="ADECUADO",15,IF(M34="INADECUADO",0,""))</f>
        <v>0</v>
      </c>
      <c r="O34" s="256"/>
      <c r="P34" s="215"/>
      <c r="Q34" s="217"/>
      <c r="R34" s="219"/>
      <c r="S34" s="220"/>
      <c r="T34" s="220"/>
      <c r="U34" s="221"/>
      <c r="V34" s="224"/>
      <c r="W34" s="206"/>
      <c r="X34" s="225"/>
      <c r="Y34" s="225"/>
      <c r="Z34" s="235"/>
      <c r="AA34" s="238"/>
      <c r="AB34" s="206"/>
      <c r="AC34" s="241"/>
      <c r="AD34" s="206"/>
      <c r="AE34" s="208"/>
      <c r="AF34" s="211"/>
      <c r="AG34" s="205"/>
      <c r="AH34" s="42" t="s">
        <v>95</v>
      </c>
      <c r="AI34" s="42" t="s">
        <v>96</v>
      </c>
      <c r="AL34" s="42" t="s">
        <v>104</v>
      </c>
      <c r="AN34" s="42" t="s">
        <v>172</v>
      </c>
      <c r="AO34" s="42" t="s">
        <v>149</v>
      </c>
    </row>
    <row r="35" spans="1:41" ht="69.75" customHeight="1" x14ac:dyDescent="0.2">
      <c r="A35" s="211"/>
      <c r="B35" s="330"/>
      <c r="C35" s="244"/>
      <c r="D35" s="221"/>
      <c r="E35" s="262"/>
      <c r="F35" s="206"/>
      <c r="G35" s="247"/>
      <c r="H35" s="249"/>
      <c r="I35" s="59"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BAJO</v>
      </c>
      <c r="J35" s="252"/>
      <c r="K35" s="253"/>
      <c r="L35" s="68" t="s">
        <v>88</v>
      </c>
      <c r="M35" s="53" t="s">
        <v>81</v>
      </c>
      <c r="N35" s="54">
        <f>IF(M35="OPORTUNA",15,IF(M35="INOPORTUNA",0,""))</f>
        <v>0</v>
      </c>
      <c r="O35" s="256"/>
      <c r="P35" s="215"/>
      <c r="Q35" s="217"/>
      <c r="R35" s="219"/>
      <c r="S35" s="57" t="s">
        <v>139</v>
      </c>
      <c r="T35" s="57" t="s">
        <v>140</v>
      </c>
      <c r="U35" s="221"/>
      <c r="V35" s="224"/>
      <c r="W35" s="206"/>
      <c r="X35" s="225"/>
      <c r="Y35" s="225"/>
      <c r="Z35" s="235"/>
      <c r="AA35" s="238"/>
      <c r="AB35" s="206"/>
      <c r="AC35" s="241"/>
      <c r="AD35" s="206"/>
      <c r="AE35" s="208"/>
      <c r="AF35" s="211"/>
      <c r="AG35" s="205"/>
      <c r="AH35" s="42" t="s">
        <v>98</v>
      </c>
      <c r="AI35" s="42" t="s">
        <v>99</v>
      </c>
      <c r="AJ35" s="42" t="s">
        <v>100</v>
      </c>
      <c r="AK35" s="42" t="s">
        <v>101</v>
      </c>
      <c r="AL35" s="42" t="s">
        <v>109</v>
      </c>
      <c r="AO35" s="42" t="s">
        <v>150</v>
      </c>
    </row>
    <row r="36" spans="1:41" ht="84" customHeight="1" x14ac:dyDescent="0.2">
      <c r="A36" s="211"/>
      <c r="B36" s="330"/>
      <c r="C36" s="244"/>
      <c r="D36" s="221"/>
      <c r="E36" s="84" t="s">
        <v>203</v>
      </c>
      <c r="F36" s="206"/>
      <c r="G36" s="247"/>
      <c r="H36" s="249"/>
      <c r="I36" s="59"/>
      <c r="J36" s="252"/>
      <c r="K36" s="253"/>
      <c r="L36" s="66" t="s">
        <v>111</v>
      </c>
      <c r="M36" s="53" t="s">
        <v>125</v>
      </c>
      <c r="N36" s="54">
        <f>IF(M36="PREVENIR",15,IF(M36="DETECTAR",10,IF(M36="NO ES UN CONTROL",0,"")))</f>
        <v>10</v>
      </c>
      <c r="O36" s="257" t="str">
        <f>IF(O33&lt;86,"DÉBIL",IF(O33&lt;96,"MODERADO",IF(O33&lt;101,"FUERTE","")))</f>
        <v>DÉBIL</v>
      </c>
      <c r="P36" s="215"/>
      <c r="Q36" s="227" t="str">
        <f>IF(AND(O36="FUERTE",P33="FUERTE (SIEMPRE SE EJECUTA)"),"FUERTE",IF(OR(O36="DÉBIL",P33="DÉBIL (NO SE EJECUTA)"),"DÉBIL",IF(OR(O36="MODERADO",P33="MODERADO (ALGUNAS VECES)"),"MODERADO")))</f>
        <v>DÉBIL</v>
      </c>
      <c r="R36" s="229" t="str">
        <f>IF(AND(O36="FUERTE",P33="FUERTE (SIEMPRE SE EJECUTA)"),"NO","SÍ")</f>
        <v>SÍ</v>
      </c>
      <c r="S36" s="23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36" s="23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36" s="221"/>
      <c r="V36" s="224"/>
      <c r="W36" s="206"/>
      <c r="X36" s="225"/>
      <c r="Y36" s="225"/>
      <c r="Z36" s="235"/>
      <c r="AA36" s="238"/>
      <c r="AB36" s="206"/>
      <c r="AC36" s="241"/>
      <c r="AD36" s="206"/>
      <c r="AE36" s="208"/>
      <c r="AF36" s="211"/>
      <c r="AG36" s="205"/>
      <c r="AH36" s="42" t="s">
        <v>95</v>
      </c>
      <c r="AO36" s="42" t="s">
        <v>151</v>
      </c>
    </row>
    <row r="37" spans="1:41" ht="55.5" customHeight="1" x14ac:dyDescent="0.2">
      <c r="A37" s="211"/>
      <c r="B37" s="330"/>
      <c r="C37" s="244"/>
      <c r="D37" s="221"/>
      <c r="E37" s="259" t="s">
        <v>227</v>
      </c>
      <c r="F37" s="206"/>
      <c r="G37" s="247"/>
      <c r="H37" s="249"/>
      <c r="I37" s="59"/>
      <c r="J37" s="252"/>
      <c r="K37" s="253"/>
      <c r="L37" s="66" t="s">
        <v>112</v>
      </c>
      <c r="M37" s="53" t="s">
        <v>82</v>
      </c>
      <c r="N37" s="54">
        <f>IF(M37="CONFIABLE",15,IF(M37="NO CONFIABLE",0,""))</f>
        <v>15</v>
      </c>
      <c r="O37" s="258"/>
      <c r="P37" s="215"/>
      <c r="Q37" s="227"/>
      <c r="R37" s="229"/>
      <c r="S37" s="231"/>
      <c r="T37" s="233"/>
      <c r="U37" s="221"/>
      <c r="V37" s="224"/>
      <c r="W37" s="206"/>
      <c r="X37" s="225"/>
      <c r="Y37" s="225"/>
      <c r="Z37" s="235"/>
      <c r="AA37" s="238"/>
      <c r="AB37" s="206"/>
      <c r="AC37" s="241"/>
      <c r="AD37" s="206"/>
      <c r="AE37" s="208"/>
      <c r="AF37" s="211"/>
      <c r="AG37" s="205"/>
      <c r="AH37" s="42" t="s">
        <v>138</v>
      </c>
      <c r="AJ37" s="42" t="s">
        <v>125</v>
      </c>
      <c r="AK37" s="42" t="s">
        <v>124</v>
      </c>
      <c r="AL37" s="42" t="s">
        <v>126</v>
      </c>
      <c r="AO37" s="42" t="s">
        <v>152</v>
      </c>
    </row>
    <row r="38" spans="1:41" ht="66.75" customHeight="1" x14ac:dyDescent="0.2">
      <c r="A38" s="211"/>
      <c r="B38" s="330"/>
      <c r="C38" s="244"/>
      <c r="D38" s="221"/>
      <c r="E38" s="259"/>
      <c r="F38" s="206"/>
      <c r="G38" s="247"/>
      <c r="H38" s="249"/>
      <c r="I38" s="59"/>
      <c r="J38" s="252"/>
      <c r="K38" s="253"/>
      <c r="L38" s="66" t="s">
        <v>113</v>
      </c>
      <c r="M38" s="53" t="s">
        <v>84</v>
      </c>
      <c r="N38" s="54">
        <f>IF(M38="SE INVESTIGAN Y SE RESUELVEN OPORTUNAMENTE",15,IF(M38="NO SE INVESTIGAN Y SE RESUELVEN OPORTUNAMENTE",0,""))</f>
        <v>15</v>
      </c>
      <c r="O38" s="258"/>
      <c r="P38" s="215"/>
      <c r="Q38" s="227"/>
      <c r="R38" s="229"/>
      <c r="S38" s="231"/>
      <c r="T38" s="233"/>
      <c r="U38" s="221"/>
      <c r="V38" s="224"/>
      <c r="W38" s="206"/>
      <c r="X38" s="225"/>
      <c r="Y38" s="225"/>
      <c r="Z38" s="235"/>
      <c r="AA38" s="238"/>
      <c r="AB38" s="206"/>
      <c r="AC38" s="241"/>
      <c r="AD38" s="206"/>
      <c r="AE38" s="208"/>
      <c r="AF38" s="211"/>
      <c r="AG38" s="205"/>
      <c r="AH38" s="42" t="s">
        <v>96</v>
      </c>
      <c r="AO38" s="42" t="s">
        <v>153</v>
      </c>
    </row>
    <row r="39" spans="1:41" ht="60.75" customHeight="1" x14ac:dyDescent="0.2">
      <c r="A39" s="212"/>
      <c r="B39" s="330"/>
      <c r="C39" s="245"/>
      <c r="D39" s="222"/>
      <c r="E39" s="259"/>
      <c r="F39" s="207"/>
      <c r="G39" s="248"/>
      <c r="H39" s="250"/>
      <c r="I39" s="59"/>
      <c r="J39" s="252"/>
      <c r="K39" s="254"/>
      <c r="L39" s="67" t="s">
        <v>114</v>
      </c>
      <c r="M39" s="60" t="s">
        <v>127</v>
      </c>
      <c r="N39" s="61">
        <f>IF(M39="COMPLETA",10,IF(M39="INCOMPLETA",5,IF(M39="NO EXISTE",0,"")))</f>
        <v>5</v>
      </c>
      <c r="O39" s="258"/>
      <c r="P39" s="216"/>
      <c r="Q39" s="228"/>
      <c r="R39" s="230"/>
      <c r="S39" s="232"/>
      <c r="T39" s="233"/>
      <c r="U39" s="222"/>
      <c r="V39" s="224"/>
      <c r="W39" s="207"/>
      <c r="X39" s="226"/>
      <c r="Y39" s="226"/>
      <c r="Z39" s="236"/>
      <c r="AA39" s="239"/>
      <c r="AB39" s="207"/>
      <c r="AC39" s="242"/>
      <c r="AD39" s="207"/>
      <c r="AE39" s="209"/>
      <c r="AF39" s="212"/>
      <c r="AG39" s="213"/>
      <c r="AO39" s="42" t="s">
        <v>154</v>
      </c>
    </row>
    <row r="40" spans="1:41" ht="27.75" customHeight="1" x14ac:dyDescent="0.2">
      <c r="A40" s="310" t="s">
        <v>228</v>
      </c>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O40" s="42" t="s">
        <v>155</v>
      </c>
    </row>
    <row r="41" spans="1:41" ht="21.75" customHeight="1" x14ac:dyDescent="0.2">
      <c r="A41" s="273" t="s">
        <v>34</v>
      </c>
      <c r="B41" s="273"/>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O41" s="42" t="s">
        <v>156</v>
      </c>
    </row>
    <row r="42" spans="1:41" ht="27.75" customHeight="1" x14ac:dyDescent="0.2">
      <c r="A42" s="308" t="s">
        <v>55</v>
      </c>
      <c r="B42" s="308"/>
      <c r="C42" s="308" t="s">
        <v>66</v>
      </c>
      <c r="D42" s="308"/>
      <c r="E42" s="308"/>
      <c r="F42" s="308"/>
      <c r="G42" s="308"/>
      <c r="H42" s="308"/>
      <c r="I42" s="308"/>
      <c r="J42" s="308"/>
      <c r="K42" s="308"/>
      <c r="L42" s="308"/>
      <c r="M42" s="308"/>
      <c r="N42" s="308"/>
      <c r="O42" s="308"/>
      <c r="P42" s="308"/>
      <c r="Q42" s="308"/>
      <c r="R42" s="308"/>
      <c r="S42" s="308"/>
      <c r="T42" s="308"/>
      <c r="U42" s="308"/>
      <c r="V42" s="308"/>
      <c r="W42" s="308"/>
      <c r="X42" s="308"/>
      <c r="Y42" s="308"/>
      <c r="Z42" s="309" t="s">
        <v>177</v>
      </c>
      <c r="AA42" s="309"/>
      <c r="AB42" s="309"/>
      <c r="AC42" s="309"/>
      <c r="AD42" s="311" t="s">
        <v>26</v>
      </c>
      <c r="AE42" s="311"/>
      <c r="AF42" s="311"/>
      <c r="AG42" s="311"/>
      <c r="AO42" s="42" t="s">
        <v>157</v>
      </c>
    </row>
    <row r="43" spans="1:41" s="43" customFormat="1" ht="27.75" customHeight="1" x14ac:dyDescent="0.2">
      <c r="A43" s="289" t="s">
        <v>186</v>
      </c>
      <c r="B43" s="290"/>
      <c r="C43" s="287" t="s">
        <v>212</v>
      </c>
      <c r="D43" s="287"/>
      <c r="E43" s="287"/>
      <c r="F43" s="287"/>
      <c r="G43" s="287"/>
      <c r="H43" s="287"/>
      <c r="I43" s="287"/>
      <c r="J43" s="287"/>
      <c r="K43" s="287"/>
      <c r="L43" s="287"/>
      <c r="M43" s="287"/>
      <c r="N43" s="287"/>
      <c r="O43" s="287"/>
      <c r="P43" s="287"/>
      <c r="Q43" s="287"/>
      <c r="R43" s="287"/>
      <c r="S43" s="287"/>
      <c r="T43" s="287"/>
      <c r="U43" s="287"/>
      <c r="V43" s="287"/>
      <c r="W43" s="287"/>
      <c r="X43" s="287"/>
      <c r="Y43" s="287"/>
      <c r="Z43" s="284">
        <v>44222</v>
      </c>
      <c r="AA43" s="285"/>
      <c r="AB43" s="285"/>
      <c r="AC43" s="286"/>
      <c r="AD43" s="264" t="s">
        <v>241</v>
      </c>
      <c r="AE43" s="264"/>
      <c r="AF43" s="264"/>
      <c r="AG43" s="264"/>
      <c r="AO43" s="42" t="s">
        <v>158</v>
      </c>
    </row>
    <row r="44" spans="1:41" s="43" customFormat="1" ht="27.75" customHeight="1" x14ac:dyDescent="0.2">
      <c r="A44" s="289"/>
      <c r="B44" s="290"/>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4"/>
      <c r="AA44" s="285"/>
      <c r="AB44" s="285"/>
      <c r="AC44" s="286"/>
      <c r="AD44" s="264"/>
      <c r="AE44" s="264"/>
      <c r="AF44" s="264"/>
      <c r="AG44" s="264"/>
      <c r="AO44" s="42" t="s">
        <v>159</v>
      </c>
    </row>
    <row r="45" spans="1:41" s="43" customFormat="1" ht="27.75" customHeight="1" x14ac:dyDescent="0.2">
      <c r="A45" s="289"/>
      <c r="B45" s="290"/>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4"/>
      <c r="AA45" s="285"/>
      <c r="AB45" s="285"/>
      <c r="AC45" s="286"/>
      <c r="AD45" s="264"/>
      <c r="AE45" s="264"/>
      <c r="AF45" s="264"/>
      <c r="AG45" s="264"/>
      <c r="AO45" s="42" t="s">
        <v>160</v>
      </c>
    </row>
    <row r="46" spans="1:41" s="43" customFormat="1" ht="27.75" customHeight="1" x14ac:dyDescent="0.2">
      <c r="A46" s="289"/>
      <c r="B46" s="290"/>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4"/>
      <c r="AA46" s="285"/>
      <c r="AB46" s="285"/>
      <c r="AC46" s="286"/>
      <c r="AD46" s="264"/>
      <c r="AE46" s="264"/>
      <c r="AF46" s="264"/>
      <c r="AG46" s="264"/>
      <c r="AO46" s="42" t="s">
        <v>160</v>
      </c>
    </row>
    <row r="47" spans="1:41" ht="15" customHeight="1" x14ac:dyDescent="0.2">
      <c r="A47" s="270" t="s">
        <v>37</v>
      </c>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O47" s="42" t="s">
        <v>161</v>
      </c>
    </row>
    <row r="48" spans="1:41" s="5" customFormat="1" ht="30.75" customHeight="1" x14ac:dyDescent="0.25">
      <c r="A48" s="288" t="s">
        <v>26</v>
      </c>
      <c r="B48" s="288"/>
      <c r="C48" s="288"/>
      <c r="D48" s="288"/>
      <c r="E48" s="288"/>
      <c r="F48" s="288"/>
      <c r="G48" s="288" t="s">
        <v>75</v>
      </c>
      <c r="H48" s="288"/>
      <c r="I48" s="288"/>
      <c r="J48" s="288"/>
      <c r="K48" s="288"/>
      <c r="L48" s="288"/>
      <c r="M48" s="277" t="s">
        <v>68</v>
      </c>
      <c r="N48" s="278"/>
      <c r="O48" s="278"/>
      <c r="P48" s="278"/>
      <c r="Q48" s="278"/>
      <c r="R48" s="278"/>
      <c r="S48" s="278"/>
      <c r="T48" s="278"/>
      <c r="U48" s="278"/>
      <c r="V48" s="279"/>
      <c r="W48" s="277" t="s">
        <v>146</v>
      </c>
      <c r="X48" s="278"/>
      <c r="Y48" s="278"/>
      <c r="Z48" s="278"/>
      <c r="AA48" s="279"/>
      <c r="AB48" s="271" t="str">
        <f>IF(X7="X","APOYO OFICINA ASESORA DE PLANEACIÓN","APOYO OFICINA DE CONTROL INTERNO")</f>
        <v>APOYO OFICINA DE CONTROL INTERNO</v>
      </c>
      <c r="AC48" s="271"/>
      <c r="AD48" s="271"/>
      <c r="AE48" s="271"/>
      <c r="AF48" s="271"/>
      <c r="AG48" s="271"/>
      <c r="AH48" s="50"/>
      <c r="AI48" s="26"/>
      <c r="AO48" s="42" t="s">
        <v>162</v>
      </c>
    </row>
    <row r="49" spans="1:41" s="37" customFormat="1" ht="33.75" customHeight="1" x14ac:dyDescent="0.25">
      <c r="A49" s="49" t="s">
        <v>32</v>
      </c>
      <c r="B49" s="144" t="s">
        <v>187</v>
      </c>
      <c r="C49" s="280"/>
      <c r="D49" s="280"/>
      <c r="E49" s="280"/>
      <c r="F49" s="281"/>
      <c r="G49" s="48" t="s">
        <v>32</v>
      </c>
      <c r="H49" s="144" t="s">
        <v>188</v>
      </c>
      <c r="I49" s="280"/>
      <c r="J49" s="280"/>
      <c r="K49" s="280"/>
      <c r="L49" s="281"/>
      <c r="M49" s="48" t="s">
        <v>32</v>
      </c>
      <c r="N49" s="63"/>
      <c r="O49" s="148" t="s">
        <v>188</v>
      </c>
      <c r="P49" s="148"/>
      <c r="Q49" s="148"/>
      <c r="R49" s="148"/>
      <c r="S49" s="148"/>
      <c r="T49" s="148"/>
      <c r="U49" s="148"/>
      <c r="V49" s="282"/>
      <c r="W49" s="62" t="s">
        <v>32</v>
      </c>
      <c r="X49" s="144" t="s">
        <v>214</v>
      </c>
      <c r="Y49" s="280"/>
      <c r="Z49" s="280"/>
      <c r="AA49" s="281"/>
      <c r="AB49" s="62" t="s">
        <v>32</v>
      </c>
      <c r="AC49" s="272" t="s">
        <v>241</v>
      </c>
      <c r="AD49" s="272"/>
      <c r="AE49" s="272"/>
      <c r="AF49" s="272"/>
      <c r="AG49" s="272"/>
      <c r="AH49" s="51"/>
      <c r="AI49" s="38"/>
      <c r="AO49" s="42" t="s">
        <v>163</v>
      </c>
    </row>
    <row r="50" spans="1:41" s="37" customFormat="1" ht="32.25" customHeight="1" x14ac:dyDescent="0.25">
      <c r="A50" s="49" t="s">
        <v>33</v>
      </c>
      <c r="B50" s="144" t="s">
        <v>213</v>
      </c>
      <c r="C50" s="280"/>
      <c r="D50" s="280"/>
      <c r="E50" s="280"/>
      <c r="F50" s="281"/>
      <c r="G50" s="49" t="s">
        <v>33</v>
      </c>
      <c r="H50" s="283" t="s">
        <v>189</v>
      </c>
      <c r="I50" s="283"/>
      <c r="J50" s="283"/>
      <c r="K50" s="283"/>
      <c r="L50" s="283"/>
      <c r="M50" s="48" t="s">
        <v>33</v>
      </c>
      <c r="N50" s="64"/>
      <c r="O50" s="283" t="s">
        <v>189</v>
      </c>
      <c r="P50" s="283"/>
      <c r="Q50" s="283"/>
      <c r="R50" s="283"/>
      <c r="S50" s="283"/>
      <c r="T50" s="283"/>
      <c r="U50" s="283"/>
      <c r="V50" s="283"/>
      <c r="W50" s="49" t="s">
        <v>33</v>
      </c>
      <c r="X50" s="144" t="s">
        <v>190</v>
      </c>
      <c r="Y50" s="280"/>
      <c r="Z50" s="280"/>
      <c r="AA50" s="281"/>
      <c r="AB50" s="49" t="s">
        <v>33</v>
      </c>
      <c r="AC50" s="272" t="s">
        <v>242</v>
      </c>
      <c r="AD50" s="272"/>
      <c r="AE50" s="272"/>
      <c r="AF50" s="272"/>
      <c r="AG50" s="272"/>
      <c r="AH50" s="51"/>
      <c r="AI50" s="38"/>
      <c r="AO50" s="42" t="s">
        <v>164</v>
      </c>
    </row>
    <row r="51" spans="1:41" s="43" customFormat="1" x14ac:dyDescent="0.2">
      <c r="D51" s="46"/>
      <c r="AA51" s="82"/>
      <c r="AE51" s="79"/>
      <c r="AH51" s="45"/>
      <c r="AI51" s="45"/>
      <c r="AO51" s="42" t="s">
        <v>165</v>
      </c>
    </row>
    <row r="52" spans="1:41" x14ac:dyDescent="0.2">
      <c r="AH52" s="44"/>
      <c r="AI52" s="44"/>
      <c r="AO52" s="42" t="s">
        <v>166</v>
      </c>
    </row>
    <row r="53" spans="1:41" x14ac:dyDescent="0.2">
      <c r="AH53" s="44"/>
      <c r="AI53" s="44"/>
      <c r="AO53" s="42" t="s">
        <v>167</v>
      </c>
    </row>
    <row r="54" spans="1:41" x14ac:dyDescent="0.2">
      <c r="AO54" s="42" t="s">
        <v>168</v>
      </c>
    </row>
    <row r="55" spans="1:41" x14ac:dyDescent="0.2">
      <c r="AO55" s="42" t="s">
        <v>169</v>
      </c>
    </row>
    <row r="56" spans="1:41" x14ac:dyDescent="0.2">
      <c r="AO56" s="42" t="s">
        <v>170</v>
      </c>
    </row>
  </sheetData>
  <sheetProtection selectLockedCells="1"/>
  <dataConsolidate/>
  <mergeCells count="210">
    <mergeCell ref="B33:B39"/>
    <mergeCell ref="S26:S27"/>
    <mergeCell ref="T26:T27"/>
    <mergeCell ref="A12:A39"/>
    <mergeCell ref="P26:P32"/>
    <mergeCell ref="Q26:Q28"/>
    <mergeCell ref="R26:R28"/>
    <mergeCell ref="A44:B44"/>
    <mergeCell ref="A45:B45"/>
    <mergeCell ref="H12:H18"/>
    <mergeCell ref="A9:A11"/>
    <mergeCell ref="Z44:AC44"/>
    <mergeCell ref="C44:Y44"/>
    <mergeCell ref="A43:B43"/>
    <mergeCell ref="C43:Y43"/>
    <mergeCell ref="S29:S32"/>
    <mergeCell ref="T29:T32"/>
    <mergeCell ref="Z19:Z25"/>
    <mergeCell ref="B26:B32"/>
    <mergeCell ref="C26:C32"/>
    <mergeCell ref="D26:D32"/>
    <mergeCell ref="F26:F32"/>
    <mergeCell ref="G26:G32"/>
    <mergeCell ref="H26:H32"/>
    <mergeCell ref="J26:J32"/>
    <mergeCell ref="K26:K32"/>
    <mergeCell ref="O26:O28"/>
    <mergeCell ref="AB19:AB25"/>
    <mergeCell ref="E9:E11"/>
    <mergeCell ref="B9:B11"/>
    <mergeCell ref="X10:X11"/>
    <mergeCell ref="U10:U11"/>
    <mergeCell ref="Q10:Q11"/>
    <mergeCell ref="V12:V18"/>
    <mergeCell ref="F9:F11"/>
    <mergeCell ref="G9:J9"/>
    <mergeCell ref="D9:D11"/>
    <mergeCell ref="K10:K11"/>
    <mergeCell ref="U12:U18"/>
    <mergeCell ref="T12:T13"/>
    <mergeCell ref="S12:S13"/>
    <mergeCell ref="K12:K18"/>
    <mergeCell ref="D12:D18"/>
    <mergeCell ref="E12:E14"/>
    <mergeCell ref="E16:E18"/>
    <mergeCell ref="A7:B7"/>
    <mergeCell ref="C7:F7"/>
    <mergeCell ref="X12:X18"/>
    <mergeCell ref="G10:J10"/>
    <mergeCell ref="L10:L11"/>
    <mergeCell ref="M10:M11"/>
    <mergeCell ref="Y10:AB10"/>
    <mergeCell ref="C12:C18"/>
    <mergeCell ref="U9:AB9"/>
    <mergeCell ref="N10:N11"/>
    <mergeCell ref="O10:O11"/>
    <mergeCell ref="C9:C11"/>
    <mergeCell ref="G7:L7"/>
    <mergeCell ref="V10:V11"/>
    <mergeCell ref="W10:W11"/>
    <mergeCell ref="Q15:Q18"/>
    <mergeCell ref="R15:R18"/>
    <mergeCell ref="S15:S18"/>
    <mergeCell ref="T15:T18"/>
    <mergeCell ref="S10:S11"/>
    <mergeCell ref="T10:T11"/>
    <mergeCell ref="K9:T9"/>
    <mergeCell ref="M7:V7"/>
    <mergeCell ref="A8:F8"/>
    <mergeCell ref="AD43:AG43"/>
    <mergeCell ref="A42:B42"/>
    <mergeCell ref="F12:F18"/>
    <mergeCell ref="G12:G18"/>
    <mergeCell ref="B12:B18"/>
    <mergeCell ref="AA12:AA18"/>
    <mergeCell ref="Y12:Y18"/>
    <mergeCell ref="J12:J18"/>
    <mergeCell ref="Z42:AC42"/>
    <mergeCell ref="Z43:AC43"/>
    <mergeCell ref="W12:W18"/>
    <mergeCell ref="A40:AG40"/>
    <mergeCell ref="AD42:AG42"/>
    <mergeCell ref="Y19:Y25"/>
    <mergeCell ref="AA19:AA25"/>
    <mergeCell ref="C42:Y42"/>
    <mergeCell ref="Q19:Q21"/>
    <mergeCell ref="O29:O32"/>
    <mergeCell ref="Q29:Q32"/>
    <mergeCell ref="R29:R32"/>
    <mergeCell ref="Z26:Z32"/>
    <mergeCell ref="AF19:AF25"/>
    <mergeCell ref="AA26:AA32"/>
    <mergeCell ref="AB26:AB32"/>
    <mergeCell ref="AF7:AG7"/>
    <mergeCell ref="AD8:AG10"/>
    <mergeCell ref="AC8:AC11"/>
    <mergeCell ref="AG12:AG18"/>
    <mergeCell ref="R10:R11"/>
    <mergeCell ref="R12:R14"/>
    <mergeCell ref="O12:O14"/>
    <mergeCell ref="Q12:Q14"/>
    <mergeCell ref="AB12:AB18"/>
    <mergeCell ref="AC12:AC18"/>
    <mergeCell ref="P10:P11"/>
    <mergeCell ref="Z7:AA7"/>
    <mergeCell ref="Z12:Z18"/>
    <mergeCell ref="AF12:AF18"/>
    <mergeCell ref="AD12:AD18"/>
    <mergeCell ref="AE12:AE18"/>
    <mergeCell ref="O15:O18"/>
    <mergeCell ref="P12:P18"/>
    <mergeCell ref="G8:AB8"/>
    <mergeCell ref="M48:V48"/>
    <mergeCell ref="W48:AA48"/>
    <mergeCell ref="X49:AA49"/>
    <mergeCell ref="X50:AA50"/>
    <mergeCell ref="O49:V49"/>
    <mergeCell ref="O50:V50"/>
    <mergeCell ref="Z45:AC45"/>
    <mergeCell ref="C45:Y45"/>
    <mergeCell ref="A48:F48"/>
    <mergeCell ref="B49:F49"/>
    <mergeCell ref="B50:F50"/>
    <mergeCell ref="G48:L48"/>
    <mergeCell ref="H49:L49"/>
    <mergeCell ref="H50:L50"/>
    <mergeCell ref="AC50:AG50"/>
    <mergeCell ref="A46:B46"/>
    <mergeCell ref="C46:Y46"/>
    <mergeCell ref="Z46:AC46"/>
    <mergeCell ref="AD46:AG46"/>
    <mergeCell ref="AD44:AG44"/>
    <mergeCell ref="AD45:AG45"/>
    <mergeCell ref="A47:AG47"/>
    <mergeCell ref="AB48:AG48"/>
    <mergeCell ref="AC49:AG49"/>
    <mergeCell ref="AG19:AG25"/>
    <mergeCell ref="O22:O25"/>
    <mergeCell ref="Q22:Q25"/>
    <mergeCell ref="R22:R25"/>
    <mergeCell ref="S22:S25"/>
    <mergeCell ref="T22:T25"/>
    <mergeCell ref="A41:AG41"/>
    <mergeCell ref="B19:B25"/>
    <mergeCell ref="C19:C25"/>
    <mergeCell ref="D19:D25"/>
    <mergeCell ref="F19:F25"/>
    <mergeCell ref="G19:G25"/>
    <mergeCell ref="H19:H25"/>
    <mergeCell ref="J19:J25"/>
    <mergeCell ref="K19:K25"/>
    <mergeCell ref="O19:O21"/>
    <mergeCell ref="P19:P25"/>
    <mergeCell ref="AG26:AG32"/>
    <mergeCell ref="AF26:AF32"/>
    <mergeCell ref="AD26:AD32"/>
    <mergeCell ref="AE26:AE32"/>
    <mergeCell ref="V26:V32"/>
    <mergeCell ref="W26:W32"/>
    <mergeCell ref="X26:X32"/>
    <mergeCell ref="Y26:Y32"/>
    <mergeCell ref="AD19:AD25"/>
    <mergeCell ref="AE19:AE25"/>
    <mergeCell ref="V19:V25"/>
    <mergeCell ref="W19:W25"/>
    <mergeCell ref="X19:X25"/>
    <mergeCell ref="AC19:AC25"/>
    <mergeCell ref="U26:U32"/>
    <mergeCell ref="R19:R21"/>
    <mergeCell ref="S19:S20"/>
    <mergeCell ref="T19:T20"/>
    <mergeCell ref="U19:U25"/>
    <mergeCell ref="AC26:AC32"/>
    <mergeCell ref="C33:C39"/>
    <mergeCell ref="D33:D39"/>
    <mergeCell ref="F33:F39"/>
    <mergeCell ref="G33:G39"/>
    <mergeCell ref="H33:H39"/>
    <mergeCell ref="J33:J39"/>
    <mergeCell ref="K33:K39"/>
    <mergeCell ref="O33:O35"/>
    <mergeCell ref="O36:O39"/>
    <mergeCell ref="AB33:AB39"/>
    <mergeCell ref="AC33:AC39"/>
    <mergeCell ref="E19:E21"/>
    <mergeCell ref="E23:E25"/>
    <mergeCell ref="E26:E27"/>
    <mergeCell ref="E29:E32"/>
    <mergeCell ref="E33:E35"/>
    <mergeCell ref="E37:E39"/>
    <mergeCell ref="AD33:AD39"/>
    <mergeCell ref="AE33:AE39"/>
    <mergeCell ref="AF33:AF39"/>
    <mergeCell ref="AG33:AG39"/>
    <mergeCell ref="P33:P39"/>
    <mergeCell ref="Q33:Q35"/>
    <mergeCell ref="R33:R35"/>
    <mergeCell ref="S33:S34"/>
    <mergeCell ref="T33:T34"/>
    <mergeCell ref="U33:U39"/>
    <mergeCell ref="V33:V39"/>
    <mergeCell ref="W33:W39"/>
    <mergeCell ref="X33:X39"/>
    <mergeCell ref="Q36:Q39"/>
    <mergeCell ref="R36:R39"/>
    <mergeCell ref="S36:S39"/>
    <mergeCell ref="T36:T39"/>
    <mergeCell ref="Y33:Y39"/>
    <mergeCell ref="Z33:Z39"/>
    <mergeCell ref="AA33:AA39"/>
  </mergeCells>
  <conditionalFormatting sqref="J12:J18">
    <cfRule type="containsText" dxfId="31" priority="31" operator="containsText" text="EXTREMO">
      <formula>NOT(ISERROR(SEARCH("EXTREMO",J12)))</formula>
    </cfRule>
    <cfRule type="containsText" dxfId="30" priority="32" operator="containsText" text="ALTO">
      <formula>NOT(ISERROR(SEARCH("ALTO",J12)))</formula>
    </cfRule>
    <cfRule type="containsText" dxfId="29" priority="33" operator="containsText" text="MODERADO">
      <formula>NOT(ISERROR(SEARCH("MODERADO",J12)))</formula>
    </cfRule>
    <cfRule type="containsText" dxfId="28" priority="34" operator="containsText" text="BAJO">
      <formula>NOT(ISERROR(SEARCH("BAJO",J12)))</formula>
    </cfRule>
  </conditionalFormatting>
  <conditionalFormatting sqref="U12:U18">
    <cfRule type="containsText" dxfId="27" priority="25" operator="containsText" text="EXTREMO">
      <formula>NOT(ISERROR(SEARCH("EXTREMO",U12)))</formula>
    </cfRule>
    <cfRule type="containsText" dxfId="26" priority="26" operator="containsText" text="MODERADO">
      <formula>NOT(ISERROR(SEARCH("MODERADO",U12)))</formula>
    </cfRule>
    <cfRule type="containsText" dxfId="25" priority="27" operator="containsText" text="ALTO">
      <formula>NOT(ISERROR(SEARCH("ALTO",U12)))</formula>
    </cfRule>
    <cfRule type="containsText" dxfId="24" priority="28" operator="containsText" text="BAJO">
      <formula>NOT(ISERROR(SEARCH("BAJO",U12)))</formula>
    </cfRule>
  </conditionalFormatting>
  <conditionalFormatting sqref="J19:J25">
    <cfRule type="containsText" dxfId="23" priority="21" operator="containsText" text="EXTREMO">
      <formula>NOT(ISERROR(SEARCH("EXTREMO",J19)))</formula>
    </cfRule>
    <cfRule type="containsText" dxfId="22" priority="22" operator="containsText" text="ALTO">
      <formula>NOT(ISERROR(SEARCH("ALTO",J19)))</formula>
    </cfRule>
    <cfRule type="containsText" dxfId="21" priority="23" operator="containsText" text="MODERADO">
      <formula>NOT(ISERROR(SEARCH("MODERADO",J19)))</formula>
    </cfRule>
    <cfRule type="containsText" dxfId="20" priority="24" operator="containsText" text="BAJO">
      <formula>NOT(ISERROR(SEARCH("BAJO",J19)))</formula>
    </cfRule>
  </conditionalFormatting>
  <conditionalFormatting sqref="U19:U25">
    <cfRule type="containsText" dxfId="19" priority="17" operator="containsText" text="EXTREMO">
      <formula>NOT(ISERROR(SEARCH("EXTREMO",U19)))</formula>
    </cfRule>
    <cfRule type="containsText" dxfId="18" priority="18" operator="containsText" text="MODERADO">
      <formula>NOT(ISERROR(SEARCH("MODERADO",U19)))</formula>
    </cfRule>
    <cfRule type="containsText" dxfId="17" priority="19" operator="containsText" text="ALTO">
      <formula>NOT(ISERROR(SEARCH("ALTO",U19)))</formula>
    </cfRule>
    <cfRule type="containsText" dxfId="16" priority="20" operator="containsText" text="BAJO">
      <formula>NOT(ISERROR(SEARCH("BAJO",U19)))</formula>
    </cfRule>
  </conditionalFormatting>
  <conditionalFormatting sqref="J26:J32">
    <cfRule type="containsText" dxfId="15" priority="13" operator="containsText" text="EXTREMO">
      <formula>NOT(ISERROR(SEARCH("EXTREMO",J26)))</formula>
    </cfRule>
    <cfRule type="containsText" dxfId="14" priority="14" operator="containsText" text="ALTO">
      <formula>NOT(ISERROR(SEARCH("ALTO",J26)))</formula>
    </cfRule>
    <cfRule type="containsText" dxfId="13" priority="15" operator="containsText" text="MODERADO">
      <formula>NOT(ISERROR(SEARCH("MODERADO",J26)))</formula>
    </cfRule>
    <cfRule type="containsText" dxfId="12" priority="16" operator="containsText" text="BAJO">
      <formula>NOT(ISERROR(SEARCH("BAJO",J26)))</formula>
    </cfRule>
  </conditionalFormatting>
  <conditionalFormatting sqref="U26:U32">
    <cfRule type="containsText" dxfId="11" priority="9" operator="containsText" text="EXTREMO">
      <formula>NOT(ISERROR(SEARCH("EXTREMO",U26)))</formula>
    </cfRule>
    <cfRule type="containsText" dxfId="10" priority="10" operator="containsText" text="MODERADO">
      <formula>NOT(ISERROR(SEARCH("MODERADO",U26)))</formula>
    </cfRule>
    <cfRule type="containsText" dxfId="9" priority="11" operator="containsText" text="ALTO">
      <formula>NOT(ISERROR(SEARCH("ALTO",U26)))</formula>
    </cfRule>
    <cfRule type="containsText" dxfId="8" priority="12" operator="containsText" text="BAJO">
      <formula>NOT(ISERROR(SEARCH("BAJO",U26)))</formula>
    </cfRule>
  </conditionalFormatting>
  <conditionalFormatting sqref="J33:J39">
    <cfRule type="containsText" dxfId="7" priority="5" operator="containsText" text="EXTREMO">
      <formula>NOT(ISERROR(SEARCH("EXTREMO",J33)))</formula>
    </cfRule>
    <cfRule type="containsText" dxfId="6" priority="6" operator="containsText" text="ALTO">
      <formula>NOT(ISERROR(SEARCH("ALTO",J33)))</formula>
    </cfRule>
    <cfRule type="containsText" dxfId="5" priority="7" operator="containsText" text="MODERADO">
      <formula>NOT(ISERROR(SEARCH("MODERADO",J33)))</formula>
    </cfRule>
    <cfRule type="containsText" dxfId="4" priority="8" operator="containsText" text="BAJO">
      <formula>NOT(ISERROR(SEARCH("BAJO",J33)))</formula>
    </cfRule>
  </conditionalFormatting>
  <conditionalFormatting sqref="U33:U39">
    <cfRule type="containsText" dxfId="3" priority="1" operator="containsText" text="EXTREMO">
      <formula>NOT(ISERROR(SEARCH("EXTREMO",U33)))</formula>
    </cfRule>
    <cfRule type="containsText" dxfId="2" priority="2" operator="containsText" text="MODERADO">
      <formula>NOT(ISERROR(SEARCH("MODERADO",U33)))</formula>
    </cfRule>
    <cfRule type="containsText" dxfId="1" priority="3" operator="containsText" text="ALTO">
      <formula>NOT(ISERROR(SEARCH("ALTO",U33)))</formula>
    </cfRule>
    <cfRule type="containsText" dxfId="0" priority="4" operator="containsText" text="BAJO">
      <formula>NOT(ISERROR(SEARCH("BAJO",U33)))</formula>
    </cfRule>
  </conditionalFormatting>
  <dataValidations count="15">
    <dataValidation type="list" allowBlank="1" showInputMessage="1" showErrorMessage="1" sqref="H12:H39" xr:uid="{00000000-0002-0000-0100-000000000000}">
      <formula1>$AL$10:$AL$14</formula1>
    </dataValidation>
    <dataValidation type="list" allowBlank="1" showInputMessage="1" showErrorMessage="1" sqref="M18 M25 M32 M39" xr:uid="{00000000-0002-0000-0100-000001000000}">
      <formula1>$AH$9:$AJ$9</formula1>
    </dataValidation>
    <dataValidation type="list" allowBlank="1" showInputMessage="1" showErrorMessage="1" sqref="G12:G39" xr:uid="{00000000-0002-0000-0100-000002000000}">
      <formula1>$AL$2:$AL$6</formula1>
    </dataValidation>
    <dataValidation type="list" allowBlank="1" showInputMessage="1" showErrorMessage="1" sqref="U12:U39" xr:uid="{00000000-0002-0000-0100-000003000000}">
      <formula1>$AO$10:$AO$56</formula1>
    </dataValidation>
    <dataValidation type="list" allowBlank="1" showInputMessage="1" showErrorMessage="1" sqref="M12 M19 M26 M33" xr:uid="{00000000-0002-0000-0100-000004000000}">
      <formula1>$AH$2:$AH$3</formula1>
    </dataValidation>
    <dataValidation type="list" allowBlank="1" showInputMessage="1" showErrorMessage="1" sqref="M13 M20 M27 M34" xr:uid="{00000000-0002-0000-0100-000005000000}">
      <formula1>$AH$4:$AI$4</formula1>
    </dataValidation>
    <dataValidation type="list" allowBlank="1" showInputMessage="1" showErrorMessage="1" sqref="M14 M21 M28 M35" xr:uid="{00000000-0002-0000-0100-000006000000}">
      <formula1>$AH$5:$AI$5</formula1>
    </dataValidation>
    <dataValidation type="list" allowBlank="1" showInputMessage="1" showErrorMessage="1" sqref="M16 M23 M30 M37" xr:uid="{00000000-0002-0000-0100-000007000000}">
      <formula1>$AH$7:$AI$7</formula1>
    </dataValidation>
    <dataValidation type="list" allowBlank="1" showInputMessage="1" showErrorMessage="1" sqref="M17 M24 M31 M38" xr:uid="{00000000-0002-0000-0100-000008000000}">
      <formula1>$AH$8:$AI$8</formula1>
    </dataValidation>
    <dataValidation type="list" allowBlank="1" showInputMessage="1" showErrorMessage="1" sqref="P12 P19 P26 P33" xr:uid="{00000000-0002-0000-0100-000009000000}">
      <formula1>$AH$10:$AJ$10</formula1>
    </dataValidation>
    <dataValidation type="list" allowBlank="1" showInputMessage="1" showErrorMessage="1" sqref="V12:V39" xr:uid="{00000000-0002-0000-0100-00000A000000}">
      <formula1>$AH$14:$AK$14</formula1>
    </dataValidation>
    <dataValidation type="list" allowBlank="1" showInputMessage="1" showErrorMessage="1" sqref="D12:D39" xr:uid="{00000000-0002-0000-0100-00000B000000}">
      <formula1>$AN$2:$AN$8</formula1>
    </dataValidation>
    <dataValidation type="list" allowBlank="1" showInputMessage="1" showErrorMessage="1" sqref="T12 S12:S13 T19 S19:S20 T26 S26:S27 T33 S33:S34" xr:uid="{00000000-0002-0000-0100-00000C000000}">
      <formula1>$AH$15:$AH$17</formula1>
    </dataValidation>
    <dataValidation type="list" allowBlank="1" showInputMessage="1" showErrorMessage="1" sqref="AA12:AA39" xr:uid="{00000000-0002-0000-0100-00000D000000}">
      <formula1>$AN$12:$AN$13</formula1>
    </dataValidation>
    <dataValidation type="list" allowBlank="1" showInputMessage="1" showErrorMessage="1" sqref="M15 M22 M29 M36" xr:uid="{00000000-0002-0000-0100-00000E000000}">
      <formula1>$AJ$16:$AL$16</formula1>
    </dataValidation>
  </dataValidations>
  <printOptions horizontalCentered="1"/>
  <pageMargins left="0" right="0" top="0.39370078740157483" bottom="0.51181102362204722" header="0.31496062992125984" footer="0.31496062992125984"/>
  <pageSetup paperSize="41" scale="48" fitToWidth="2"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DE RIESGOS CORRUPCIÓN</vt:lpstr>
      <vt:lpstr>FORMATO</vt:lpstr>
      <vt:lpstr>FORMATO!Área_de_impresión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CAPISAJU</cp:lastModifiedBy>
  <cp:lastPrinted>2020-01-21T16:33:47Z</cp:lastPrinted>
  <dcterms:created xsi:type="dcterms:W3CDTF">2016-10-28T13:56:30Z</dcterms:created>
  <dcterms:modified xsi:type="dcterms:W3CDTF">2021-06-28T17:54:37Z</dcterms:modified>
</cp:coreProperties>
</file>