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howInkAnnotation="0"/>
  <mc:AlternateContent xmlns:mc="http://schemas.openxmlformats.org/markup-compatibility/2006">
    <mc:Choice Requires="x15">
      <x15ac:absPath xmlns:x15ac="http://schemas.microsoft.com/office/spreadsheetml/2010/11/ac" url="C:\Users\Marcela Delgado\Downloads\"/>
    </mc:Choice>
  </mc:AlternateContent>
  <xr:revisionPtr revIDLastSave="0" documentId="8_{CFF73AE4-83C8-4716-B4BE-05332F0C9360}" xr6:coauthVersionLast="47" xr6:coauthVersionMax="47" xr10:uidLastSave="{00000000-0000-0000-0000-000000000000}"/>
  <bookViews>
    <workbookView xWindow="-110" yWindow="-110" windowWidth="19420" windowHeight="10420" firstSheet="1" activeTab="1" xr2:uid="{00000000-000D-0000-FFFF-FFFF00000000}"/>
  </bookViews>
  <sheets>
    <sheet name="MAPA DE RIESGOS CORRUPCIÓN" sheetId="2" state="hidden" r:id="rId1"/>
    <sheet name="Seguimiento y evaluación a la G" sheetId="6" r:id="rId2"/>
  </sheets>
  <definedNames>
    <definedName name="_xlnm._FilterDatabase" localSheetId="1" hidden="1">'Seguimiento y evaluación a la G'!$A$1:$AL$50</definedName>
    <definedName name="_xlnm.Print_Area" localSheetId="1">'Seguimiento y evaluación a la G'!$A$1:$AG$50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9" i="6" l="1"/>
  <c r="N38" i="6"/>
  <c r="N37" i="6"/>
  <c r="N36" i="6"/>
  <c r="N35" i="6"/>
  <c r="N34" i="6"/>
  <c r="N33" i="6"/>
  <c r="I33" i="6"/>
  <c r="I34" i="6" s="1"/>
  <c r="O33" i="6" l="1"/>
  <c r="O36" i="6" s="1"/>
  <c r="Q36" i="6" s="1"/>
  <c r="Q33" i="6" s="1"/>
  <c r="J33" i="6"/>
  <c r="I35" i="6"/>
  <c r="AB48" i="6"/>
  <c r="N32" i="6"/>
  <c r="N31" i="6"/>
  <c r="N30" i="6"/>
  <c r="N29" i="6"/>
  <c r="N28" i="6"/>
  <c r="N27" i="6"/>
  <c r="N26" i="6"/>
  <c r="I26" i="6"/>
  <c r="I27" i="6" s="1"/>
  <c r="N25" i="6"/>
  <c r="N24" i="6"/>
  <c r="N23" i="6"/>
  <c r="N22" i="6"/>
  <c r="N21" i="6"/>
  <c r="N20" i="6"/>
  <c r="N19" i="6"/>
  <c r="I19" i="6"/>
  <c r="I20" i="6" s="1"/>
  <c r="J19" i="6" s="1"/>
  <c r="R36" i="6" l="1"/>
  <c r="O26" i="6"/>
  <c r="O29" i="6" s="1"/>
  <c r="Q29" i="6" s="1"/>
  <c r="Q26" i="6" s="1"/>
  <c r="O19" i="6"/>
  <c r="O22" i="6" s="1"/>
  <c r="R22" i="6" s="1"/>
  <c r="J26" i="6"/>
  <c r="I28" i="6"/>
  <c r="I21" i="6"/>
  <c r="R29" i="6" l="1"/>
  <c r="Q22" i="6"/>
  <c r="Q19" i="6" s="1"/>
  <c r="N12" i="6" l="1"/>
  <c r="N13" i="6"/>
  <c r="N14" i="6"/>
  <c r="N15" i="6"/>
  <c r="N16" i="6"/>
  <c r="N17" i="6"/>
  <c r="N18" i="6"/>
  <c r="O12" i="6" l="1"/>
  <c r="I12" i="6"/>
  <c r="I13" i="6" s="1"/>
  <c r="I14" i="6" l="1"/>
  <c r="J12" i="6"/>
  <c r="O15" i="6"/>
  <c r="Q15" i="6" s="1"/>
  <c r="T36" i="6" l="1"/>
  <c r="S36" i="6"/>
  <c r="T29" i="6"/>
  <c r="S29" i="6"/>
  <c r="T22" i="6"/>
  <c r="S22" i="6"/>
  <c r="T15" i="6"/>
  <c r="S15" i="6"/>
  <c r="R15" i="6"/>
  <c r="Q12" i="6"/>
  <c r="N39" i="2" l="1"/>
  <c r="N38" i="2"/>
  <c r="N37" i="2"/>
  <c r="N36" i="2"/>
  <c r="N35" i="2"/>
  <c r="N34" i="2"/>
  <c r="N33" i="2"/>
  <c r="H33" i="2"/>
  <c r="F33" i="2"/>
  <c r="N32" i="2"/>
  <c r="N31" i="2"/>
  <c r="N30" i="2"/>
  <c r="N29" i="2"/>
  <c r="N28" i="2"/>
  <c r="N27" i="2"/>
  <c r="N26" i="2"/>
  <c r="H26" i="2"/>
  <c r="F26" i="2"/>
  <c r="W26" i="2" s="1"/>
  <c r="N25" i="2"/>
  <c r="N24" i="2"/>
  <c r="N23" i="2"/>
  <c r="N22" i="2"/>
  <c r="N21" i="2"/>
  <c r="N20" i="2"/>
  <c r="N19" i="2"/>
  <c r="H19" i="2"/>
  <c r="F19" i="2"/>
  <c r="O26" i="2" l="1"/>
  <c r="P26" i="2" s="1"/>
  <c r="Q26" i="2" s="1"/>
  <c r="R26" i="2" s="1"/>
  <c r="V26" i="2" s="1"/>
  <c r="O33" i="2"/>
  <c r="P33" i="2" s="1"/>
  <c r="S33" i="2" s="1"/>
  <c r="I33" i="2"/>
  <c r="I26" i="2"/>
  <c r="O19" i="2"/>
  <c r="P19" i="2" s="1"/>
  <c r="S19" i="2" s="1"/>
  <c r="I19" i="2"/>
  <c r="F12" i="2"/>
  <c r="S26" i="2" l="1"/>
  <c r="X26" i="2" s="1"/>
  <c r="Q19" i="2"/>
  <c r="R19" i="2" s="1"/>
  <c r="V19" i="2" s="1"/>
  <c r="Q33" i="2"/>
  <c r="R33" i="2" s="1"/>
  <c r="X33" i="2"/>
  <c r="T33" i="2"/>
  <c r="Y33" i="2" s="1"/>
  <c r="J33" i="2"/>
  <c r="J35" i="2"/>
  <c r="W19" i="2"/>
  <c r="J26" i="2"/>
  <c r="J28" i="2"/>
  <c r="J21" i="2"/>
  <c r="J19" i="2"/>
  <c r="T19" i="2"/>
  <c r="Y19" i="2" s="1"/>
  <c r="X19" i="2"/>
  <c r="N14" i="2"/>
  <c r="N15" i="2"/>
  <c r="T26" i="2" l="1"/>
  <c r="Y26" i="2" s="1"/>
  <c r="Z26" i="2" s="1"/>
  <c r="AA28" i="2" s="1"/>
  <c r="V33" i="2"/>
  <c r="W33" i="2"/>
  <c r="Z33" i="2" s="1"/>
  <c r="Z19" i="2"/>
  <c r="AA21" i="2" s="1"/>
  <c r="H12" i="2"/>
  <c r="N12" i="2"/>
  <c r="N13" i="2"/>
  <c r="N16" i="2"/>
  <c r="N17" i="2"/>
  <c r="N18" i="2"/>
  <c r="AA26" i="2" l="1"/>
  <c r="AA33" i="2"/>
  <c r="AA35" i="2"/>
  <c r="AA19" i="2"/>
  <c r="I12" i="2"/>
  <c r="J12" i="2" s="1"/>
  <c r="O12" i="2"/>
  <c r="P12" i="2" s="1"/>
  <c r="S12" i="2" s="1"/>
  <c r="Q12" i="2" l="1"/>
  <c r="R12" i="2" s="1"/>
  <c r="V12" i="2" s="1"/>
  <c r="X12" i="2"/>
  <c r="T12" i="2"/>
  <c r="Y12" i="2" s="1"/>
  <c r="J14" i="2"/>
  <c r="W12" i="2" l="1"/>
  <c r="Z12" i="2" s="1"/>
  <c r="AA14" i="2" s="1"/>
  <c r="AA12" i="2" l="1"/>
</calcChain>
</file>

<file path=xl/sharedStrings.xml><?xml version="1.0" encoding="utf-8"?>
<sst xmlns="http://schemas.openxmlformats.org/spreadsheetml/2006/main" count="547" uniqueCount="241">
  <si>
    <t>Probabilidad</t>
  </si>
  <si>
    <t>Puntaje</t>
  </si>
  <si>
    <t>(5) CASI SEGURO</t>
  </si>
  <si>
    <t>(4) PROBABLE</t>
  </si>
  <si>
    <t>(3) POSIBLE</t>
  </si>
  <si>
    <t>(2) IMPROBABLE</t>
  </si>
  <si>
    <t>(1) RARA VEZ</t>
  </si>
  <si>
    <r>
      <t xml:space="preserve">FECHA DE ACTUALIZACION:        </t>
    </r>
    <r>
      <rPr>
        <b/>
        <sz val="12"/>
        <color theme="0" tint="-0.499984740745262"/>
        <rFont val="Calibri"/>
        <family val="2"/>
        <scheme val="minor"/>
      </rPr>
      <t xml:space="preserve"> DIA / MES / AÑO</t>
    </r>
  </si>
  <si>
    <t>Impacto</t>
  </si>
  <si>
    <t>IDENTIFICACIÓN DEL RIESGO</t>
  </si>
  <si>
    <t>VALORACIÓN DEL RIESGO</t>
  </si>
  <si>
    <t>FECHA</t>
  </si>
  <si>
    <t>MONITOREO Y REVISIÓN</t>
  </si>
  <si>
    <t>PROCESO/OBJETIVO</t>
  </si>
  <si>
    <t>CAUSA</t>
  </si>
  <si>
    <t>RIESGO</t>
  </si>
  <si>
    <t>CONSECUENCIAS</t>
  </si>
  <si>
    <t>ANALISIS DEL RIESGO</t>
  </si>
  <si>
    <t>CONTROL</t>
  </si>
  <si>
    <t>EVALUACIÓN DEL RIESGO</t>
  </si>
  <si>
    <t>(5) MODERADO</t>
  </si>
  <si>
    <t>(10) MAYOR</t>
  </si>
  <si>
    <t>(20) CATASTROFICO</t>
  </si>
  <si>
    <t>RIESGO INHERENTE</t>
  </si>
  <si>
    <t>CONTROLES</t>
  </si>
  <si>
    <t>SÍ/NO</t>
  </si>
  <si>
    <t>AFECTA</t>
  </si>
  <si>
    <t>RIESGO RESIDUAL</t>
  </si>
  <si>
    <t>ACCIONES ASOCIADAS AL CONTROL</t>
  </si>
  <si>
    <t>PROBABILIDAD</t>
  </si>
  <si>
    <t>IMPACTO</t>
  </si>
  <si>
    <t>ZONA DE RIESGO</t>
  </si>
  <si>
    <t>PERIODO DE EJECUCIÒN</t>
  </si>
  <si>
    <t>ACCIONES</t>
  </si>
  <si>
    <t>REGISTRO</t>
  </si>
  <si>
    <t>RESPONSABLE</t>
  </si>
  <si>
    <t>INDICADOR</t>
  </si>
  <si>
    <t>SÍ</t>
  </si>
  <si>
    <t>NO</t>
  </si>
  <si>
    <t>¿Existen manuales, instructivos o procedimientos para el manejo del control?</t>
  </si>
  <si>
    <t>¿Está(n) definido(s) el(los) responsable(s) de la ejecución del control y del seguimiento?</t>
  </si>
  <si>
    <t>¿El control es automático?</t>
  </si>
  <si>
    <t>¿El control es manual?</t>
  </si>
  <si>
    <t>¿La frecuencia de ejecución del control y seguimiento es adecuada?</t>
  </si>
  <si>
    <t>¿Se cuenta con evidencias de la ejecución y
seguimiento del control?</t>
  </si>
  <si>
    <t>¿En el tiempo que lleva la herramienta ha demostrado ser efectiva?</t>
  </si>
  <si>
    <t>CONTROL DE CAMBIOS</t>
  </si>
  <si>
    <t>ACTUALIZACIÓN</t>
  </si>
  <si>
    <t>DESCRIPCIÓN DE CAMBIOS</t>
  </si>
  <si>
    <t>FECHA  (DIA/MES/AÑO)</t>
  </si>
  <si>
    <t>ELABORÓ</t>
  </si>
  <si>
    <t>REVISION Y APROBACIÓN</t>
  </si>
  <si>
    <t>REVISIÓN OFICINA ASESORA DE PLANEACIÓN</t>
  </si>
  <si>
    <t>REVISIÓN OFICINA DE CONTROL INTERNO</t>
  </si>
  <si>
    <t>APROBACIÓN LIDER DEL PROCESO</t>
  </si>
  <si>
    <t>FIRMA:</t>
  </si>
  <si>
    <t>NOMBRE:</t>
  </si>
  <si>
    <t>CARGO:</t>
  </si>
  <si>
    <t>TIPO DE RIESGO</t>
  </si>
  <si>
    <t>ASIGNADO</t>
  </si>
  <si>
    <t>RARA VEZ</t>
  </si>
  <si>
    <t>ESTRATÉGICO</t>
  </si>
  <si>
    <t>NO ASIGNADO</t>
  </si>
  <si>
    <t>IMPROBABLE</t>
  </si>
  <si>
    <t>DE IMAGEN O REPUTACIONAL</t>
  </si>
  <si>
    <t>ADECUADO</t>
  </si>
  <si>
    <t>INADECUADO</t>
  </si>
  <si>
    <t>MODERADO</t>
  </si>
  <si>
    <t>POSIBLE</t>
  </si>
  <si>
    <t>OPERATIVO</t>
  </si>
  <si>
    <t>OPORTUNA</t>
  </si>
  <si>
    <t>INOPORTUNA</t>
  </si>
  <si>
    <t>MAYOR</t>
  </si>
  <si>
    <t>PROBABLE</t>
  </si>
  <si>
    <t>FINANCIERO</t>
  </si>
  <si>
    <t>DETECTAR</t>
  </si>
  <si>
    <t>NO ES UN CONTROL</t>
  </si>
  <si>
    <t>CUMPLIMIENTO</t>
  </si>
  <si>
    <t>CATASTRÓFICO</t>
  </si>
  <si>
    <t>CASI SEGURO</t>
  </si>
  <si>
    <t>GERENCIAL</t>
  </si>
  <si>
    <t>FECHA DE ACTUALIZACIÓN:</t>
  </si>
  <si>
    <r>
      <t xml:space="preserve">ACCIÓN: </t>
    </r>
    <r>
      <rPr>
        <sz val="10"/>
        <color theme="1"/>
        <rFont val="Times New Roman"/>
        <family val="1"/>
      </rPr>
      <t>(Marcar con "X")</t>
    </r>
  </si>
  <si>
    <t>FORMULACIÓN</t>
  </si>
  <si>
    <t>SEGUIMIENTO 1</t>
  </si>
  <si>
    <t>SEGUIMIENTO 2</t>
  </si>
  <si>
    <t>SEGUIMIENTO 3</t>
  </si>
  <si>
    <t>X</t>
  </si>
  <si>
    <t>CONFIABLE</t>
  </si>
  <si>
    <t>NO CONFIABLE</t>
  </si>
  <si>
    <t>TECNOLOGÍA</t>
  </si>
  <si>
    <t xml:space="preserve">DE CUMPLIMIENTO </t>
  </si>
  <si>
    <t>SE INVESTIGAN Y SE RESUELVEN OPORTUNAMENTE</t>
  </si>
  <si>
    <t>NO SE INVESTIGAN Y SE RESUELVEN OPORTUNAMENTE</t>
  </si>
  <si>
    <t>TÉCNOLOGIA</t>
  </si>
  <si>
    <t>PROCESO/
OBJETIVO</t>
  </si>
  <si>
    <t>ÁREA*/ OBJETIVO</t>
  </si>
  <si>
    <t>ANÁLISIS DEL RIESGO</t>
  </si>
  <si>
    <t>COMPLETA</t>
  </si>
  <si>
    <t>INCOMPLETA</t>
  </si>
  <si>
    <t>NO EXISTE</t>
  </si>
  <si>
    <t xml:space="preserve">DESCRIPCIÓN DE LA ACTIVIDAD DE CONTROL </t>
  </si>
  <si>
    <t xml:space="preserve">CARACTERISTICAS DEL CONTROL </t>
  </si>
  <si>
    <t>Valor</t>
  </si>
  <si>
    <t>PESO DEL DISEÑO DE CADA CONTROL</t>
  </si>
  <si>
    <t>PESO DE LA EJECUCIÓN DE CADA CONTROL</t>
  </si>
  <si>
    <t>SOLIDEZ INDIVIDUAL DE CADA CONTROL</t>
  </si>
  <si>
    <t xml:space="preserve">DEBE ESTABLECER ACCIONES PARA FORTALECER EL CONTROL </t>
  </si>
  <si>
    <t>CONTROLES AYUDAN A DISMINUIR PROBABILIDAD</t>
  </si>
  <si>
    <t>CONTROLES AYUDAN A DISMINUIR IMPACTO</t>
  </si>
  <si>
    <t>ZONA DE RIESGO RESIDUAL</t>
  </si>
  <si>
    <t>OPCIÓN DE MANEJO</t>
  </si>
  <si>
    <t>FECHA DE ÚLTIMA MATERIALIZACIÓN DEL RIESGO</t>
  </si>
  <si>
    <t>ACCIONES DE CONTINGENCIA EN CASO DE MATERIALIZACIÓN DEL RIESGO</t>
  </si>
  <si>
    <t>ACCIONES ASOCIADAS AL FORTALECIMIENTO DEL CONTROL O A LA CAUSA</t>
  </si>
  <si>
    <t>FUERTE (SIEMPRE SE EJECUTA)</t>
  </si>
  <si>
    <t>MODERADO (ALGUNAS VECES)</t>
  </si>
  <si>
    <t>DÉBIL (NO SE EJECUTA)</t>
  </si>
  <si>
    <t>INSIGNIFICANTE</t>
  </si>
  <si>
    <t>BAJO</t>
  </si>
  <si>
    <t>ZONA DE RIESGO INHERENTE</t>
  </si>
  <si>
    <t>ACCIONES A IMPLEMENTAR PARA EL FORTALECIMIENTO</t>
  </si>
  <si>
    <t>PERIODO DE EJECUCIÓN DE LAS ACCIONES A IMPLEMENTAR</t>
  </si>
  <si>
    <t>TIPO DE CONTROL</t>
  </si>
  <si>
    <t>ACCIONES IMPLEMENTADAS</t>
  </si>
  <si>
    <t>INDICADORES</t>
  </si>
  <si>
    <t>OBSERVACIONES DEL MONITOREO</t>
  </si>
  <si>
    <t>Sí</t>
  </si>
  <si>
    <t>MENOR</t>
  </si>
  <si>
    <t>1. BAJO</t>
  </si>
  <si>
    <t xml:space="preserve">SEGUIMIENTO Y EVALUACIÓN A LA GESTIÓN </t>
  </si>
  <si>
    <t>Proporcionar información sobre la efectividad del Sistema de Control Interno, la operación de la 1ª y 2ª Línea de defensa del Modelo Integrado de Planeación y Gestión -MIPG con un enfoque basado en riesgos</t>
  </si>
  <si>
    <t>Recursos limitados  (Tiempo, personal, etc.)
Rotación en la contratación del personal contratistas de la OCI
Errores en la planeación o en las pruebas y revisiones aplicadas en la Auditoría</t>
  </si>
  <si>
    <t>Informes de Auditoría sin hallazgos y/o recomendaciones relevantes para la mejora de los procesos</t>
  </si>
  <si>
    <t>No contribuir con el logro de los objetivos institucionales y mejora de los procesos
Deterioro de imagen y credibilidad de la OCI</t>
  </si>
  <si>
    <t>1. Cada vez que se realiza una auditoría, el Auditor líder,  diligencia Formato de Programa de Auditoría
2. El Jefe de la Oficina hace seguimiento interno permanente al cumplimiento del Plan Anual de Auditorías.
3. Cada vez que se emite un Informe Preliminar de Auditoría, el Jefe de la OCI,  revisa, valida y aprueba dicho documento.
4. Socialización de todos los Informes Definitivos de Auditoría con el equipo de Auditoría de la OCI, como insumo para enfocar revisiones y verificaciones. 
5. Aplicación del Formato de Evaluación de Auditorías Internas, código S-SEG-FT-001, como retroalimentación de los procesos auditados.</t>
  </si>
  <si>
    <t>¿Existe un responsable asignado a la ejecución del control?</t>
  </si>
  <si>
    <t>DIRECTAMENTE</t>
  </si>
  <si>
    <t>2. BAJO</t>
  </si>
  <si>
    <t>ACEPTAR EL RIESGO</t>
  </si>
  <si>
    <t>Desconocida</t>
  </si>
  <si>
    <t>Ajustes al Informe de Auditoría
Recomendaciones y sugerencias del Jefe de la OCI y del Equipo Auditor de la OCI, al Auditor del caso</t>
  </si>
  <si>
    <t>PREVENTIVO</t>
  </si>
  <si>
    <t>Tercer Cuatrimestre: Teniendo en cuenta que para esta vigencia No se implementaron acciones de control al riesgo, adicionales a las acciones ya implementadas desde la anterior vigencia, durante el tercer cuatrimestre no se observa materialización del riesgo. 
Los informes definitivos de Auditoría a SICOSOCIAL, Participación Ciudadana, Presupuesto, Atención al Ciudadano, EMPRENDER, Sociolegal y Justicia Restaurativa, Gestión Ambiental, Economato, Seguridad y Salud en el trabajo, Gestión Contractual y Control Interno Contable, y los Informes de seguimientos de  Austeridad en el Gasto, Cajas menores, Ley de Transparencia y del Derecho de Acceso a la Información Pública Nacional Ley 1721 de 2014,  contienen recomendaciones  tendientes a la mejora.</t>
  </si>
  <si>
    <t>Jefe de Oficina Control Interno</t>
  </si>
  <si>
    <t>Indicador de Efectividad:  
# de Informes de Auditoría sin hallazgos y/o recomendaciones relevantes para la mejora de los procesos. (Meta: 0). 
Indicador de Efectividad Tercer cuatrimestre: Cero (0).
0 informes de auditoría sin hallazgos o recomendaciones relevantes</t>
  </si>
  <si>
    <t xml:space="preserve">
Evidencias en carpeta digital:
Z:\CARPETA COMPARTIDA CONTROL INTERNO\2021\MAPAS DE RIESGO OCI\MAPA DE RIESGO GESTIÓN 2021 - OCI\III SEGUIMIENTO</t>
  </si>
  <si>
    <t>EXTREMO</t>
  </si>
  <si>
    <t>ALTO</t>
  </si>
  <si>
    <t>¿El responsable tiene la autoridad y adecuada segregación de funciones en la ejecución del control?</t>
  </si>
  <si>
    <t>INDIRECTAMENTE</t>
  </si>
  <si>
    <t>DETECTIVO</t>
  </si>
  <si>
    <t>3. BAJO</t>
  </si>
  <si>
    <t>¿La oportunidad en que se ejecuta el control ayuda a prevenir la mitigación del riesgo o a detectar la materialización del riesgo de manera oportuna?</t>
  </si>
  <si>
    <t>No. De columnas en la matriz de riesgo que se desplaza en el eje de la probabilidad.</t>
  </si>
  <si>
    <t>No. De columnas en la matriz de riesgo que se desplaza en el eje de la impacto.</t>
  </si>
  <si>
    <t>REDUCIR EL RIESGO</t>
  </si>
  <si>
    <t>EVITAR EL RIESGO</t>
  </si>
  <si>
    <t>COMPARTIR EL RIESGO</t>
  </si>
  <si>
    <t>4. BAJO</t>
  </si>
  <si>
    <t>Descripción del Riesgo</t>
  </si>
  <si>
    <t>¿Las actividades que se desarrollan en el
control realmente buscan por si sola prevenir o detectar las causas que pueden dar origen al riesgo, Ej.: verificar, validar, cotejar, comparar, revisar, etc.?</t>
  </si>
  <si>
    <t>PREVENIR</t>
  </si>
  <si>
    <t>5. BAJO</t>
  </si>
  <si>
    <t>Informes de Auditoría que no contienen hallazgos y/o recomendaciones que aporten a la mejora continua en los procesos y las áreas del Instituto</t>
  </si>
  <si>
    <t>¿La fuente de información que se utiliza en el desarrollo del control es información confiable que permita mitigar el riesgo?</t>
  </si>
  <si>
    <t>NO DISMINUYE</t>
  </si>
  <si>
    <t>1. MODERADO</t>
  </si>
  <si>
    <t>¿Las observaciones, desviaciones o diferencias identificadas como resultados de la ejecución del control son investigadas y resueltas de manera oportuna?</t>
  </si>
  <si>
    <t>2. MODERADO</t>
  </si>
  <si>
    <t>¿Se deja evidencia o rastro de la ejecución del control que permita a cualquier tercero con la evidencia llegar a la misma conclusión?</t>
  </si>
  <si>
    <t>3. MODERADO</t>
  </si>
  <si>
    <t>Cambios en Leyes, Normas y/o Reglamentación
Modificaciones en procedimientos internos
Limitaciones y restricciones al personal, sobre recursos para capacitaciones
Entendimiento limitado del rol de la Oficina de Control Interno por parte de los Procesos y Dependencias
Solicitud no oportuna de acompañamiento o asesoría por parte de las áreas, procesos o dependencias</t>
  </si>
  <si>
    <t>Asesorías o acompañamientos no atendidos por la OCI</t>
  </si>
  <si>
    <t xml:space="preserve">No contribuir con el logro de los objetivos institucionales y mejora de los procesos
Deterioro de imagen y credibilidad de la OCI
</t>
  </si>
  <si>
    <t xml:space="preserve">Designación de los Auditores para las asesorías, por parte del Jefe de la OCI, según conocimientos y habilidades específicos.
Capacitaciones, según disponibilidad, en  temas de relevancia para el ejercicio de la función de Auditoría.
Compartir el material de capacitaciones a las cuales asiste cada miembro del equipo de Auditoría, al resto del equipo para transmitir los  conocimientos adquiridos, compartiendo las memorias y/o extractos de las capacitaciones.
Socialización de todos los documentos oficializados desde diciembre de  2018 a la fecha,  relacionados en el Sistema Integrado de Gestión, propios de la OCI. </t>
  </si>
  <si>
    <t>Revisión y estudio de información abierta al público general, sobre el tema específico por parte de miembros del equipo de la OCI, para atender posteriormente la solicitud de asesoría o acompañamiento.</t>
  </si>
  <si>
    <t>1. Socialización de temas de Control Interno y los roles de la OCI, mediante una comunicación semestral a todos los empleados y contratistas del Instituto. (Fortaleciendo acción de control para mitigar la cuarta causa)</t>
  </si>
  <si>
    <t xml:space="preserve">1. Semestral </t>
  </si>
  <si>
    <t xml:space="preserve">Correo electrónico dirigido a todo el personal del IDIPRON
</t>
  </si>
  <si>
    <t>La Oficina de Control Interno realizó asesorías y acompañamientos solicitados participando entre otras en: Mesas de trabajo plan de mejoramiento  Auditoría Especial a la UPI Florida, Mesa de trabajo Plan de mejoramiento de seguimiento Servicios Administrativos,  Mesa de trabajo plan de mejoramiento  Área de Presupuesto,  Mesa de trabajo con comunicaciones para  revisar información pendiente para ser publicada en el enlace de transparencia, Mesa de trabajo Matriz Resolución 1519 de 2020,  Mesa de trabajo con Comunicaciones para hablar de los pendientes para publicación frente a la Resolución 1519 de 2020, Mesa de trabajo con la OAP para revisión caracterización OCI, Revisión plan de mejoramiento seguimiento a la meta del Sector Gestión Pública, Mesa de trabajo Plan de mejoramiento proceso misional modelo pedagógico área de derecho Sociolegal, Mesa de trabajo revisión formulación plan de mejoramiento Gestión Documental, Mesa de trabajo revisión plan de mejoramiento Gestión financiera Control Interno Contable, Mesa de trabajo revisión plan de mejoramiento Contraloría (Evidencias en pantallazos)  
Se diseñaron dos (2) piezas comunicativas relacionadas con  conceptos de control interno como  el propósito de la séptima dimensión del MIPG y sobre los atributos de calidad a tener en cuenta en el ejercicio de control interno; se gestionó su publicación con el Área de Comunicaciones  a través de medios electrónicos para que se divulgaran entre los meses de noviembre y diciembre de 2021,  mediante correo masivo a todos los servidores y contratistas del Instituto (evidencia pantallazo correo electrónico masivo).</t>
  </si>
  <si>
    <t>Profesionales de Auditoría</t>
  </si>
  <si>
    <t xml:space="preserve">Indicador Efectividad: 
# de acompañamientos de OCI del período/ # total de requerimientos de acompañamientos del Período.
Tercer  cuatrimestre:   16 /16 = 100%
Indicador de Eficacia acción 1: 
# de correos electrónicos masivos dentro de la entidad socializando los roles de la Oficina de Control Interno en el tercer cuatrimestre
Meta= 2
</t>
  </si>
  <si>
    <t>Las asesorías o acompañamientos requeridos por las áreas o Entes de Control Externo a la Oficina de Control Interno no sean atendidos de manera pertinente</t>
  </si>
  <si>
    <t xml:space="preserve">1. Los responsables de las áreas o procesos auditados no suministran la información o no atienden visitas de auditoría oportunamente, ya sea por prioridades a la operatividad de las dependencias, o por motivos asociados a fala de disponibilidad presencial del personal, generada por la pandemia COVID-19.
2. Entregas de Información parcial o inconsistente con las solicitudes, por parte de las áreas o procesos auditados.
3.Surgimiento de Auditorías Especiales solicitadas por la Dirección o requeridas por particularidades de la Gestión, a las cuales se da priorización con tiempos de respuesta mínimos, de manera que se retrasan los tiempos de las auditorías programadas con antelación.
</t>
  </si>
  <si>
    <t>Incumplimiento del Plan Anual de Auditorias</t>
  </si>
  <si>
    <t>No aportar de manera oportuna información para la efectiva toma de decisiones estratégicas para el Instituto</t>
  </si>
  <si>
    <t xml:space="preserve">1. Seguimiento Interno trimestral al Plan Anual de Auditorías.
2. Carta de Representación firmada por el líder del proceso a auditar. Especificar en las solicitudes escritas los plazos máximos para el suministro de información .
</t>
  </si>
  <si>
    <t>Año 2020</t>
  </si>
  <si>
    <t xml:space="preserve">Desplazamiento de la auditoria no ejecutada a meses posteriores o a la vigencia inmediatamente posterior. </t>
  </si>
  <si>
    <t xml:space="preserve">1. Hacer seguimiento mensual al desarrollo de las auditorías en ejecución mediante reunión del equipo de Auditoría con el Jefe de la Oficina de Control Interno, donde se expongan las situaciones asociadas a la Pandemia COVID- 19  que sugieran demoras en el cumplimiento del PAAI. Se tomarán las medidas pertinentes según el caso, ya sea ajustando los tiempos o limitando el alcance de las auditorías.
2. Hacer seguimiento mensual al desarrollo de las auditorías en ejecución mediante reunión del equipo de Auditoría con el Jefe de la Oficina de Control Interno, donde se expongan las situaciones asociadas a solicitudes de prórroga o dilaciones en el suministro de información, que impliquen demoras en el cumplimiento del PAAI. Se tomarán las medidas pertinentes según el caso, ya sea ajustando los tiempos o limitando el alcance de las auditorías.
3. Ajuste al Plan Anual de Auditorías cada vez que se presente una Auditoría Especial. 
</t>
  </si>
  <si>
    <t>1. Mensual desde Marzo
2. Mensual desde Marzo
3. Cada vez que surja una Auditoría Especial</t>
  </si>
  <si>
    <t>1. Acta de Reunión
2. Acta de Reunión
3. Plan Anual de Auditorías y sus modificaciones</t>
  </si>
  <si>
    <t>Tercer cuatrimestre: 
1. Seguimiento interno al Plan Anual de Auditorías. Se realiza seguimiento al cumplimiento del PAAI con corte a diciembre 31 de 2021, encontrándose que, de 16 actividades de Auditoría, entre: Informes de Auditorías obligatorias, Auditorías especiales, Informes y seguimientos de Ley, que según programación debían haberse finalizado dentro del segundo cuatrimestre del año, hay retraso mayor a 4 semanas en 1 de ellas y que se encuentra en ejecución. Es decir, hubo un cumplimiento en el cronograma del 94%.
2. Carta de Representación firmada por el líder del proceso a auditar: Todas las auditorías iniciadas durante el cuatrimestre (SICOSOCIAL, SOCIOLEGAL y JUSTICIA RESTAURATIVA, GESTION FINANCIERA - PRESUPUESTO, PARTICIPACION CIUDADANA, GESTION AMBIENTAL, ECONOMATO, EMPRENDER, GESTION FINANCIERA - CONTABILIDAD y GESTION CONTRACTUAL, ATENCION AL CIUDADANO, SEGURIDAD Y SALUD EN EL TRABAJO) cuentan con carta de representación o comunicación, donde se especifica el compromiso de entregar la información solicitada con la calidad y oportunidad requeridas.
3. Especificar en las solicitudes escritas los plazos máximos para el suministro de información: En las solicitudes de información, se observa la especificación de los plazos para el suministro de dicha información: auditoría a SICOSOCIAL, SOCIOLEGAL y JUSTICIA RESTAURATIVA, GESTION AMBIENTAL, GESTION FINANCIERA - PRESUPUESTO, SEGURIDAD Y SALUD EN EL TRABAJO, PARTICIPACION CIUDADANA, ATENCION AL CIUDADANO, SEGUIMIENTO CAJA MENOR, GESTION AMBIENTAL, EMPRENDER, ECONOMATO, AUSTERIDAD EN EL GASTO y GESTION CONTRACTUAL  
4. Reunión mensual del equipo de auditoría con el Jefe de la Oficina de Control Interno, donde se expongan las situaciones asociadas a la Pandemia COVID- 19, en el suministro oportuno de la información o atrasos en la ejecución que sugieran demoras en el cumplimiento del PAAI: se realizaron reuniones de grupo en cada uno de los meses del tercer cuatrimestre de 2021.</t>
  </si>
  <si>
    <t>Jefe de OCI y Profesionales de Auditoría de OCI</t>
  </si>
  <si>
    <r>
      <t xml:space="preserve">Indicador de Efectividad: 
# de casos de desfases en el programa anual de auditoría, superiores a un mes.
(Meta: 0)
Tercer Cuatrimestre: 
Resultado indicador:
(Nota: grado de desfase en tiempos de finalización 1/16 = 6%; grado de efectividad en mitigación del riesgo= 94%)
</t>
    </r>
    <r>
      <rPr>
        <b/>
        <sz val="10"/>
        <rFont val="Times New Roman"/>
        <family val="1"/>
      </rPr>
      <t xml:space="preserve">
Indicador de Eficacia de la acción 1:
 </t>
    </r>
    <r>
      <rPr>
        <sz val="10"/>
        <rFont val="Times New Roman"/>
        <family val="1"/>
      </rPr>
      <t># Revisiones a la ejecución del Plan de Auditoría 
Indicador ideal: Uno cada mes.
Resultado: 4 Reuniones</t>
    </r>
  </si>
  <si>
    <t xml:space="preserve">1. Gran parte de la información que se recibe en tiempos de pandemia COVID-19 se maneja en la nube o mediante correo electrónico sin ser impresa permanentemente debido a teletrabajo o trabajo en casa, y la carpeta compartida digital tiene limitaciones para bajar archivos comprimidos  directamente de OneDrive. </t>
  </si>
  <si>
    <t>Información documental incompleta en carpetas de Auditorías Internas o Seguimientos de la OCI</t>
  </si>
  <si>
    <t xml:space="preserve">Pérdida de trazabilidad y evidencia de las Auditorias y seguimientos realizados ante eventuales procesos de investigación de entes externos.
</t>
  </si>
  <si>
    <t xml:space="preserve">1. Organización y revisión de documentos de archivo de la OCI de manera periódica variable por parte de la Secretaria de la  OCI.
</t>
  </si>
  <si>
    <t xml:space="preserve">Completar el archivo con la información que posee cada auditor en sus archivos y correos. </t>
  </si>
  <si>
    <t xml:space="preserve">1. Implementar la validación, a través de firma de la Secretaria de la Oficina de Control Interno, de manera cuatrimestral a partir de abril, la completitud de los documentos mínimos a archivar en las carpetas de auditorías y seguimientos, de acuerdo a lista de chequeo 
</t>
  </si>
  <si>
    <t>1. Cuatrimestral (desde abril)</t>
  </si>
  <si>
    <t xml:space="preserve">1. Lista de verificación </t>
  </si>
  <si>
    <t>La Oficina de Control Interno continuó con la implementación a través de la firma de la secretaria de la OCI, en el formato para la validación de los documentos mínimos requeridos archivados en las carpetas físicas de las auditorías realizadas en el tercer cuatrimestre. Se diligenció la lista de verificación para:   AUDITORIA SICOLEGAL y JUSTICIA RESTAURATIVA, AUDITORIA SICOSOCIAL y AUDITORIA PRESUPUESTO, PARTICIPACION CIUDADANA, GESTION AMBIENTAL, SEGURIDAD Y SALUD EN EL TRABAJO, GESTION CONTRACTUAL, ATENCION AL CIUDADANO, EMPRENDER</t>
  </si>
  <si>
    <t>Profesionales de Auditoría de OCI y Secretaria de la OCI</t>
  </si>
  <si>
    <r>
      <t xml:space="preserve">Indicador de Efectividad: 
# de Auditorías o seguimientos con carpetas sin el mínimo de documentos requeridos.
(Meta: 0)
RESULTADO = 0
</t>
    </r>
    <r>
      <rPr>
        <b/>
        <sz val="10"/>
        <rFont val="Times New Roman"/>
        <family val="1"/>
      </rPr>
      <t xml:space="preserve">
Indicador de Eficacia de la acción 1:
 </t>
    </r>
    <r>
      <rPr>
        <sz val="10"/>
        <rFont val="Times New Roman"/>
        <family val="1"/>
      </rPr>
      <t># Auditorías o seguimientos con verificación de todos los documentos mínimos / Total de Auditorías o seguimientos finalizados en el período.
Meta: 100%.
Resultado: 9/9 = 100%</t>
    </r>
  </si>
  <si>
    <t>No contar con la información completa en papeles de trabajo de Auditorías Internas o Seguimientos de la OCI</t>
  </si>
  <si>
    <t>r</t>
  </si>
  <si>
    <t>4. MODERADO</t>
  </si>
  <si>
    <t>5. MODERADO</t>
  </si>
  <si>
    <t>DESCRIPCIÓN DE CAMBIOS EN RIESGOS</t>
  </si>
  <si>
    <t>FECHA  (DD/MM/AAAA)</t>
  </si>
  <si>
    <t>1. ALTO</t>
  </si>
  <si>
    <t>#1</t>
  </si>
  <si>
    <t>Revisión y Formulación 2021: Adición de gestión de un riesgo en mapa del proceso. Ajuste de Causas en primeros dos riesgos y ajustes de controles, incluyendo la incorporación como causa de riesgos la pandemia  COVID-19, con el consecuente fortalecimiento de acciones de control.</t>
  </si>
  <si>
    <t>2. ALTO</t>
  </si>
  <si>
    <t>3. ALTO</t>
  </si>
  <si>
    <t>4. ALTO</t>
  </si>
  <si>
    <t>5. ALTO</t>
  </si>
  <si>
    <t>REVISÓ</t>
  </si>
  <si>
    <t>APROBACIÓN LÍDER DEL PROCESO</t>
  </si>
  <si>
    <t>APOYO OFICINA DE ASESORA DE PLANEACIÓN</t>
  </si>
  <si>
    <t>6. ALTO</t>
  </si>
  <si>
    <t>ANDRÉS EDUARDO BEJARANO B</t>
  </si>
  <si>
    <t>LUIS ORLANDO BARRERA CEPEDA</t>
  </si>
  <si>
    <t>ANDRES EDUARDO BEJARANO BEJARANO</t>
  </si>
  <si>
    <t>7. ALTO</t>
  </si>
  <si>
    <t>CONTRATISTA PROFESIONAL ESPECIALIZADO OFICINA DE CONTROL INTERNO</t>
  </si>
  <si>
    <t>JEFE OFICINA DE CONTROL INTERNO</t>
  </si>
  <si>
    <t>PROFESIONAL UNIVERSITARIO</t>
  </si>
  <si>
    <t>1. EXTREMO</t>
  </si>
  <si>
    <t>2. EXTREMO</t>
  </si>
  <si>
    <t>3. EXTREMO</t>
  </si>
  <si>
    <t>4. EXTREMO</t>
  </si>
  <si>
    <t>5. EXTREMO</t>
  </si>
  <si>
    <t>6. EXTREMO</t>
  </si>
  <si>
    <t>7. EXTREMO</t>
  </si>
  <si>
    <t xml:space="preserve">La Oficina de control interno durante el 3 cuatrimestre realizo 16 acompañamientos a las mesas de trabajo convocadas por la Oficina Asesora de Planeación o entes de control externos.
Se observa en las evidencias reportadas la creación y envió de 2 piezas comunicacionales digeridas a toda la entidad dando a conocer conceptos o terminología de control interno.
</t>
  </si>
  <si>
    <t>Revisada la información aportada se evidencia que la Oficina de control Interno cumplido con el 94% de la meta programa en el plan anual de auditorías para la vigencia 2021.</t>
  </si>
  <si>
    <t>Se observa la implementación y cumplimento en el formato establecido por la OCI, para la validación de los documentos de mínimo requerimiento para la creación de los archivos físicos.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</si>
</sst>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sz val="11"/>
      <color theme="0"/>
      <name val="Calibri"/>
      <family val="2"/>
      <scheme val="minor"/>
    </font>
    <font>
      <sz val="10"/>
      <color theme="1"/>
      <name val="Calibri"/>
      <family val="2"/>
      <scheme val="minor"/>
    </font>
    <font>
      <b/>
      <sz val="11"/>
      <color theme="1"/>
      <name val="Calibri"/>
      <family val="2"/>
      <scheme val="minor"/>
    </font>
    <font>
      <sz val="14"/>
      <color theme="1"/>
      <name val="Calibri"/>
      <family val="2"/>
      <scheme val="minor"/>
    </font>
    <font>
      <sz val="9"/>
      <color theme="1"/>
      <name val="Calibri"/>
      <family val="2"/>
      <scheme val="minor"/>
    </font>
    <font>
      <sz val="16"/>
      <color theme="0"/>
      <name val="Calibri"/>
      <family val="2"/>
      <scheme val="minor"/>
    </font>
    <font>
      <sz val="10"/>
      <color theme="0"/>
      <name val="Calibri"/>
      <family val="2"/>
      <scheme val="minor"/>
    </font>
    <font>
      <b/>
      <sz val="9"/>
      <color theme="1"/>
      <name val="Calibri"/>
      <family val="2"/>
      <scheme val="minor"/>
    </font>
    <font>
      <b/>
      <sz val="11"/>
      <color theme="0"/>
      <name val="Calibri"/>
      <family val="2"/>
      <scheme val="minor"/>
    </font>
    <font>
      <b/>
      <sz val="16"/>
      <color theme="1"/>
      <name val="Calibri"/>
      <family val="2"/>
      <scheme val="minor"/>
    </font>
    <font>
      <sz val="12"/>
      <color theme="1"/>
      <name val="Calibri"/>
      <family val="2"/>
      <scheme val="minor"/>
    </font>
    <font>
      <b/>
      <sz val="10"/>
      <color theme="1"/>
      <name val="Calibri"/>
      <family val="2"/>
      <scheme val="minor"/>
    </font>
    <font>
      <b/>
      <sz val="12"/>
      <color theme="1"/>
      <name val="Calibri"/>
      <family val="2"/>
      <scheme val="minor"/>
    </font>
    <font>
      <b/>
      <sz val="14"/>
      <color theme="1"/>
      <name val="Calibri"/>
      <family val="2"/>
      <scheme val="minor"/>
    </font>
    <font>
      <sz val="10"/>
      <name val="Calibri"/>
      <family val="2"/>
      <scheme val="minor"/>
    </font>
    <font>
      <b/>
      <sz val="10"/>
      <color theme="0"/>
      <name val="Calibri"/>
      <family val="2"/>
      <scheme val="minor"/>
    </font>
    <font>
      <sz val="8"/>
      <name val="Times New Roman"/>
      <family val="1"/>
    </font>
    <font>
      <b/>
      <sz val="10"/>
      <name val="Times New Roman"/>
      <family val="1"/>
    </font>
    <font>
      <sz val="10"/>
      <name val="Times New Roman"/>
      <family val="1"/>
    </font>
    <font>
      <b/>
      <sz val="12"/>
      <color theme="0" tint="-0.499984740745262"/>
      <name val="Calibri"/>
      <family val="2"/>
      <scheme val="minor"/>
    </font>
    <font>
      <sz val="9"/>
      <color theme="0"/>
      <name val="Calibri"/>
      <family val="2"/>
      <scheme val="minor"/>
    </font>
    <font>
      <sz val="14"/>
      <name val="Calibri"/>
      <family val="2"/>
      <scheme val="minor"/>
    </font>
    <font>
      <b/>
      <sz val="10"/>
      <name val="Calibri"/>
      <family val="2"/>
      <scheme val="minor"/>
    </font>
    <font>
      <b/>
      <sz val="11"/>
      <name val="Calibri"/>
      <family val="2"/>
      <scheme val="minor"/>
    </font>
    <font>
      <b/>
      <sz val="14"/>
      <name val="Calibri"/>
      <family val="2"/>
      <scheme val="minor"/>
    </font>
    <font>
      <sz val="11"/>
      <name val="Calibri"/>
      <family val="2"/>
      <scheme val="minor"/>
    </font>
    <font>
      <sz val="10"/>
      <color theme="1"/>
      <name val="Times New Roman"/>
      <family val="1"/>
    </font>
    <font>
      <b/>
      <sz val="10"/>
      <color theme="1"/>
      <name val="Times New Roman"/>
      <family val="1"/>
    </font>
    <font>
      <b/>
      <sz val="11"/>
      <name val="Times New Roman"/>
      <family val="1"/>
    </font>
    <font>
      <sz val="12"/>
      <color theme="1"/>
      <name val="Times New Roman"/>
      <family val="1"/>
    </font>
    <font>
      <b/>
      <sz val="12"/>
      <color theme="1"/>
      <name val="Times New Roman"/>
      <family val="1"/>
    </font>
    <font>
      <b/>
      <sz val="11"/>
      <color theme="1"/>
      <name val="Times New Roman"/>
      <family val="1"/>
    </font>
    <font>
      <b/>
      <sz val="14"/>
      <color theme="1"/>
      <name val="Times New Roman"/>
      <family val="1"/>
    </font>
    <font>
      <b/>
      <sz val="16"/>
      <color theme="1"/>
      <name val="Times New Roman"/>
      <family val="1"/>
    </font>
    <font>
      <b/>
      <sz val="12"/>
      <name val="Times New Roman"/>
      <family val="1"/>
    </font>
    <font>
      <sz val="26"/>
      <color theme="1"/>
      <name val="Times New Roman"/>
      <family val="1"/>
    </font>
  </fonts>
  <fills count="9">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style="hair">
        <color indexed="64"/>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s>
  <cellStyleXfs count="1">
    <xf numFmtId="0" fontId="0" fillId="0" borderId="0"/>
  </cellStyleXfs>
  <cellXfs count="312">
    <xf numFmtId="0" fontId="0" fillId="0" borderId="0" xfId="0"/>
    <xf numFmtId="0" fontId="0" fillId="3" borderId="0" xfId="0" applyFill="1"/>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0" fillId="0" borderId="0" xfId="0" applyAlignment="1">
      <alignment horizontal="right"/>
    </xf>
    <xf numFmtId="0" fontId="0" fillId="0" borderId="10" xfId="0" applyBorder="1"/>
    <xf numFmtId="0" fontId="1" fillId="2" borderId="12" xfId="0" applyFont="1" applyFill="1" applyBorder="1" applyAlignment="1">
      <alignment horizontal="center" vertical="center"/>
    </xf>
    <xf numFmtId="0" fontId="1" fillId="2" borderId="0" xfId="0" applyFont="1" applyFill="1"/>
    <xf numFmtId="0" fontId="0" fillId="0" borderId="1" xfId="0" applyBorder="1"/>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1" fontId="0" fillId="0" borderId="0" xfId="0" applyNumberFormat="1" applyAlignment="1">
      <alignment horizontal="center" vertical="center"/>
    </xf>
    <xf numFmtId="0" fontId="3" fillId="0" borderId="16" xfId="0" applyFont="1" applyBorder="1" applyAlignment="1" applyProtection="1">
      <alignment horizontal="center" vertical="center" wrapText="1"/>
      <protection locked="0"/>
    </xf>
    <xf numFmtId="0" fontId="11" fillId="0" borderId="14" xfId="0" applyFont="1" applyBorder="1" applyAlignment="1">
      <alignment horizontal="justify" vertical="top" wrapText="1"/>
    </xf>
    <xf numFmtId="0" fontId="11" fillId="0" borderId="15" xfId="0" applyFont="1" applyBorder="1" applyAlignment="1">
      <alignment horizontal="justify" wrapText="1"/>
    </xf>
    <xf numFmtId="0" fontId="11" fillId="0" borderId="15" xfId="0" applyFont="1" applyBorder="1" applyAlignment="1">
      <alignment horizontal="justify"/>
    </xf>
    <xf numFmtId="0" fontId="0" fillId="0" borderId="8" xfId="0" applyBorder="1"/>
    <xf numFmtId="0" fontId="11" fillId="0" borderId="19" xfId="0" applyFont="1" applyBorder="1" applyAlignment="1">
      <alignment horizontal="justify" wrapText="1"/>
    </xf>
    <xf numFmtId="0" fontId="3" fillId="0" borderId="20" xfId="0" applyFont="1" applyBorder="1" applyAlignment="1" applyProtection="1">
      <alignment horizontal="center" vertical="center" wrapText="1"/>
      <protection locked="0"/>
    </xf>
    <xf numFmtId="0" fontId="18" fillId="0" borderId="4" xfId="0" applyFont="1" applyBorder="1" applyAlignment="1">
      <alignment horizontal="left" vertical="top"/>
    </xf>
    <xf numFmtId="0" fontId="18" fillId="0" borderId="2" xfId="0" applyFont="1" applyBorder="1" applyAlignment="1">
      <alignment horizontal="left" vertical="top"/>
    </xf>
    <xf numFmtId="0" fontId="18" fillId="0" borderId="7" xfId="0" applyFont="1" applyBorder="1" applyAlignment="1">
      <alignment horizontal="left" vertical="top"/>
    </xf>
    <xf numFmtId="0" fontId="9" fillId="2" borderId="1" xfId="0" applyFont="1" applyFill="1" applyBorder="1" applyAlignment="1">
      <alignment horizontal="center" vertical="center"/>
    </xf>
    <xf numFmtId="0" fontId="21"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0" fillId="3" borderId="8" xfId="0" applyFill="1" applyBorder="1"/>
    <xf numFmtId="0" fontId="0" fillId="0" borderId="0" xfId="0" applyProtection="1">
      <protection locked="0"/>
    </xf>
    <xf numFmtId="0" fontId="27" fillId="3" borderId="0" xfId="0" applyFont="1" applyFill="1"/>
    <xf numFmtId="0" fontId="27" fillId="3" borderId="0" xfId="0" applyFont="1" applyFill="1" applyAlignment="1">
      <alignment vertical="center"/>
    </xf>
    <xf numFmtId="0" fontId="27" fillId="0" borderId="0" xfId="0" applyFont="1"/>
    <xf numFmtId="0" fontId="27" fillId="0" borderId="0" xfId="0" applyFont="1" applyProtection="1">
      <protection locked="0"/>
    </xf>
    <xf numFmtId="0" fontId="27" fillId="0" borderId="0" xfId="0" applyFont="1" applyAlignment="1">
      <alignment vertical="center"/>
    </xf>
    <xf numFmtId="0" fontId="28" fillId="0" borderId="0" xfId="0" applyFont="1"/>
    <xf numFmtId="0" fontId="18" fillId="0" borderId="1" xfId="0" applyFont="1" applyBorder="1" applyAlignment="1">
      <alignment vertical="center"/>
    </xf>
    <xf numFmtId="0" fontId="18" fillId="0" borderId="1" xfId="0" applyFont="1" applyBorder="1" applyAlignment="1">
      <alignment horizontal="left" vertical="center"/>
    </xf>
    <xf numFmtId="0" fontId="29" fillId="0" borderId="0" xfId="0" applyFont="1" applyAlignment="1">
      <alignment vertical="center" wrapText="1"/>
    </xf>
    <xf numFmtId="0" fontId="27" fillId="3" borderId="1" xfId="0" applyFont="1" applyFill="1" applyBorder="1" applyAlignment="1">
      <alignment horizontal="center" vertical="center"/>
    </xf>
    <xf numFmtId="0" fontId="28" fillId="0" borderId="23" xfId="0" applyFont="1" applyBorder="1" applyAlignment="1" applyProtection="1">
      <alignment horizontal="center" vertical="center" wrapText="1"/>
      <protection locked="0"/>
    </xf>
    <xf numFmtId="1" fontId="30" fillId="0" borderId="23" xfId="0" applyNumberFormat="1" applyFont="1" applyBorder="1" applyAlignment="1">
      <alignment horizontal="center" vertical="center"/>
    </xf>
    <xf numFmtId="0" fontId="28" fillId="0" borderId="25" xfId="0" applyFont="1" applyBorder="1" applyAlignment="1" applyProtection="1">
      <alignment horizontal="center" vertical="center" wrapText="1"/>
      <protection locked="0"/>
    </xf>
    <xf numFmtId="1" fontId="30" fillId="0" borderId="25" xfId="0" applyNumberFormat="1" applyFont="1" applyBorder="1" applyAlignment="1">
      <alignment horizontal="center" vertical="center"/>
    </xf>
    <xf numFmtId="0" fontId="30" fillId="6" borderId="1" xfId="0" applyFont="1" applyFill="1" applyBorder="1" applyAlignment="1">
      <alignment horizontal="center" vertical="center" wrapText="1"/>
    </xf>
    <xf numFmtId="0" fontId="18" fillId="8" borderId="13" xfId="0" applyFont="1" applyFill="1" applyBorder="1" applyAlignment="1" applyProtection="1">
      <alignment horizontal="center" vertical="center" wrapText="1"/>
      <protection locked="0"/>
    </xf>
    <xf numFmtId="0" fontId="28" fillId="0" borderId="29" xfId="0" applyFont="1" applyBorder="1" applyAlignment="1" applyProtection="1">
      <alignment horizontal="center" vertical="center" wrapText="1"/>
      <protection locked="0"/>
    </xf>
    <xf numFmtId="1" fontId="30" fillId="0" borderId="29" xfId="0" applyNumberFormat="1" applyFont="1" applyBorder="1" applyAlignment="1">
      <alignment horizontal="center" vertical="center"/>
    </xf>
    <xf numFmtId="0" fontId="18" fillId="0" borderId="10" xfId="0" applyFont="1" applyBorder="1" applyAlignment="1">
      <alignment horizontal="left" vertical="center"/>
    </xf>
    <xf numFmtId="0" fontId="18" fillId="0" borderId="9" xfId="0" applyFont="1" applyBorder="1" applyAlignment="1">
      <alignment vertical="center"/>
    </xf>
    <xf numFmtId="0" fontId="18" fillId="0" borderId="0" xfId="0" applyFont="1" applyAlignment="1">
      <alignment vertical="center"/>
    </xf>
    <xf numFmtId="0" fontId="30" fillId="0" borderId="24" xfId="0" applyFont="1" applyBorder="1" applyAlignment="1">
      <alignment horizontal="justify" vertical="top" wrapText="1"/>
    </xf>
    <xf numFmtId="0" fontId="30" fillId="0" borderId="21" xfId="0" applyFont="1" applyBorder="1" applyAlignment="1">
      <alignment horizontal="justify" vertical="top" wrapText="1"/>
    </xf>
    <xf numFmtId="0" fontId="30" fillId="0" borderId="22" xfId="0" applyFont="1" applyBorder="1" applyAlignment="1">
      <alignment horizontal="justify" vertical="top" wrapText="1"/>
    </xf>
    <xf numFmtId="0" fontId="30" fillId="0" borderId="0" xfId="0" applyFont="1" applyAlignment="1">
      <alignment vertical="top" wrapText="1"/>
    </xf>
    <xf numFmtId="0" fontId="18" fillId="7" borderId="12" xfId="0" applyFont="1" applyFill="1" applyBorder="1" applyAlignment="1">
      <alignment horizontal="center" vertical="center"/>
    </xf>
    <xf numFmtId="0" fontId="35" fillId="7" borderId="10" xfId="0" applyFont="1" applyFill="1" applyBorder="1" applyAlignment="1">
      <alignment horizontal="center" vertical="center" wrapText="1"/>
    </xf>
    <xf numFmtId="0" fontId="18" fillId="7" borderId="1" xfId="0" applyFont="1" applyFill="1" applyBorder="1" applyAlignment="1">
      <alignment horizontal="center" vertical="center"/>
    </xf>
    <xf numFmtId="0" fontId="3" fillId="7" borderId="3" xfId="0" applyFont="1" applyFill="1" applyBorder="1" applyAlignment="1">
      <alignment horizontal="center" vertical="center"/>
    </xf>
    <xf numFmtId="0" fontId="3" fillId="7" borderId="1" xfId="0" applyFont="1" applyFill="1" applyBorder="1" applyAlignment="1">
      <alignment horizontal="center" vertical="center"/>
    </xf>
    <xf numFmtId="0" fontId="3" fillId="7" borderId="18" xfId="0" applyFont="1" applyFill="1" applyBorder="1" applyAlignment="1">
      <alignment horizontal="center" vertical="center"/>
    </xf>
    <xf numFmtId="0" fontId="19" fillId="3" borderId="0" xfId="0" applyFont="1" applyFill="1"/>
    <xf numFmtId="0" fontId="19" fillId="0" borderId="0" xfId="0" applyFont="1" applyProtection="1">
      <protection locked="0"/>
    </xf>
    <xf numFmtId="0" fontId="19" fillId="0" borderId="0" xfId="0" applyFont="1"/>
    <xf numFmtId="0" fontId="28" fillId="4" borderId="13" xfId="0" applyFont="1" applyFill="1" applyBorder="1" applyAlignment="1" applyProtection="1">
      <alignment vertical="center" wrapText="1"/>
      <protection locked="0"/>
    </xf>
    <xf numFmtId="0" fontId="28" fillId="4" borderId="1" xfId="0" applyFont="1" applyFill="1" applyBorder="1" applyAlignment="1" applyProtection="1">
      <alignment vertical="center" wrapText="1"/>
      <protection locked="0"/>
    </xf>
    <xf numFmtId="0" fontId="36" fillId="0" borderId="0" xfId="0" applyFont="1"/>
    <xf numFmtId="0" fontId="3" fillId="0" borderId="1" xfId="0" applyFont="1" applyBorder="1" applyAlignment="1">
      <alignment horizontal="center" vertical="center"/>
    </xf>
    <xf numFmtId="1" fontId="0" fillId="0" borderId="9" xfId="0" applyNumberFormat="1" applyBorder="1" applyAlignment="1">
      <alignment horizontal="center" vertical="center"/>
    </xf>
    <xf numFmtId="0" fontId="0" fillId="0" borderId="0" xfId="0" applyAlignment="1">
      <alignment horizontal="center" vertical="center"/>
    </xf>
    <xf numFmtId="0" fontId="8" fillId="0" borderId="1" xfId="0" applyFont="1" applyBorder="1" applyAlignment="1">
      <alignment horizontal="center" vertical="center" wrapText="1"/>
    </xf>
    <xf numFmtId="0" fontId="1" fillId="2" borderId="10" xfId="0" applyFont="1" applyFill="1" applyBorder="1" applyAlignment="1">
      <alignment horizontal="center" vertical="center" wrapText="1"/>
    </xf>
    <xf numFmtId="0" fontId="28" fillId="7" borderId="1" xfId="0" applyFont="1" applyFill="1" applyBorder="1" applyAlignment="1">
      <alignment horizontal="center" vertical="center" wrapText="1"/>
    </xf>
    <xf numFmtId="0" fontId="28" fillId="7" borderId="1" xfId="0" applyFont="1" applyFill="1" applyBorder="1" applyAlignment="1">
      <alignment horizontal="center" vertical="center"/>
    </xf>
    <xf numFmtId="0" fontId="28" fillId="3" borderId="1" xfId="0" applyFont="1" applyFill="1" applyBorder="1" applyAlignment="1">
      <alignment horizontal="center" vertical="center"/>
    </xf>
    <xf numFmtId="0" fontId="0" fillId="0" borderId="4" xfId="0" applyBorder="1" applyAlignment="1" applyProtection="1">
      <alignment horizontal="center"/>
      <protection locked="0"/>
    </xf>
    <xf numFmtId="0" fontId="0" fillId="0" borderId="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6" xfId="0" applyBorder="1" applyAlignment="1">
      <alignment horizontal="center" vertical="center"/>
    </xf>
    <xf numFmtId="0" fontId="0" fillId="0" borderId="0" xfId="0" applyAlignment="1">
      <alignment horizontal="center" vertical="center"/>
    </xf>
    <xf numFmtId="0" fontId="22" fillId="0" borderId="10" xfId="0" applyFont="1" applyBorder="1" applyAlignment="1">
      <alignment horizontal="center" vertical="center"/>
    </xf>
    <xf numFmtId="0" fontId="22" fillId="0" borderId="1" xfId="0" applyFont="1" applyBorder="1" applyAlignment="1">
      <alignment horizontal="center" vertical="center"/>
    </xf>
    <xf numFmtId="0" fontId="24" fillId="0" borderId="1" xfId="0" applyFont="1" applyBorder="1" applyAlignment="1">
      <alignment horizontal="center" vertical="center"/>
    </xf>
    <xf numFmtId="0" fontId="24" fillId="0" borderId="13" xfId="0" applyFont="1" applyBorder="1" applyAlignment="1">
      <alignment horizontal="center" vertical="center"/>
    </xf>
    <xf numFmtId="0" fontId="15" fillId="0" borderId="1" xfId="0" applyFont="1" applyBorder="1" applyAlignment="1" applyProtection="1">
      <alignment horizontal="center" vertical="center" wrapText="1"/>
      <protection locked="0"/>
    </xf>
    <xf numFmtId="0" fontId="15" fillId="0" borderId="13" xfId="0" applyFont="1" applyBorder="1" applyAlignment="1" applyProtection="1">
      <alignment horizontal="center" vertical="center" wrapText="1"/>
      <protection locked="0"/>
    </xf>
    <xf numFmtId="0" fontId="1" fillId="2" borderId="9" xfId="0" applyFont="1" applyFill="1" applyBorder="1" applyAlignment="1">
      <alignment horizontal="center" vertical="center" wrapText="1"/>
    </xf>
    <xf numFmtId="0" fontId="1" fillId="2" borderId="0" xfId="0" applyFont="1" applyFill="1" applyAlignment="1">
      <alignment horizontal="center" vertical="center" wrapText="1"/>
    </xf>
    <xf numFmtId="0" fontId="15" fillId="0" borderId="13" xfId="0" applyFont="1" applyBorder="1" applyAlignment="1" applyProtection="1">
      <alignment horizontal="center" vertical="center" textRotation="90" wrapText="1"/>
      <protection locked="0"/>
    </xf>
    <xf numFmtId="0" fontId="15" fillId="0" borderId="12" xfId="0" applyFont="1" applyBorder="1" applyAlignment="1" applyProtection="1">
      <alignment horizontal="center" vertical="center" textRotation="90" wrapText="1"/>
      <protection locked="0"/>
    </xf>
    <xf numFmtId="0" fontId="15" fillId="0" borderId="2" xfId="0" applyFont="1" applyBorder="1" applyAlignment="1">
      <alignment horizontal="center" vertical="center" wrapText="1"/>
    </xf>
    <xf numFmtId="1" fontId="26" fillId="0" borderId="6" xfId="0" applyNumberFormat="1" applyFont="1" applyBorder="1" applyAlignment="1">
      <alignment horizontal="center" vertical="center"/>
    </xf>
    <xf numFmtId="1" fontId="15" fillId="0" borderId="2" xfId="0" applyNumberFormat="1" applyFont="1" applyBorder="1" applyAlignment="1">
      <alignment horizontal="center" vertical="center" wrapText="1"/>
    </xf>
    <xf numFmtId="1" fontId="0" fillId="0" borderId="9" xfId="0" applyNumberFormat="1" applyBorder="1" applyAlignment="1">
      <alignment horizontal="center" vertical="center"/>
    </xf>
    <xf numFmtId="0" fontId="0" fillId="0" borderId="9" xfId="0" applyBorder="1" applyAlignment="1">
      <alignment horizontal="center" vertical="center" wrapText="1"/>
    </xf>
    <xf numFmtId="0" fontId="0" fillId="0" borderId="0" xfId="0" applyAlignment="1">
      <alignment horizontal="center" vertical="center" wrapText="1"/>
    </xf>
    <xf numFmtId="0" fontId="1" fillId="2" borderId="13"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8" fillId="0" borderId="1" xfId="0" applyFont="1" applyBorder="1" applyAlignment="1" applyProtection="1">
      <alignment horizontal="center" vertical="top" wrapText="1"/>
      <protection locked="0"/>
    </xf>
    <xf numFmtId="0" fontId="8" fillId="0" borderId="13" xfId="0" applyFont="1" applyBorder="1" applyAlignment="1" applyProtection="1">
      <alignment horizontal="center" vertical="top" wrapText="1"/>
      <protection locked="0"/>
    </xf>
    <xf numFmtId="0" fontId="0" fillId="0" borderId="1" xfId="0" applyBorder="1" applyAlignment="1" applyProtection="1">
      <alignment horizontal="left" vertical="top" wrapText="1"/>
      <protection locked="0"/>
    </xf>
    <xf numFmtId="0" fontId="0" fillId="0" borderId="1"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1"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25" fillId="0" borderId="1" xfId="0" applyFont="1" applyBorder="1" applyAlignment="1">
      <alignment horizontal="center" vertical="center"/>
    </xf>
    <xf numFmtId="0" fontId="23" fillId="0" borderId="1" xfId="0" applyFont="1" applyBorder="1" applyAlignment="1">
      <alignment horizontal="center" vertical="center"/>
    </xf>
    <xf numFmtId="0" fontId="23" fillId="0" borderId="13" xfId="0" applyFont="1" applyBorder="1" applyAlignment="1">
      <alignment horizontal="center" vertical="center"/>
    </xf>
    <xf numFmtId="0" fontId="15" fillId="0" borderId="4" xfId="0" applyFont="1" applyBorder="1" applyAlignment="1">
      <alignment horizontal="center" vertical="center" wrapText="1"/>
    </xf>
    <xf numFmtId="0" fontId="15" fillId="0" borderId="7" xfId="0" applyFont="1" applyBorder="1" applyAlignment="1">
      <alignment horizontal="center" vertical="center" wrapText="1"/>
    </xf>
    <xf numFmtId="1" fontId="15" fillId="0" borderId="4" xfId="0" applyNumberFormat="1" applyFont="1" applyBorder="1" applyAlignment="1">
      <alignment horizontal="center" vertical="center" wrapText="1"/>
    </xf>
    <xf numFmtId="1" fontId="15" fillId="0" borderId="7" xfId="0" applyNumberFormat="1" applyFont="1" applyBorder="1" applyAlignment="1">
      <alignment horizontal="center" vertical="center" wrapText="1"/>
    </xf>
    <xf numFmtId="0" fontId="0" fillId="0" borderId="1" xfId="0" applyBorder="1" applyAlignment="1" applyProtection="1">
      <alignment vertical="top"/>
      <protection locked="0"/>
    </xf>
    <xf numFmtId="0" fontId="0" fillId="0" borderId="1" xfId="0" applyBorder="1" applyAlignment="1" applyProtection="1">
      <protection locked="0"/>
    </xf>
    <xf numFmtId="0" fontId="0" fillId="0" borderId="1" xfId="0" applyBorder="1" applyAlignment="1" applyProtection="1">
      <alignment horizontal="center"/>
      <protection locked="0"/>
    </xf>
    <xf numFmtId="1" fontId="26" fillId="0" borderId="5" xfId="0" applyNumberFormat="1" applyFont="1" applyBorder="1" applyAlignment="1">
      <alignment horizontal="center" vertical="center"/>
    </xf>
    <xf numFmtId="1" fontId="26" fillId="0" borderId="8" xfId="0" applyNumberFormat="1" applyFont="1" applyBorder="1" applyAlignment="1">
      <alignment horizontal="center" vertical="center"/>
    </xf>
    <xf numFmtId="0" fontId="13" fillId="3" borderId="7" xfId="0" applyFont="1" applyFill="1" applyBorder="1" applyAlignment="1" applyProtection="1">
      <protection locked="0"/>
    </xf>
    <xf numFmtId="0" fontId="11" fillId="0" borderId="11" xfId="0" applyFont="1" applyBorder="1" applyAlignment="1" applyProtection="1">
      <protection locked="0"/>
    </xf>
    <xf numFmtId="0" fontId="11" fillId="0" borderId="8" xfId="0" applyFont="1" applyBorder="1" applyAlignment="1" applyProtection="1">
      <protection locked="0"/>
    </xf>
    <xf numFmtId="0" fontId="3" fillId="2" borderId="7" xfId="0" applyFont="1" applyFill="1" applyBorder="1" applyAlignment="1">
      <alignment horizontal="center" wrapText="1"/>
    </xf>
    <xf numFmtId="0" fontId="3" fillId="2" borderId="11" xfId="0" applyFont="1" applyFill="1" applyBorder="1" applyAlignment="1">
      <alignment horizontal="center" wrapText="1"/>
    </xf>
    <xf numFmtId="0" fontId="3" fillId="2" borderId="8" xfId="0" applyFont="1" applyFill="1" applyBorder="1" applyAlignment="1">
      <alignment horizontal="center" wrapText="1"/>
    </xf>
    <xf numFmtId="0" fontId="18" fillId="0" borderId="3" xfId="0" applyFont="1" applyBorder="1" applyAlignment="1">
      <alignment horizontal="center" vertical="center"/>
    </xf>
    <xf numFmtId="0" fontId="2" fillId="0" borderId="17" xfId="0" applyFont="1" applyBorder="1" applyAlignment="1"/>
    <xf numFmtId="0" fontId="2" fillId="0" borderId="18" xfId="0" applyFont="1" applyBorder="1" applyAlignment="1"/>
    <xf numFmtId="0" fontId="18" fillId="0" borderId="4" xfId="0" applyFont="1" applyBorder="1" applyAlignment="1">
      <alignment horizontal="center" vertical="center"/>
    </xf>
    <xf numFmtId="0" fontId="18" fillId="0" borderId="9" xfId="0" applyFont="1" applyBorder="1" applyAlignment="1">
      <alignment horizontal="center" vertical="center"/>
    </xf>
    <xf numFmtId="0" fontId="2" fillId="0" borderId="9" xfId="0" applyFont="1" applyBorder="1" applyAlignment="1"/>
    <xf numFmtId="0" fontId="2" fillId="0" borderId="5" xfId="0" applyFont="1" applyBorder="1" applyAlignment="1"/>
    <xf numFmtId="0" fontId="17" fillId="0" borderId="17" xfId="0" applyFont="1" applyBorder="1" applyAlignment="1" applyProtection="1">
      <alignment horizontal="center"/>
      <protection locked="0"/>
    </xf>
    <xf numFmtId="0" fontId="0" fillId="0" borderId="17" xfId="0" applyBorder="1" applyAlignment="1" applyProtection="1">
      <protection locked="0"/>
    </xf>
    <xf numFmtId="0" fontId="0" fillId="0" borderId="18" xfId="0" applyBorder="1" applyAlignment="1" applyProtection="1">
      <protection locked="0"/>
    </xf>
    <xf numFmtId="0" fontId="13" fillId="0" borderId="13" xfId="0" applyFont="1" applyBorder="1" applyAlignment="1">
      <alignment horizontal="center" vertical="center"/>
    </xf>
    <xf numFmtId="0" fontId="13" fillId="0" borderId="12" xfId="0" applyFont="1" applyBorder="1" applyAlignment="1">
      <alignment horizontal="center" vertical="center"/>
    </xf>
    <xf numFmtId="0" fontId="13" fillId="0" borderId="10" xfId="0" applyFont="1" applyBorder="1" applyAlignment="1">
      <alignment horizontal="center" vertical="center"/>
    </xf>
    <xf numFmtId="0" fontId="13" fillId="0" borderId="4" xfId="0" applyFont="1" applyBorder="1" applyAlignment="1">
      <alignment horizontal="center" vertical="center"/>
    </xf>
    <xf numFmtId="0" fontId="13" fillId="0" borderId="9" xfId="0" applyFont="1" applyBorder="1" applyAlignment="1">
      <alignment horizontal="center" vertical="center"/>
    </xf>
    <xf numFmtId="0" fontId="13" fillId="0" borderId="5" xfId="0" applyFont="1" applyBorder="1" applyAlignment="1">
      <alignment horizontal="center" vertical="center"/>
    </xf>
    <xf numFmtId="0" fontId="13" fillId="0" borderId="2" xfId="0" applyFont="1" applyBorder="1" applyAlignment="1">
      <alignment horizontal="center" vertical="center"/>
    </xf>
    <xf numFmtId="0" fontId="13" fillId="0" borderId="0" xfId="0" applyFont="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11" xfId="0" applyFont="1" applyBorder="1" applyAlignment="1">
      <alignment horizontal="center" vertical="center"/>
    </xf>
    <xf numFmtId="0" fontId="13" fillId="0" borderId="8" xfId="0" applyFont="1" applyBorder="1" applyAlignment="1">
      <alignment horizontal="center" vertical="center"/>
    </xf>
    <xf numFmtId="0" fontId="3" fillId="0" borderId="1" xfId="0" applyFont="1" applyBorder="1" applyAlignment="1">
      <alignment horizontal="center"/>
    </xf>
    <xf numFmtId="0" fontId="6" fillId="2" borderId="10" xfId="0" applyFont="1" applyFill="1" applyBorder="1" applyAlignment="1">
      <alignment horizontal="center" vertical="center"/>
    </xf>
    <xf numFmtId="0" fontId="6" fillId="2" borderId="1" xfId="0" applyFont="1" applyFill="1" applyBorder="1" applyAlignment="1">
      <alignment horizontal="center" vertical="center"/>
    </xf>
    <xf numFmtId="0" fontId="17" fillId="0" borderId="11" xfId="0" applyFont="1" applyBorder="1" applyAlignment="1" applyProtection="1">
      <alignment horizontal="center"/>
      <protection locked="0"/>
    </xf>
    <xf numFmtId="0" fontId="17" fillId="0" borderId="8" xfId="0" applyFont="1" applyBorder="1" applyAlignment="1" applyProtection="1">
      <alignment horizontal="center"/>
      <protection locked="0"/>
    </xf>
    <xf numFmtId="0" fontId="18" fillId="0" borderId="7" xfId="0" applyFont="1" applyBorder="1" applyAlignment="1">
      <alignment horizontal="center" vertical="center"/>
    </xf>
    <xf numFmtId="0" fontId="18" fillId="0" borderId="11" xfId="0" applyFont="1" applyBorder="1" applyAlignment="1">
      <alignment horizontal="center" vertical="center"/>
    </xf>
    <xf numFmtId="0" fontId="18" fillId="0" borderId="8" xfId="0" applyFont="1" applyBorder="1" applyAlignment="1">
      <alignment horizontal="center" vertical="center"/>
    </xf>
    <xf numFmtId="0" fontId="0" fillId="0" borderId="17" xfId="0" applyBorder="1" applyAlignment="1"/>
    <xf numFmtId="0" fontId="0" fillId="0" borderId="18" xfId="0" applyBorder="1" applyAlignment="1"/>
    <xf numFmtId="0" fontId="17" fillId="0" borderId="18" xfId="0" applyFont="1" applyBorder="1" applyAlignment="1" applyProtection="1">
      <alignment horizontal="center"/>
      <protection locked="0"/>
    </xf>
    <xf numFmtId="0" fontId="0" fillId="0" borderId="11" xfId="0" applyBorder="1" applyAlignment="1" applyProtection="1">
      <protection locked="0"/>
    </xf>
    <xf numFmtId="0" fontId="0" fillId="0" borderId="8" xfId="0" applyBorder="1" applyAlignment="1" applyProtection="1">
      <protection locked="0"/>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3" xfId="0" applyFont="1" applyBorder="1" applyAlignment="1">
      <alignment horizontal="center" vertical="center" wrapText="1"/>
    </xf>
    <xf numFmtId="0" fontId="12" fillId="0" borderId="1" xfId="0" applyFont="1" applyBorder="1" applyAlignment="1">
      <alignment horizontal="center" vertical="center"/>
    </xf>
    <xf numFmtId="0" fontId="12" fillId="0" borderId="13" xfId="0" applyFont="1" applyBorder="1" applyAlignment="1">
      <alignment horizontal="center" vertical="center"/>
    </xf>
    <xf numFmtId="0" fontId="14" fillId="2" borderId="1" xfId="0" applyFont="1" applyFill="1" applyBorder="1" applyAlignment="1">
      <alignment horizontal="center" vertical="center" wrapText="1"/>
    </xf>
    <xf numFmtId="0" fontId="4" fillId="2" borderId="1" xfId="0" applyFont="1" applyFill="1" applyBorder="1" applyAlignment="1">
      <alignment vertical="center"/>
    </xf>
    <xf numFmtId="0" fontId="3" fillId="0" borderId="10" xfId="0" applyFont="1" applyBorder="1" applyAlignment="1">
      <alignment horizontal="center"/>
    </xf>
    <xf numFmtId="0" fontId="13" fillId="3" borderId="1" xfId="0" applyFont="1" applyFill="1" applyBorder="1" applyAlignment="1">
      <alignment horizontal="center" vertical="top" wrapText="1"/>
    </xf>
    <xf numFmtId="0" fontId="13" fillId="3" borderId="1" xfId="0" applyFont="1" applyFill="1" applyBorder="1" applyAlignment="1">
      <alignment vertical="top"/>
    </xf>
    <xf numFmtId="0" fontId="13" fillId="3" borderId="1" xfId="0" applyFont="1" applyFill="1" applyBorder="1" applyAlignment="1">
      <alignment horizontal="center" vertical="center" wrapText="1"/>
    </xf>
    <xf numFmtId="0" fontId="13" fillId="3" borderId="1" xfId="0" applyFont="1" applyFill="1" applyBorder="1" applyAlignment="1"/>
    <xf numFmtId="0" fontId="13" fillId="3"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0" xfId="0" applyFont="1" applyFill="1" applyAlignment="1">
      <alignment horizontal="center" vertical="center"/>
    </xf>
    <xf numFmtId="1" fontId="0" fillId="0" borderId="5" xfId="0" applyNumberFormat="1" applyBorder="1" applyAlignment="1">
      <alignment horizontal="center" vertical="center"/>
    </xf>
    <xf numFmtId="1" fontId="0" fillId="0" borderId="6" xfId="0" applyNumberFormat="1" applyBorder="1" applyAlignment="1">
      <alignment horizontal="center" vertical="center"/>
    </xf>
    <xf numFmtId="1" fontId="0" fillId="0" borderId="8" xfId="0" applyNumberFormat="1" applyBorder="1" applyAlignment="1">
      <alignment horizontal="center" vertical="center"/>
    </xf>
    <xf numFmtId="0" fontId="3" fillId="0" borderId="1" xfId="0" applyFont="1" applyBorder="1" applyAlignment="1">
      <alignment horizontal="center" wrapText="1"/>
    </xf>
    <xf numFmtId="0" fontId="13" fillId="0" borderId="1" xfId="0" applyFont="1" applyBorder="1" applyAlignment="1">
      <alignment horizontal="center" vertical="center"/>
    </xf>
    <xf numFmtId="0" fontId="3" fillId="0" borderId="10" xfId="0" applyFont="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0" borderId="8" xfId="0" applyFont="1" applyBorder="1" applyAlignment="1">
      <alignment horizontal="center" vertical="center"/>
    </xf>
    <xf numFmtId="0" fontId="19" fillId="0" borderId="1" xfId="0" applyFont="1" applyBorder="1" applyAlignment="1" applyProtection="1">
      <alignment horizontal="justify" vertical="center" wrapText="1"/>
      <protection locked="0"/>
    </xf>
    <xf numFmtId="0" fontId="19" fillId="0" borderId="13" xfId="0" applyFont="1" applyBorder="1" applyAlignment="1" applyProtection="1">
      <alignment horizontal="justify" vertical="center" wrapText="1"/>
      <protection locked="0"/>
    </xf>
    <xf numFmtId="0" fontId="19" fillId="0" borderId="1" xfId="0" applyFont="1" applyBorder="1" applyAlignment="1" applyProtection="1">
      <alignment horizontal="center" vertical="center" wrapText="1"/>
      <protection locked="0"/>
    </xf>
    <xf numFmtId="0" fontId="19" fillId="0" borderId="13" xfId="0" applyFont="1" applyBorder="1" applyAlignment="1" applyProtection="1">
      <alignment horizontal="center" vertical="center" wrapText="1"/>
      <protection locked="0"/>
    </xf>
    <xf numFmtId="0" fontId="31" fillId="0" borderId="13"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10" xfId="0" applyFont="1" applyBorder="1" applyAlignment="1">
      <alignment horizontal="center" vertical="center" wrapText="1"/>
    </xf>
    <xf numFmtId="0" fontId="34" fillId="5" borderId="1" xfId="0" applyFont="1" applyFill="1" applyBorder="1" applyAlignment="1">
      <alignment horizontal="center" vertical="center"/>
    </xf>
    <xf numFmtId="0" fontId="27" fillId="0" borderId="13" xfId="0" applyFont="1" applyBorder="1" applyAlignment="1">
      <alignment horizontal="center"/>
    </xf>
    <xf numFmtId="0" fontId="27" fillId="0" borderId="12" xfId="0" applyFont="1" applyBorder="1" applyAlignment="1">
      <alignment horizontal="center"/>
    </xf>
    <xf numFmtId="0" fontId="32" fillId="0" borderId="1" xfId="0" applyFont="1" applyBorder="1" applyAlignment="1">
      <alignment horizontal="center" vertical="center" wrapText="1"/>
    </xf>
    <xf numFmtId="0" fontId="33" fillId="0" borderId="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18" fillId="0" borderId="13" xfId="0" applyFont="1" applyBorder="1" applyAlignment="1">
      <alignment horizontal="center" vertical="center" wrapText="1"/>
    </xf>
    <xf numFmtId="0" fontId="18" fillId="0" borderId="12" xfId="0" applyFont="1" applyBorder="1" applyAlignment="1">
      <alignment horizontal="center" vertical="center" wrapText="1"/>
    </xf>
    <xf numFmtId="0" fontId="27" fillId="0" borderId="1" xfId="0" applyFont="1" applyBorder="1" applyAlignment="1" applyProtection="1">
      <alignment horizontal="center" vertical="center"/>
      <protection locked="0"/>
    </xf>
    <xf numFmtId="0" fontId="27" fillId="0" borderId="13" xfId="0" applyFont="1" applyBorder="1" applyAlignment="1" applyProtection="1">
      <alignment horizontal="center" vertical="center"/>
      <protection locked="0"/>
    </xf>
    <xf numFmtId="0" fontId="27" fillId="0" borderId="13" xfId="0" applyFont="1" applyBorder="1" applyAlignment="1" applyProtection="1">
      <alignment horizontal="center" vertical="center" wrapText="1"/>
      <protection locked="0"/>
    </xf>
    <xf numFmtId="0" fontId="27" fillId="0" borderId="12" xfId="0" applyFont="1" applyBorder="1" applyAlignment="1" applyProtection="1">
      <alignment horizontal="center" vertical="center"/>
      <protection locked="0"/>
    </xf>
    <xf numFmtId="0" fontId="27" fillId="0" borderId="10" xfId="0" applyFont="1" applyBorder="1" applyAlignment="1" applyProtection="1">
      <alignment horizontal="center" vertical="center"/>
      <protection locked="0"/>
    </xf>
    <xf numFmtId="0" fontId="33" fillId="5" borderId="1" xfId="0" applyFont="1" applyFill="1" applyBorder="1" applyAlignment="1">
      <alignment horizontal="center" vertical="center" wrapText="1"/>
    </xf>
    <xf numFmtId="0" fontId="33" fillId="5" borderId="13" xfId="0" applyFont="1" applyFill="1" applyBorder="1" applyAlignment="1">
      <alignment horizontal="center" vertical="center" wrapText="1"/>
    </xf>
    <xf numFmtId="0" fontId="34" fillId="0" borderId="12" xfId="0" applyFont="1" applyBorder="1" applyAlignment="1">
      <alignment horizontal="center" vertical="top" wrapText="1"/>
    </xf>
    <xf numFmtId="0" fontId="34" fillId="0" borderId="10" xfId="0" applyFont="1" applyBorder="1" applyAlignment="1">
      <alignment horizontal="center" vertical="top" wrapText="1"/>
    </xf>
    <xf numFmtId="0" fontId="34" fillId="6" borderId="1" xfId="0" applyFont="1" applyFill="1" applyBorder="1" applyAlignment="1">
      <alignment horizontal="center" vertical="center" wrapText="1"/>
    </xf>
    <xf numFmtId="0" fontId="34" fillId="6" borderId="13" xfId="0" applyFont="1" applyFill="1" applyBorder="1" applyAlignment="1">
      <alignment horizontal="center" vertical="center" wrapText="1"/>
    </xf>
    <xf numFmtId="0" fontId="34" fillId="6" borderId="12" xfId="0" applyFont="1" applyFill="1" applyBorder="1" applyAlignment="1">
      <alignment horizontal="center" vertical="center" wrapText="1"/>
    </xf>
    <xf numFmtId="0" fontId="28" fillId="4" borderId="13" xfId="0" applyFont="1" applyFill="1" applyBorder="1" applyAlignment="1" applyProtection="1">
      <alignment horizontal="center" vertical="center" wrapText="1"/>
      <protection locked="0"/>
    </xf>
    <xf numFmtId="0" fontId="28" fillId="4" borderId="12" xfId="0" applyFont="1" applyFill="1" applyBorder="1" applyAlignment="1" applyProtection="1">
      <alignment horizontal="center" vertical="center" wrapText="1"/>
      <protection locked="0"/>
    </xf>
    <xf numFmtId="0" fontId="28" fillId="4" borderId="10" xfId="0" applyFont="1" applyFill="1" applyBorder="1" applyAlignment="1" applyProtection="1">
      <alignment horizontal="center" vertical="center" wrapText="1"/>
      <protection locked="0"/>
    </xf>
    <xf numFmtId="0" fontId="34" fillId="0" borderId="13" xfId="0" applyFont="1" applyBorder="1" applyAlignment="1" applyProtection="1">
      <alignment horizontal="center" vertical="center"/>
      <protection locked="0"/>
    </xf>
    <xf numFmtId="0" fontId="34" fillId="0" borderId="12" xfId="0" applyFont="1" applyBorder="1" applyAlignment="1" applyProtection="1">
      <alignment horizontal="center" vertical="center"/>
      <protection locked="0"/>
    </xf>
    <xf numFmtId="0" fontId="34" fillId="0" borderId="10" xfId="0" applyFont="1" applyBorder="1" applyAlignment="1" applyProtection="1">
      <alignment horizontal="center" vertical="center"/>
      <protection locked="0"/>
    </xf>
    <xf numFmtId="14" fontId="27" fillId="0" borderId="1" xfId="0" applyNumberFormat="1" applyFont="1" applyBorder="1" applyAlignment="1" applyProtection="1">
      <alignment horizontal="center" vertical="center" wrapText="1"/>
      <protection locked="0"/>
    </xf>
    <xf numFmtId="0" fontId="27" fillId="0" borderId="1" xfId="0" applyFont="1" applyBorder="1" applyAlignment="1" applyProtection="1">
      <alignment horizontal="left" vertical="center" wrapText="1"/>
      <protection locked="0"/>
    </xf>
    <xf numFmtId="0" fontId="27" fillId="0" borderId="1" xfId="0" applyFont="1" applyBorder="1" applyAlignment="1" applyProtection="1">
      <alignment horizontal="left" vertical="center"/>
      <protection locked="0"/>
    </xf>
    <xf numFmtId="0" fontId="27" fillId="0" borderId="13" xfId="0" applyFont="1" applyBorder="1" applyAlignment="1" applyProtection="1">
      <alignment horizontal="left" vertical="center"/>
      <protection locked="0"/>
    </xf>
    <xf numFmtId="0" fontId="33" fillId="0" borderId="1" xfId="0" applyFont="1" applyBorder="1" applyAlignment="1" applyProtection="1">
      <alignment horizontal="center" vertical="center" wrapText="1"/>
      <protection locked="0"/>
    </xf>
    <xf numFmtId="0" fontId="27" fillId="0" borderId="1"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35" fillId="3" borderId="13" xfId="0" applyFont="1" applyFill="1" applyBorder="1" applyAlignment="1">
      <alignment horizontal="center" vertical="center"/>
    </xf>
    <xf numFmtId="0" fontId="35" fillId="3" borderId="12" xfId="0" applyFont="1" applyFill="1" applyBorder="1" applyAlignment="1">
      <alignment horizontal="center" vertical="center"/>
    </xf>
    <xf numFmtId="0" fontId="19" fillId="0" borderId="1" xfId="0" applyFont="1" applyBorder="1" applyAlignment="1" applyProtection="1">
      <alignment horizontal="center" vertical="center"/>
      <protection locked="0"/>
    </xf>
    <xf numFmtId="0" fontId="19" fillId="0" borderId="13" xfId="0" applyFont="1" applyBorder="1" applyAlignment="1" applyProtection="1">
      <alignment horizontal="center" vertical="center"/>
      <protection locked="0"/>
    </xf>
    <xf numFmtId="1" fontId="34" fillId="0" borderId="26" xfId="0" applyNumberFormat="1" applyFont="1" applyBorder="1" applyAlignment="1">
      <alignment horizontal="center" vertical="center" wrapText="1"/>
    </xf>
    <xf numFmtId="1" fontId="34" fillId="0" borderId="27" xfId="0" applyNumberFormat="1" applyFont="1" applyBorder="1" applyAlignment="1">
      <alignment horizontal="center" vertical="center" wrapText="1"/>
    </xf>
    <xf numFmtId="0" fontId="33" fillId="0" borderId="28" xfId="0" applyFont="1" applyBorder="1" applyAlignment="1">
      <alignment horizontal="center" vertical="center" wrapText="1"/>
    </xf>
    <xf numFmtId="0" fontId="33" fillId="0" borderId="27" xfId="0" applyFont="1" applyBorder="1" applyAlignment="1">
      <alignment horizontal="center" vertical="center" wrapText="1"/>
    </xf>
    <xf numFmtId="0" fontId="28" fillId="3" borderId="1" xfId="0" applyFont="1" applyFill="1" applyBorder="1" applyAlignment="1" applyProtection="1">
      <alignment horizontal="center" vertical="center" wrapText="1"/>
      <protection locked="0"/>
    </xf>
    <xf numFmtId="0" fontId="28" fillId="3" borderId="13" xfId="0" applyFont="1" applyFill="1" applyBorder="1" applyAlignment="1" applyProtection="1">
      <alignment horizontal="center" vertical="center" wrapText="1"/>
      <protection locked="0"/>
    </xf>
    <xf numFmtId="0" fontId="28" fillId="3" borderId="12" xfId="0" applyFont="1" applyFill="1" applyBorder="1" applyAlignment="1" applyProtection="1">
      <alignment horizontal="center" vertical="center" wrapText="1"/>
      <protection locked="0"/>
    </xf>
    <xf numFmtId="0" fontId="28" fillId="3" borderId="10" xfId="0" applyFont="1" applyFill="1" applyBorder="1" applyAlignment="1" applyProtection="1">
      <alignment horizontal="center" vertical="center" wrapText="1"/>
      <protection locked="0"/>
    </xf>
    <xf numFmtId="0" fontId="27" fillId="0" borderId="13" xfId="0" applyFont="1" applyBorder="1" applyAlignment="1" applyProtection="1">
      <alignment horizontal="center" wrapText="1"/>
      <protection locked="0"/>
    </xf>
    <xf numFmtId="0" fontId="27" fillId="0" borderId="12" xfId="0" applyFont="1" applyBorder="1" applyAlignment="1" applyProtection="1">
      <alignment horizontal="center"/>
      <protection locked="0"/>
    </xf>
    <xf numFmtId="0" fontId="27" fillId="0" borderId="10" xfId="0" applyFont="1" applyBorder="1" applyAlignment="1" applyProtection="1">
      <alignment horizontal="center"/>
      <protection locked="0"/>
    </xf>
    <xf numFmtId="0" fontId="27" fillId="0" borderId="1" xfId="0" applyFont="1" applyBorder="1" applyAlignment="1" applyProtection="1">
      <alignment horizontal="center"/>
      <protection locked="0"/>
    </xf>
    <xf numFmtId="0" fontId="28" fillId="2" borderId="1" xfId="0" applyFont="1" applyFill="1" applyBorder="1" applyAlignment="1">
      <alignment horizontal="center" wrapText="1"/>
    </xf>
    <xf numFmtId="0" fontId="18" fillId="0" borderId="1" xfId="0" applyFont="1" applyBorder="1" applyAlignment="1">
      <alignment horizontal="center" vertical="center" wrapText="1"/>
    </xf>
    <xf numFmtId="0" fontId="3" fillId="0" borderId="1" xfId="0" applyFont="1" applyBorder="1" applyAlignment="1" applyProtection="1">
      <alignment horizontal="center" vertical="center"/>
      <protection locked="0"/>
    </xf>
    <xf numFmtId="0" fontId="28" fillId="2" borderId="1" xfId="0" applyFont="1" applyFill="1" applyBorder="1" applyAlignment="1">
      <alignment horizontal="center" vertical="center" wrapText="1"/>
    </xf>
    <xf numFmtId="0" fontId="28" fillId="0" borderId="13" xfId="0" applyFont="1" applyBorder="1" applyAlignment="1" applyProtection="1">
      <alignment horizontal="center" vertical="center" wrapText="1"/>
      <protection locked="0"/>
    </xf>
    <xf numFmtId="0" fontId="28" fillId="0" borderId="12" xfId="0" applyFont="1" applyBorder="1" applyAlignment="1" applyProtection="1">
      <alignment horizontal="center" vertical="center" wrapText="1"/>
      <protection locked="0"/>
    </xf>
    <xf numFmtId="0" fontId="29" fillId="0" borderId="3" xfId="0" applyFont="1" applyBorder="1" applyAlignment="1">
      <alignment horizontal="center" vertical="center"/>
    </xf>
    <xf numFmtId="0" fontId="29" fillId="0" borderId="17" xfId="0" applyFont="1" applyBorder="1" applyAlignment="1">
      <alignment horizontal="center" vertical="center"/>
    </xf>
    <xf numFmtId="0" fontId="29"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8" fillId="0" borderId="5" xfId="0" applyFont="1" applyBorder="1" applyAlignment="1">
      <alignment horizontal="center" vertical="center"/>
    </xf>
    <xf numFmtId="0" fontId="18" fillId="0" borderId="1" xfId="0" applyFont="1" applyBorder="1" applyAlignment="1">
      <alignment horizontal="center" vertical="center"/>
    </xf>
    <xf numFmtId="14" fontId="27" fillId="0" borderId="3" xfId="0" applyNumberFormat="1" applyFont="1" applyBorder="1" applyAlignment="1" applyProtection="1">
      <alignment horizontal="center"/>
      <protection locked="0"/>
    </xf>
    <xf numFmtId="0" fontId="27" fillId="0" borderId="17" xfId="0" applyFont="1" applyBorder="1" applyAlignment="1" applyProtection="1">
      <alignment horizontal="center"/>
      <protection locked="0"/>
    </xf>
    <xf numFmtId="0" fontId="27" fillId="0" borderId="18" xfId="0" applyFont="1" applyBorder="1" applyAlignment="1" applyProtection="1">
      <alignment horizontal="center"/>
      <protection locked="0"/>
    </xf>
    <xf numFmtId="0" fontId="28" fillId="0" borderId="1" xfId="0" applyFont="1" applyBorder="1" applyAlignment="1" applyProtection="1">
      <alignment horizontal="center" vertical="top" wrapText="1"/>
      <protection locked="0"/>
    </xf>
    <xf numFmtId="0" fontId="29" fillId="0" borderId="10" xfId="0" applyFont="1" applyBorder="1" applyAlignment="1">
      <alignment horizontal="center" vertical="center"/>
    </xf>
    <xf numFmtId="0" fontId="28" fillId="0" borderId="3" xfId="0" applyFont="1" applyBorder="1" applyAlignment="1" applyProtection="1">
      <alignment horizontal="center" vertical="top" wrapText="1"/>
      <protection locked="0"/>
    </xf>
    <xf numFmtId="0" fontId="28" fillId="0" borderId="18" xfId="0" applyFont="1" applyBorder="1" applyAlignment="1" applyProtection="1">
      <alignment horizontal="center" vertical="top" wrapText="1"/>
      <protection locked="0"/>
    </xf>
    <xf numFmtId="0" fontId="27" fillId="7" borderId="1" xfId="0" applyFont="1" applyFill="1" applyBorder="1" applyAlignment="1">
      <alignment horizontal="center"/>
    </xf>
    <xf numFmtId="0" fontId="28" fillId="7" borderId="2" xfId="0" applyFont="1" applyFill="1" applyBorder="1" applyAlignment="1">
      <alignment horizontal="center" vertical="center"/>
    </xf>
    <xf numFmtId="0" fontId="28" fillId="7" borderId="0" xfId="0" applyFont="1" applyFill="1" applyAlignment="1">
      <alignment horizontal="center" vertical="center"/>
    </xf>
    <xf numFmtId="0" fontId="28" fillId="7" borderId="7" xfId="0" applyFont="1" applyFill="1" applyBorder="1" applyAlignment="1">
      <alignment horizontal="center" vertical="center"/>
    </xf>
    <xf numFmtId="0" fontId="28" fillId="7" borderId="11" xfId="0" applyFont="1" applyFill="1" applyBorder="1" applyAlignment="1">
      <alignment horizontal="center" vertical="center"/>
    </xf>
    <xf numFmtId="0" fontId="28" fillId="7" borderId="13" xfId="0" applyFont="1" applyFill="1" applyBorder="1" applyAlignment="1">
      <alignment horizontal="center" vertical="center"/>
    </xf>
    <xf numFmtId="0" fontId="28" fillId="7" borderId="12" xfId="0" applyFont="1" applyFill="1" applyBorder="1" applyAlignment="1">
      <alignment horizontal="center" vertical="center"/>
    </xf>
    <xf numFmtId="0" fontId="28" fillId="7" borderId="10" xfId="0" applyFont="1" applyFill="1" applyBorder="1" applyAlignment="1">
      <alignment horizontal="center" vertical="center"/>
    </xf>
    <xf numFmtId="0" fontId="28" fillId="7" borderId="1" xfId="0" applyFont="1" applyFill="1" applyBorder="1" applyAlignment="1">
      <alignment horizontal="center" vertical="center" wrapText="1"/>
    </xf>
    <xf numFmtId="0" fontId="27" fillId="0" borderId="1" xfId="0" applyFont="1" applyBorder="1" applyAlignment="1" applyProtection="1">
      <alignment horizontal="center" wrapText="1"/>
      <protection locked="0"/>
    </xf>
    <xf numFmtId="0" fontId="27" fillId="0" borderId="13" xfId="0" applyFont="1" applyBorder="1" applyAlignment="1" applyProtection="1">
      <alignment horizontal="center"/>
      <protection locked="0"/>
    </xf>
    <xf numFmtId="0" fontId="28" fillId="7" borderId="12" xfId="0" applyFont="1" applyFill="1" applyBorder="1" applyAlignment="1">
      <alignment horizontal="center" vertical="center" wrapText="1"/>
    </xf>
    <xf numFmtId="0" fontId="28" fillId="7" borderId="10" xfId="0" applyFont="1" applyFill="1" applyBorder="1" applyAlignment="1">
      <alignment horizontal="center" vertical="center" wrapText="1"/>
    </xf>
    <xf numFmtId="0" fontId="27" fillId="3" borderId="3" xfId="0" applyFont="1" applyFill="1" applyBorder="1" applyAlignment="1">
      <alignment horizontal="center" vertical="center"/>
    </xf>
    <xf numFmtId="0" fontId="27" fillId="3" borderId="18" xfId="0" applyFont="1" applyFill="1" applyBorder="1" applyAlignment="1">
      <alignment horizontal="center" vertical="center"/>
    </xf>
    <xf numFmtId="0" fontId="28" fillId="7" borderId="3" xfId="0" applyFont="1" applyFill="1" applyBorder="1" applyAlignment="1">
      <alignment horizontal="center"/>
    </xf>
    <xf numFmtId="0" fontId="28" fillId="7" borderId="17" xfId="0" applyFont="1" applyFill="1" applyBorder="1" applyAlignment="1">
      <alignment horizontal="center"/>
    </xf>
    <xf numFmtId="0" fontId="28" fillId="7" borderId="11" xfId="0" applyFont="1" applyFill="1" applyBorder="1" applyAlignment="1">
      <alignment horizontal="center"/>
    </xf>
    <xf numFmtId="0" fontId="28" fillId="7" borderId="18" xfId="0" applyFont="1" applyFill="1" applyBorder="1" applyAlignment="1">
      <alignment horizontal="center"/>
    </xf>
    <xf numFmtId="0" fontId="28" fillId="3" borderId="10" xfId="0" applyFont="1" applyFill="1" applyBorder="1" applyAlignment="1">
      <alignment horizontal="center" vertical="center" wrapText="1"/>
    </xf>
    <xf numFmtId="0" fontId="28" fillId="3" borderId="10" xfId="0" applyFont="1" applyFill="1" applyBorder="1" applyAlignment="1">
      <alignment horizontal="center" vertical="center"/>
    </xf>
    <xf numFmtId="0" fontId="27" fillId="0" borderId="1" xfId="0" applyFont="1" applyBorder="1" applyAlignment="1" applyProtection="1">
      <alignment horizontal="center" vertical="top" wrapText="1"/>
      <protection locked="0"/>
    </xf>
    <xf numFmtId="0" fontId="28" fillId="3" borderId="1" xfId="0" applyFont="1" applyFill="1" applyBorder="1" applyAlignment="1">
      <alignment horizontal="center" vertical="center"/>
    </xf>
    <xf numFmtId="0" fontId="28" fillId="7" borderId="1" xfId="0" applyFont="1" applyFill="1" applyBorder="1" applyAlignment="1" applyProtection="1">
      <alignment horizontal="left" vertical="center"/>
      <protection locked="0"/>
    </xf>
    <xf numFmtId="14" fontId="18" fillId="0" borderId="1" xfId="0" applyNumberFormat="1"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28" fillId="7" borderId="10" xfId="0" applyFont="1" applyFill="1" applyBorder="1" applyAlignment="1">
      <alignment horizontal="center"/>
    </xf>
    <xf numFmtId="0" fontId="28" fillId="7" borderId="1" xfId="0" applyFont="1" applyFill="1" applyBorder="1" applyAlignment="1">
      <alignment horizontal="center" vertical="center"/>
    </xf>
    <xf numFmtId="0" fontId="28" fillId="7" borderId="13" xfId="0" applyFont="1" applyFill="1" applyBorder="1" applyAlignment="1">
      <alignment horizontal="center" vertical="center" wrapText="1"/>
    </xf>
    <xf numFmtId="0" fontId="27" fillId="7" borderId="3" xfId="0" applyFont="1" applyFill="1" applyBorder="1" applyAlignment="1">
      <alignment horizontal="center"/>
    </xf>
    <xf numFmtId="0" fontId="27" fillId="7" borderId="17" xfId="0" applyFont="1" applyFill="1" applyBorder="1" applyAlignment="1">
      <alignment horizontal="center"/>
    </xf>
    <xf numFmtId="0" fontId="27" fillId="7" borderId="18" xfId="0" applyFont="1" applyFill="1" applyBorder="1" applyAlignment="1">
      <alignment horizontal="center"/>
    </xf>
    <xf numFmtId="0" fontId="18" fillId="7" borderId="13" xfId="0" applyFont="1" applyFill="1" applyBorder="1" applyAlignment="1">
      <alignment horizontal="center" vertical="center" wrapText="1"/>
    </xf>
    <xf numFmtId="0" fontId="18" fillId="7" borderId="10" xfId="0" applyFont="1" applyFill="1" applyBorder="1" applyAlignment="1">
      <alignment horizontal="center" vertical="center" wrapText="1"/>
    </xf>
    <xf numFmtId="0" fontId="28" fillId="3" borderId="3" xfId="0" applyFont="1" applyFill="1" applyBorder="1" applyAlignment="1">
      <alignment horizontal="right" vertical="center"/>
    </xf>
    <xf numFmtId="0" fontId="28" fillId="3" borderId="17" xfId="0" applyFont="1" applyFill="1" applyBorder="1" applyAlignment="1">
      <alignment horizontal="right" vertical="center"/>
    </xf>
    <xf numFmtId="0" fontId="28" fillId="3" borderId="18" xfId="0" applyFont="1" applyFill="1" applyBorder="1" applyAlignment="1">
      <alignment horizontal="right" vertical="center"/>
    </xf>
    <xf numFmtId="0" fontId="28" fillId="7" borderId="1" xfId="0" applyFont="1" applyFill="1" applyBorder="1" applyAlignment="1">
      <alignment horizontal="center"/>
    </xf>
    <xf numFmtId="0" fontId="28" fillId="0" borderId="13" xfId="0" applyFont="1" applyBorder="1" applyAlignment="1" applyProtection="1">
      <alignment horizontal="center" vertical="top" wrapText="1"/>
      <protection locked="0"/>
    </xf>
    <xf numFmtId="0" fontId="28" fillId="0" borderId="12" xfId="0" applyFont="1" applyBorder="1" applyAlignment="1" applyProtection="1">
      <alignment horizontal="center" vertical="top" wrapText="1"/>
      <protection locked="0"/>
    </xf>
    <xf numFmtId="0" fontId="27" fillId="0" borderId="1" xfId="0" applyFont="1" applyBorder="1" applyAlignment="1" applyProtection="1">
      <alignment horizontal="left" vertical="top" wrapText="1"/>
      <protection locked="0"/>
    </xf>
    <xf numFmtId="0" fontId="27" fillId="0" borderId="1" xfId="0" applyFont="1" applyBorder="1" applyAlignment="1" applyProtection="1">
      <alignment horizontal="left" vertical="top"/>
      <protection locked="0"/>
    </xf>
    <xf numFmtId="0" fontId="27" fillId="0" borderId="13" xfId="0" applyFont="1" applyBorder="1" applyAlignment="1" applyProtection="1">
      <alignment horizontal="left" vertical="top"/>
      <protection locked="0"/>
    </xf>
    <xf numFmtId="0" fontId="18" fillId="7" borderId="1" xfId="0" applyFont="1" applyFill="1" applyBorder="1" applyAlignment="1">
      <alignment horizontal="center" vertical="center" wrapText="1"/>
    </xf>
    <xf numFmtId="0" fontId="28" fillId="0" borderId="10" xfId="0" applyFont="1" applyBorder="1" applyAlignment="1" applyProtection="1">
      <alignment horizontal="center" vertical="center" wrapText="1"/>
      <protection locked="0"/>
    </xf>
  </cellXfs>
  <cellStyles count="1">
    <cellStyle name="Normal" xfId="0" builtinId="0"/>
  </cellStyles>
  <dxfs count="64">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s>
  <tableStyles count="0" defaultTableStyle="TableStyleMedium2" defaultPivotStyle="PivotStyleLight16"/>
  <colors>
    <mruColors>
      <color rgb="FFFF5050"/>
      <color rgb="FFEC6114"/>
      <color rgb="FF0EBE16"/>
      <color rgb="FF66FF66"/>
      <color rgb="FFFF6699"/>
      <color rgb="FFFF7C80"/>
      <color rgb="FFFFCC99"/>
      <color rgb="FF00FF99"/>
      <color rgb="FF33CC33"/>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34</xdr:col>
      <xdr:colOff>0</xdr:colOff>
      <xdr:row>6</xdr:row>
      <xdr:rowOff>4536</xdr:rowOff>
    </xdr:to>
    <xdr:grpSp>
      <xdr:nvGrpSpPr>
        <xdr:cNvPr id="3" name="Group 4">
          <a:extLst>
            <a:ext uri="{FF2B5EF4-FFF2-40B4-BE49-F238E27FC236}">
              <a16:creationId xmlns:a16="http://schemas.microsoft.com/office/drawing/2014/main" id="{00000000-0008-0000-0000-000003000000}"/>
            </a:ext>
          </a:extLst>
        </xdr:cNvPr>
        <xdr:cNvGrpSpPr>
          <a:grpSpLocks/>
        </xdr:cNvGrpSpPr>
      </xdr:nvGrpSpPr>
      <xdr:grpSpPr bwMode="auto">
        <a:xfrm>
          <a:off x="0" y="31750"/>
          <a:ext cx="25950333" cy="1052286"/>
          <a:chOff x="-8" y="0"/>
          <a:chExt cx="1382" cy="136"/>
        </a:xfrm>
      </xdr:grpSpPr>
      <xdr:sp macro="" textlink="">
        <xdr:nvSpPr>
          <xdr:cNvPr id="4" name="1 CuadroTexto">
            <a:extLst>
              <a:ext uri="{FF2B5EF4-FFF2-40B4-BE49-F238E27FC236}">
                <a16:creationId xmlns:a16="http://schemas.microsoft.com/office/drawing/2014/main" id="{00000000-0008-0000-0000-000004000000}"/>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5" name="3 CuadroTexto">
            <a:extLst>
              <a:ext uri="{FF2B5EF4-FFF2-40B4-BE49-F238E27FC236}">
                <a16:creationId xmlns:a16="http://schemas.microsoft.com/office/drawing/2014/main" id="{00000000-0008-0000-0000-000005000000}"/>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6" name="7 CuadroTexto">
            <a:extLst>
              <a:ext uri="{FF2B5EF4-FFF2-40B4-BE49-F238E27FC236}">
                <a16:creationId xmlns:a16="http://schemas.microsoft.com/office/drawing/2014/main" id="{00000000-0008-0000-0000-000006000000}"/>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7" name="8 CuadroTexto">
            <a:extLst>
              <a:ext uri="{FF2B5EF4-FFF2-40B4-BE49-F238E27FC236}">
                <a16:creationId xmlns:a16="http://schemas.microsoft.com/office/drawing/2014/main" id="{00000000-0008-0000-0000-000007000000}"/>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GESTIÓN</a:t>
            </a:r>
            <a:r>
              <a:rPr lang="es-ES" sz="1100" b="1" i="0" strike="noStrike" baseline="0">
                <a:solidFill>
                  <a:srgbClr val="000000"/>
                </a:solidFill>
                <a:latin typeface="Times New Roman"/>
                <a:cs typeface="Times New Roman"/>
              </a:rPr>
              <a:t> DE MEJORAMIENTO</a:t>
            </a:r>
            <a:endParaRPr lang="es-ES" sz="1100" b="1" i="0" strike="noStrike">
              <a:solidFill>
                <a:srgbClr val="000000"/>
              </a:solidFill>
              <a:latin typeface="Times New Roman"/>
              <a:cs typeface="Times New Roman"/>
            </a:endParaRPr>
          </a:p>
        </xdr:txBody>
      </xdr:sp>
      <xdr:sp macro="" textlink="">
        <xdr:nvSpPr>
          <xdr:cNvPr id="8" name="10 CuadroTexto">
            <a:extLst>
              <a:ext uri="{FF2B5EF4-FFF2-40B4-BE49-F238E27FC236}">
                <a16:creationId xmlns:a16="http://schemas.microsoft.com/office/drawing/2014/main" id="{00000000-0008-0000-0000-000008000000}"/>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1100" b="1" i="0" strike="noStrike">
                <a:solidFill>
                  <a:srgbClr val="000000"/>
                </a:solidFill>
                <a:latin typeface="Times New Roman" pitchFamily="18" charset="0"/>
                <a:cs typeface="Times New Roman" pitchFamily="18" charset="0"/>
              </a:rPr>
              <a:t>MAPA DE RIESGOS DE CORRUPCIÓN</a:t>
            </a:r>
          </a:p>
        </xdr:txBody>
      </xdr:sp>
      <xdr:sp macro="" textlink="">
        <xdr:nvSpPr>
          <xdr:cNvPr id="9" name="11 CuadroTexto">
            <a:extLst>
              <a:ext uri="{FF2B5EF4-FFF2-40B4-BE49-F238E27FC236}">
                <a16:creationId xmlns:a16="http://schemas.microsoft.com/office/drawing/2014/main" id="{00000000-0008-0000-0000-000009000000}"/>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10" name="12 CuadroTexto">
            <a:extLst>
              <a:ext uri="{FF2B5EF4-FFF2-40B4-BE49-F238E27FC236}">
                <a16:creationId xmlns:a16="http://schemas.microsoft.com/office/drawing/2014/main" id="{00000000-0008-0000-0000-00000A000000}"/>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1" name="13 CuadroTexto">
            <a:extLst>
              <a:ext uri="{FF2B5EF4-FFF2-40B4-BE49-F238E27FC236}">
                <a16:creationId xmlns:a16="http://schemas.microsoft.com/office/drawing/2014/main" id="{00000000-0008-0000-0000-00000B000000}"/>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2" name="14 CuadroTexto">
            <a:extLst>
              <a:ext uri="{FF2B5EF4-FFF2-40B4-BE49-F238E27FC236}">
                <a16:creationId xmlns:a16="http://schemas.microsoft.com/office/drawing/2014/main" id="{00000000-0008-0000-0000-00000C000000}"/>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3" name="16 CuadroTexto">
            <a:extLst>
              <a:ext uri="{FF2B5EF4-FFF2-40B4-BE49-F238E27FC236}">
                <a16:creationId xmlns:a16="http://schemas.microsoft.com/office/drawing/2014/main" id="{00000000-0008-0000-0000-00000D000000}"/>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000" b="1" i="0" strike="noStrike">
                <a:solidFill>
                  <a:srgbClr val="000000"/>
                </a:solidFill>
                <a:latin typeface="Times New Roman"/>
                <a:cs typeface="Times New Roman"/>
              </a:rPr>
              <a:t>E-MEJ-FT-00</a:t>
            </a:r>
          </a:p>
        </xdr:txBody>
      </xdr:sp>
      <xdr:sp macro="" textlink="">
        <xdr:nvSpPr>
          <xdr:cNvPr id="14" name="17 CuadroTexto">
            <a:extLst>
              <a:ext uri="{FF2B5EF4-FFF2-40B4-BE49-F238E27FC236}">
                <a16:creationId xmlns:a16="http://schemas.microsoft.com/office/drawing/2014/main" id="{00000000-0008-0000-0000-00000E000000}"/>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200" b="1" i="0" strike="noStrike">
                <a:solidFill>
                  <a:srgbClr val="000000"/>
                </a:solidFill>
                <a:latin typeface="Times New Roman"/>
                <a:cs typeface="Times New Roman"/>
              </a:rPr>
              <a:t>1</a:t>
            </a:r>
          </a:p>
        </xdr:txBody>
      </xdr:sp>
      <xdr:sp macro="" textlink="">
        <xdr:nvSpPr>
          <xdr:cNvPr id="15" name="18 CuadroTexto">
            <a:extLst>
              <a:ext uri="{FF2B5EF4-FFF2-40B4-BE49-F238E27FC236}">
                <a16:creationId xmlns:a16="http://schemas.microsoft.com/office/drawing/2014/main" id="{00000000-0008-0000-0000-00000F000000}"/>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b="1">
                <a:latin typeface="Times New Roman" pitchFamily="18" charset="0"/>
                <a:cs typeface="Times New Roman" pitchFamily="18" charset="0"/>
              </a:rPr>
              <a:t>1 DE 1</a:t>
            </a:r>
          </a:p>
        </xdr:txBody>
      </xdr:sp>
      <xdr:sp macro="" textlink="">
        <xdr:nvSpPr>
          <xdr:cNvPr id="16" name="19 CuadroTexto">
            <a:extLst>
              <a:ext uri="{FF2B5EF4-FFF2-40B4-BE49-F238E27FC236}">
                <a16:creationId xmlns:a16="http://schemas.microsoft.com/office/drawing/2014/main" id="{00000000-0008-0000-0000-000010000000}"/>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000" b="1" i="0" strike="noStrike">
                <a:solidFill>
                  <a:srgbClr val="000000"/>
                </a:solidFill>
                <a:latin typeface="Times New Roman"/>
                <a:cs typeface="Times New Roman"/>
              </a:rPr>
              <a:t>NOVIEMBRE DE 2016</a:t>
            </a:r>
          </a:p>
        </xdr:txBody>
      </xdr:sp>
    </xdr:grpSp>
    <xdr:clientData/>
  </xdr:twoCellAnchor>
  <xdr:twoCellAnchor editAs="oneCell">
    <xdr:from>
      <xdr:col>0</xdr:col>
      <xdr:colOff>1226484</xdr:colOff>
      <xdr:row>0</xdr:row>
      <xdr:rowOff>79375</xdr:rowOff>
    </xdr:from>
    <xdr:to>
      <xdr:col>1</xdr:col>
      <xdr:colOff>622181</xdr:colOff>
      <xdr:row>5</xdr:row>
      <xdr:rowOff>149985</xdr:rowOff>
    </xdr:to>
    <xdr:pic>
      <xdr:nvPicPr>
        <xdr:cNvPr id="17" name="Imagen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11038" cy="1023110"/>
        </a:xfrm>
        <a:prstGeom prst="rect">
          <a:avLst/>
        </a:prstGeom>
      </xdr:spPr>
    </xdr:pic>
    <xdr:clientData/>
  </xdr:twoCellAnchor>
  <xdr:twoCellAnchor>
    <xdr:from>
      <xdr:col>11</xdr:col>
      <xdr:colOff>1397000</xdr:colOff>
      <xdr:row>47</xdr:row>
      <xdr:rowOff>0</xdr:rowOff>
    </xdr:from>
    <xdr:to>
      <xdr:col>11</xdr:col>
      <xdr:colOff>2968625</xdr:colOff>
      <xdr:row>47</xdr:row>
      <xdr:rowOff>0</xdr:rowOff>
    </xdr:to>
    <xdr:cxnSp macro="">
      <xdr:nvCxnSpPr>
        <xdr:cNvPr id="47" name="Conector recto 46">
          <a:extLst>
            <a:ext uri="{FF2B5EF4-FFF2-40B4-BE49-F238E27FC236}">
              <a16:creationId xmlns:a16="http://schemas.microsoft.com/office/drawing/2014/main" id="{00000000-0008-0000-0000-00002F000000}"/>
            </a:ext>
          </a:extLst>
        </xdr:cNvPr>
        <xdr:cNvCxnSpPr/>
      </xdr:nvCxnSpPr>
      <xdr:spPr>
        <a:xfrm>
          <a:off x="11620500" y="6492875"/>
          <a:ext cx="15716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1428750</xdr:colOff>
      <xdr:row>48</xdr:row>
      <xdr:rowOff>1</xdr:rowOff>
    </xdr:from>
    <xdr:to>
      <xdr:col>12</xdr:col>
      <xdr:colOff>0</xdr:colOff>
      <xdr:row>48</xdr:row>
      <xdr:rowOff>15875</xdr:rowOff>
    </xdr:to>
    <xdr:cxnSp macro="">
      <xdr:nvCxnSpPr>
        <xdr:cNvPr id="55" name="Conector recto 54">
          <a:extLst>
            <a:ext uri="{FF2B5EF4-FFF2-40B4-BE49-F238E27FC236}">
              <a16:creationId xmlns:a16="http://schemas.microsoft.com/office/drawing/2014/main" id="{00000000-0008-0000-0000-000037000000}"/>
            </a:ext>
          </a:extLst>
        </xdr:cNvPr>
        <xdr:cNvCxnSpPr/>
      </xdr:nvCxnSpPr>
      <xdr:spPr>
        <a:xfrm flipV="1">
          <a:off x="11652250" y="6683376"/>
          <a:ext cx="1555750"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67713</xdr:colOff>
      <xdr:row>0</xdr:row>
      <xdr:rowOff>41777</xdr:rowOff>
    </xdr:from>
    <xdr:to>
      <xdr:col>54</xdr:col>
      <xdr:colOff>260720</xdr:colOff>
      <xdr:row>6</xdr:row>
      <xdr:rowOff>10027</xdr:rowOff>
    </xdr:to>
    <xdr:grpSp>
      <xdr:nvGrpSpPr>
        <xdr:cNvPr id="2" name="Group 4">
          <a:extLst>
            <a:ext uri="{FF2B5EF4-FFF2-40B4-BE49-F238E27FC236}">
              <a16:creationId xmlns:a16="http://schemas.microsoft.com/office/drawing/2014/main" id="{00000000-0008-0000-0100-000002000000}"/>
            </a:ext>
          </a:extLst>
        </xdr:cNvPr>
        <xdr:cNvGrpSpPr>
          <a:grpSpLocks/>
        </xdr:cNvGrpSpPr>
      </xdr:nvGrpSpPr>
      <xdr:grpSpPr bwMode="auto">
        <a:xfrm>
          <a:off x="67713" y="41777"/>
          <a:ext cx="53977507" cy="1127125"/>
          <a:chOff x="-8" y="0"/>
          <a:chExt cx="1382" cy="136"/>
        </a:xfrm>
      </xdr:grpSpPr>
      <xdr:sp macro="" textlink="">
        <xdr:nvSpPr>
          <xdr:cNvPr id="3" name="1 CuadroTexto">
            <a:extLst>
              <a:ext uri="{FF2B5EF4-FFF2-40B4-BE49-F238E27FC236}">
                <a16:creationId xmlns:a16="http://schemas.microsoft.com/office/drawing/2014/main" id="{00000000-0008-0000-0100-000003000000}"/>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00000000-0008-0000-0100-000004000000}"/>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00000000-0008-0000-0100-000005000000}"/>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00000000-0008-0000-0100-000006000000}"/>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00000000-0008-0000-0100-000007000000}"/>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00000000-0008-0000-0100-000008000000}"/>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00000000-0008-0000-0100-000009000000}"/>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00000000-0008-0000-0100-00000A000000}"/>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00000000-0008-0000-0100-00000B000000}"/>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00000000-0008-0000-0100-00000C000000}"/>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00000000-0008-0000-0100-00000D000000}"/>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00000000-0008-0000-0100-00000E000000}"/>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00000000-0008-0000-0100-00000F000000}"/>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1226484</xdr:colOff>
      <xdr:row>0</xdr:row>
      <xdr:rowOff>79375</xdr:rowOff>
    </xdr:from>
    <xdr:to>
      <xdr:col>1</xdr:col>
      <xdr:colOff>892390</xdr:colOff>
      <xdr:row>5</xdr:row>
      <xdr:rowOff>323167</xdr:rowOff>
    </xdr:to>
    <xdr:pic>
      <xdr:nvPicPr>
        <xdr:cNvPr id="16" name="Imagen 16">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0647" cy="102311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W50"/>
  <sheetViews>
    <sheetView topLeftCell="G1" zoomScale="60" zoomScaleNormal="60" workbookViewId="0">
      <selection activeCell="AF50" sqref="AF50"/>
    </sheetView>
  </sheetViews>
  <sheetFormatPr baseColWidth="10" defaultColWidth="11.453125" defaultRowHeight="14.5" x14ac:dyDescent="0.35"/>
  <cols>
    <col min="1" max="1" width="22.54296875" customWidth="1"/>
    <col min="2" max="2" width="15.453125" customWidth="1"/>
    <col min="3" max="3" width="16.1796875" customWidth="1"/>
    <col min="4" max="4" width="21.54296875" customWidth="1"/>
    <col min="5" max="5" width="19.1796875" customWidth="1"/>
    <col min="6" max="6" width="2" hidden="1" customWidth="1"/>
    <col min="7" max="7" width="18.26953125" customWidth="1"/>
    <col min="8" max="8" width="11.453125" hidden="1" customWidth="1"/>
    <col min="9" max="9" width="10.453125" hidden="1" customWidth="1"/>
    <col min="10" max="10" width="17.1796875" customWidth="1"/>
    <col min="11" max="11" width="20.26953125" customWidth="1"/>
    <col min="12" max="12" width="44.7265625" customWidth="1"/>
    <col min="13" max="13" width="9.54296875" customWidth="1"/>
    <col min="14" max="19" width="11.453125" hidden="1" customWidth="1"/>
    <col min="20" max="20" width="2.453125" hidden="1" customWidth="1"/>
    <col min="21" max="21" width="10.453125" customWidth="1"/>
    <col min="22" max="22" width="14.1796875" customWidth="1"/>
    <col min="23" max="23" width="11.453125" hidden="1" customWidth="1"/>
    <col min="24" max="24" width="15.26953125" customWidth="1"/>
    <col min="25" max="26" width="11.453125" hidden="1" customWidth="1"/>
    <col min="27" max="27" width="16.453125" customWidth="1"/>
    <col min="28" max="29" width="15.26953125" customWidth="1"/>
    <col min="30" max="30" width="17" customWidth="1"/>
    <col min="32" max="32" width="15.453125" customWidth="1"/>
    <col min="33" max="33" width="19.1796875" customWidth="1"/>
    <col min="34" max="34" width="16.1796875" customWidth="1"/>
  </cols>
  <sheetData>
    <row r="1" spans="1:34 16374:16377" x14ac:dyDescent="0.3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XET1" s="2" t="s">
        <v>0</v>
      </c>
      <c r="XEU1" s="3" t="s">
        <v>1</v>
      </c>
    </row>
    <row r="2" spans="1:34 16374:16377"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XET2" t="s">
        <v>2</v>
      </c>
      <c r="XEU2">
        <v>5</v>
      </c>
      <c r="XEV2" s="68"/>
    </row>
    <row r="3" spans="1:34 16374:16377" x14ac:dyDescent="0.3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XET3" t="s">
        <v>3</v>
      </c>
      <c r="XEU3">
        <v>4</v>
      </c>
      <c r="XEV3" s="68"/>
    </row>
    <row r="4" spans="1:34 16374:16377" x14ac:dyDescent="0.3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XET4" t="s">
        <v>4</v>
      </c>
      <c r="XEU4">
        <v>3</v>
      </c>
      <c r="XEV4" s="68"/>
    </row>
    <row r="5" spans="1:34 16374:16377" x14ac:dyDescent="0.3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XET5" t="s">
        <v>5</v>
      </c>
      <c r="XEU5">
        <v>2</v>
      </c>
      <c r="XEV5" s="68"/>
    </row>
    <row r="6" spans="1:34 16374:16377" x14ac:dyDescent="0.3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XET6" t="s">
        <v>6</v>
      </c>
      <c r="XEU6">
        <v>1</v>
      </c>
      <c r="XEV6" s="68"/>
    </row>
    <row r="7" spans="1:34 16374:16377" ht="21" customHeight="1" x14ac:dyDescent="0.35">
      <c r="A7" s="123" t="s">
        <v>7</v>
      </c>
      <c r="B7" s="124"/>
      <c r="C7" s="124"/>
      <c r="D7" s="125"/>
      <c r="E7" s="1"/>
      <c r="F7" s="1"/>
      <c r="G7" s="1"/>
      <c r="H7" s="1"/>
      <c r="I7" s="1"/>
      <c r="J7" s="1"/>
      <c r="K7" s="1"/>
      <c r="L7" s="1"/>
      <c r="M7" s="1"/>
      <c r="N7" s="1"/>
      <c r="O7" s="1"/>
      <c r="P7" s="1"/>
      <c r="Q7" s="1"/>
      <c r="R7" s="1"/>
      <c r="S7" s="1"/>
      <c r="T7" s="1"/>
      <c r="U7" s="1"/>
      <c r="V7" s="1"/>
      <c r="W7" s="1"/>
      <c r="X7" s="1"/>
      <c r="Y7" s="1"/>
      <c r="Z7" s="1"/>
      <c r="AA7" s="1"/>
      <c r="AB7" s="1"/>
      <c r="AC7" s="1"/>
      <c r="AD7" s="1"/>
      <c r="AE7" s="1"/>
      <c r="AF7" s="1"/>
      <c r="AG7" s="1"/>
      <c r="AH7" s="27"/>
      <c r="XET7" s="178" t="s">
        <v>8</v>
      </c>
      <c r="XEU7" s="179"/>
    </row>
    <row r="8" spans="1:34 16374:16377" x14ac:dyDescent="0.35">
      <c r="A8" s="151" t="s">
        <v>9</v>
      </c>
      <c r="B8" s="151"/>
      <c r="C8" s="151"/>
      <c r="D8" s="151"/>
      <c r="E8" s="151" t="s">
        <v>10</v>
      </c>
      <c r="F8" s="151"/>
      <c r="G8" s="151"/>
      <c r="H8" s="151"/>
      <c r="I8" s="151"/>
      <c r="J8" s="151"/>
      <c r="K8" s="151"/>
      <c r="L8" s="151"/>
      <c r="M8" s="151"/>
      <c r="N8" s="151"/>
      <c r="O8" s="151"/>
      <c r="P8" s="151"/>
      <c r="Q8" s="151"/>
      <c r="R8" s="151"/>
      <c r="S8" s="151"/>
      <c r="T8" s="151"/>
      <c r="U8" s="151"/>
      <c r="V8" s="151"/>
      <c r="W8" s="151"/>
      <c r="X8" s="151"/>
      <c r="Y8" s="151"/>
      <c r="Z8" s="151"/>
      <c r="AA8" s="151"/>
      <c r="AB8" s="151"/>
      <c r="AC8" s="151"/>
      <c r="AD8" s="151"/>
      <c r="AE8" s="139" t="s">
        <v>11</v>
      </c>
      <c r="AF8" s="142" t="s">
        <v>12</v>
      </c>
      <c r="AG8" s="143"/>
      <c r="AH8" s="144"/>
      <c r="XET8" s="178" t="s">
        <v>1</v>
      </c>
      <c r="XEU8" s="179"/>
    </row>
    <row r="9" spans="1:34 16374:16377" x14ac:dyDescent="0.35">
      <c r="A9" s="164" t="s">
        <v>13</v>
      </c>
      <c r="B9" s="166" t="s">
        <v>14</v>
      </c>
      <c r="C9" s="166" t="s">
        <v>15</v>
      </c>
      <c r="D9" s="168" t="s">
        <v>16</v>
      </c>
      <c r="E9" s="151" t="s">
        <v>17</v>
      </c>
      <c r="F9" s="151"/>
      <c r="G9" s="151"/>
      <c r="H9" s="151"/>
      <c r="I9" s="151"/>
      <c r="J9" s="151"/>
      <c r="K9" s="96" t="s">
        <v>18</v>
      </c>
      <c r="L9" s="151" t="s">
        <v>19</v>
      </c>
      <c r="M9" s="151"/>
      <c r="N9" s="151"/>
      <c r="O9" s="151"/>
      <c r="P9" s="151"/>
      <c r="Q9" s="151"/>
      <c r="R9" s="151"/>
      <c r="S9" s="151"/>
      <c r="T9" s="151"/>
      <c r="U9" s="151"/>
      <c r="V9" s="151"/>
      <c r="W9" s="151"/>
      <c r="X9" s="151"/>
      <c r="Y9" s="151"/>
      <c r="Z9" s="151"/>
      <c r="AA9" s="151"/>
      <c r="AB9" s="151"/>
      <c r="AC9" s="151"/>
      <c r="AD9" s="151"/>
      <c r="AE9" s="140"/>
      <c r="AF9" s="145"/>
      <c r="AG9" s="146"/>
      <c r="AH9" s="147"/>
      <c r="XET9" s="4" t="s">
        <v>20</v>
      </c>
      <c r="XEU9" s="4" t="s">
        <v>21</v>
      </c>
      <c r="XEV9" s="4" t="s">
        <v>22</v>
      </c>
    </row>
    <row r="10" spans="1:34 16374:16377" ht="15" customHeight="1" x14ac:dyDescent="0.35">
      <c r="A10" s="164"/>
      <c r="B10" s="166"/>
      <c r="C10" s="166"/>
      <c r="D10" s="168"/>
      <c r="E10" s="172" t="s">
        <v>23</v>
      </c>
      <c r="F10" s="172"/>
      <c r="G10" s="172"/>
      <c r="H10" s="172"/>
      <c r="I10" s="172"/>
      <c r="J10" s="172"/>
      <c r="K10" s="97"/>
      <c r="L10" s="141" t="s">
        <v>24</v>
      </c>
      <c r="M10" s="185" t="s">
        <v>25</v>
      </c>
      <c r="N10" s="5"/>
      <c r="O10" s="5"/>
      <c r="P10" s="5"/>
      <c r="Q10" s="5"/>
      <c r="R10" s="5"/>
      <c r="S10" s="5"/>
      <c r="T10" s="5"/>
      <c r="U10" s="152" t="s">
        <v>26</v>
      </c>
      <c r="V10" s="187" t="s">
        <v>27</v>
      </c>
      <c r="W10" s="188"/>
      <c r="X10" s="188"/>
      <c r="Y10" s="188"/>
      <c r="Z10" s="188"/>
      <c r="AA10" s="189"/>
      <c r="AB10" s="183" t="s">
        <v>28</v>
      </c>
      <c r="AC10" s="183"/>
      <c r="AD10" s="183"/>
      <c r="AE10" s="140"/>
      <c r="AF10" s="148"/>
      <c r="AG10" s="149"/>
      <c r="AH10" s="150"/>
      <c r="XET10">
        <v>5</v>
      </c>
      <c r="XEU10">
        <v>10</v>
      </c>
      <c r="XEV10">
        <v>20</v>
      </c>
    </row>
    <row r="11" spans="1:34 16374:16377" ht="32.25" customHeight="1" x14ac:dyDescent="0.35">
      <c r="A11" s="165"/>
      <c r="B11" s="167"/>
      <c r="C11" s="167"/>
      <c r="D11" s="169"/>
      <c r="E11" s="6" t="s">
        <v>29</v>
      </c>
      <c r="F11" s="7"/>
      <c r="G11" s="6" t="s">
        <v>30</v>
      </c>
      <c r="H11" s="7"/>
      <c r="I11" s="7"/>
      <c r="J11" s="70" t="s">
        <v>31</v>
      </c>
      <c r="K11" s="98"/>
      <c r="L11" s="184"/>
      <c r="M11" s="186"/>
      <c r="N11" s="8"/>
      <c r="O11" s="8"/>
      <c r="P11" s="8"/>
      <c r="Q11" s="8"/>
      <c r="R11" s="8"/>
      <c r="S11" s="8"/>
      <c r="T11" s="8"/>
      <c r="U11" s="153"/>
      <c r="V11" s="25" t="s">
        <v>29</v>
      </c>
      <c r="W11" s="9"/>
      <c r="X11" s="10" t="s">
        <v>30</v>
      </c>
      <c r="Y11" s="11"/>
      <c r="Z11" s="8"/>
      <c r="AA11" s="12" t="s">
        <v>31</v>
      </c>
      <c r="AB11" s="69" t="s">
        <v>32</v>
      </c>
      <c r="AC11" s="66" t="s">
        <v>33</v>
      </c>
      <c r="AD11" s="66" t="s">
        <v>34</v>
      </c>
      <c r="AE11" s="141"/>
      <c r="AF11" s="24" t="s">
        <v>33</v>
      </c>
      <c r="AG11" s="26" t="s">
        <v>35</v>
      </c>
      <c r="AH11" s="24" t="s">
        <v>36</v>
      </c>
      <c r="XET11" t="s">
        <v>37</v>
      </c>
      <c r="XEU11" t="s">
        <v>38</v>
      </c>
      <c r="XEV11" t="s">
        <v>30</v>
      </c>
      <c r="XEW11" t="s">
        <v>29</v>
      </c>
    </row>
    <row r="12" spans="1:34 16374:16377" ht="50.25" customHeight="1" x14ac:dyDescent="0.35">
      <c r="A12" s="99"/>
      <c r="B12" s="101"/>
      <c r="C12" s="104"/>
      <c r="D12" s="106"/>
      <c r="E12" s="84" t="s">
        <v>4</v>
      </c>
      <c r="F12" s="109" t="str">
        <f>IF(E12="(1) RARA VEZ","1", IF(E12="(2) IMPROBABLE","2",IF(E12="(3) POSIBLE","3",IF(E12="(4) PROBABLE","4",IF(E12="(5) CASI SEGURO","5","")))))</f>
        <v>3</v>
      </c>
      <c r="G12" s="84" t="s">
        <v>22</v>
      </c>
      <c r="H12" s="79" t="str">
        <f>IF(G12="(5) MODERADO","5", IF(G12="(10) MAYOR","10",IF(G12="(20) CATASTROFICO","20","")))</f>
        <v>20</v>
      </c>
      <c r="I12" s="79">
        <f>F12*H12</f>
        <v>60</v>
      </c>
      <c r="J12" s="111">
        <f>+I12</f>
        <v>60</v>
      </c>
      <c r="K12" s="74"/>
      <c r="L12" s="15" t="s">
        <v>39</v>
      </c>
      <c r="M12" s="14" t="s">
        <v>37</v>
      </c>
      <c r="N12" s="67">
        <f>IF(M12="SÍ",15,"0")</f>
        <v>15</v>
      </c>
      <c r="O12" s="93">
        <f>SUM(N12:N18)</f>
        <v>70</v>
      </c>
      <c r="P12" s="94">
        <f>IF(AND($O12&gt;=0,$O12&lt;=50),0,IF(AND($O12&gt;50,$O12&lt;=75),1,IF(AND($O12&gt;75,$O12&lt;=100),2,"")))</f>
        <v>1</v>
      </c>
      <c r="Q12" s="94">
        <f>$F12-$P12</f>
        <v>2</v>
      </c>
      <c r="R12" s="86">
        <f>IF($Q12&lt;=0,1,$Q12)</f>
        <v>2</v>
      </c>
      <c r="S12" s="94">
        <f>$H12-$P12</f>
        <v>19</v>
      </c>
      <c r="T12" s="86">
        <f>IF($S12=19,10,IF($S12=18,5,IF($S12=9,5,IF($S12=8,5,H12))))</f>
        <v>10</v>
      </c>
      <c r="U12" s="88" t="s">
        <v>29</v>
      </c>
      <c r="V12" s="114" t="str">
        <f>IF(AND($U12="PROBABILIDAD",$R12=1),$XET$6,IF(AND($U12="PROBABILIDAD",$R12=2),$XET$5,IF(AND($U12="PROBABILIDAD",$R12=3),$XET$4,IF(AND($U12="PROBABILIDAD",$R12=4),$XET$3,IF(AND($U12="PROBABILIDAD",$R12=5),$XET$2,$E12)))))</f>
        <v>(2) IMPROBABLE</v>
      </c>
      <c r="W12" s="180">
        <f>IF($U12="PROBABILIDAD",$R12,$F12)</f>
        <v>2</v>
      </c>
      <c r="X12" s="116" t="str">
        <f>IF(AND($U12="IMPACTO",$S12=18),$XET$9,IF(AND($U12="IMPACTO",$S12=19),$XEU$9,IF(AND($U12="IMPACTO",$S12=20),$XEV$9,IF(AND($U12="IMPACTO",$S12&lt;10),$XET$9,$G12))))</f>
        <v>(20) CATASTROFICO</v>
      </c>
      <c r="Y12" s="78" t="str">
        <f>IF($U12="IMPACTO",$T12,$H12)</f>
        <v>20</v>
      </c>
      <c r="Z12" s="79">
        <f>$W12*$Y12</f>
        <v>40</v>
      </c>
      <c r="AA12" s="80">
        <f>$Z12</f>
        <v>40</v>
      </c>
      <c r="AB12" s="74"/>
      <c r="AC12" s="74"/>
      <c r="AD12" s="74"/>
      <c r="AE12" s="74"/>
      <c r="AF12" s="74"/>
      <c r="AG12" s="74"/>
      <c r="AH12" s="76"/>
    </row>
    <row r="13" spans="1:34 16374:16377" ht="48" customHeight="1" x14ac:dyDescent="0.35">
      <c r="A13" s="99"/>
      <c r="B13" s="102"/>
      <c r="C13" s="104"/>
      <c r="D13" s="107"/>
      <c r="E13" s="84"/>
      <c r="F13" s="109"/>
      <c r="G13" s="84"/>
      <c r="H13" s="79"/>
      <c r="I13" s="79"/>
      <c r="J13" s="111"/>
      <c r="K13" s="75"/>
      <c r="L13" s="16" t="s">
        <v>40</v>
      </c>
      <c r="M13" s="14" t="s">
        <v>37</v>
      </c>
      <c r="N13" s="13">
        <f>IF(M13="SÍ",5,"0")</f>
        <v>5</v>
      </c>
      <c r="O13" s="79"/>
      <c r="P13" s="95"/>
      <c r="Q13" s="95"/>
      <c r="R13" s="87"/>
      <c r="S13" s="95"/>
      <c r="T13" s="87"/>
      <c r="U13" s="89"/>
      <c r="V13" s="90"/>
      <c r="W13" s="181"/>
      <c r="X13" s="92"/>
      <c r="Y13" s="78"/>
      <c r="Z13" s="79"/>
      <c r="AA13" s="81"/>
      <c r="AB13" s="75"/>
      <c r="AC13" s="75"/>
      <c r="AD13" s="75"/>
      <c r="AE13" s="75"/>
      <c r="AF13" s="75"/>
      <c r="AG13" s="75"/>
      <c r="AH13" s="77"/>
    </row>
    <row r="14" spans="1:34 16374:16377" ht="33" customHeight="1" x14ac:dyDescent="0.35">
      <c r="A14" s="99"/>
      <c r="B14" s="102"/>
      <c r="C14" s="104"/>
      <c r="D14" s="107"/>
      <c r="E14" s="84"/>
      <c r="F14" s="109"/>
      <c r="G14" s="84"/>
      <c r="H14" s="79"/>
      <c r="I14" s="79"/>
      <c r="J14" s="112" t="str">
        <f>IF(AND(I12&gt;=5,I12&lt;=10),"BAJA",IF(AND(I12&gt;=15,I12&lt;=25),"MODERADA",IF(AND(I12&gt;=30,I12&lt;=50),"ALTA",IF(AND(I12&gt;=60,I12&lt;=100),"EXTREMA",""))))</f>
        <v>EXTREMA</v>
      </c>
      <c r="K14" s="75"/>
      <c r="L14" s="17" t="s">
        <v>41</v>
      </c>
      <c r="M14" s="14" t="s">
        <v>37</v>
      </c>
      <c r="N14" s="13">
        <f>IF(M14="SÍ",15,"0")</f>
        <v>15</v>
      </c>
      <c r="O14" s="79"/>
      <c r="P14" s="95"/>
      <c r="Q14" s="95"/>
      <c r="R14" s="87"/>
      <c r="S14" s="95"/>
      <c r="T14" s="87"/>
      <c r="U14" s="89"/>
      <c r="V14" s="90"/>
      <c r="W14" s="181"/>
      <c r="X14" s="92"/>
      <c r="Y14" s="78"/>
      <c r="Z14" s="79"/>
      <c r="AA14" s="82" t="str">
        <f>IF(AND($Z12&gt;=5,$Z12&lt;=10),"BAJA",IF(AND($Z12&gt;=15,$Z12&lt;=25),"MODERADA",IF(AND($Z12&gt;=30,$Z12&lt;=50),"ALTA",IF(AND($Z12&gt;=60,$Z12&lt;=100),"EXTREMA",""))))</f>
        <v>ALTA</v>
      </c>
      <c r="AB14" s="75"/>
      <c r="AC14" s="75"/>
      <c r="AD14" s="75"/>
      <c r="AE14" s="75"/>
      <c r="AF14" s="75"/>
      <c r="AG14" s="75"/>
      <c r="AH14" s="77"/>
    </row>
    <row r="15" spans="1:34 16374:16377" ht="26.25" customHeight="1" x14ac:dyDescent="0.35">
      <c r="A15" s="99"/>
      <c r="B15" s="102"/>
      <c r="C15" s="104"/>
      <c r="D15" s="107"/>
      <c r="E15" s="84"/>
      <c r="F15" s="109"/>
      <c r="G15" s="84"/>
      <c r="H15" s="79"/>
      <c r="I15" s="79"/>
      <c r="J15" s="112"/>
      <c r="K15" s="75"/>
      <c r="L15" s="17" t="s">
        <v>42</v>
      </c>
      <c r="M15" s="14" t="s">
        <v>37</v>
      </c>
      <c r="N15" s="13">
        <f>IF(M15="SÍ",10,"0")</f>
        <v>10</v>
      </c>
      <c r="O15" s="79"/>
      <c r="P15" s="95"/>
      <c r="Q15" s="95"/>
      <c r="R15" s="87"/>
      <c r="S15" s="95"/>
      <c r="T15" s="87"/>
      <c r="U15" s="89"/>
      <c r="V15" s="90"/>
      <c r="W15" s="181"/>
      <c r="X15" s="92"/>
      <c r="Y15" s="78"/>
      <c r="Z15" s="79"/>
      <c r="AA15" s="82"/>
      <c r="AB15" s="75"/>
      <c r="AC15" s="75"/>
      <c r="AD15" s="75"/>
      <c r="AE15" s="75"/>
      <c r="AF15" s="75"/>
      <c r="AG15" s="75"/>
      <c r="AH15" s="77"/>
    </row>
    <row r="16" spans="1:34 16374:16377" ht="45" customHeight="1" x14ac:dyDescent="0.35">
      <c r="A16" s="99"/>
      <c r="B16" s="102"/>
      <c r="C16" s="104"/>
      <c r="D16" s="107"/>
      <c r="E16" s="84"/>
      <c r="F16" s="109"/>
      <c r="G16" s="84"/>
      <c r="H16" s="79"/>
      <c r="I16" s="79"/>
      <c r="J16" s="112"/>
      <c r="K16" s="75"/>
      <c r="L16" s="16" t="s">
        <v>43</v>
      </c>
      <c r="M16" s="14" t="s">
        <v>37</v>
      </c>
      <c r="N16" s="13">
        <f>IF(M16="SÍ",15,"0")</f>
        <v>15</v>
      </c>
      <c r="O16" s="79"/>
      <c r="P16" s="95"/>
      <c r="Q16" s="95"/>
      <c r="R16" s="87"/>
      <c r="S16" s="95"/>
      <c r="T16" s="87"/>
      <c r="U16" s="89"/>
      <c r="V16" s="90"/>
      <c r="W16" s="181"/>
      <c r="X16" s="92"/>
      <c r="Y16" s="78"/>
      <c r="Z16" s="79"/>
      <c r="AA16" s="82"/>
      <c r="AB16" s="75"/>
      <c r="AC16" s="75"/>
      <c r="AD16" s="75"/>
      <c r="AE16" s="75"/>
      <c r="AF16" s="75"/>
      <c r="AG16" s="75"/>
      <c r="AH16" s="77"/>
    </row>
    <row r="17" spans="1:34" ht="51" customHeight="1" x14ac:dyDescent="0.35">
      <c r="A17" s="99"/>
      <c r="B17" s="102"/>
      <c r="C17" s="104"/>
      <c r="D17" s="107"/>
      <c r="E17" s="84"/>
      <c r="F17" s="109"/>
      <c r="G17" s="84"/>
      <c r="H17" s="79"/>
      <c r="I17" s="79"/>
      <c r="J17" s="112"/>
      <c r="K17" s="75"/>
      <c r="L17" s="16" t="s">
        <v>44</v>
      </c>
      <c r="M17" s="14" t="s">
        <v>37</v>
      </c>
      <c r="N17" s="13">
        <f>IF(M17="SÍ",10,"0")</f>
        <v>10</v>
      </c>
      <c r="O17" s="79"/>
      <c r="P17" s="95"/>
      <c r="Q17" s="95"/>
      <c r="R17" s="87"/>
      <c r="S17" s="95"/>
      <c r="T17" s="87"/>
      <c r="U17" s="89"/>
      <c r="V17" s="90"/>
      <c r="W17" s="181"/>
      <c r="X17" s="92"/>
      <c r="Y17" s="78"/>
      <c r="Z17" s="79"/>
      <c r="AA17" s="82"/>
      <c r="AB17" s="75"/>
      <c r="AC17" s="75"/>
      <c r="AD17" s="75"/>
      <c r="AE17" s="75"/>
      <c r="AF17" s="75"/>
      <c r="AG17" s="75"/>
      <c r="AH17" s="77"/>
    </row>
    <row r="18" spans="1:34" ht="39.75" customHeight="1" x14ac:dyDescent="0.35">
      <c r="A18" s="100"/>
      <c r="B18" s="103"/>
      <c r="C18" s="105"/>
      <c r="D18" s="108"/>
      <c r="E18" s="85"/>
      <c r="F18" s="110"/>
      <c r="G18" s="85"/>
      <c r="H18" s="79"/>
      <c r="I18" s="79"/>
      <c r="J18" s="113"/>
      <c r="K18" s="75"/>
      <c r="L18" s="19" t="s">
        <v>45</v>
      </c>
      <c r="M18" s="14" t="s">
        <v>38</v>
      </c>
      <c r="N18" s="13" t="str">
        <f>IF(M18="SÍ",30,"0")</f>
        <v>0</v>
      </c>
      <c r="O18" s="79"/>
      <c r="P18" s="95"/>
      <c r="Q18" s="95"/>
      <c r="R18" s="87"/>
      <c r="S18" s="95"/>
      <c r="T18" s="87"/>
      <c r="U18" s="89"/>
      <c r="V18" s="115"/>
      <c r="W18" s="182"/>
      <c r="X18" s="117"/>
      <c r="Y18" s="78"/>
      <c r="Z18" s="79"/>
      <c r="AA18" s="82"/>
      <c r="AB18" s="75"/>
      <c r="AC18" s="75"/>
      <c r="AD18" s="75"/>
      <c r="AE18" s="75"/>
      <c r="AF18" s="75"/>
      <c r="AG18" s="75"/>
      <c r="AH18" s="77"/>
    </row>
    <row r="19" spans="1:34" ht="50.25" customHeight="1" x14ac:dyDescent="0.35">
      <c r="A19" s="99"/>
      <c r="B19" s="101"/>
      <c r="C19" s="104"/>
      <c r="D19" s="106"/>
      <c r="E19" s="84" t="s">
        <v>3</v>
      </c>
      <c r="F19" s="109" t="str">
        <f>IF(E19="(1) RARA VEZ","1", IF(E19="(2) IMPROBABLE","2",IF(E19="(3) POSIBLE","3",IF(E19="(4) PROBABLE","4",IF(E19="(5) CASI SEGURO","5","")))))</f>
        <v>4</v>
      </c>
      <c r="G19" s="84" t="s">
        <v>21</v>
      </c>
      <c r="H19" s="79" t="str">
        <f>IF(G19="(5) MODERADO","5", IF(G19="(10) MAYOR","10",IF(G19="(20) CATASTROFICO","20","")))</f>
        <v>10</v>
      </c>
      <c r="I19" s="79">
        <f>F19*H19</f>
        <v>40</v>
      </c>
      <c r="J19" s="111">
        <f>+I19</f>
        <v>40</v>
      </c>
      <c r="K19" s="74"/>
      <c r="L19" s="15" t="s">
        <v>39</v>
      </c>
      <c r="M19" s="14" t="s">
        <v>37</v>
      </c>
      <c r="N19" s="67">
        <f>IF(M19="SÍ",15,"0")</f>
        <v>15</v>
      </c>
      <c r="O19" s="93">
        <f>SUM(N19:N25)</f>
        <v>100</v>
      </c>
      <c r="P19" s="94">
        <f>IF(AND($O19&gt;=0,$O19&lt;=50),0,IF(AND($O19&gt;50,$O19&lt;=75),1,IF(AND($O19&gt;75,$O19&lt;=100),2,"")))</f>
        <v>2</v>
      </c>
      <c r="Q19" s="94">
        <f>$F19-$P19</f>
        <v>2</v>
      </c>
      <c r="R19" s="86">
        <f>IF($Q19&lt;=0,1,$Q19)</f>
        <v>2</v>
      </c>
      <c r="S19" s="94">
        <f>$H19-$P19</f>
        <v>8</v>
      </c>
      <c r="T19" s="86">
        <f>IF($S19=19,10,IF($S19=18,5,IF($S19=9,5,IF($S19=8,5,H19))))</f>
        <v>5</v>
      </c>
      <c r="U19" s="88"/>
      <c r="V19" s="114" t="str">
        <f>IF(AND($U19="PROBABILIDAD",$R19=1),$XET$6,IF(AND($U19="PROBABILIDAD",$R19=2),$XET$5,IF(AND($U19="PROBABILIDAD",$R19=3),$XET$4,IF(AND($U19="PROBABILIDAD",$R19=4),$XET$3,IF(AND($U19="PROBABILIDAD",$R19=5),$XET$2,$E19)))))</f>
        <v>(4) PROBABLE</v>
      </c>
      <c r="W19" s="121" t="str">
        <f>IF($U19="PROBABILIDAD",$R19,$F19)</f>
        <v>4</v>
      </c>
      <c r="X19" s="116" t="str">
        <f>IF(AND($U19="IMPACTO",$S19=18),$XET$9,IF(AND($U19="IMPACTO",$S19=19),$XEU$9,IF(AND($U19="IMPACTO",$S19=20),$XEV$9,IF(AND($U19="IMPACTO",$S19&lt;10),$XET$9,$G19))))</f>
        <v>(10) MAYOR</v>
      </c>
      <c r="Y19" s="78" t="str">
        <f>IF($U19="IMPACTO",$T19,$H19)</f>
        <v>10</v>
      </c>
      <c r="Z19" s="79">
        <f>$W19*$Y19</f>
        <v>40</v>
      </c>
      <c r="AA19" s="80">
        <f>$Z19</f>
        <v>40</v>
      </c>
      <c r="AB19" s="74"/>
      <c r="AC19" s="74"/>
      <c r="AD19" s="74"/>
      <c r="AE19" s="74"/>
      <c r="AF19" s="74"/>
      <c r="AG19" s="74"/>
      <c r="AH19" s="76"/>
    </row>
    <row r="20" spans="1:34" ht="48" customHeight="1" x14ac:dyDescent="0.35">
      <c r="A20" s="99"/>
      <c r="B20" s="102"/>
      <c r="C20" s="104"/>
      <c r="D20" s="107"/>
      <c r="E20" s="84"/>
      <c r="F20" s="109"/>
      <c r="G20" s="84"/>
      <c r="H20" s="79"/>
      <c r="I20" s="79"/>
      <c r="J20" s="111"/>
      <c r="K20" s="75"/>
      <c r="L20" s="16" t="s">
        <v>40</v>
      </c>
      <c r="M20" s="14" t="s">
        <v>37</v>
      </c>
      <c r="N20" s="13">
        <f>IF(M20="SÍ",5,"0")</f>
        <v>5</v>
      </c>
      <c r="O20" s="79"/>
      <c r="P20" s="95"/>
      <c r="Q20" s="95"/>
      <c r="R20" s="87"/>
      <c r="S20" s="95"/>
      <c r="T20" s="87"/>
      <c r="U20" s="89"/>
      <c r="V20" s="90"/>
      <c r="W20" s="91"/>
      <c r="X20" s="92"/>
      <c r="Y20" s="78"/>
      <c r="Z20" s="79"/>
      <c r="AA20" s="81"/>
      <c r="AB20" s="75"/>
      <c r="AC20" s="75"/>
      <c r="AD20" s="75"/>
      <c r="AE20" s="75"/>
      <c r="AF20" s="75"/>
      <c r="AG20" s="75"/>
      <c r="AH20" s="77"/>
    </row>
    <row r="21" spans="1:34" ht="33" customHeight="1" x14ac:dyDescent="0.35">
      <c r="A21" s="99"/>
      <c r="B21" s="102"/>
      <c r="C21" s="104"/>
      <c r="D21" s="107"/>
      <c r="E21" s="84"/>
      <c r="F21" s="109"/>
      <c r="G21" s="84"/>
      <c r="H21" s="79"/>
      <c r="I21" s="79"/>
      <c r="J21" s="112" t="str">
        <f>IF(AND(I19&gt;=5,I19&lt;=10),"BAJA",IF(AND(I19&gt;=15,I19&lt;=25),"MODERADA",IF(AND(I19&gt;=30,I19&lt;=50),"ALTA",IF(AND(I19&gt;=60,I19&lt;=100),"EXTREMA",""))))</f>
        <v>ALTA</v>
      </c>
      <c r="K21" s="75"/>
      <c r="L21" s="17" t="s">
        <v>41</v>
      </c>
      <c r="M21" s="14" t="s">
        <v>37</v>
      </c>
      <c r="N21" s="13">
        <f>IF(M21="SÍ",15,"0")</f>
        <v>15</v>
      </c>
      <c r="O21" s="79"/>
      <c r="P21" s="95"/>
      <c r="Q21" s="95"/>
      <c r="R21" s="87"/>
      <c r="S21" s="95"/>
      <c r="T21" s="87"/>
      <c r="U21" s="89"/>
      <c r="V21" s="90"/>
      <c r="W21" s="91"/>
      <c r="X21" s="92"/>
      <c r="Y21" s="78"/>
      <c r="Z21" s="79"/>
      <c r="AA21" s="82" t="str">
        <f>IF(AND($Z19&gt;=5,$Z19&lt;=10),"BAJA",IF(AND($Z19&gt;=15,$Z19&lt;=25),"MODERADA",IF(AND($Z19&gt;=30,$Z19&lt;=50),"ALTA",IF(AND($Z19&gt;=60,$Z19&lt;=100),"EXTREMA",""))))</f>
        <v>ALTA</v>
      </c>
      <c r="AB21" s="75"/>
      <c r="AC21" s="75"/>
      <c r="AD21" s="75"/>
      <c r="AE21" s="75"/>
      <c r="AF21" s="75"/>
      <c r="AG21" s="75"/>
      <c r="AH21" s="77"/>
    </row>
    <row r="22" spans="1:34" ht="26.25" customHeight="1" x14ac:dyDescent="0.35">
      <c r="A22" s="99"/>
      <c r="B22" s="102"/>
      <c r="C22" s="104"/>
      <c r="D22" s="107"/>
      <c r="E22" s="84"/>
      <c r="F22" s="109"/>
      <c r="G22" s="84"/>
      <c r="H22" s="79"/>
      <c r="I22" s="79"/>
      <c r="J22" s="112"/>
      <c r="K22" s="75"/>
      <c r="L22" s="17" t="s">
        <v>42</v>
      </c>
      <c r="M22" s="14" t="s">
        <v>37</v>
      </c>
      <c r="N22" s="13">
        <f>IF(M22="SÍ",10,"0")</f>
        <v>10</v>
      </c>
      <c r="O22" s="79"/>
      <c r="P22" s="95"/>
      <c r="Q22" s="95"/>
      <c r="R22" s="87"/>
      <c r="S22" s="95"/>
      <c r="T22" s="87"/>
      <c r="U22" s="89"/>
      <c r="V22" s="90"/>
      <c r="W22" s="91"/>
      <c r="X22" s="92"/>
      <c r="Y22" s="78"/>
      <c r="Z22" s="79"/>
      <c r="AA22" s="82"/>
      <c r="AB22" s="75"/>
      <c r="AC22" s="75"/>
      <c r="AD22" s="75"/>
      <c r="AE22" s="75"/>
      <c r="AF22" s="75"/>
      <c r="AG22" s="75"/>
      <c r="AH22" s="77"/>
    </row>
    <row r="23" spans="1:34" ht="45" customHeight="1" x14ac:dyDescent="0.35">
      <c r="A23" s="99"/>
      <c r="B23" s="102"/>
      <c r="C23" s="104"/>
      <c r="D23" s="107"/>
      <c r="E23" s="84"/>
      <c r="F23" s="109"/>
      <c r="G23" s="84"/>
      <c r="H23" s="79"/>
      <c r="I23" s="79"/>
      <c r="J23" s="112"/>
      <c r="K23" s="75"/>
      <c r="L23" s="16" t="s">
        <v>43</v>
      </c>
      <c r="M23" s="14" t="s">
        <v>37</v>
      </c>
      <c r="N23" s="13">
        <f>IF(M23="SÍ",15,"0")</f>
        <v>15</v>
      </c>
      <c r="O23" s="79"/>
      <c r="P23" s="95"/>
      <c r="Q23" s="95"/>
      <c r="R23" s="87"/>
      <c r="S23" s="95"/>
      <c r="T23" s="87"/>
      <c r="U23" s="89"/>
      <c r="V23" s="90"/>
      <c r="W23" s="91"/>
      <c r="X23" s="92"/>
      <c r="Y23" s="78"/>
      <c r="Z23" s="79"/>
      <c r="AA23" s="82"/>
      <c r="AB23" s="75"/>
      <c r="AC23" s="75"/>
      <c r="AD23" s="75"/>
      <c r="AE23" s="75"/>
      <c r="AF23" s="75"/>
      <c r="AG23" s="75"/>
      <c r="AH23" s="77"/>
    </row>
    <row r="24" spans="1:34" ht="51" customHeight="1" x14ac:dyDescent="0.35">
      <c r="A24" s="99"/>
      <c r="B24" s="102"/>
      <c r="C24" s="104"/>
      <c r="D24" s="107"/>
      <c r="E24" s="84"/>
      <c r="F24" s="109"/>
      <c r="G24" s="84"/>
      <c r="H24" s="79"/>
      <c r="I24" s="79"/>
      <c r="J24" s="112"/>
      <c r="K24" s="75"/>
      <c r="L24" s="16" t="s">
        <v>44</v>
      </c>
      <c r="M24" s="14" t="s">
        <v>37</v>
      </c>
      <c r="N24" s="13">
        <f>IF(M24="SÍ",10,"0")</f>
        <v>10</v>
      </c>
      <c r="O24" s="79"/>
      <c r="P24" s="95"/>
      <c r="Q24" s="95"/>
      <c r="R24" s="87"/>
      <c r="S24" s="95"/>
      <c r="T24" s="87"/>
      <c r="U24" s="89"/>
      <c r="V24" s="90"/>
      <c r="W24" s="91"/>
      <c r="X24" s="92"/>
      <c r="Y24" s="78"/>
      <c r="Z24" s="79"/>
      <c r="AA24" s="82"/>
      <c r="AB24" s="75"/>
      <c r="AC24" s="75"/>
      <c r="AD24" s="75"/>
      <c r="AE24" s="75"/>
      <c r="AF24" s="75"/>
      <c r="AG24" s="75"/>
      <c r="AH24" s="77"/>
    </row>
    <row r="25" spans="1:34" ht="39.75" customHeight="1" x14ac:dyDescent="0.35">
      <c r="A25" s="100"/>
      <c r="B25" s="103"/>
      <c r="C25" s="105"/>
      <c r="D25" s="108"/>
      <c r="E25" s="85"/>
      <c r="F25" s="110"/>
      <c r="G25" s="85"/>
      <c r="H25" s="79"/>
      <c r="I25" s="79"/>
      <c r="J25" s="113"/>
      <c r="K25" s="75"/>
      <c r="L25" s="19" t="s">
        <v>45</v>
      </c>
      <c r="M25" s="14" t="s">
        <v>37</v>
      </c>
      <c r="N25" s="13">
        <f>IF(M25="SÍ",30,"0")</f>
        <v>30</v>
      </c>
      <c r="O25" s="79"/>
      <c r="P25" s="95"/>
      <c r="Q25" s="95"/>
      <c r="R25" s="87"/>
      <c r="S25" s="95"/>
      <c r="T25" s="87"/>
      <c r="U25" s="89"/>
      <c r="V25" s="115"/>
      <c r="W25" s="122"/>
      <c r="X25" s="117"/>
      <c r="Y25" s="78"/>
      <c r="Z25" s="79"/>
      <c r="AA25" s="82"/>
      <c r="AB25" s="75"/>
      <c r="AC25" s="75"/>
      <c r="AD25" s="75"/>
      <c r="AE25" s="75"/>
      <c r="AF25" s="75"/>
      <c r="AG25" s="75"/>
      <c r="AH25" s="77"/>
    </row>
    <row r="26" spans="1:34" ht="50.25" customHeight="1" x14ac:dyDescent="0.35">
      <c r="A26" s="99"/>
      <c r="B26" s="101"/>
      <c r="C26" s="104"/>
      <c r="D26" s="106"/>
      <c r="E26" s="84" t="s">
        <v>4</v>
      </c>
      <c r="F26" s="109" t="str">
        <f>IF(E26="(1) RARA VEZ","1", IF(E26="(2) IMPROBABLE","2",IF(E26="(3) POSIBLE","3",IF(E26="(4) PROBABLE","4",IF(E26="(5) CASI SEGURO","5","")))))</f>
        <v>3</v>
      </c>
      <c r="G26" s="84" t="s">
        <v>21</v>
      </c>
      <c r="H26" s="79" t="str">
        <f>IF(G26="(5) MODERADO","5", IF(G26="(10) MAYOR","10",IF(G26="(20) CATASTROFICO","20","")))</f>
        <v>10</v>
      </c>
      <c r="I26" s="79">
        <f>F26*H26</f>
        <v>30</v>
      </c>
      <c r="J26" s="111">
        <f>+I26</f>
        <v>30</v>
      </c>
      <c r="K26" s="74"/>
      <c r="L26" s="15" t="s">
        <v>39</v>
      </c>
      <c r="M26" s="14" t="s">
        <v>38</v>
      </c>
      <c r="N26" s="67" t="str">
        <f>IF(M26="SÍ",15,"0")</f>
        <v>0</v>
      </c>
      <c r="O26" s="93">
        <f>SUM(N26:N32)</f>
        <v>0</v>
      </c>
      <c r="P26" s="94">
        <f>IF(AND($O26&gt;=0,$O26&lt;=50),0,IF(AND($O26&gt;50,$O26&lt;=75),1,IF(AND($O26&gt;75,$O26&lt;=100),2,"")))</f>
        <v>0</v>
      </c>
      <c r="Q26" s="94">
        <f>$F26-$P26</f>
        <v>3</v>
      </c>
      <c r="R26" s="86">
        <f>IF($Q26&lt;=0,1,$Q26)</f>
        <v>3</v>
      </c>
      <c r="S26" s="94">
        <f>$H26-$P26</f>
        <v>10</v>
      </c>
      <c r="T26" s="86" t="str">
        <f>IF($S26=19,10,IF($S26=18,5,IF($S26=9,5,IF($S26=8,5,H26))))</f>
        <v>10</v>
      </c>
      <c r="U26" s="88"/>
      <c r="V26" s="114" t="str">
        <f>IF(AND($U26="PROBABILIDAD",$R26=1),$XET$6,IF(AND($U26="PROBABILIDAD",$R26=2),$XET$5,IF(AND($U26="PROBABILIDAD",$R26=3),$XET$4,IF(AND($U26="PROBABILIDAD",$R26=4),$XET$3,IF(AND($U26="PROBABILIDAD",$R26=5),$XET$2,$E26)))))</f>
        <v>(3) POSIBLE</v>
      </c>
      <c r="W26" s="91" t="str">
        <f>IF($U26="PROBABILIDAD",$R26,$F26)</f>
        <v>3</v>
      </c>
      <c r="X26" s="116" t="str">
        <f>IF(AND($U26="IMPACTO",$S26=18),$XET$9,IF(AND($U26="IMPACTO",$S26=19),$XEU$9,IF(AND($U26="IMPACTO",$S26=20),$XEV$9,IF(AND($U26="IMPACTO",$S26&lt;10),$XET$9,$G26))))</f>
        <v>(10) MAYOR</v>
      </c>
      <c r="Y26" s="78" t="str">
        <f>IF($U26="IMPACTO",$T26,$H26)</f>
        <v>10</v>
      </c>
      <c r="Z26" s="79">
        <f>$W26*$Y26</f>
        <v>30</v>
      </c>
      <c r="AA26" s="80">
        <f>$Z26</f>
        <v>30</v>
      </c>
      <c r="AB26" s="74"/>
      <c r="AC26" s="74"/>
      <c r="AD26" s="74"/>
      <c r="AE26" s="74"/>
      <c r="AF26" s="74"/>
      <c r="AG26" s="74"/>
      <c r="AH26" s="76"/>
    </row>
    <row r="27" spans="1:34" ht="48" customHeight="1" x14ac:dyDescent="0.35">
      <c r="A27" s="99"/>
      <c r="B27" s="102"/>
      <c r="C27" s="104"/>
      <c r="D27" s="107"/>
      <c r="E27" s="84"/>
      <c r="F27" s="109"/>
      <c r="G27" s="84"/>
      <c r="H27" s="79"/>
      <c r="I27" s="79"/>
      <c r="J27" s="111"/>
      <c r="K27" s="75"/>
      <c r="L27" s="16" t="s">
        <v>40</v>
      </c>
      <c r="M27" s="14" t="s">
        <v>38</v>
      </c>
      <c r="N27" s="13" t="str">
        <f>IF(M27="SÍ",5,"0")</f>
        <v>0</v>
      </c>
      <c r="O27" s="79"/>
      <c r="P27" s="95"/>
      <c r="Q27" s="95"/>
      <c r="R27" s="87"/>
      <c r="S27" s="95"/>
      <c r="T27" s="87"/>
      <c r="U27" s="89"/>
      <c r="V27" s="90"/>
      <c r="W27" s="91"/>
      <c r="X27" s="92"/>
      <c r="Y27" s="78"/>
      <c r="Z27" s="79"/>
      <c r="AA27" s="81"/>
      <c r="AB27" s="75"/>
      <c r="AC27" s="75"/>
      <c r="AD27" s="75"/>
      <c r="AE27" s="75"/>
      <c r="AF27" s="75"/>
      <c r="AG27" s="75"/>
      <c r="AH27" s="77"/>
    </row>
    <row r="28" spans="1:34" ht="33" customHeight="1" x14ac:dyDescent="0.35">
      <c r="A28" s="99"/>
      <c r="B28" s="102"/>
      <c r="C28" s="104"/>
      <c r="D28" s="107"/>
      <c r="E28" s="84"/>
      <c r="F28" s="109"/>
      <c r="G28" s="84"/>
      <c r="H28" s="79"/>
      <c r="I28" s="79"/>
      <c r="J28" s="112" t="str">
        <f>IF(AND(I26&gt;=5,I26&lt;=10),"BAJA",IF(AND(I26&gt;=15,I26&lt;=25),"MODERADA",IF(AND(I26&gt;=30,I26&lt;=50),"ALTA",IF(AND(I26&gt;=60,I26&lt;=100),"EXTREMA",""))))</f>
        <v>ALTA</v>
      </c>
      <c r="K28" s="75"/>
      <c r="L28" s="17" t="s">
        <v>41</v>
      </c>
      <c r="M28" s="14" t="s">
        <v>38</v>
      </c>
      <c r="N28" s="13" t="str">
        <f>IF(M28="SÍ",15,"0")</f>
        <v>0</v>
      </c>
      <c r="O28" s="79"/>
      <c r="P28" s="95"/>
      <c r="Q28" s="95"/>
      <c r="R28" s="87"/>
      <c r="S28" s="95"/>
      <c r="T28" s="87"/>
      <c r="U28" s="89"/>
      <c r="V28" s="90"/>
      <c r="W28" s="91"/>
      <c r="X28" s="92"/>
      <c r="Y28" s="78"/>
      <c r="Z28" s="79"/>
      <c r="AA28" s="82" t="str">
        <f>IF(AND($Z26&gt;=5,$Z26&lt;=10),"BAJA",IF(AND($Z26&gt;=15,$Z26&lt;=25),"MODERADA",IF(AND($Z26&gt;=30,$Z26&lt;=50),"ALTA",IF(AND($Z26&gt;=60,$Z26&lt;=100),"EXTREMA",""))))</f>
        <v>ALTA</v>
      </c>
      <c r="AB28" s="75"/>
      <c r="AC28" s="75"/>
      <c r="AD28" s="75"/>
      <c r="AE28" s="75"/>
      <c r="AF28" s="75"/>
      <c r="AG28" s="75"/>
      <c r="AH28" s="77"/>
    </row>
    <row r="29" spans="1:34" ht="26.25" customHeight="1" x14ac:dyDescent="0.35">
      <c r="A29" s="99"/>
      <c r="B29" s="102"/>
      <c r="C29" s="104"/>
      <c r="D29" s="107"/>
      <c r="E29" s="84"/>
      <c r="F29" s="109"/>
      <c r="G29" s="84"/>
      <c r="H29" s="79"/>
      <c r="I29" s="79"/>
      <c r="J29" s="112"/>
      <c r="K29" s="75"/>
      <c r="L29" s="17" t="s">
        <v>42</v>
      </c>
      <c r="M29" s="14" t="s">
        <v>38</v>
      </c>
      <c r="N29" s="13" t="str">
        <f>IF(M29="SÍ",10,"0")</f>
        <v>0</v>
      </c>
      <c r="O29" s="79"/>
      <c r="P29" s="95"/>
      <c r="Q29" s="95"/>
      <c r="R29" s="87"/>
      <c r="S29" s="95"/>
      <c r="T29" s="87"/>
      <c r="U29" s="89"/>
      <c r="V29" s="90"/>
      <c r="W29" s="91"/>
      <c r="X29" s="92"/>
      <c r="Y29" s="78"/>
      <c r="Z29" s="79"/>
      <c r="AA29" s="82"/>
      <c r="AB29" s="75"/>
      <c r="AC29" s="75"/>
      <c r="AD29" s="75"/>
      <c r="AE29" s="75"/>
      <c r="AF29" s="75"/>
      <c r="AG29" s="75"/>
      <c r="AH29" s="77"/>
    </row>
    <row r="30" spans="1:34" ht="45" customHeight="1" x14ac:dyDescent="0.35">
      <c r="A30" s="99"/>
      <c r="B30" s="102"/>
      <c r="C30" s="104"/>
      <c r="D30" s="107"/>
      <c r="E30" s="84"/>
      <c r="F30" s="109"/>
      <c r="G30" s="84"/>
      <c r="H30" s="79"/>
      <c r="I30" s="79"/>
      <c r="J30" s="112"/>
      <c r="K30" s="75"/>
      <c r="L30" s="16" t="s">
        <v>43</v>
      </c>
      <c r="M30" s="14" t="s">
        <v>38</v>
      </c>
      <c r="N30" s="13" t="str">
        <f>IF(M30="SÍ",15,"0")</f>
        <v>0</v>
      </c>
      <c r="O30" s="79"/>
      <c r="P30" s="95"/>
      <c r="Q30" s="95"/>
      <c r="R30" s="87"/>
      <c r="S30" s="95"/>
      <c r="T30" s="87"/>
      <c r="U30" s="89"/>
      <c r="V30" s="90"/>
      <c r="W30" s="91"/>
      <c r="X30" s="92"/>
      <c r="Y30" s="78"/>
      <c r="Z30" s="79"/>
      <c r="AA30" s="82"/>
      <c r="AB30" s="75"/>
      <c r="AC30" s="75"/>
      <c r="AD30" s="75"/>
      <c r="AE30" s="75"/>
      <c r="AF30" s="75"/>
      <c r="AG30" s="75"/>
      <c r="AH30" s="77"/>
    </row>
    <row r="31" spans="1:34" ht="51" customHeight="1" x14ac:dyDescent="0.35">
      <c r="A31" s="99"/>
      <c r="B31" s="102"/>
      <c r="C31" s="104"/>
      <c r="D31" s="107"/>
      <c r="E31" s="84"/>
      <c r="F31" s="109"/>
      <c r="G31" s="84"/>
      <c r="H31" s="79"/>
      <c r="I31" s="79"/>
      <c r="J31" s="112"/>
      <c r="K31" s="75"/>
      <c r="L31" s="16" t="s">
        <v>44</v>
      </c>
      <c r="M31" s="14" t="s">
        <v>38</v>
      </c>
      <c r="N31" s="13" t="str">
        <f>IF(M31="SÍ",10,"0")</f>
        <v>0</v>
      </c>
      <c r="O31" s="79"/>
      <c r="P31" s="95"/>
      <c r="Q31" s="95"/>
      <c r="R31" s="87"/>
      <c r="S31" s="95"/>
      <c r="T31" s="87"/>
      <c r="U31" s="89"/>
      <c r="V31" s="90"/>
      <c r="W31" s="91"/>
      <c r="X31" s="92"/>
      <c r="Y31" s="78"/>
      <c r="Z31" s="79"/>
      <c r="AA31" s="82"/>
      <c r="AB31" s="75"/>
      <c r="AC31" s="75"/>
      <c r="AD31" s="75"/>
      <c r="AE31" s="75"/>
      <c r="AF31" s="75"/>
      <c r="AG31" s="75"/>
      <c r="AH31" s="77"/>
    </row>
    <row r="32" spans="1:34" ht="39.75" customHeight="1" x14ac:dyDescent="0.35">
      <c r="A32" s="100"/>
      <c r="B32" s="103"/>
      <c r="C32" s="105"/>
      <c r="D32" s="108"/>
      <c r="E32" s="85"/>
      <c r="F32" s="110"/>
      <c r="G32" s="85"/>
      <c r="H32" s="79"/>
      <c r="I32" s="79"/>
      <c r="J32" s="113"/>
      <c r="K32" s="75"/>
      <c r="L32" s="19" t="s">
        <v>45</v>
      </c>
      <c r="M32" s="20" t="s">
        <v>38</v>
      </c>
      <c r="N32" s="13" t="str">
        <f>IF(M32="SÍ",30,"0")</f>
        <v>0</v>
      </c>
      <c r="O32" s="79"/>
      <c r="P32" s="95"/>
      <c r="Q32" s="95"/>
      <c r="R32" s="87"/>
      <c r="S32" s="95"/>
      <c r="T32" s="87"/>
      <c r="U32" s="89"/>
      <c r="V32" s="115"/>
      <c r="W32" s="91"/>
      <c r="X32" s="117"/>
      <c r="Y32" s="78"/>
      <c r="Z32" s="79"/>
      <c r="AA32" s="82"/>
      <c r="AB32" s="75"/>
      <c r="AC32" s="75"/>
      <c r="AD32" s="75"/>
      <c r="AE32" s="75"/>
      <c r="AF32" s="75"/>
      <c r="AG32" s="75"/>
      <c r="AH32" s="77"/>
    </row>
    <row r="33" spans="1:34" ht="50.25" customHeight="1" x14ac:dyDescent="0.35">
      <c r="A33" s="99"/>
      <c r="B33" s="101"/>
      <c r="C33" s="104"/>
      <c r="D33" s="106"/>
      <c r="E33" s="84" t="s">
        <v>4</v>
      </c>
      <c r="F33" s="109" t="str">
        <f>IF(E33="(1) RARA VEZ","1", IF(E33="(2) IMPROBABLE","2",IF(E33="(3) POSIBLE","3",IF(E33="(4) PROBABLE","4",IF(E33="(5) CASI SEGURO","5","")))))</f>
        <v>3</v>
      </c>
      <c r="G33" s="84" t="s">
        <v>20</v>
      </c>
      <c r="H33" s="79" t="str">
        <f>IF(G33="(5) MODERADO","5", IF(G33="(10) MAYOR","10",IF(G33="(20) CATASTROFICO","20","")))</f>
        <v>5</v>
      </c>
      <c r="I33" s="79">
        <f>F33*H33</f>
        <v>15</v>
      </c>
      <c r="J33" s="111">
        <f>+I33</f>
        <v>15</v>
      </c>
      <c r="K33" s="74"/>
      <c r="L33" s="15" t="s">
        <v>39</v>
      </c>
      <c r="M33" s="14" t="s">
        <v>38</v>
      </c>
      <c r="N33" s="67" t="str">
        <f>IF(M33="SÍ",15,"0")</f>
        <v>0</v>
      </c>
      <c r="O33" s="93">
        <f>SUM(N33:N39)</f>
        <v>0</v>
      </c>
      <c r="P33" s="94">
        <f>IF(AND($O33&gt;=0,$O33&lt;=50),0,IF(AND($O33&gt;50,$O33&lt;=75),1,IF(AND($O33&gt;75,$O33&lt;=100),2,"")))</f>
        <v>0</v>
      </c>
      <c r="Q33" s="94">
        <f>$F33-$P33</f>
        <v>3</v>
      </c>
      <c r="R33" s="86">
        <f>IF($Q33&lt;=0,1,$Q33)</f>
        <v>3</v>
      </c>
      <c r="S33" s="94">
        <f>$H33-$P33</f>
        <v>5</v>
      </c>
      <c r="T33" s="86" t="str">
        <f>IF($S33=19,10,IF($S33=18,5,IF($S33=9,5,IF($S33=8,5,H33))))</f>
        <v>5</v>
      </c>
      <c r="U33" s="88" t="s">
        <v>29</v>
      </c>
      <c r="V33" s="90" t="str">
        <f>IF(AND($U33="PROBABILIDAD",$R33=1),$XET$6,IF(AND($U33="PROBABILIDAD",$R33=2),$XET$5,IF(AND($U33="PROBABILIDAD",$R33=3),$XET$4,IF(AND($U33="PROBABILIDAD",$R33=4),$XET$3,IF(AND($U33="PROBABILIDAD",$R33=5),$XET$2,$E33)))))</f>
        <v>(3) POSIBLE</v>
      </c>
      <c r="W33" s="91">
        <f>IF($U33="PROBABILIDAD",$R33,$F33)</f>
        <v>3</v>
      </c>
      <c r="X33" s="92" t="str">
        <f>IF(AND($U33="IMPACTO",$S33=18),$XET$9,IF(AND($U33="IMPACTO",$S33=19),$XEU$9,IF(AND($U33="IMPACTO",$S33=20),$XEV$9,IF(AND($U33="IMPACTO",$S33&lt;10),$XET$9,$G33))))</f>
        <v>(5) MODERADO</v>
      </c>
      <c r="Y33" s="78" t="str">
        <f>IF($U33="IMPACTO",$T33,$H33)</f>
        <v>5</v>
      </c>
      <c r="Z33" s="79">
        <f>$W33*$Y33</f>
        <v>15</v>
      </c>
      <c r="AA33" s="80">
        <f>$Z33</f>
        <v>15</v>
      </c>
      <c r="AB33" s="74"/>
      <c r="AC33" s="74"/>
      <c r="AD33" s="74"/>
      <c r="AE33" s="74"/>
      <c r="AF33" s="74"/>
      <c r="AG33" s="74"/>
      <c r="AH33" s="76"/>
    </row>
    <row r="34" spans="1:34" ht="48" customHeight="1" x14ac:dyDescent="0.35">
      <c r="A34" s="99"/>
      <c r="B34" s="102"/>
      <c r="C34" s="104"/>
      <c r="D34" s="107"/>
      <c r="E34" s="84"/>
      <c r="F34" s="109"/>
      <c r="G34" s="84"/>
      <c r="H34" s="79"/>
      <c r="I34" s="79"/>
      <c r="J34" s="111"/>
      <c r="K34" s="75"/>
      <c r="L34" s="16" t="s">
        <v>40</v>
      </c>
      <c r="M34" s="14" t="s">
        <v>38</v>
      </c>
      <c r="N34" s="13" t="str">
        <f>IF(M34="SÍ",5,"0")</f>
        <v>0</v>
      </c>
      <c r="O34" s="79"/>
      <c r="P34" s="95"/>
      <c r="Q34" s="95"/>
      <c r="R34" s="87"/>
      <c r="S34" s="95"/>
      <c r="T34" s="87"/>
      <c r="U34" s="89"/>
      <c r="V34" s="90"/>
      <c r="W34" s="91"/>
      <c r="X34" s="92"/>
      <c r="Y34" s="78"/>
      <c r="Z34" s="79"/>
      <c r="AA34" s="81"/>
      <c r="AB34" s="75"/>
      <c r="AC34" s="75"/>
      <c r="AD34" s="75"/>
      <c r="AE34" s="75"/>
      <c r="AF34" s="75"/>
      <c r="AG34" s="75"/>
      <c r="AH34" s="77"/>
    </row>
    <row r="35" spans="1:34" ht="33" customHeight="1" x14ac:dyDescent="0.35">
      <c r="A35" s="99"/>
      <c r="B35" s="102"/>
      <c r="C35" s="104"/>
      <c r="D35" s="107"/>
      <c r="E35" s="84"/>
      <c r="F35" s="109"/>
      <c r="G35" s="84"/>
      <c r="H35" s="79"/>
      <c r="I35" s="79"/>
      <c r="J35" s="112" t="str">
        <f>IF(AND(I33&gt;=5,I33&lt;=10),"BAJA",IF(AND(I33&gt;=15,I33&lt;=25),"MODERADA",IF(AND(I33&gt;=30,I33&lt;=50),"ALTA",IF(AND(I33&gt;=60,I33&lt;=100),"EXTREMA",""))))</f>
        <v>MODERADA</v>
      </c>
      <c r="K35" s="75"/>
      <c r="L35" s="17" t="s">
        <v>41</v>
      </c>
      <c r="M35" s="14" t="s">
        <v>38</v>
      </c>
      <c r="N35" s="13" t="str">
        <f>IF(M35="SÍ",15,"0")</f>
        <v>0</v>
      </c>
      <c r="O35" s="79"/>
      <c r="P35" s="95"/>
      <c r="Q35" s="95"/>
      <c r="R35" s="87"/>
      <c r="S35" s="95"/>
      <c r="T35" s="87"/>
      <c r="U35" s="89"/>
      <c r="V35" s="90"/>
      <c r="W35" s="91"/>
      <c r="X35" s="92"/>
      <c r="Y35" s="78"/>
      <c r="Z35" s="79"/>
      <c r="AA35" s="82" t="str">
        <f>IF(AND($Z33&gt;=5,$Z33&lt;=10),"BAJA",IF(AND($Z33&gt;=15,$Z33&lt;=25),"MODERADA",IF(AND($Z33&gt;=30,$Z33&lt;=50),"ALTA",IF(AND($Z33&gt;=60,$Z33&lt;=100),"EXTREMA",""))))</f>
        <v>MODERADA</v>
      </c>
      <c r="AB35" s="75"/>
      <c r="AC35" s="75"/>
      <c r="AD35" s="75"/>
      <c r="AE35" s="75"/>
      <c r="AF35" s="75"/>
      <c r="AG35" s="75"/>
      <c r="AH35" s="77"/>
    </row>
    <row r="36" spans="1:34" ht="26.25" customHeight="1" x14ac:dyDescent="0.35">
      <c r="A36" s="99"/>
      <c r="B36" s="102"/>
      <c r="C36" s="104"/>
      <c r="D36" s="107"/>
      <c r="E36" s="84"/>
      <c r="F36" s="109"/>
      <c r="G36" s="84"/>
      <c r="H36" s="79"/>
      <c r="I36" s="79"/>
      <c r="J36" s="112"/>
      <c r="K36" s="75"/>
      <c r="L36" s="17" t="s">
        <v>42</v>
      </c>
      <c r="M36" s="14" t="s">
        <v>38</v>
      </c>
      <c r="N36" s="13" t="str">
        <f>IF(M36="SÍ",10,"0")</f>
        <v>0</v>
      </c>
      <c r="O36" s="79"/>
      <c r="P36" s="95"/>
      <c r="Q36" s="95"/>
      <c r="R36" s="87"/>
      <c r="S36" s="95"/>
      <c r="T36" s="87"/>
      <c r="U36" s="89"/>
      <c r="V36" s="90"/>
      <c r="W36" s="91"/>
      <c r="X36" s="92"/>
      <c r="Y36" s="78"/>
      <c r="Z36" s="79"/>
      <c r="AA36" s="82"/>
      <c r="AB36" s="75"/>
      <c r="AC36" s="75"/>
      <c r="AD36" s="75"/>
      <c r="AE36" s="75"/>
      <c r="AF36" s="75"/>
      <c r="AG36" s="75"/>
      <c r="AH36" s="77"/>
    </row>
    <row r="37" spans="1:34" ht="45" customHeight="1" x14ac:dyDescent="0.35">
      <c r="A37" s="99"/>
      <c r="B37" s="102"/>
      <c r="C37" s="104"/>
      <c r="D37" s="107"/>
      <c r="E37" s="84"/>
      <c r="F37" s="109"/>
      <c r="G37" s="84"/>
      <c r="H37" s="79"/>
      <c r="I37" s="79"/>
      <c r="J37" s="112"/>
      <c r="K37" s="75"/>
      <c r="L37" s="16" t="s">
        <v>43</v>
      </c>
      <c r="M37" s="14" t="s">
        <v>38</v>
      </c>
      <c r="N37" s="13" t="str">
        <f>IF(M37="SÍ",15,"0")</f>
        <v>0</v>
      </c>
      <c r="O37" s="79"/>
      <c r="P37" s="95"/>
      <c r="Q37" s="95"/>
      <c r="R37" s="87"/>
      <c r="S37" s="95"/>
      <c r="T37" s="87"/>
      <c r="U37" s="89"/>
      <c r="V37" s="90"/>
      <c r="W37" s="91"/>
      <c r="X37" s="92"/>
      <c r="Y37" s="78"/>
      <c r="Z37" s="79"/>
      <c r="AA37" s="82"/>
      <c r="AB37" s="75"/>
      <c r="AC37" s="75"/>
      <c r="AD37" s="75"/>
      <c r="AE37" s="75"/>
      <c r="AF37" s="75"/>
      <c r="AG37" s="75"/>
      <c r="AH37" s="77"/>
    </row>
    <row r="38" spans="1:34" ht="51" customHeight="1" x14ac:dyDescent="0.35">
      <c r="A38" s="99"/>
      <c r="B38" s="102"/>
      <c r="C38" s="104"/>
      <c r="D38" s="107"/>
      <c r="E38" s="84"/>
      <c r="F38" s="109"/>
      <c r="G38" s="84"/>
      <c r="H38" s="79"/>
      <c r="I38" s="79"/>
      <c r="J38" s="112"/>
      <c r="K38" s="75"/>
      <c r="L38" s="16" t="s">
        <v>44</v>
      </c>
      <c r="M38" s="14" t="s">
        <v>38</v>
      </c>
      <c r="N38" s="13" t="str">
        <f>IF(M38="SÍ",10,"0")</f>
        <v>0</v>
      </c>
      <c r="O38" s="79"/>
      <c r="P38" s="95"/>
      <c r="Q38" s="95"/>
      <c r="R38" s="87"/>
      <c r="S38" s="95"/>
      <c r="T38" s="87"/>
      <c r="U38" s="89"/>
      <c r="V38" s="90"/>
      <c r="W38" s="91"/>
      <c r="X38" s="92"/>
      <c r="Y38" s="78"/>
      <c r="Z38" s="79"/>
      <c r="AA38" s="82"/>
      <c r="AB38" s="75"/>
      <c r="AC38" s="75"/>
      <c r="AD38" s="75"/>
      <c r="AE38" s="75"/>
      <c r="AF38" s="75"/>
      <c r="AG38" s="75"/>
      <c r="AH38" s="77"/>
    </row>
    <row r="39" spans="1:34" ht="39.75" customHeight="1" x14ac:dyDescent="0.35">
      <c r="A39" s="100"/>
      <c r="B39" s="103"/>
      <c r="C39" s="105"/>
      <c r="D39" s="108"/>
      <c r="E39" s="85"/>
      <c r="F39" s="110"/>
      <c r="G39" s="85"/>
      <c r="H39" s="79"/>
      <c r="I39" s="79"/>
      <c r="J39" s="113"/>
      <c r="K39" s="75"/>
      <c r="L39" s="19" t="s">
        <v>45</v>
      </c>
      <c r="M39" s="14" t="s">
        <v>38</v>
      </c>
      <c r="N39" s="13" t="str">
        <f>IF(M39="SÍ",30,"0")</f>
        <v>0</v>
      </c>
      <c r="O39" s="79"/>
      <c r="P39" s="95"/>
      <c r="Q39" s="95"/>
      <c r="R39" s="87"/>
      <c r="S39" s="95"/>
      <c r="T39" s="87"/>
      <c r="U39" s="89"/>
      <c r="V39" s="90"/>
      <c r="W39" s="91"/>
      <c r="X39" s="92"/>
      <c r="Y39" s="78"/>
      <c r="Z39" s="79"/>
      <c r="AA39" s="83"/>
      <c r="AB39" s="75"/>
      <c r="AC39" s="75"/>
      <c r="AD39" s="75"/>
      <c r="AE39" s="75"/>
      <c r="AF39" s="75"/>
      <c r="AG39" s="75"/>
      <c r="AH39" s="77"/>
    </row>
    <row r="40" spans="1:34" ht="21.75" customHeight="1" x14ac:dyDescent="0.35">
      <c r="A40" s="170" t="s">
        <v>46</v>
      </c>
      <c r="B40" s="171"/>
      <c r="C40" s="171"/>
      <c r="D40" s="171"/>
      <c r="E40" s="171"/>
      <c r="F40" s="171"/>
      <c r="G40" s="171"/>
      <c r="H40" s="171"/>
      <c r="I40" s="171"/>
      <c r="J40" s="171"/>
      <c r="K40" s="171"/>
      <c r="L40" s="171"/>
      <c r="M40" s="171"/>
      <c r="N40" s="171"/>
      <c r="O40" s="171"/>
      <c r="P40" s="171"/>
      <c r="Q40" s="171"/>
      <c r="R40" s="171"/>
      <c r="S40" s="171"/>
      <c r="T40" s="171"/>
      <c r="U40" s="171"/>
      <c r="V40" s="171"/>
      <c r="W40" s="171"/>
      <c r="X40" s="171"/>
      <c r="Y40" s="171"/>
      <c r="Z40" s="171"/>
      <c r="AA40" s="171"/>
      <c r="AB40" s="171"/>
      <c r="AC40" s="171"/>
      <c r="AD40" s="171"/>
      <c r="AE40" s="171"/>
      <c r="AF40" s="171"/>
      <c r="AG40" s="171"/>
      <c r="AH40" s="171"/>
    </row>
    <row r="41" spans="1:34" ht="27.75" customHeight="1" x14ac:dyDescent="0.35">
      <c r="A41" s="173" t="s">
        <v>47</v>
      </c>
      <c r="B41" s="174"/>
      <c r="C41" s="175" t="s">
        <v>48</v>
      </c>
      <c r="D41" s="176"/>
      <c r="E41" s="176"/>
      <c r="F41" s="176"/>
      <c r="G41" s="176"/>
      <c r="H41" s="176"/>
      <c r="I41" s="176"/>
      <c r="J41" s="176"/>
      <c r="K41" s="176"/>
      <c r="L41" s="176"/>
      <c r="M41" s="176"/>
      <c r="N41" s="176"/>
      <c r="O41" s="176"/>
      <c r="P41" s="176"/>
      <c r="Q41" s="176"/>
      <c r="R41" s="176"/>
      <c r="S41" s="176"/>
      <c r="T41" s="176"/>
      <c r="U41" s="176"/>
      <c r="V41" s="176"/>
      <c r="W41" s="176"/>
      <c r="X41" s="176"/>
      <c r="Y41" s="176"/>
      <c r="Z41" s="176"/>
      <c r="AA41" s="176"/>
      <c r="AB41" s="176"/>
      <c r="AC41" s="177" t="s">
        <v>49</v>
      </c>
      <c r="AD41" s="177"/>
      <c r="AE41" s="177"/>
      <c r="AF41" s="177" t="s">
        <v>50</v>
      </c>
      <c r="AG41" s="177"/>
      <c r="AH41" s="177"/>
    </row>
    <row r="42" spans="1:34" s="28" customFormat="1" ht="14.25" customHeight="1" x14ac:dyDescent="0.35">
      <c r="A42" s="99"/>
      <c r="B42" s="118"/>
      <c r="C42" s="104"/>
      <c r="D42" s="119"/>
      <c r="E42" s="119"/>
      <c r="F42" s="119"/>
      <c r="G42" s="119"/>
      <c r="H42" s="119"/>
      <c r="I42" s="119"/>
      <c r="J42" s="119"/>
      <c r="K42" s="119"/>
      <c r="L42" s="119"/>
      <c r="M42" s="119"/>
      <c r="N42" s="119"/>
      <c r="O42" s="119"/>
      <c r="P42" s="119"/>
      <c r="Q42" s="119"/>
      <c r="R42" s="119"/>
      <c r="S42" s="119"/>
      <c r="T42" s="119"/>
      <c r="U42" s="119"/>
      <c r="V42" s="119"/>
      <c r="W42" s="119"/>
      <c r="X42" s="119"/>
      <c r="Y42" s="119"/>
      <c r="Z42" s="119"/>
      <c r="AA42" s="119"/>
      <c r="AB42" s="119"/>
      <c r="AC42" s="120"/>
      <c r="AD42" s="120"/>
      <c r="AE42" s="120"/>
      <c r="AF42" s="120"/>
      <c r="AG42" s="120"/>
      <c r="AH42" s="120"/>
    </row>
    <row r="43" spans="1:34" s="28" customFormat="1" ht="12.75" customHeight="1" x14ac:dyDescent="0.35">
      <c r="A43" s="99"/>
      <c r="B43" s="118"/>
      <c r="C43" s="104"/>
      <c r="D43" s="119"/>
      <c r="E43" s="119"/>
      <c r="F43" s="119"/>
      <c r="G43" s="119"/>
      <c r="H43" s="119"/>
      <c r="I43" s="119"/>
      <c r="J43" s="119"/>
      <c r="K43" s="119"/>
      <c r="L43" s="119"/>
      <c r="M43" s="119"/>
      <c r="N43" s="119"/>
      <c r="O43" s="119"/>
      <c r="P43" s="119"/>
      <c r="Q43" s="119"/>
      <c r="R43" s="119"/>
      <c r="S43" s="119"/>
      <c r="T43" s="119"/>
      <c r="U43" s="119"/>
      <c r="V43" s="119"/>
      <c r="W43" s="119"/>
      <c r="X43" s="119"/>
      <c r="Y43" s="119"/>
      <c r="Z43" s="119"/>
      <c r="AA43" s="119"/>
      <c r="AB43" s="119"/>
      <c r="AC43" s="120"/>
      <c r="AD43" s="120"/>
      <c r="AE43" s="120"/>
      <c r="AF43" s="120"/>
      <c r="AG43" s="120"/>
      <c r="AH43" s="120"/>
    </row>
    <row r="44" spans="1:34" s="28" customFormat="1" ht="17.25" customHeight="1" x14ac:dyDescent="0.35">
      <c r="A44" s="99"/>
      <c r="B44" s="118"/>
      <c r="C44" s="104"/>
      <c r="D44" s="119"/>
      <c r="E44" s="119"/>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20"/>
      <c r="AD44" s="120"/>
      <c r="AE44" s="120"/>
      <c r="AF44" s="120"/>
      <c r="AG44" s="120"/>
      <c r="AH44" s="120"/>
    </row>
    <row r="45" spans="1:34" ht="15" customHeight="1" x14ac:dyDescent="0.35">
      <c r="A45" s="126" t="s">
        <v>51</v>
      </c>
      <c r="B45" s="127"/>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8"/>
    </row>
    <row r="46" spans="1:34" x14ac:dyDescent="0.35">
      <c r="A46" s="156" t="s">
        <v>50</v>
      </c>
      <c r="B46" s="157"/>
      <c r="C46" s="157"/>
      <c r="D46" s="158"/>
      <c r="E46" s="132" t="s">
        <v>52</v>
      </c>
      <c r="F46" s="133"/>
      <c r="G46" s="133"/>
      <c r="H46" s="133"/>
      <c r="I46" s="134"/>
      <c r="J46" s="134"/>
      <c r="K46" s="135"/>
      <c r="L46" s="156" t="s">
        <v>53</v>
      </c>
      <c r="M46" s="157"/>
      <c r="N46" s="157"/>
      <c r="O46" s="158"/>
      <c r="R46" s="18"/>
      <c r="U46" s="159"/>
      <c r="V46" s="159"/>
      <c r="W46" s="159"/>
      <c r="X46" s="160"/>
      <c r="AA46" s="129" t="s">
        <v>54</v>
      </c>
      <c r="AB46" s="130"/>
      <c r="AC46" s="130"/>
      <c r="AD46" s="130"/>
      <c r="AE46" s="130"/>
      <c r="AF46" s="130"/>
      <c r="AG46" s="130"/>
      <c r="AH46" s="131"/>
    </row>
    <row r="47" spans="1:34" s="28" customFormat="1" x14ac:dyDescent="0.35">
      <c r="A47" s="21" t="s">
        <v>55</v>
      </c>
      <c r="B47" s="136"/>
      <c r="C47" s="136"/>
      <c r="D47" s="161"/>
      <c r="E47" s="21" t="s">
        <v>55</v>
      </c>
      <c r="F47" s="136"/>
      <c r="G47" s="136"/>
      <c r="H47" s="136"/>
      <c r="I47" s="137"/>
      <c r="J47" s="137"/>
      <c r="K47" s="138"/>
      <c r="L47" s="21" t="s">
        <v>55</v>
      </c>
      <c r="M47" s="154"/>
      <c r="N47" s="154"/>
      <c r="O47" s="154"/>
      <c r="P47" s="154"/>
      <c r="Q47" s="154"/>
      <c r="R47" s="154"/>
      <c r="S47" s="154"/>
      <c r="T47" s="154"/>
      <c r="U47" s="154"/>
      <c r="V47" s="154"/>
      <c r="W47" s="154"/>
      <c r="X47" s="155"/>
      <c r="AA47" s="21" t="s">
        <v>55</v>
      </c>
      <c r="AB47" s="136"/>
      <c r="AC47" s="137"/>
      <c r="AD47" s="137"/>
      <c r="AE47" s="137"/>
      <c r="AF47" s="137"/>
      <c r="AG47" s="137"/>
      <c r="AH47" s="138"/>
    </row>
    <row r="48" spans="1:34" s="28" customFormat="1" x14ac:dyDescent="0.35">
      <c r="A48" s="22" t="s">
        <v>56</v>
      </c>
      <c r="B48" s="154"/>
      <c r="C48" s="154"/>
      <c r="D48" s="155"/>
      <c r="E48" s="22" t="s">
        <v>56</v>
      </c>
      <c r="F48" s="136"/>
      <c r="G48" s="136"/>
      <c r="H48" s="136"/>
      <c r="I48" s="137"/>
      <c r="J48" s="137"/>
      <c r="K48" s="138"/>
      <c r="L48" s="22" t="s">
        <v>56</v>
      </c>
      <c r="M48" s="136"/>
      <c r="N48" s="136"/>
      <c r="O48" s="136"/>
      <c r="P48" s="136"/>
      <c r="Q48" s="136"/>
      <c r="R48" s="136"/>
      <c r="S48" s="136"/>
      <c r="T48" s="136"/>
      <c r="U48" s="136"/>
      <c r="V48" s="136"/>
      <c r="W48" s="136"/>
      <c r="X48" s="161"/>
      <c r="AA48" s="22" t="s">
        <v>56</v>
      </c>
      <c r="AB48" s="136"/>
      <c r="AC48" s="137"/>
      <c r="AD48" s="137"/>
      <c r="AE48" s="137"/>
      <c r="AF48" s="137"/>
      <c r="AG48" s="137"/>
      <c r="AH48" s="138"/>
    </row>
    <row r="49" spans="1:34" s="28" customFormat="1" x14ac:dyDescent="0.35">
      <c r="A49" s="23" t="s">
        <v>57</v>
      </c>
      <c r="B49" s="136"/>
      <c r="C49" s="136"/>
      <c r="D49" s="161"/>
      <c r="E49" s="23" t="s">
        <v>57</v>
      </c>
      <c r="F49" s="154"/>
      <c r="G49" s="154"/>
      <c r="H49" s="154"/>
      <c r="I49" s="162"/>
      <c r="J49" s="162"/>
      <c r="K49" s="163"/>
      <c r="L49" s="23" t="s">
        <v>57</v>
      </c>
      <c r="M49" s="136"/>
      <c r="N49" s="136"/>
      <c r="O49" s="136"/>
      <c r="P49" s="136"/>
      <c r="Q49" s="136"/>
      <c r="R49" s="136"/>
      <c r="S49" s="136"/>
      <c r="T49" s="136"/>
      <c r="U49" s="136"/>
      <c r="V49" s="136"/>
      <c r="W49" s="136"/>
      <c r="X49" s="161"/>
      <c r="AA49" s="23" t="s">
        <v>57</v>
      </c>
      <c r="AB49" s="136"/>
      <c r="AC49" s="137"/>
      <c r="AD49" s="137"/>
      <c r="AE49" s="137"/>
      <c r="AF49" s="137"/>
      <c r="AG49" s="137"/>
      <c r="AH49" s="138"/>
    </row>
    <row r="50" spans="1:34" s="28" customFormat="1" x14ac:dyDescent="0.35"/>
  </sheetData>
  <sheetProtection sheet="1" objects="1" scenarios="1" selectLockedCells="1"/>
  <mergeCells count="187">
    <mergeCell ref="XET7:XEU7"/>
    <mergeCell ref="XET8:XEU8"/>
    <mergeCell ref="F12:F18"/>
    <mergeCell ref="H12:H18"/>
    <mergeCell ref="J14:J18"/>
    <mergeCell ref="AA14:AA18"/>
    <mergeCell ref="P12:P18"/>
    <mergeCell ref="U12:U18"/>
    <mergeCell ref="Q12:Q18"/>
    <mergeCell ref="R12:R18"/>
    <mergeCell ref="S12:S18"/>
    <mergeCell ref="T12:T18"/>
    <mergeCell ref="AA12:AA13"/>
    <mergeCell ref="Z12:Z18"/>
    <mergeCell ref="W12:W18"/>
    <mergeCell ref="Y12:Y18"/>
    <mergeCell ref="AB10:AD10"/>
    <mergeCell ref="L10:L11"/>
    <mergeCell ref="V12:V18"/>
    <mergeCell ref="M10:M11"/>
    <mergeCell ref="G12:G18"/>
    <mergeCell ref="X12:X18"/>
    <mergeCell ref="V10:AA10"/>
    <mergeCell ref="O12:O18"/>
    <mergeCell ref="L9:AD9"/>
    <mergeCell ref="A43:B43"/>
    <mergeCell ref="A44:B44"/>
    <mergeCell ref="A8:D8"/>
    <mergeCell ref="A9:A11"/>
    <mergeCell ref="B9:B11"/>
    <mergeCell ref="C9:C11"/>
    <mergeCell ref="D9:D11"/>
    <mergeCell ref="A40:AH40"/>
    <mergeCell ref="E12:E18"/>
    <mergeCell ref="J12:J13"/>
    <mergeCell ref="E10:J10"/>
    <mergeCell ref="A19:A25"/>
    <mergeCell ref="B19:B25"/>
    <mergeCell ref="E19:E25"/>
    <mergeCell ref="F19:F25"/>
    <mergeCell ref="I19:I25"/>
    <mergeCell ref="J19:J20"/>
    <mergeCell ref="K19:K25"/>
    <mergeCell ref="J21:J25"/>
    <mergeCell ref="A41:B41"/>
    <mergeCell ref="C41:AB41"/>
    <mergeCell ref="AC41:AE41"/>
    <mergeCell ref="AF41:AH41"/>
    <mergeCell ref="AB48:AH48"/>
    <mergeCell ref="AB49:AH49"/>
    <mergeCell ref="M47:X47"/>
    <mergeCell ref="L46:O46"/>
    <mergeCell ref="U46:X46"/>
    <mergeCell ref="M48:X48"/>
    <mergeCell ref="C43:AB43"/>
    <mergeCell ref="AC43:AE43"/>
    <mergeCell ref="AF43:AH43"/>
    <mergeCell ref="C44:AB44"/>
    <mergeCell ref="AC44:AE44"/>
    <mergeCell ref="AF44:AH44"/>
    <mergeCell ref="F48:K48"/>
    <mergeCell ref="B48:D48"/>
    <mergeCell ref="M49:X49"/>
    <mergeCell ref="F49:K49"/>
    <mergeCell ref="A46:D46"/>
    <mergeCell ref="B47:D47"/>
    <mergeCell ref="B49:D49"/>
    <mergeCell ref="A7:D7"/>
    <mergeCell ref="A45:AH45"/>
    <mergeCell ref="AA46:AH46"/>
    <mergeCell ref="E46:K46"/>
    <mergeCell ref="AB47:AH47"/>
    <mergeCell ref="F47:K47"/>
    <mergeCell ref="AE8:AE11"/>
    <mergeCell ref="AF8:AH10"/>
    <mergeCell ref="AB12:AB18"/>
    <mergeCell ref="AC12:AC18"/>
    <mergeCell ref="AD12:AD18"/>
    <mergeCell ref="AE12:AE18"/>
    <mergeCell ref="AF12:AF18"/>
    <mergeCell ref="AG12:AG18"/>
    <mergeCell ref="AH12:AH18"/>
    <mergeCell ref="I12:I18"/>
    <mergeCell ref="E8:AD8"/>
    <mergeCell ref="U10:U11"/>
    <mergeCell ref="C19:C25"/>
    <mergeCell ref="D19:D25"/>
    <mergeCell ref="E9:J9"/>
    <mergeCell ref="K12:K18"/>
    <mergeCell ref="D12:D18"/>
    <mergeCell ref="A12:A18"/>
    <mergeCell ref="A42:B42"/>
    <mergeCell ref="C42:AB42"/>
    <mergeCell ref="AC42:AE42"/>
    <mergeCell ref="AF42:AH42"/>
    <mergeCell ref="T19:T25"/>
    <mergeCell ref="U19:U25"/>
    <mergeCell ref="V19:V25"/>
    <mergeCell ref="W19:W25"/>
    <mergeCell ref="X19:X25"/>
    <mergeCell ref="O19:O25"/>
    <mergeCell ref="P19:P25"/>
    <mergeCell ref="Q19:Q25"/>
    <mergeCell ref="R19:R25"/>
    <mergeCell ref="S19:S25"/>
    <mergeCell ref="AD19:AD25"/>
    <mergeCell ref="AE19:AE25"/>
    <mergeCell ref="AF19:AF25"/>
    <mergeCell ref="AG19:AG25"/>
    <mergeCell ref="AH19:AH25"/>
    <mergeCell ref="Y19:Y25"/>
    <mergeCell ref="Z19:Z25"/>
    <mergeCell ref="AA19:AA20"/>
    <mergeCell ref="AB19:AB25"/>
    <mergeCell ref="AC19:AC25"/>
    <mergeCell ref="AA21:AA25"/>
    <mergeCell ref="AF26:AF32"/>
    <mergeCell ref="AG26:AG32"/>
    <mergeCell ref="AH26:AH32"/>
    <mergeCell ref="J28:J32"/>
    <mergeCell ref="AA28:AA32"/>
    <mergeCell ref="AA26:AA27"/>
    <mergeCell ref="AB26:AB32"/>
    <mergeCell ref="AC26:AC32"/>
    <mergeCell ref="AD26:AD32"/>
    <mergeCell ref="AE26:AE32"/>
    <mergeCell ref="V26:V32"/>
    <mergeCell ref="W26:W32"/>
    <mergeCell ref="X26:X32"/>
    <mergeCell ref="Y26:Y32"/>
    <mergeCell ref="Z26:Z32"/>
    <mergeCell ref="Q26:Q32"/>
    <mergeCell ref="R26:R32"/>
    <mergeCell ref="S26:S32"/>
    <mergeCell ref="T26:T32"/>
    <mergeCell ref="U26:U32"/>
    <mergeCell ref="J26:J27"/>
    <mergeCell ref="K9:K11"/>
    <mergeCell ref="A33:A39"/>
    <mergeCell ref="B33:B39"/>
    <mergeCell ref="C33:C39"/>
    <mergeCell ref="D33:D39"/>
    <mergeCell ref="E33:E39"/>
    <mergeCell ref="F33:F39"/>
    <mergeCell ref="G33:G39"/>
    <mergeCell ref="H33:H39"/>
    <mergeCell ref="I33:I39"/>
    <mergeCell ref="J33:J34"/>
    <mergeCell ref="K33:K39"/>
    <mergeCell ref="J35:J39"/>
    <mergeCell ref="A26:A32"/>
    <mergeCell ref="B26:B32"/>
    <mergeCell ref="C26:C32"/>
    <mergeCell ref="D26:D32"/>
    <mergeCell ref="E26:E32"/>
    <mergeCell ref="F26:F32"/>
    <mergeCell ref="G26:G32"/>
    <mergeCell ref="H26:H32"/>
    <mergeCell ref="B12:B18"/>
    <mergeCell ref="C12:C18"/>
    <mergeCell ref="I26:I32"/>
    <mergeCell ref="G19:G25"/>
    <mergeCell ref="H19:H25"/>
    <mergeCell ref="T33:T39"/>
    <mergeCell ref="U33:U39"/>
    <mergeCell ref="V33:V39"/>
    <mergeCell ref="W33:W39"/>
    <mergeCell ref="X33:X39"/>
    <mergeCell ref="O33:O39"/>
    <mergeCell ref="P33:P39"/>
    <mergeCell ref="Q33:Q39"/>
    <mergeCell ref="R33:R39"/>
    <mergeCell ref="S33:S39"/>
    <mergeCell ref="K26:K32"/>
    <mergeCell ref="O26:O32"/>
    <mergeCell ref="P26:P32"/>
    <mergeCell ref="AD33:AD39"/>
    <mergeCell ref="AE33:AE39"/>
    <mergeCell ref="AF33:AF39"/>
    <mergeCell ref="AG33:AG39"/>
    <mergeCell ref="AH33:AH39"/>
    <mergeCell ref="Y33:Y39"/>
    <mergeCell ref="Z33:Z39"/>
    <mergeCell ref="AA33:AA34"/>
    <mergeCell ref="AB33:AB39"/>
    <mergeCell ref="AC33:AC39"/>
    <mergeCell ref="AA35:AA39"/>
  </mergeCells>
  <conditionalFormatting sqref="J12:J18">
    <cfRule type="expression" dxfId="63" priority="113">
      <formula>$J$14="BAJA"</formula>
    </cfRule>
    <cfRule type="expression" dxfId="62" priority="114">
      <formula>$J$14="MODERADA"</formula>
    </cfRule>
    <cfRule type="expression" dxfId="61" priority="115">
      <formula>$J$14="ALTA"</formula>
    </cfRule>
    <cfRule type="expression" dxfId="60" priority="116">
      <formula>$J$14="EXTREMA"</formula>
    </cfRule>
  </conditionalFormatting>
  <conditionalFormatting sqref="AA12:AA18">
    <cfRule type="expression" dxfId="59" priority="117">
      <formula>$AA$14="MODERADA"</formula>
    </cfRule>
    <cfRule type="expression" dxfId="58" priority="118">
      <formula>$AA$14="EXTREMA"</formula>
    </cfRule>
    <cfRule type="expression" dxfId="57" priority="119">
      <formula>$AA$14="ALTA"</formula>
    </cfRule>
    <cfRule type="expression" dxfId="56" priority="120">
      <formula>$AA$14="BAJA"</formula>
    </cfRule>
  </conditionalFormatting>
  <conditionalFormatting sqref="AA19:AA25">
    <cfRule type="expression" dxfId="55" priority="21">
      <formula>$AA$21="MODERADA"</formula>
    </cfRule>
    <cfRule type="expression" dxfId="54" priority="22">
      <formula>$AA$21="EXTREMA"</formula>
    </cfRule>
    <cfRule type="expression" dxfId="53" priority="23">
      <formula>$AA$21="ALTA"</formula>
    </cfRule>
    <cfRule type="expression" dxfId="52" priority="24">
      <formula>$AA$21="BAJA"</formula>
    </cfRule>
  </conditionalFormatting>
  <conditionalFormatting sqref="J19 J21">
    <cfRule type="expression" dxfId="51" priority="17">
      <formula>$J$21="BAJA"</formula>
    </cfRule>
    <cfRule type="expression" dxfId="50" priority="18">
      <formula>$J$21="MODERADA"</formula>
    </cfRule>
    <cfRule type="expression" dxfId="49" priority="19">
      <formula>$J$21="ALTA"</formula>
    </cfRule>
    <cfRule type="expression" dxfId="48" priority="20">
      <formula>$J$21="EXTREMA"</formula>
    </cfRule>
  </conditionalFormatting>
  <conditionalFormatting sqref="AA26:AA32">
    <cfRule type="expression" dxfId="47" priority="13">
      <formula>$AA$14="MODERADA"</formula>
    </cfRule>
    <cfRule type="expression" dxfId="46" priority="14">
      <formula>$AA$14="EXTREMA"</formula>
    </cfRule>
    <cfRule type="expression" dxfId="45" priority="15">
      <formula>$AA$14="ALTA"</formula>
    </cfRule>
    <cfRule type="expression" dxfId="44" priority="16">
      <formula>$AA$14="BAJA"</formula>
    </cfRule>
  </conditionalFormatting>
  <conditionalFormatting sqref="J26 J28">
    <cfRule type="expression" dxfId="43" priority="9">
      <formula>$J$28="BAJA"</formula>
    </cfRule>
    <cfRule type="expression" dxfId="42" priority="10">
      <formula>$J$28="MODERADA"</formula>
    </cfRule>
    <cfRule type="expression" dxfId="41" priority="11">
      <formula>$J$28="ALTA"</formula>
    </cfRule>
    <cfRule type="expression" dxfId="40" priority="12">
      <formula>$J$28="EXTREMA"</formula>
    </cfRule>
  </conditionalFormatting>
  <conditionalFormatting sqref="AA33:AA39">
    <cfRule type="expression" dxfId="39" priority="5">
      <formula>$AA$35="MODERADA"</formula>
    </cfRule>
    <cfRule type="expression" dxfId="38" priority="6">
      <formula>$AA$35="EXTREMA"</formula>
    </cfRule>
    <cfRule type="expression" dxfId="37" priority="7">
      <formula>$AA$35="ALTA"</formula>
    </cfRule>
    <cfRule type="expression" dxfId="36" priority="8">
      <formula>$AA$35="BAJA"</formula>
    </cfRule>
  </conditionalFormatting>
  <conditionalFormatting sqref="J33 J35">
    <cfRule type="expression" dxfId="35" priority="1">
      <formula>$J$35="BAJA"</formula>
    </cfRule>
    <cfRule type="expression" dxfId="34" priority="2">
      <formula>$J$35="MODERADA"</formula>
    </cfRule>
    <cfRule type="expression" dxfId="33" priority="3">
      <formula>$J$35="ALTA"</formula>
    </cfRule>
    <cfRule type="expression" dxfId="32" priority="4">
      <formula>$J$35="EXTREMA"</formula>
    </cfRule>
  </conditionalFormatting>
  <dataValidations count="4">
    <dataValidation type="list" allowBlank="1" showInputMessage="1" showErrorMessage="1" sqref="E12:E39" xr:uid="{00000000-0002-0000-0000-000000000000}">
      <formula1>$XET$2:$XET$6</formula1>
    </dataValidation>
    <dataValidation type="list" allowBlank="1" showInputMessage="1" showErrorMessage="1" sqref="G12:G39" xr:uid="{00000000-0002-0000-0000-000001000000}">
      <formula1>$XET$9:$XEV$9</formula1>
    </dataValidation>
    <dataValidation type="list" allowBlank="1" showInputMessage="1" showErrorMessage="1" sqref="M12:M39" xr:uid="{00000000-0002-0000-0000-000002000000}">
      <formula1>$XET$11:$XEU$11</formula1>
    </dataValidation>
    <dataValidation type="list" allowBlank="1" showInputMessage="1" showErrorMessage="1" sqref="U12:U39" xr:uid="{00000000-0002-0000-0000-000003000000}">
      <formula1>$XEV$11:$XFD$11</formula1>
    </dataValidation>
  </dataValidations>
  <printOptions horizontalCentered="1"/>
  <pageMargins left="0.31496062992125984" right="0.15748031496062992" top="0.39370078740157483" bottom="0.51" header="0.31496062992125984" footer="0.31496062992125984"/>
  <pageSetup paperSize="5" scale="4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R56"/>
  <sheetViews>
    <sheetView tabSelected="1" zoomScale="40" zoomScaleNormal="40" zoomScaleSheetLayoutView="40" workbookViewId="0">
      <selection activeCell="F12" sqref="F12:F18"/>
    </sheetView>
  </sheetViews>
  <sheetFormatPr baseColWidth="10" defaultColWidth="11.453125" defaultRowHeight="13" x14ac:dyDescent="0.3"/>
  <cols>
    <col min="1" max="1" width="15.7265625" style="31" customWidth="1"/>
    <col min="2" max="2" width="13.81640625" style="31" customWidth="1"/>
    <col min="3" max="3" width="46.81640625" style="31" customWidth="1"/>
    <col min="4" max="4" width="12.1796875" style="33" customWidth="1"/>
    <col min="5" max="5" width="17.453125" style="31" customWidth="1"/>
    <col min="6" max="6" width="17.81640625" style="31" customWidth="1"/>
    <col min="7" max="7" width="16.26953125" style="31" customWidth="1"/>
    <col min="8" max="8" width="12.7265625" style="31" customWidth="1"/>
    <col min="9" max="9" width="3.7265625" style="31" hidden="1" customWidth="1"/>
    <col min="10" max="10" width="19.453125" style="31" customWidth="1"/>
    <col min="11" max="11" width="29.7265625" style="31" customWidth="1"/>
    <col min="12" max="12" width="48.7265625" style="31" customWidth="1"/>
    <col min="13" max="13" width="26" style="31" customWidth="1"/>
    <col min="14" max="14" width="7.7265625" style="31" hidden="1" customWidth="1"/>
    <col min="15" max="15" width="15.54296875" style="31" customWidth="1"/>
    <col min="16" max="16" width="16.26953125" style="31" customWidth="1"/>
    <col min="17" max="17" width="11.26953125" style="31" customWidth="1"/>
    <col min="18" max="18" width="17" style="31" customWidth="1"/>
    <col min="19" max="19" width="15.1796875" style="31" customWidth="1"/>
    <col min="20" max="20" width="17.81640625" style="31" customWidth="1"/>
    <col min="21" max="21" width="11.26953125" style="31" customWidth="1"/>
    <col min="22" max="22" width="12" style="31" customWidth="1"/>
    <col min="23" max="23" width="15.1796875" style="31" customWidth="1"/>
    <col min="24" max="24" width="17.26953125" style="31" customWidth="1"/>
    <col min="25" max="25" width="22.81640625" style="31" customWidth="1"/>
    <col min="26" max="26" width="18.7265625" style="31" customWidth="1"/>
    <col min="27" max="27" width="21.1796875" style="31" customWidth="1"/>
    <col min="28" max="28" width="18.26953125" style="31" customWidth="1"/>
    <col min="29" max="29" width="12.54296875" style="31" customWidth="1"/>
    <col min="30" max="30" width="38.26953125" style="31" customWidth="1"/>
    <col min="31" max="31" width="15.1796875" style="62" customWidth="1"/>
    <col min="32" max="32" width="23.54296875" style="31" customWidth="1"/>
    <col min="33" max="33" width="37.453125" style="31" customWidth="1"/>
    <col min="34" max="34" width="17.26953125" style="31" hidden="1" customWidth="1"/>
    <col min="35" max="42" width="11.453125" style="31" hidden="1" customWidth="1"/>
    <col min="43" max="16384" width="11.453125" style="31"/>
  </cols>
  <sheetData>
    <row r="1" spans="1:44" x14ac:dyDescent="0.3">
      <c r="A1" s="29"/>
      <c r="B1" s="29"/>
      <c r="C1" s="29"/>
      <c r="D1" s="30"/>
      <c r="E1" s="29"/>
      <c r="F1" s="29"/>
      <c r="G1" s="29"/>
      <c r="H1" s="29"/>
      <c r="I1" s="29"/>
      <c r="J1" s="29"/>
      <c r="K1" s="29"/>
      <c r="L1" s="29"/>
      <c r="M1" s="29"/>
      <c r="N1" s="29"/>
      <c r="O1" s="29"/>
      <c r="P1" s="29"/>
      <c r="Q1" s="29"/>
      <c r="R1" s="29"/>
      <c r="S1" s="29"/>
      <c r="T1" s="29"/>
      <c r="U1" s="29"/>
      <c r="V1" s="29"/>
      <c r="W1" s="29"/>
      <c r="X1" s="29"/>
      <c r="Y1" s="29"/>
      <c r="Z1" s="29"/>
      <c r="AA1" s="29"/>
      <c r="AB1" s="29"/>
      <c r="AC1" s="29"/>
      <c r="AD1" s="29"/>
      <c r="AE1" s="60"/>
      <c r="AF1" s="29"/>
      <c r="AG1" s="29"/>
      <c r="AK1" s="31" t="s">
        <v>30</v>
      </c>
      <c r="AL1" s="31" t="s">
        <v>29</v>
      </c>
      <c r="AN1" s="31" t="s">
        <v>58</v>
      </c>
    </row>
    <row r="2" spans="1:44" x14ac:dyDescent="0.3">
      <c r="A2" s="29"/>
      <c r="B2" s="29"/>
      <c r="C2" s="29"/>
      <c r="D2" s="30"/>
      <c r="E2" s="29"/>
      <c r="F2" s="29"/>
      <c r="G2" s="29"/>
      <c r="H2" s="29"/>
      <c r="I2" s="29"/>
      <c r="J2" s="29"/>
      <c r="K2" s="29"/>
      <c r="L2" s="29"/>
      <c r="M2" s="29"/>
      <c r="N2" s="29"/>
      <c r="O2" s="29"/>
      <c r="P2" s="29"/>
      <c r="Q2" s="29"/>
      <c r="R2" s="29"/>
      <c r="S2" s="29"/>
      <c r="T2" s="29"/>
      <c r="U2" s="29"/>
      <c r="V2" s="29"/>
      <c r="W2" s="29"/>
      <c r="X2" s="29"/>
      <c r="Y2" s="29"/>
      <c r="Z2" s="29"/>
      <c r="AA2" s="29"/>
      <c r="AB2" s="29"/>
      <c r="AC2" s="29"/>
      <c r="AD2" s="29"/>
      <c r="AE2" s="60"/>
      <c r="AF2" s="29"/>
      <c r="AG2" s="29"/>
      <c r="AH2" s="31" t="s">
        <v>59</v>
      </c>
      <c r="AI2" s="31" t="s">
        <v>37</v>
      </c>
      <c r="AL2" s="31" t="s">
        <v>60</v>
      </c>
      <c r="AN2" s="31" t="s">
        <v>61</v>
      </c>
    </row>
    <row r="3" spans="1:44" x14ac:dyDescent="0.3">
      <c r="A3" s="29"/>
      <c r="B3" s="29"/>
      <c r="C3" s="29"/>
      <c r="D3" s="30"/>
      <c r="E3" s="29"/>
      <c r="F3" s="29"/>
      <c r="G3" s="29"/>
      <c r="H3" s="29"/>
      <c r="I3" s="29"/>
      <c r="J3" s="29"/>
      <c r="K3" s="29"/>
      <c r="L3" s="29"/>
      <c r="M3" s="29"/>
      <c r="N3" s="29"/>
      <c r="O3" s="29"/>
      <c r="P3" s="29"/>
      <c r="Q3" s="29"/>
      <c r="R3" s="29"/>
      <c r="S3" s="29"/>
      <c r="T3" s="29"/>
      <c r="U3" s="29"/>
      <c r="V3" s="29"/>
      <c r="W3" s="29"/>
      <c r="X3" s="29"/>
      <c r="Y3" s="29"/>
      <c r="Z3" s="29"/>
      <c r="AA3" s="29"/>
      <c r="AB3" s="29"/>
      <c r="AC3" s="29"/>
      <c r="AD3" s="29"/>
      <c r="AE3" s="60"/>
      <c r="AF3" s="29"/>
      <c r="AG3" s="29"/>
      <c r="AH3" s="31" t="s">
        <v>62</v>
      </c>
      <c r="AI3" s="31" t="s">
        <v>38</v>
      </c>
      <c r="AL3" s="31" t="s">
        <v>63</v>
      </c>
      <c r="AN3" s="31" t="s">
        <v>64</v>
      </c>
    </row>
    <row r="4" spans="1:44" x14ac:dyDescent="0.3">
      <c r="A4" s="29"/>
      <c r="B4" s="29"/>
      <c r="C4" s="29"/>
      <c r="D4" s="30"/>
      <c r="E4" s="29"/>
      <c r="F4" s="29"/>
      <c r="G4" s="29"/>
      <c r="H4" s="29"/>
      <c r="I4" s="29"/>
      <c r="J4" s="29"/>
      <c r="K4" s="29"/>
      <c r="L4" s="29"/>
      <c r="M4" s="29"/>
      <c r="N4" s="29"/>
      <c r="O4" s="29"/>
      <c r="P4" s="29"/>
      <c r="Q4" s="29"/>
      <c r="R4" s="29"/>
      <c r="S4" s="29"/>
      <c r="T4" s="29"/>
      <c r="U4" s="29"/>
      <c r="V4" s="29"/>
      <c r="W4" s="29"/>
      <c r="X4" s="29"/>
      <c r="Y4" s="29"/>
      <c r="Z4" s="29"/>
      <c r="AA4" s="29"/>
      <c r="AB4" s="29"/>
      <c r="AC4" s="29"/>
      <c r="AD4" s="29"/>
      <c r="AE4" s="60"/>
      <c r="AF4" s="29"/>
      <c r="AG4" s="29"/>
      <c r="AH4" s="31" t="s">
        <v>65</v>
      </c>
      <c r="AI4" s="31" t="s">
        <v>66</v>
      </c>
      <c r="AK4" s="31" t="s">
        <v>67</v>
      </c>
      <c r="AL4" s="31" t="s">
        <v>68</v>
      </c>
      <c r="AN4" s="31" t="s">
        <v>69</v>
      </c>
    </row>
    <row r="5" spans="1:44" x14ac:dyDescent="0.3">
      <c r="A5" s="29"/>
      <c r="B5" s="29"/>
      <c r="C5" s="29"/>
      <c r="D5" s="30"/>
      <c r="E5" s="29"/>
      <c r="F5" s="29"/>
      <c r="G5" s="29"/>
      <c r="H5" s="29"/>
      <c r="I5" s="29"/>
      <c r="J5" s="29"/>
      <c r="K5" s="29"/>
      <c r="L5" s="29"/>
      <c r="M5" s="29"/>
      <c r="N5" s="29"/>
      <c r="O5" s="29"/>
      <c r="P5" s="29"/>
      <c r="Q5" s="29"/>
      <c r="R5" s="29"/>
      <c r="S5" s="29"/>
      <c r="T5" s="29"/>
      <c r="U5" s="29"/>
      <c r="V5" s="29"/>
      <c r="W5" s="29"/>
      <c r="X5" s="29"/>
      <c r="Y5" s="29"/>
      <c r="Z5" s="29"/>
      <c r="AA5" s="29"/>
      <c r="AB5" s="29"/>
      <c r="AC5" s="29"/>
      <c r="AD5" s="29"/>
      <c r="AE5" s="60"/>
      <c r="AF5" s="29"/>
      <c r="AG5" s="29"/>
      <c r="AH5" s="31" t="s">
        <v>70</v>
      </c>
      <c r="AI5" s="31" t="s">
        <v>71</v>
      </c>
      <c r="AK5" s="31" t="s">
        <v>72</v>
      </c>
      <c r="AL5" s="31" t="s">
        <v>73</v>
      </c>
      <c r="AN5" s="31" t="s">
        <v>74</v>
      </c>
    </row>
    <row r="6" spans="1:44" ht="29.25" customHeight="1" x14ac:dyDescent="0.3">
      <c r="A6" s="29"/>
      <c r="B6" s="29"/>
      <c r="C6" s="29"/>
      <c r="D6" s="30"/>
      <c r="E6" s="29"/>
      <c r="F6" s="29"/>
      <c r="G6" s="29"/>
      <c r="H6" s="29"/>
      <c r="I6" s="29"/>
      <c r="J6" s="29"/>
      <c r="K6" s="29"/>
      <c r="L6" s="29"/>
      <c r="M6" s="29"/>
      <c r="N6" s="29"/>
      <c r="O6" s="29"/>
      <c r="P6" s="29"/>
      <c r="Q6" s="29"/>
      <c r="R6" s="29"/>
      <c r="S6" s="29"/>
      <c r="T6" s="29"/>
      <c r="U6" s="29"/>
      <c r="V6" s="29"/>
      <c r="W6" s="29"/>
      <c r="X6" s="29"/>
      <c r="Y6" s="29"/>
      <c r="Z6" s="29"/>
      <c r="AA6" s="29"/>
      <c r="AB6" s="29"/>
      <c r="AC6" s="29"/>
      <c r="AD6" s="29"/>
      <c r="AE6" s="60"/>
      <c r="AF6" s="29"/>
      <c r="AG6" s="29"/>
      <c r="AH6" s="31" t="s">
        <v>75</v>
      </c>
      <c r="AI6" s="31" t="s">
        <v>76</v>
      </c>
      <c r="AJ6" s="31" t="s">
        <v>77</v>
      </c>
      <c r="AK6" s="31" t="s">
        <v>78</v>
      </c>
      <c r="AL6" s="31" t="s">
        <v>79</v>
      </c>
      <c r="AN6" s="31" t="s">
        <v>80</v>
      </c>
    </row>
    <row r="7" spans="1:44" ht="24.75" customHeight="1" x14ac:dyDescent="0.3">
      <c r="A7" s="290" t="s">
        <v>81</v>
      </c>
      <c r="B7" s="290"/>
      <c r="C7" s="291">
        <v>44561</v>
      </c>
      <c r="D7" s="292"/>
      <c r="E7" s="292"/>
      <c r="F7" s="292"/>
      <c r="G7" s="296"/>
      <c r="H7" s="297"/>
      <c r="I7" s="297"/>
      <c r="J7" s="297"/>
      <c r="K7" s="297"/>
      <c r="L7" s="298"/>
      <c r="M7" s="301" t="s">
        <v>82</v>
      </c>
      <c r="N7" s="302"/>
      <c r="O7" s="302"/>
      <c r="P7" s="302"/>
      <c r="Q7" s="302"/>
      <c r="R7" s="302"/>
      <c r="S7" s="302"/>
      <c r="T7" s="302"/>
      <c r="U7" s="302"/>
      <c r="V7" s="303"/>
      <c r="W7" s="58" t="s">
        <v>83</v>
      </c>
      <c r="X7" s="38"/>
      <c r="Y7" s="59" t="s">
        <v>84</v>
      </c>
      <c r="Z7" s="280"/>
      <c r="AA7" s="281"/>
      <c r="AB7" s="58" t="s">
        <v>85</v>
      </c>
      <c r="AC7" s="73"/>
      <c r="AD7" s="57" t="s">
        <v>86</v>
      </c>
      <c r="AE7" s="73" t="s">
        <v>87</v>
      </c>
      <c r="AF7" s="267"/>
      <c r="AG7" s="267"/>
      <c r="AH7" s="31" t="s">
        <v>88</v>
      </c>
      <c r="AI7" s="31" t="s">
        <v>89</v>
      </c>
      <c r="AJ7" s="31" t="s">
        <v>90</v>
      </c>
      <c r="AN7" s="31" t="s">
        <v>91</v>
      </c>
    </row>
    <row r="8" spans="1:44" x14ac:dyDescent="0.3">
      <c r="A8" s="304" t="s">
        <v>9</v>
      </c>
      <c r="B8" s="304"/>
      <c r="C8" s="304"/>
      <c r="D8" s="304"/>
      <c r="E8" s="304"/>
      <c r="F8" s="304"/>
      <c r="G8" s="282" t="s">
        <v>10</v>
      </c>
      <c r="H8" s="283"/>
      <c r="I8" s="283"/>
      <c r="J8" s="283"/>
      <c r="K8" s="283"/>
      <c r="L8" s="283"/>
      <c r="M8" s="283"/>
      <c r="N8" s="283"/>
      <c r="O8" s="283"/>
      <c r="P8" s="283"/>
      <c r="Q8" s="283"/>
      <c r="R8" s="283"/>
      <c r="S8" s="283"/>
      <c r="T8" s="283"/>
      <c r="U8" s="283"/>
      <c r="V8" s="283"/>
      <c r="W8" s="283"/>
      <c r="X8" s="284"/>
      <c r="Y8" s="283"/>
      <c r="Z8" s="283"/>
      <c r="AA8" s="283"/>
      <c r="AB8" s="285"/>
      <c r="AC8" s="272" t="s">
        <v>11</v>
      </c>
      <c r="AD8" s="268" t="s">
        <v>12</v>
      </c>
      <c r="AE8" s="269"/>
      <c r="AF8" s="269"/>
      <c r="AG8" s="269"/>
      <c r="AH8" s="31" t="s">
        <v>92</v>
      </c>
      <c r="AI8" s="31" t="s">
        <v>93</v>
      </c>
      <c r="AN8" s="31" t="s">
        <v>94</v>
      </c>
    </row>
    <row r="9" spans="1:44" s="34" customFormat="1" ht="14.25" customHeight="1" x14ac:dyDescent="0.3">
      <c r="A9" s="275" t="s">
        <v>95</v>
      </c>
      <c r="B9" s="295" t="s">
        <v>96</v>
      </c>
      <c r="C9" s="275" t="s">
        <v>14</v>
      </c>
      <c r="D9" s="275" t="s">
        <v>58</v>
      </c>
      <c r="E9" s="275" t="s">
        <v>15</v>
      </c>
      <c r="F9" s="294" t="s">
        <v>16</v>
      </c>
      <c r="G9" s="304" t="s">
        <v>97</v>
      </c>
      <c r="H9" s="304"/>
      <c r="I9" s="304"/>
      <c r="J9" s="304"/>
      <c r="K9" s="282" t="s">
        <v>19</v>
      </c>
      <c r="L9" s="283"/>
      <c r="M9" s="283"/>
      <c r="N9" s="283"/>
      <c r="O9" s="283"/>
      <c r="P9" s="283"/>
      <c r="Q9" s="283"/>
      <c r="R9" s="283"/>
      <c r="S9" s="283"/>
      <c r="T9" s="285"/>
      <c r="U9" s="282" t="s">
        <v>27</v>
      </c>
      <c r="V9" s="283"/>
      <c r="W9" s="283"/>
      <c r="X9" s="283"/>
      <c r="Y9" s="283"/>
      <c r="Z9" s="283"/>
      <c r="AA9" s="283"/>
      <c r="AB9" s="285"/>
      <c r="AC9" s="273"/>
      <c r="AD9" s="268"/>
      <c r="AE9" s="269"/>
      <c r="AF9" s="269"/>
      <c r="AG9" s="269"/>
      <c r="AH9" s="31" t="s">
        <v>98</v>
      </c>
      <c r="AI9" s="31" t="s">
        <v>99</v>
      </c>
      <c r="AJ9" s="31" t="s">
        <v>100</v>
      </c>
    </row>
    <row r="10" spans="1:44" s="34" customFormat="1" ht="20.25" customHeight="1" x14ac:dyDescent="0.3">
      <c r="A10" s="275"/>
      <c r="B10" s="278"/>
      <c r="C10" s="275"/>
      <c r="D10" s="275"/>
      <c r="E10" s="275"/>
      <c r="F10" s="294"/>
      <c r="G10" s="293" t="s">
        <v>23</v>
      </c>
      <c r="H10" s="293"/>
      <c r="I10" s="293"/>
      <c r="J10" s="293"/>
      <c r="K10" s="299" t="s">
        <v>101</v>
      </c>
      <c r="L10" s="294" t="s">
        <v>102</v>
      </c>
      <c r="M10" s="294" t="s">
        <v>25</v>
      </c>
      <c r="N10" s="272" t="s">
        <v>103</v>
      </c>
      <c r="O10" s="275" t="s">
        <v>104</v>
      </c>
      <c r="P10" s="278" t="s">
        <v>105</v>
      </c>
      <c r="Q10" s="295" t="s">
        <v>106</v>
      </c>
      <c r="R10" s="275" t="s">
        <v>107</v>
      </c>
      <c r="S10" s="295" t="s">
        <v>108</v>
      </c>
      <c r="T10" s="295" t="s">
        <v>109</v>
      </c>
      <c r="U10" s="300" t="s">
        <v>110</v>
      </c>
      <c r="V10" s="275" t="s">
        <v>111</v>
      </c>
      <c r="W10" s="299" t="s">
        <v>112</v>
      </c>
      <c r="X10" s="295" t="s">
        <v>113</v>
      </c>
      <c r="Y10" s="275" t="s">
        <v>114</v>
      </c>
      <c r="Z10" s="275"/>
      <c r="AA10" s="275"/>
      <c r="AB10" s="275"/>
      <c r="AC10" s="273"/>
      <c r="AD10" s="270"/>
      <c r="AE10" s="271"/>
      <c r="AF10" s="271"/>
      <c r="AG10" s="271"/>
      <c r="AH10" s="34" t="s">
        <v>115</v>
      </c>
      <c r="AI10" s="34" t="s">
        <v>116</v>
      </c>
      <c r="AJ10" s="34" t="s">
        <v>117</v>
      </c>
      <c r="AL10" s="34" t="s">
        <v>118</v>
      </c>
      <c r="AO10" s="31" t="s">
        <v>119</v>
      </c>
    </row>
    <row r="11" spans="1:44" s="34" customFormat="1" ht="57.75" customHeight="1" x14ac:dyDescent="0.3">
      <c r="A11" s="295"/>
      <c r="B11" s="279"/>
      <c r="C11" s="295"/>
      <c r="D11" s="295"/>
      <c r="E11" s="295"/>
      <c r="F11" s="272"/>
      <c r="G11" s="54" t="s">
        <v>29</v>
      </c>
      <c r="H11" s="54" t="s">
        <v>30</v>
      </c>
      <c r="I11" s="54"/>
      <c r="J11" s="55" t="s">
        <v>120</v>
      </c>
      <c r="K11" s="300"/>
      <c r="L11" s="294"/>
      <c r="M11" s="294"/>
      <c r="N11" s="274"/>
      <c r="O11" s="275"/>
      <c r="P11" s="279"/>
      <c r="Q11" s="279"/>
      <c r="R11" s="275"/>
      <c r="S11" s="279"/>
      <c r="T11" s="279"/>
      <c r="U11" s="310"/>
      <c r="V11" s="275"/>
      <c r="W11" s="300"/>
      <c r="X11" s="279"/>
      <c r="Y11" s="71" t="s">
        <v>121</v>
      </c>
      <c r="Z11" s="71" t="s">
        <v>122</v>
      </c>
      <c r="AA11" s="72" t="s">
        <v>123</v>
      </c>
      <c r="AB11" s="72" t="s">
        <v>34</v>
      </c>
      <c r="AC11" s="274"/>
      <c r="AD11" s="56" t="s">
        <v>124</v>
      </c>
      <c r="AE11" s="56" t="s">
        <v>35</v>
      </c>
      <c r="AF11" s="56" t="s">
        <v>125</v>
      </c>
      <c r="AG11" s="71" t="s">
        <v>126</v>
      </c>
      <c r="AH11" s="34" t="s">
        <v>127</v>
      </c>
      <c r="AI11" s="34" t="s">
        <v>38</v>
      </c>
      <c r="AL11" s="34" t="s">
        <v>128</v>
      </c>
      <c r="AO11" s="31" t="s">
        <v>129</v>
      </c>
    </row>
    <row r="12" spans="1:44" ht="37.5" customHeight="1" x14ac:dyDescent="0.3">
      <c r="A12" s="251" t="s">
        <v>130</v>
      </c>
      <c r="B12" s="251" t="s">
        <v>131</v>
      </c>
      <c r="C12" s="224" t="s">
        <v>132</v>
      </c>
      <c r="D12" s="227" t="s">
        <v>69</v>
      </c>
      <c r="E12" s="240" t="s">
        <v>133</v>
      </c>
      <c r="F12" s="228" t="s">
        <v>134</v>
      </c>
      <c r="G12" s="229" t="s">
        <v>60</v>
      </c>
      <c r="H12" s="229" t="s">
        <v>67</v>
      </c>
      <c r="I12" s="44" t="str">
        <f>CONCATENATE(G12,H12)</f>
        <v>RARA VEZMODERADO</v>
      </c>
      <c r="J12" s="231" t="str">
        <f>I13</f>
        <v>1. MODERADO</v>
      </c>
      <c r="K12" s="192" t="s">
        <v>135</v>
      </c>
      <c r="L12" s="50" t="s">
        <v>136</v>
      </c>
      <c r="M12" s="41" t="s">
        <v>59</v>
      </c>
      <c r="N12" s="42">
        <f>IF(M12="ASIGNADO",15,IF(M12="NO ASIGNADO",0,""))</f>
        <v>15</v>
      </c>
      <c r="O12" s="235">
        <f>SUM(N12:N18)</f>
        <v>95</v>
      </c>
      <c r="P12" s="194" t="s">
        <v>115</v>
      </c>
      <c r="Q12" s="197">
        <f>IF(Q15="DÉBIL",0,IF(Q15="MODERADO",50,IF(Q15="FUERTE",100,"")))</f>
        <v>50</v>
      </c>
      <c r="R12" s="198"/>
      <c r="S12" s="200" t="s">
        <v>137</v>
      </c>
      <c r="T12" s="200" t="s">
        <v>137</v>
      </c>
      <c r="U12" s="201" t="s">
        <v>138</v>
      </c>
      <c r="V12" s="203" t="s">
        <v>139</v>
      </c>
      <c r="W12" s="205" t="s">
        <v>140</v>
      </c>
      <c r="X12" s="228" t="s">
        <v>141</v>
      </c>
      <c r="Y12" s="243"/>
      <c r="Z12" s="217"/>
      <c r="AA12" s="220" t="s">
        <v>142</v>
      </c>
      <c r="AB12" s="276"/>
      <c r="AC12" s="223">
        <v>44561</v>
      </c>
      <c r="AD12" s="190" t="s">
        <v>143</v>
      </c>
      <c r="AE12" s="192" t="s">
        <v>144</v>
      </c>
      <c r="AF12" s="190" t="s">
        <v>145</v>
      </c>
      <c r="AG12" s="190" t="s">
        <v>146</v>
      </c>
      <c r="AH12" s="31" t="s">
        <v>147</v>
      </c>
      <c r="AI12" s="31" t="s">
        <v>148</v>
      </c>
      <c r="AJ12" s="31" t="s">
        <v>67</v>
      </c>
      <c r="AK12" s="31" t="s">
        <v>119</v>
      </c>
      <c r="AL12" s="31" t="s">
        <v>67</v>
      </c>
      <c r="AN12" s="31" t="s">
        <v>142</v>
      </c>
      <c r="AO12" s="31" t="s">
        <v>138</v>
      </c>
    </row>
    <row r="13" spans="1:44" ht="51.75" customHeight="1" x14ac:dyDescent="0.3">
      <c r="A13" s="252"/>
      <c r="B13" s="252"/>
      <c r="C13" s="225"/>
      <c r="D13" s="201"/>
      <c r="E13" s="241"/>
      <c r="F13" s="205"/>
      <c r="G13" s="229"/>
      <c r="H13" s="229"/>
      <c r="I13" s="44"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1. MODERADO</v>
      </c>
      <c r="J13" s="232"/>
      <c r="K13" s="233"/>
      <c r="L13" s="51" t="s">
        <v>149</v>
      </c>
      <c r="M13" s="39" t="s">
        <v>65</v>
      </c>
      <c r="N13" s="40">
        <f>IF(M13="ADECUADO",15,IF(M13="INADECUADO",0,""))</f>
        <v>15</v>
      </c>
      <c r="O13" s="236"/>
      <c r="P13" s="195"/>
      <c r="Q13" s="197"/>
      <c r="R13" s="199"/>
      <c r="S13" s="200"/>
      <c r="T13" s="200"/>
      <c r="U13" s="201"/>
      <c r="V13" s="204"/>
      <c r="W13" s="205"/>
      <c r="X13" s="205"/>
      <c r="Y13" s="244"/>
      <c r="Z13" s="218"/>
      <c r="AA13" s="221"/>
      <c r="AB13" s="246"/>
      <c r="AC13" s="205"/>
      <c r="AD13" s="190"/>
      <c r="AE13" s="192"/>
      <c r="AF13" s="190"/>
      <c r="AG13" s="190"/>
      <c r="AH13" s="31" t="s">
        <v>137</v>
      </c>
      <c r="AI13" s="31" t="s">
        <v>150</v>
      </c>
      <c r="AL13" s="31" t="s">
        <v>72</v>
      </c>
      <c r="AN13" s="31" t="s">
        <v>151</v>
      </c>
      <c r="AO13" s="31" t="s">
        <v>152</v>
      </c>
    </row>
    <row r="14" spans="1:44" ht="188" customHeight="1" x14ac:dyDescent="0.3">
      <c r="A14" s="252"/>
      <c r="B14" s="252"/>
      <c r="C14" s="225"/>
      <c r="D14" s="201"/>
      <c r="E14" s="241"/>
      <c r="F14" s="205"/>
      <c r="G14" s="229"/>
      <c r="H14" s="229"/>
      <c r="I14" s="44"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MODERADO</v>
      </c>
      <c r="J14" s="232"/>
      <c r="K14" s="233"/>
      <c r="L14" s="53" t="s">
        <v>153</v>
      </c>
      <c r="M14" s="39" t="s">
        <v>70</v>
      </c>
      <c r="N14" s="40">
        <f>IF(M14="OPORTUNA",15,IF(M14="INOPORTUNA",0,""))</f>
        <v>15</v>
      </c>
      <c r="O14" s="236"/>
      <c r="P14" s="195"/>
      <c r="Q14" s="197"/>
      <c r="R14" s="199"/>
      <c r="S14" s="43" t="s">
        <v>154</v>
      </c>
      <c r="T14" s="43" t="s">
        <v>155</v>
      </c>
      <c r="U14" s="201"/>
      <c r="V14" s="204"/>
      <c r="W14" s="205"/>
      <c r="X14" s="205"/>
      <c r="Y14" s="244"/>
      <c r="Z14" s="218"/>
      <c r="AA14" s="221"/>
      <c r="AB14" s="246"/>
      <c r="AC14" s="205"/>
      <c r="AD14" s="190"/>
      <c r="AE14" s="192"/>
      <c r="AF14" s="190"/>
      <c r="AG14" s="190"/>
      <c r="AH14" s="31" t="s">
        <v>139</v>
      </c>
      <c r="AI14" s="31" t="s">
        <v>156</v>
      </c>
      <c r="AJ14" s="31" t="s">
        <v>157</v>
      </c>
      <c r="AK14" s="31" t="s">
        <v>158</v>
      </c>
      <c r="AL14" s="31" t="s">
        <v>78</v>
      </c>
      <c r="AO14" s="31" t="s">
        <v>159</v>
      </c>
    </row>
    <row r="15" spans="1:44" ht="84" customHeight="1" x14ac:dyDescent="0.7">
      <c r="A15" s="252"/>
      <c r="B15" s="252"/>
      <c r="C15" s="225"/>
      <c r="D15" s="201"/>
      <c r="E15" s="64" t="s">
        <v>160</v>
      </c>
      <c r="F15" s="205"/>
      <c r="G15" s="229"/>
      <c r="H15" s="229"/>
      <c r="I15" s="44"/>
      <c r="J15" s="232"/>
      <c r="K15" s="233"/>
      <c r="L15" s="51" t="s">
        <v>161</v>
      </c>
      <c r="M15" s="39" t="s">
        <v>162</v>
      </c>
      <c r="N15" s="40">
        <f>IF(M15="PREVENIR",15,IF(M15="DETECTAR",10,IF(M15="NO ES UN CONTROL",0,"")))</f>
        <v>15</v>
      </c>
      <c r="O15" s="237" t="str">
        <f>IF(O12&lt;86,"DÉBIL",IF(O12&lt;96,"MODERADO",IF(O12&lt;101,"FUERTE","")))</f>
        <v>MODERADO</v>
      </c>
      <c r="P15" s="195"/>
      <c r="Q15" s="210" t="str">
        <f>IF(AND(O15="FUERTE",P12="FUERTE (SIEMPRE SE EJECUTA)"),"FUERTE",IF(OR(O15="DÉBIL",P12="DÉBIL (NO SE EJECUTA)"),"DÉBIL",IF(OR(O15="MODERADO",P12="MODERADO (ALGUNAS VECES)"),"MODERADO")))</f>
        <v>MODERADO</v>
      </c>
      <c r="R15" s="212" t="str">
        <f>IF(AND(O15="FUERTE",P12="FUERTE (SIEMPRE SE EJECUTA)"),"NO","SÍ")</f>
        <v>SÍ</v>
      </c>
      <c r="S15" s="214">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1</v>
      </c>
      <c r="T15" s="215">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1</v>
      </c>
      <c r="U15" s="201"/>
      <c r="V15" s="204"/>
      <c r="W15" s="205"/>
      <c r="X15" s="205"/>
      <c r="Y15" s="244"/>
      <c r="Z15" s="218"/>
      <c r="AA15" s="221"/>
      <c r="AB15" s="246"/>
      <c r="AC15" s="205"/>
      <c r="AD15" s="190"/>
      <c r="AE15" s="192"/>
      <c r="AF15" s="190"/>
      <c r="AG15" s="190"/>
      <c r="AH15" s="31" t="s">
        <v>137</v>
      </c>
      <c r="AO15" s="31" t="s">
        <v>163</v>
      </c>
      <c r="AR15" s="65"/>
    </row>
    <row r="16" spans="1:44" ht="94.5" customHeight="1" x14ac:dyDescent="0.3">
      <c r="A16" s="252"/>
      <c r="B16" s="252"/>
      <c r="C16" s="225"/>
      <c r="D16" s="201"/>
      <c r="E16" s="241" t="s">
        <v>164</v>
      </c>
      <c r="F16" s="205"/>
      <c r="G16" s="229"/>
      <c r="H16" s="229"/>
      <c r="I16" s="44"/>
      <c r="J16" s="232"/>
      <c r="K16" s="233"/>
      <c r="L16" s="51" t="s">
        <v>165</v>
      </c>
      <c r="M16" s="39" t="s">
        <v>88</v>
      </c>
      <c r="N16" s="40">
        <f>IF(M16="CONFIABLE",15,IF(M16="NO CONFIABLE",0,""))</f>
        <v>15</v>
      </c>
      <c r="O16" s="238"/>
      <c r="P16" s="195"/>
      <c r="Q16" s="210"/>
      <c r="R16" s="212"/>
      <c r="S16" s="214"/>
      <c r="T16" s="216"/>
      <c r="U16" s="201"/>
      <c r="V16" s="204"/>
      <c r="W16" s="205"/>
      <c r="X16" s="205"/>
      <c r="Y16" s="244"/>
      <c r="Z16" s="218"/>
      <c r="AA16" s="221"/>
      <c r="AB16" s="246"/>
      <c r="AC16" s="205"/>
      <c r="AD16" s="190"/>
      <c r="AE16" s="192"/>
      <c r="AF16" s="190"/>
      <c r="AG16" s="190"/>
      <c r="AH16" s="31" t="s">
        <v>166</v>
      </c>
      <c r="AJ16" s="31" t="s">
        <v>75</v>
      </c>
      <c r="AK16" s="31" t="s">
        <v>162</v>
      </c>
      <c r="AL16" s="31" t="s">
        <v>76</v>
      </c>
      <c r="AO16" s="31" t="s">
        <v>167</v>
      </c>
    </row>
    <row r="17" spans="1:44" ht="66.75" customHeight="1" x14ac:dyDescent="0.3">
      <c r="A17" s="252"/>
      <c r="B17" s="252"/>
      <c r="C17" s="225"/>
      <c r="D17" s="201"/>
      <c r="E17" s="241"/>
      <c r="F17" s="205"/>
      <c r="G17" s="229"/>
      <c r="H17" s="229"/>
      <c r="I17" s="44"/>
      <c r="J17" s="232"/>
      <c r="K17" s="233"/>
      <c r="L17" s="51" t="s">
        <v>168</v>
      </c>
      <c r="M17" s="39" t="s">
        <v>92</v>
      </c>
      <c r="N17" s="40">
        <f>IF(M17="SE INVESTIGAN Y SE RESUELVEN OPORTUNAMENTE",15,IF(M17="NO SE INVESTIGAN Y SE RESUELVEN OPORTUNAMENTE",0,""))</f>
        <v>15</v>
      </c>
      <c r="O17" s="238"/>
      <c r="P17" s="195"/>
      <c r="Q17" s="210"/>
      <c r="R17" s="212"/>
      <c r="S17" s="214"/>
      <c r="T17" s="216"/>
      <c r="U17" s="201"/>
      <c r="V17" s="204"/>
      <c r="W17" s="205"/>
      <c r="X17" s="205"/>
      <c r="Y17" s="244"/>
      <c r="Z17" s="218"/>
      <c r="AA17" s="221"/>
      <c r="AB17" s="246"/>
      <c r="AC17" s="205"/>
      <c r="AD17" s="190"/>
      <c r="AE17" s="192"/>
      <c r="AF17" s="190"/>
      <c r="AG17" s="190"/>
      <c r="AH17" s="31" t="s">
        <v>150</v>
      </c>
      <c r="AO17" s="31" t="s">
        <v>169</v>
      </c>
    </row>
    <row r="18" spans="1:44" ht="60.75" customHeight="1" x14ac:dyDescent="0.3">
      <c r="A18" s="252"/>
      <c r="B18" s="252"/>
      <c r="C18" s="226"/>
      <c r="D18" s="202"/>
      <c r="E18" s="242"/>
      <c r="F18" s="206"/>
      <c r="G18" s="230"/>
      <c r="H18" s="230"/>
      <c r="I18" s="44"/>
      <c r="J18" s="232"/>
      <c r="K18" s="234"/>
      <c r="L18" s="52" t="s">
        <v>170</v>
      </c>
      <c r="M18" s="45" t="s">
        <v>99</v>
      </c>
      <c r="N18" s="46">
        <f>IF(M18="COMPLETA",10,IF(M18="INCOMPLETA",5,IF(M18="NO EXISTE",0,"")))</f>
        <v>5</v>
      </c>
      <c r="O18" s="238"/>
      <c r="P18" s="196"/>
      <c r="Q18" s="211"/>
      <c r="R18" s="213"/>
      <c r="S18" s="215"/>
      <c r="T18" s="216"/>
      <c r="U18" s="202"/>
      <c r="V18" s="204"/>
      <c r="W18" s="206"/>
      <c r="X18" s="206"/>
      <c r="Y18" s="245"/>
      <c r="Z18" s="219"/>
      <c r="AA18" s="222"/>
      <c r="AB18" s="277"/>
      <c r="AC18" s="206"/>
      <c r="AD18" s="191"/>
      <c r="AE18" s="193"/>
      <c r="AF18" s="191"/>
      <c r="AG18" s="191"/>
      <c r="AO18" s="31" t="s">
        <v>171</v>
      </c>
    </row>
    <row r="19" spans="1:44" ht="37.5" customHeight="1" x14ac:dyDescent="0.3">
      <c r="A19" s="252"/>
      <c r="B19" s="251"/>
      <c r="C19" s="224" t="s">
        <v>172</v>
      </c>
      <c r="D19" s="227" t="s">
        <v>61</v>
      </c>
      <c r="E19" s="239" t="s">
        <v>173</v>
      </c>
      <c r="F19" s="228" t="s">
        <v>174</v>
      </c>
      <c r="G19" s="229" t="s">
        <v>68</v>
      </c>
      <c r="H19" s="229" t="s">
        <v>128</v>
      </c>
      <c r="I19" s="44" t="str">
        <f>CONCATENATE(G19,H19)</f>
        <v>POSIBLEMENOR</v>
      </c>
      <c r="J19" s="231" t="str">
        <f>I20</f>
        <v>3. MODERADO</v>
      </c>
      <c r="K19" s="192" t="s">
        <v>175</v>
      </c>
      <c r="L19" s="50" t="s">
        <v>136</v>
      </c>
      <c r="M19" s="41" t="s">
        <v>59</v>
      </c>
      <c r="N19" s="42">
        <f>IF(M19="ASIGNADO",15,IF(M19="NO ASIGNADO",0,""))</f>
        <v>15</v>
      </c>
      <c r="O19" s="235">
        <f>SUM(N19:N25)</f>
        <v>95</v>
      </c>
      <c r="P19" s="194" t="s">
        <v>115</v>
      </c>
      <c r="Q19" s="197">
        <f>IF(Q22="DÉBIL",0,IF(Q22="MODERADO",50,IF(Q22="FUERTE",100,"")))</f>
        <v>50</v>
      </c>
      <c r="R19" s="198"/>
      <c r="S19" s="200" t="s">
        <v>137</v>
      </c>
      <c r="T19" s="200" t="s">
        <v>137</v>
      </c>
      <c r="U19" s="201" t="s">
        <v>152</v>
      </c>
      <c r="V19" s="203" t="s">
        <v>156</v>
      </c>
      <c r="W19" s="205" t="s">
        <v>140</v>
      </c>
      <c r="X19" s="207" t="s">
        <v>176</v>
      </c>
      <c r="Y19" s="207" t="s">
        <v>177</v>
      </c>
      <c r="Z19" s="217" t="s">
        <v>178</v>
      </c>
      <c r="AA19" s="220" t="s">
        <v>142</v>
      </c>
      <c r="AB19" s="228" t="s">
        <v>179</v>
      </c>
      <c r="AC19" s="223">
        <v>44561</v>
      </c>
      <c r="AD19" s="190" t="s">
        <v>180</v>
      </c>
      <c r="AE19" s="192" t="s">
        <v>181</v>
      </c>
      <c r="AF19" s="190" t="s">
        <v>182</v>
      </c>
      <c r="AG19" s="190" t="s">
        <v>238</v>
      </c>
      <c r="AH19" s="31" t="s">
        <v>147</v>
      </c>
      <c r="AI19" s="31" t="s">
        <v>148</v>
      </c>
      <c r="AJ19" s="31" t="s">
        <v>67</v>
      </c>
      <c r="AK19" s="31" t="s">
        <v>119</v>
      </c>
      <c r="AL19" s="31" t="s">
        <v>67</v>
      </c>
      <c r="AN19" s="31" t="s">
        <v>142</v>
      </c>
      <c r="AO19" s="31" t="s">
        <v>138</v>
      </c>
    </row>
    <row r="20" spans="1:44" ht="51.75" customHeight="1" x14ac:dyDescent="0.3">
      <c r="A20" s="252"/>
      <c r="B20" s="252"/>
      <c r="C20" s="225"/>
      <c r="D20" s="201"/>
      <c r="E20" s="239"/>
      <c r="F20" s="205"/>
      <c r="G20" s="229"/>
      <c r="H20" s="229"/>
      <c r="I20" s="44" t="str">
        <f>IF(I19="RARA VEZINSIGNIFICANTE","1. BAJO",IF(I19="RARA VEZMENOR","2. BAJO",IF(I19="IMPROBABLEINSIGNIFICANTE","3. BAJO",IF(I19="IMPROBABLEMENOR","4. BAJO",IF(I19="POSIBLEINSIGNIFICANTE","5. BAJO",IF(I19="RARA VEZMODERADO","1. MODERADO",IF(I19="IMPROBABLEMODERADO","2. MODERADO",IF(I19="POSIBLEMENOR","3. MODERADO",IF(I19="PROBABLEINSIGNIFICANTE","4. MODERADO",IF(I19="RARA VEZMAYOR","1. ALTO",IF(I19="IMPROBABLEMAYOR","2. ALTO",IF(I19="POSIBLEMODERADO","3. ALTO",IF(I19="PROBABLEMENOR","4. ALTO",IF(I19="PROBABLEMODERADO","5. ALTO",IF(I19="CASI SEGUROINSIGNIFICANTE","6. ALTO",IF(I19="CASI SEGUROMENOR","7. ALTO",IF(I19="RARA VEZCATASTRÓFICO","1. EXTREMO",IF(I19="IMPROBABLECATASTRÓFICO","2. EXTREMO",IF(I19="POSIBLEMAYOR","3. EXTREMO",IF(I19="POSIBLECATASTRÓFICO","4. EXTREMO",IF(I19="PROBABLEMAYOR","5. EXTREMO",IF(I19="PROBABLECATASTRÓFICO","6. EXTREMO",IF(I19="CASI SEGUROMODERADO","7. EXTREMO",IF(I19="CASI SEGUROMAYOR","8. EXTREMO",IF(I19="CASI SEGUROCATASTRÓFICO","9. EXTREMO","")))))))))))))))))))))))))</f>
        <v>3. MODERADO</v>
      </c>
      <c r="J20" s="232"/>
      <c r="K20" s="233"/>
      <c r="L20" s="51" t="s">
        <v>149</v>
      </c>
      <c r="M20" s="39" t="s">
        <v>65</v>
      </c>
      <c r="N20" s="40">
        <f>IF(M20="ADECUADO",15,IF(M20="INADECUADO",0,""))</f>
        <v>15</v>
      </c>
      <c r="O20" s="236"/>
      <c r="P20" s="195"/>
      <c r="Q20" s="197"/>
      <c r="R20" s="199"/>
      <c r="S20" s="200"/>
      <c r="T20" s="200"/>
      <c r="U20" s="201"/>
      <c r="V20" s="204"/>
      <c r="W20" s="205"/>
      <c r="X20" s="208"/>
      <c r="Y20" s="208"/>
      <c r="Z20" s="218"/>
      <c r="AA20" s="221"/>
      <c r="AB20" s="205"/>
      <c r="AC20" s="205"/>
      <c r="AD20" s="190"/>
      <c r="AE20" s="192"/>
      <c r="AF20" s="190"/>
      <c r="AG20" s="190"/>
      <c r="AH20" s="31" t="s">
        <v>137</v>
      </c>
      <c r="AI20" s="31" t="s">
        <v>150</v>
      </c>
      <c r="AL20" s="31" t="s">
        <v>72</v>
      </c>
      <c r="AN20" s="31" t="s">
        <v>151</v>
      </c>
      <c r="AO20" s="31" t="s">
        <v>152</v>
      </c>
    </row>
    <row r="21" spans="1:44" ht="149" customHeight="1" x14ac:dyDescent="0.3">
      <c r="A21" s="252"/>
      <c r="B21" s="252"/>
      <c r="C21" s="225"/>
      <c r="D21" s="201"/>
      <c r="E21" s="239"/>
      <c r="F21" s="205"/>
      <c r="G21" s="229"/>
      <c r="H21" s="229"/>
      <c r="I21" s="44" t="str">
        <f>IF(OR(I20="1. BAJO",I20="2. BAJO",I20="3. BAJO",I20="4. BAJO",I20="5. BAJO"),"BAJO",IF(OR(I20="1. MODERADO",I20="2. MODERADO",I20="3. MODERADO",I20="4. MODERADO"),"MODERADO",IF(OR(I20="1. ALTO",I20="2. ALTO",I20="3. ALTO",I20="4. ALTO",I20="5. ALTO",I20="6. ALTO",I20="7. ALTO"),"ALTO",IF(OR(I20="1. EXTREMO",I20="2. EXTREMO",I20="3. EXTREMO",I20="4. EXTREMO",I20="5. EXTREMO",I20="6. EXTREMO",I20="7. EXTREMO",I20="8. EXTREMO",I20="9. EXTREMO"),"EXTREMO",""))))</f>
        <v>MODERADO</v>
      </c>
      <c r="J21" s="232"/>
      <c r="K21" s="233"/>
      <c r="L21" s="53" t="s">
        <v>153</v>
      </c>
      <c r="M21" s="39" t="s">
        <v>70</v>
      </c>
      <c r="N21" s="40">
        <f>IF(M21="OPORTUNA",15,IF(M21="INOPORTUNA",0,""))</f>
        <v>15</v>
      </c>
      <c r="O21" s="236"/>
      <c r="P21" s="195"/>
      <c r="Q21" s="197"/>
      <c r="R21" s="199"/>
      <c r="S21" s="43" t="s">
        <v>154</v>
      </c>
      <c r="T21" s="43" t="s">
        <v>155</v>
      </c>
      <c r="U21" s="201"/>
      <c r="V21" s="204"/>
      <c r="W21" s="205"/>
      <c r="X21" s="208"/>
      <c r="Y21" s="208"/>
      <c r="Z21" s="218"/>
      <c r="AA21" s="221"/>
      <c r="AB21" s="205"/>
      <c r="AC21" s="205"/>
      <c r="AD21" s="190"/>
      <c r="AE21" s="192"/>
      <c r="AF21" s="190"/>
      <c r="AG21" s="190"/>
      <c r="AH21" s="31" t="s">
        <v>139</v>
      </c>
      <c r="AI21" s="31" t="s">
        <v>156</v>
      </c>
      <c r="AJ21" s="31" t="s">
        <v>157</v>
      </c>
      <c r="AK21" s="31" t="s">
        <v>158</v>
      </c>
      <c r="AL21" s="31" t="s">
        <v>78</v>
      </c>
      <c r="AO21" s="31" t="s">
        <v>159</v>
      </c>
    </row>
    <row r="22" spans="1:44" ht="84" customHeight="1" x14ac:dyDescent="0.7">
      <c r="A22" s="252"/>
      <c r="B22" s="252"/>
      <c r="C22" s="225"/>
      <c r="D22" s="201"/>
      <c r="E22" s="64" t="s">
        <v>160</v>
      </c>
      <c r="F22" s="205"/>
      <c r="G22" s="229"/>
      <c r="H22" s="229"/>
      <c r="I22" s="44"/>
      <c r="J22" s="232"/>
      <c r="K22" s="233"/>
      <c r="L22" s="51" t="s">
        <v>161</v>
      </c>
      <c r="M22" s="39" t="s">
        <v>162</v>
      </c>
      <c r="N22" s="40">
        <f>IF(M22="PREVENIR",15,IF(M22="DETECTAR",10,IF(M22="NO ES UN CONTROL",0,"")))</f>
        <v>15</v>
      </c>
      <c r="O22" s="237" t="str">
        <f>IF(O19&lt;86,"DÉBIL",IF(O19&lt;96,"MODERADO",IF(O19&lt;101,"FUERTE","")))</f>
        <v>MODERADO</v>
      </c>
      <c r="P22" s="195"/>
      <c r="Q22" s="210" t="str">
        <f>IF(AND(O22="FUERTE",P19="FUERTE (SIEMPRE SE EJECUTA)"),"FUERTE",IF(OR(O22="DÉBIL",P19="DÉBIL (NO SE EJECUTA)"),"DÉBIL",IF(OR(O22="MODERADO",P19="MODERADO (ALGUNAS VECES)"),"MODERADO")))</f>
        <v>MODERADO</v>
      </c>
      <c r="R22" s="212" t="str">
        <f>IF(AND(O22="FUERTE",P19="FUERTE (SIEMPRE SE EJECUTA)"),"NO","SÍ")</f>
        <v>SÍ</v>
      </c>
      <c r="S22" s="214">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1</v>
      </c>
      <c r="T22" s="215">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1</v>
      </c>
      <c r="U22" s="201"/>
      <c r="V22" s="204"/>
      <c r="W22" s="205"/>
      <c r="X22" s="208"/>
      <c r="Y22" s="208"/>
      <c r="Z22" s="218"/>
      <c r="AA22" s="221"/>
      <c r="AB22" s="205"/>
      <c r="AC22" s="205"/>
      <c r="AD22" s="190"/>
      <c r="AE22" s="192"/>
      <c r="AF22" s="190"/>
      <c r="AG22" s="190"/>
      <c r="AH22" s="31" t="s">
        <v>137</v>
      </c>
      <c r="AO22" s="31" t="s">
        <v>163</v>
      </c>
      <c r="AR22" s="65"/>
    </row>
    <row r="23" spans="1:44" ht="55.5" customHeight="1" x14ac:dyDescent="0.3">
      <c r="A23" s="252"/>
      <c r="B23" s="252"/>
      <c r="C23" s="225"/>
      <c r="D23" s="201"/>
      <c r="E23" s="239" t="s">
        <v>183</v>
      </c>
      <c r="F23" s="205"/>
      <c r="G23" s="229"/>
      <c r="H23" s="229"/>
      <c r="I23" s="44"/>
      <c r="J23" s="232"/>
      <c r="K23" s="233"/>
      <c r="L23" s="51" t="s">
        <v>165</v>
      </c>
      <c r="M23" s="39" t="s">
        <v>88</v>
      </c>
      <c r="N23" s="40">
        <f>IF(M23="CONFIABLE",15,IF(M23="NO CONFIABLE",0,""))</f>
        <v>15</v>
      </c>
      <c r="O23" s="238"/>
      <c r="P23" s="195"/>
      <c r="Q23" s="210"/>
      <c r="R23" s="212"/>
      <c r="S23" s="214"/>
      <c r="T23" s="216"/>
      <c r="U23" s="201"/>
      <c r="V23" s="204"/>
      <c r="W23" s="205"/>
      <c r="X23" s="208"/>
      <c r="Y23" s="208"/>
      <c r="Z23" s="218"/>
      <c r="AA23" s="221"/>
      <c r="AB23" s="205"/>
      <c r="AC23" s="205"/>
      <c r="AD23" s="190"/>
      <c r="AE23" s="192"/>
      <c r="AF23" s="190"/>
      <c r="AG23" s="190"/>
      <c r="AH23" s="31" t="s">
        <v>166</v>
      </c>
      <c r="AJ23" s="31" t="s">
        <v>75</v>
      </c>
      <c r="AK23" s="31" t="s">
        <v>162</v>
      </c>
      <c r="AL23" s="31" t="s">
        <v>76</v>
      </c>
      <c r="AO23" s="31" t="s">
        <v>167</v>
      </c>
    </row>
    <row r="24" spans="1:44" ht="66.75" customHeight="1" x14ac:dyDescent="0.3">
      <c r="A24" s="252"/>
      <c r="B24" s="252"/>
      <c r="C24" s="225"/>
      <c r="D24" s="201"/>
      <c r="E24" s="239"/>
      <c r="F24" s="205"/>
      <c r="G24" s="229"/>
      <c r="H24" s="229"/>
      <c r="I24" s="44"/>
      <c r="J24" s="232"/>
      <c r="K24" s="233"/>
      <c r="L24" s="51" t="s">
        <v>168</v>
      </c>
      <c r="M24" s="39" t="s">
        <v>92</v>
      </c>
      <c r="N24" s="40">
        <f>IF(M24="SE INVESTIGAN Y SE RESUELVEN OPORTUNAMENTE",15,IF(M24="NO SE INVESTIGAN Y SE RESUELVEN OPORTUNAMENTE",0,""))</f>
        <v>15</v>
      </c>
      <c r="O24" s="238"/>
      <c r="P24" s="195"/>
      <c r="Q24" s="210"/>
      <c r="R24" s="212"/>
      <c r="S24" s="214"/>
      <c r="T24" s="216"/>
      <c r="U24" s="201"/>
      <c r="V24" s="204"/>
      <c r="W24" s="205"/>
      <c r="X24" s="208"/>
      <c r="Y24" s="208"/>
      <c r="Z24" s="218"/>
      <c r="AA24" s="221"/>
      <c r="AB24" s="205"/>
      <c r="AC24" s="205"/>
      <c r="AD24" s="190"/>
      <c r="AE24" s="192"/>
      <c r="AF24" s="190"/>
      <c r="AG24" s="190"/>
      <c r="AH24" s="31" t="s">
        <v>150</v>
      </c>
      <c r="AO24" s="31" t="s">
        <v>169</v>
      </c>
    </row>
    <row r="25" spans="1:44" ht="97.5" customHeight="1" x14ac:dyDescent="0.3">
      <c r="A25" s="252"/>
      <c r="B25" s="252"/>
      <c r="C25" s="226"/>
      <c r="D25" s="202"/>
      <c r="E25" s="239"/>
      <c r="F25" s="206"/>
      <c r="G25" s="230"/>
      <c r="H25" s="230"/>
      <c r="I25" s="44"/>
      <c r="J25" s="232"/>
      <c r="K25" s="234"/>
      <c r="L25" s="52" t="s">
        <v>170</v>
      </c>
      <c r="M25" s="45" t="s">
        <v>99</v>
      </c>
      <c r="N25" s="46">
        <f>IF(M25="COMPLETA",10,IF(M25="INCOMPLETA",5,IF(M25="NO EXISTE",0,"")))</f>
        <v>5</v>
      </c>
      <c r="O25" s="238"/>
      <c r="P25" s="196"/>
      <c r="Q25" s="211"/>
      <c r="R25" s="213"/>
      <c r="S25" s="215"/>
      <c r="T25" s="216"/>
      <c r="U25" s="202"/>
      <c r="V25" s="204"/>
      <c r="W25" s="206"/>
      <c r="X25" s="209"/>
      <c r="Y25" s="209"/>
      <c r="Z25" s="219"/>
      <c r="AA25" s="222"/>
      <c r="AB25" s="206"/>
      <c r="AC25" s="206"/>
      <c r="AD25" s="191"/>
      <c r="AE25" s="193"/>
      <c r="AF25" s="191"/>
      <c r="AG25" s="191"/>
      <c r="AO25" s="31" t="s">
        <v>171</v>
      </c>
    </row>
    <row r="26" spans="1:44" ht="37.5" customHeight="1" x14ac:dyDescent="0.3">
      <c r="A26" s="252"/>
      <c r="B26" s="305"/>
      <c r="C26" s="307" t="s">
        <v>184</v>
      </c>
      <c r="D26" s="227" t="s">
        <v>91</v>
      </c>
      <c r="E26" s="240" t="s">
        <v>185</v>
      </c>
      <c r="F26" s="228" t="s">
        <v>186</v>
      </c>
      <c r="G26" s="229" t="s">
        <v>73</v>
      </c>
      <c r="H26" s="229" t="s">
        <v>128</v>
      </c>
      <c r="I26" s="44" t="str">
        <f>CONCATENATE(G26,H26)</f>
        <v>PROBABLEMENOR</v>
      </c>
      <c r="J26" s="231" t="str">
        <f>I27</f>
        <v>4. ALTO</v>
      </c>
      <c r="K26" s="192" t="s">
        <v>187</v>
      </c>
      <c r="L26" s="50" t="s">
        <v>136</v>
      </c>
      <c r="M26" s="41" t="s">
        <v>59</v>
      </c>
      <c r="N26" s="42">
        <f>IF(M26="ASIGNADO",15,IF(M26="NO ASIGNADO",0,""))</f>
        <v>15</v>
      </c>
      <c r="O26" s="235">
        <f>SUM(N26:N32)</f>
        <v>95</v>
      </c>
      <c r="P26" s="194" t="s">
        <v>115</v>
      </c>
      <c r="Q26" s="197">
        <f>IF(Q29="DÉBIL",0,IF(Q29="MODERADO",50,IF(Q29="FUERTE",100,"")))</f>
        <v>50</v>
      </c>
      <c r="R26" s="198"/>
      <c r="S26" s="200" t="s">
        <v>137</v>
      </c>
      <c r="T26" s="200" t="s">
        <v>137</v>
      </c>
      <c r="U26" s="201" t="s">
        <v>163</v>
      </c>
      <c r="V26" s="203" t="s">
        <v>156</v>
      </c>
      <c r="W26" s="205" t="s">
        <v>188</v>
      </c>
      <c r="X26" s="207" t="s">
        <v>189</v>
      </c>
      <c r="Y26" s="243" t="s">
        <v>190</v>
      </c>
      <c r="Z26" s="217" t="s">
        <v>191</v>
      </c>
      <c r="AA26" s="220" t="s">
        <v>151</v>
      </c>
      <c r="AB26" s="228" t="s">
        <v>192</v>
      </c>
      <c r="AC26" s="223">
        <v>44561</v>
      </c>
      <c r="AD26" s="190" t="s">
        <v>193</v>
      </c>
      <c r="AE26" s="192" t="s">
        <v>194</v>
      </c>
      <c r="AF26" s="190" t="s">
        <v>195</v>
      </c>
      <c r="AG26" s="190" t="s">
        <v>239</v>
      </c>
      <c r="AH26" s="31" t="s">
        <v>147</v>
      </c>
      <c r="AI26" s="31" t="s">
        <v>148</v>
      </c>
      <c r="AJ26" s="31" t="s">
        <v>67</v>
      </c>
      <c r="AK26" s="31" t="s">
        <v>119</v>
      </c>
      <c r="AL26" s="31" t="s">
        <v>67</v>
      </c>
      <c r="AN26" s="31" t="s">
        <v>142</v>
      </c>
      <c r="AO26" s="31" t="s">
        <v>138</v>
      </c>
    </row>
    <row r="27" spans="1:44" ht="51.75" customHeight="1" x14ac:dyDescent="0.3">
      <c r="A27" s="252"/>
      <c r="B27" s="306"/>
      <c r="C27" s="308"/>
      <c r="D27" s="201"/>
      <c r="E27" s="241"/>
      <c r="F27" s="205"/>
      <c r="G27" s="229"/>
      <c r="H27" s="229"/>
      <c r="I27" s="44" t="str">
        <f>IF(I26="RARA VEZINSIGNIFICANTE","1. BAJO",IF(I26="RARA VEZMENOR","2. BAJO",IF(I26="IMPROBABLEINSIGNIFICANTE","3. BAJO",IF(I26="IMPROBABLEMENOR","4. BAJO",IF(I26="POSIBLEINSIGNIFICANTE","5. BAJO",IF(I26="RARA VEZMODERADO","1. MODERADO",IF(I26="IMPROBABLEMODERADO","2. MODERADO",IF(I26="POSIBLEMENOR","3. MODERADO",IF(I26="PROBABLEINSIGNIFICANTE","4. MODERADO",IF(I26="RARA VEZMAYOR","1. ALTO",IF(I26="IMPROBABLEMAYOR","2. ALTO",IF(I26="POSIBLEMODERADO","3. ALTO",IF(I26="PROBABLEMENOR","4. ALTO",IF(I26="PROBABLEMODERADO","5. ALTO",IF(I26="CASI SEGUROINSIGNIFICANTE","6. ALTO",IF(I26="CASI SEGUROMENOR","7. ALTO",IF(I26="RARA VEZCATASTRÓFICO","1. EXTREMO",IF(I26="IMPROBABLECATASTRÓFICO","2. EXTREMO",IF(I26="POSIBLEMAYOR","3. EXTREMO",IF(I26="POSIBLECATASTRÓFICO","4. EXTREMO",IF(I26="PROBABLEMAYOR","5. EXTREMO",IF(I26="PROBABLECATASTRÓFICO","6. EXTREMO",IF(I26="CASI SEGUROMODERADO","7. EXTREMO",IF(I26="CASI SEGUROMAYOR","8. EXTREMO",IF(I26="CASI SEGUROCATASTRÓFICO","9. EXTREMO","")))))))))))))))))))))))))</f>
        <v>4. ALTO</v>
      </c>
      <c r="J27" s="232"/>
      <c r="K27" s="233"/>
      <c r="L27" s="51" t="s">
        <v>149</v>
      </c>
      <c r="M27" s="39" t="s">
        <v>65</v>
      </c>
      <c r="N27" s="40">
        <f>IF(M27="ADECUADO",15,IF(M27="INADECUADO",0,""))</f>
        <v>15</v>
      </c>
      <c r="O27" s="236"/>
      <c r="P27" s="195"/>
      <c r="Q27" s="197"/>
      <c r="R27" s="199"/>
      <c r="S27" s="200"/>
      <c r="T27" s="200"/>
      <c r="U27" s="201"/>
      <c r="V27" s="204"/>
      <c r="W27" s="205"/>
      <c r="X27" s="208"/>
      <c r="Y27" s="244"/>
      <c r="Z27" s="218"/>
      <c r="AA27" s="221"/>
      <c r="AB27" s="205"/>
      <c r="AC27" s="205"/>
      <c r="AD27" s="190"/>
      <c r="AE27" s="192"/>
      <c r="AF27" s="190"/>
      <c r="AG27" s="190"/>
      <c r="AH27" s="31" t="s">
        <v>137</v>
      </c>
      <c r="AI27" s="31" t="s">
        <v>150</v>
      </c>
      <c r="AL27" s="31" t="s">
        <v>72</v>
      </c>
      <c r="AN27" s="31" t="s">
        <v>151</v>
      </c>
      <c r="AO27" s="31" t="s">
        <v>152</v>
      </c>
    </row>
    <row r="28" spans="1:44" ht="113.5" customHeight="1" x14ac:dyDescent="0.7">
      <c r="A28" s="252"/>
      <c r="B28" s="306"/>
      <c r="C28" s="308"/>
      <c r="D28" s="201"/>
      <c r="E28" s="64" t="s">
        <v>160</v>
      </c>
      <c r="F28" s="205"/>
      <c r="G28" s="229"/>
      <c r="H28" s="229"/>
      <c r="I28" s="44" t="str">
        <f>IF(OR(I27="1. BAJO",I27="2. BAJO",I27="3. BAJO",I27="4. BAJO",I27="5. BAJO"),"BAJO",IF(OR(I27="1. MODERADO",I27="2. MODERADO",I27="3. MODERADO",I27="4. MODERADO"),"MODERADO",IF(OR(I27="1. ALTO",I27="2. ALTO",I27="3. ALTO",I27="4. ALTO",I27="5. ALTO",I27="6. ALTO",I27="7. ALTO"),"ALTO",IF(OR(I27="1. EXTREMO",I27="2. EXTREMO",I27="3. EXTREMO",I27="4. EXTREMO",I27="5. EXTREMO",I27="6. EXTREMO",I27="7. EXTREMO",I27="8. EXTREMO",I27="9. EXTREMO"),"EXTREMO",""))))</f>
        <v>ALTO</v>
      </c>
      <c r="J28" s="232"/>
      <c r="K28" s="233"/>
      <c r="L28" s="53" t="s">
        <v>153</v>
      </c>
      <c r="M28" s="39" t="s">
        <v>70</v>
      </c>
      <c r="N28" s="40">
        <f>IF(M28="OPORTUNA",15,IF(M28="INOPORTUNA",0,""))</f>
        <v>15</v>
      </c>
      <c r="O28" s="236"/>
      <c r="P28" s="195"/>
      <c r="Q28" s="197"/>
      <c r="R28" s="199"/>
      <c r="S28" s="43" t="s">
        <v>154</v>
      </c>
      <c r="T28" s="43" t="s">
        <v>155</v>
      </c>
      <c r="U28" s="201"/>
      <c r="V28" s="204"/>
      <c r="W28" s="205"/>
      <c r="X28" s="208"/>
      <c r="Y28" s="244"/>
      <c r="Z28" s="218"/>
      <c r="AA28" s="221"/>
      <c r="AB28" s="205"/>
      <c r="AC28" s="205"/>
      <c r="AD28" s="190"/>
      <c r="AE28" s="192"/>
      <c r="AF28" s="190"/>
      <c r="AG28" s="190"/>
      <c r="AH28" s="31" t="s">
        <v>139</v>
      </c>
      <c r="AI28" s="31" t="s">
        <v>156</v>
      </c>
      <c r="AJ28" s="31" t="s">
        <v>157</v>
      </c>
      <c r="AK28" s="31" t="s">
        <v>158</v>
      </c>
      <c r="AL28" s="31" t="s">
        <v>78</v>
      </c>
      <c r="AO28" s="31" t="s">
        <v>159</v>
      </c>
      <c r="AR28" s="65"/>
    </row>
    <row r="29" spans="1:44" ht="84" customHeight="1" x14ac:dyDescent="0.7">
      <c r="A29" s="252"/>
      <c r="B29" s="306"/>
      <c r="C29" s="308"/>
      <c r="D29" s="201"/>
      <c r="E29" s="241" t="s">
        <v>185</v>
      </c>
      <c r="F29" s="205"/>
      <c r="G29" s="229"/>
      <c r="H29" s="229"/>
      <c r="I29" s="44"/>
      <c r="J29" s="232"/>
      <c r="K29" s="233"/>
      <c r="L29" s="51" t="s">
        <v>161</v>
      </c>
      <c r="M29" s="39" t="s">
        <v>162</v>
      </c>
      <c r="N29" s="40">
        <f>IF(M29="PREVENIR",15,IF(M29="DETECTAR",10,IF(M29="NO ES UN CONTROL",0,"")))</f>
        <v>15</v>
      </c>
      <c r="O29" s="237" t="str">
        <f>IF(O26&lt;86,"DÉBIL",IF(O26&lt;96,"MODERADO",IF(O26&lt;101,"FUERTE","")))</f>
        <v>MODERADO</v>
      </c>
      <c r="P29" s="195"/>
      <c r="Q29" s="210" t="str">
        <f>IF(AND(O29="FUERTE",P26="FUERTE (SIEMPRE SE EJECUTA)"),"FUERTE",IF(OR(O29="DÉBIL",P26="DÉBIL (NO SE EJECUTA)"),"DÉBIL",IF(OR(O29="MODERADO",P26="MODERADO (ALGUNAS VECES)"),"MODERADO")))</f>
        <v>MODERADO</v>
      </c>
      <c r="R29" s="212" t="str">
        <f>IF(AND(O29="FUERTE",P26="FUERTE (SIEMPRE SE EJECUTA)"),"NO","SÍ")</f>
        <v>SÍ</v>
      </c>
      <c r="S29" s="214">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1</v>
      </c>
      <c r="T29" s="215">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1</v>
      </c>
      <c r="U29" s="201"/>
      <c r="V29" s="204"/>
      <c r="W29" s="205"/>
      <c r="X29" s="208"/>
      <c r="Y29" s="244"/>
      <c r="Z29" s="218"/>
      <c r="AA29" s="221"/>
      <c r="AB29" s="205"/>
      <c r="AC29" s="205"/>
      <c r="AD29" s="190"/>
      <c r="AE29" s="192"/>
      <c r="AF29" s="190"/>
      <c r="AG29" s="190"/>
      <c r="AH29" s="31" t="s">
        <v>137</v>
      </c>
      <c r="AO29" s="31" t="s">
        <v>163</v>
      </c>
      <c r="AR29" s="65"/>
    </row>
    <row r="30" spans="1:44" ht="55.5" customHeight="1" x14ac:dyDescent="0.3">
      <c r="A30" s="252"/>
      <c r="B30" s="306"/>
      <c r="C30" s="308"/>
      <c r="D30" s="201"/>
      <c r="E30" s="241"/>
      <c r="F30" s="205"/>
      <c r="G30" s="229"/>
      <c r="H30" s="229"/>
      <c r="I30" s="44"/>
      <c r="J30" s="232"/>
      <c r="K30" s="233"/>
      <c r="L30" s="51" t="s">
        <v>165</v>
      </c>
      <c r="M30" s="39" t="s">
        <v>88</v>
      </c>
      <c r="N30" s="40">
        <f>IF(M30="CONFIABLE",15,IF(M30="NO CONFIABLE",0,""))</f>
        <v>15</v>
      </c>
      <c r="O30" s="238"/>
      <c r="P30" s="195"/>
      <c r="Q30" s="210"/>
      <c r="R30" s="212"/>
      <c r="S30" s="214"/>
      <c r="T30" s="216"/>
      <c r="U30" s="201"/>
      <c r="V30" s="204"/>
      <c r="W30" s="205"/>
      <c r="X30" s="208"/>
      <c r="Y30" s="244"/>
      <c r="Z30" s="218"/>
      <c r="AA30" s="221"/>
      <c r="AB30" s="205"/>
      <c r="AC30" s="205"/>
      <c r="AD30" s="190"/>
      <c r="AE30" s="192"/>
      <c r="AF30" s="190"/>
      <c r="AG30" s="190"/>
      <c r="AH30" s="31" t="s">
        <v>166</v>
      </c>
      <c r="AJ30" s="31" t="s">
        <v>75</v>
      </c>
      <c r="AK30" s="31" t="s">
        <v>162</v>
      </c>
      <c r="AL30" s="31" t="s">
        <v>76</v>
      </c>
      <c r="AO30" s="31" t="s">
        <v>167</v>
      </c>
    </row>
    <row r="31" spans="1:44" ht="66.75" customHeight="1" x14ac:dyDescent="0.3">
      <c r="A31" s="252"/>
      <c r="B31" s="306"/>
      <c r="C31" s="308"/>
      <c r="D31" s="201"/>
      <c r="E31" s="241"/>
      <c r="F31" s="205"/>
      <c r="G31" s="229"/>
      <c r="H31" s="229"/>
      <c r="I31" s="44"/>
      <c r="J31" s="232"/>
      <c r="K31" s="233"/>
      <c r="L31" s="51" t="s">
        <v>168</v>
      </c>
      <c r="M31" s="39" t="s">
        <v>92</v>
      </c>
      <c r="N31" s="40">
        <f>IF(M31="SE INVESTIGAN Y SE RESUELVEN OPORTUNAMENTE",15,IF(M31="NO SE INVESTIGAN Y SE RESUELVEN OPORTUNAMENTE",0,""))</f>
        <v>15</v>
      </c>
      <c r="O31" s="238"/>
      <c r="P31" s="195"/>
      <c r="Q31" s="210"/>
      <c r="R31" s="212"/>
      <c r="S31" s="214"/>
      <c r="T31" s="216"/>
      <c r="U31" s="201"/>
      <c r="V31" s="204"/>
      <c r="W31" s="205"/>
      <c r="X31" s="208"/>
      <c r="Y31" s="244"/>
      <c r="Z31" s="218"/>
      <c r="AA31" s="221"/>
      <c r="AB31" s="205"/>
      <c r="AC31" s="205"/>
      <c r="AD31" s="190"/>
      <c r="AE31" s="192"/>
      <c r="AF31" s="190"/>
      <c r="AG31" s="190"/>
      <c r="AH31" s="31" t="s">
        <v>150</v>
      </c>
      <c r="AO31" s="31" t="s">
        <v>169</v>
      </c>
    </row>
    <row r="32" spans="1:44" ht="102" customHeight="1" x14ac:dyDescent="0.3">
      <c r="A32" s="252"/>
      <c r="B32" s="306"/>
      <c r="C32" s="309"/>
      <c r="D32" s="202"/>
      <c r="E32" s="242"/>
      <c r="F32" s="206"/>
      <c r="G32" s="230"/>
      <c r="H32" s="230"/>
      <c r="I32" s="44"/>
      <c r="J32" s="232"/>
      <c r="K32" s="234"/>
      <c r="L32" s="52" t="s">
        <v>170</v>
      </c>
      <c r="M32" s="45" t="s">
        <v>99</v>
      </c>
      <c r="N32" s="46">
        <f>IF(M32="COMPLETA",10,IF(M32="INCOMPLETA",5,IF(M32="NO EXISTE",0,"")))</f>
        <v>5</v>
      </c>
      <c r="O32" s="238"/>
      <c r="P32" s="196"/>
      <c r="Q32" s="211"/>
      <c r="R32" s="213"/>
      <c r="S32" s="215"/>
      <c r="T32" s="216"/>
      <c r="U32" s="202"/>
      <c r="V32" s="204"/>
      <c r="W32" s="206"/>
      <c r="X32" s="209"/>
      <c r="Y32" s="245"/>
      <c r="Z32" s="219"/>
      <c r="AA32" s="222"/>
      <c r="AB32" s="206"/>
      <c r="AC32" s="206"/>
      <c r="AD32" s="191"/>
      <c r="AE32" s="193"/>
      <c r="AF32" s="191"/>
      <c r="AG32" s="191"/>
      <c r="AO32" s="31" t="s">
        <v>171</v>
      </c>
    </row>
    <row r="33" spans="1:44" ht="37.5" customHeight="1" x14ac:dyDescent="0.3">
      <c r="A33" s="252"/>
      <c r="B33" s="305"/>
      <c r="C33" s="224" t="s">
        <v>196</v>
      </c>
      <c r="D33" s="227" t="s">
        <v>69</v>
      </c>
      <c r="E33" s="240" t="s">
        <v>197</v>
      </c>
      <c r="F33" s="228" t="s">
        <v>198</v>
      </c>
      <c r="G33" s="229" t="s">
        <v>60</v>
      </c>
      <c r="H33" s="229" t="s">
        <v>128</v>
      </c>
      <c r="I33" s="44" t="str">
        <f>CONCATENATE(G33,H33)</f>
        <v>RARA VEZMENOR</v>
      </c>
      <c r="J33" s="231" t="str">
        <f>I34</f>
        <v>2. BAJO</v>
      </c>
      <c r="K33" s="192" t="s">
        <v>199</v>
      </c>
      <c r="L33" s="50" t="s">
        <v>136</v>
      </c>
      <c r="M33" s="41" t="s">
        <v>59</v>
      </c>
      <c r="N33" s="42">
        <f>IF(M33="ASIGNADO",15,IF(M33="NO ASIGNADO",0,""))</f>
        <v>15</v>
      </c>
      <c r="O33" s="235">
        <f>SUM(N33:N39)</f>
        <v>60</v>
      </c>
      <c r="P33" s="194" t="s">
        <v>115</v>
      </c>
      <c r="Q33" s="197">
        <f>IF(Q36="DÉBIL",0,IF(Q36="MODERADO",50,IF(Q36="FUERTE",100,"")))</f>
        <v>0</v>
      </c>
      <c r="R33" s="198"/>
      <c r="S33" s="200" t="s">
        <v>137</v>
      </c>
      <c r="T33" s="200" t="s">
        <v>137</v>
      </c>
      <c r="U33" s="201" t="s">
        <v>163</v>
      </c>
      <c r="V33" s="203" t="s">
        <v>156</v>
      </c>
      <c r="W33" s="205" t="s">
        <v>140</v>
      </c>
      <c r="X33" s="207" t="s">
        <v>200</v>
      </c>
      <c r="Y33" s="207" t="s">
        <v>201</v>
      </c>
      <c r="Z33" s="217" t="s">
        <v>202</v>
      </c>
      <c r="AA33" s="220" t="s">
        <v>151</v>
      </c>
      <c r="AB33" s="228" t="s">
        <v>203</v>
      </c>
      <c r="AC33" s="223">
        <v>44561</v>
      </c>
      <c r="AD33" s="190" t="s">
        <v>204</v>
      </c>
      <c r="AE33" s="192" t="s">
        <v>205</v>
      </c>
      <c r="AF33" s="190" t="s">
        <v>206</v>
      </c>
      <c r="AG33" s="190" t="s">
        <v>240</v>
      </c>
      <c r="AH33" s="31" t="s">
        <v>147</v>
      </c>
      <c r="AI33" s="31" t="s">
        <v>148</v>
      </c>
      <c r="AJ33" s="31" t="s">
        <v>67</v>
      </c>
      <c r="AK33" s="31" t="s">
        <v>119</v>
      </c>
      <c r="AL33" s="31" t="s">
        <v>67</v>
      </c>
      <c r="AN33" s="31" t="s">
        <v>142</v>
      </c>
      <c r="AO33" s="31" t="s">
        <v>138</v>
      </c>
    </row>
    <row r="34" spans="1:44" ht="51.75" customHeight="1" x14ac:dyDescent="0.3">
      <c r="A34" s="252"/>
      <c r="B34" s="306"/>
      <c r="C34" s="225"/>
      <c r="D34" s="201"/>
      <c r="E34" s="241"/>
      <c r="F34" s="205"/>
      <c r="G34" s="229"/>
      <c r="H34" s="229"/>
      <c r="I34" s="44" t="str">
        <f>IF(I33="RARA VEZINSIGNIFICANTE","1. BAJO",IF(I33="RARA VEZMENOR","2. BAJO",IF(I33="IMPROBABLEINSIGNIFICANTE","3. BAJO",IF(I33="IMPROBABLEMENOR","4. BAJO",IF(I33="POSIBLEINSIGNIFICANTE","5. BAJO",IF(I33="RARA VEZMODERADO","1. MODERADO",IF(I33="IMPROBABLEMODERADO","2. MODERADO",IF(I33="POSIBLEMENOR","3. MODERADO",IF(I33="PROBABLEINSIGNIFICANTE","4. MODERADO",IF(I33="RARA VEZMAYOR","1. ALTO",IF(I33="IMPROBABLEMAYOR","2. ALTO",IF(I33="POSIBLEMODERADO","3. ALTO",IF(I33="PROBABLEMENOR","4. ALTO",IF(I33="PROBABLEMODERADO","5. ALTO",IF(I33="CASI SEGUROINSIGNIFICANTE","6. ALTO",IF(I33="CASI SEGUROMENOR","7. ALTO",IF(I33="RARA VEZCATASTRÓFICO","1. EXTREMO",IF(I33="IMPROBABLECATASTRÓFICO","2. EXTREMO",IF(I33="POSIBLEMAYOR","3. EXTREMO",IF(I33="POSIBLECATASTRÓFICO","4. EXTREMO",IF(I33="PROBABLEMAYOR","5. EXTREMO",IF(I33="PROBABLECATASTRÓFICO","6. EXTREMO",IF(I33="CASI SEGUROMODERADO","7. EXTREMO",IF(I33="CASI SEGUROMAYOR","8. EXTREMO",IF(I33="CASI SEGUROCATASTRÓFICO","9. EXTREMO","")))))))))))))))))))))))))</f>
        <v>2. BAJO</v>
      </c>
      <c r="J34" s="232"/>
      <c r="K34" s="233"/>
      <c r="L34" s="51" t="s">
        <v>149</v>
      </c>
      <c r="M34" s="39" t="s">
        <v>66</v>
      </c>
      <c r="N34" s="40">
        <f>IF(M34="ADECUADO",15,IF(M34="INADECUADO",0,""))</f>
        <v>0</v>
      </c>
      <c r="O34" s="236"/>
      <c r="P34" s="195"/>
      <c r="Q34" s="197"/>
      <c r="R34" s="199"/>
      <c r="S34" s="200"/>
      <c r="T34" s="200"/>
      <c r="U34" s="201"/>
      <c r="V34" s="204"/>
      <c r="W34" s="205"/>
      <c r="X34" s="208"/>
      <c r="Y34" s="208"/>
      <c r="Z34" s="218"/>
      <c r="AA34" s="221"/>
      <c r="AB34" s="205"/>
      <c r="AC34" s="205"/>
      <c r="AD34" s="190"/>
      <c r="AE34" s="192"/>
      <c r="AF34" s="190"/>
      <c r="AG34" s="190"/>
      <c r="AH34" s="31" t="s">
        <v>137</v>
      </c>
      <c r="AI34" s="31" t="s">
        <v>150</v>
      </c>
      <c r="AL34" s="31" t="s">
        <v>72</v>
      </c>
      <c r="AN34" s="31" t="s">
        <v>151</v>
      </c>
      <c r="AO34" s="31" t="s">
        <v>152</v>
      </c>
    </row>
    <row r="35" spans="1:44" ht="139.5" customHeight="1" x14ac:dyDescent="0.3">
      <c r="A35" s="252"/>
      <c r="B35" s="306"/>
      <c r="C35" s="225"/>
      <c r="D35" s="201"/>
      <c r="E35" s="242"/>
      <c r="F35" s="205"/>
      <c r="G35" s="229"/>
      <c r="H35" s="229"/>
      <c r="I35" s="44" t="str">
        <f>IF(OR(I34="1. BAJO",I34="2. BAJO",I34="3. BAJO",I34="4. BAJO",I34="5. BAJO"),"BAJO",IF(OR(I34="1. MODERADO",I34="2. MODERADO",I34="3. MODERADO",I34="4. MODERADO"),"MODERADO",IF(OR(I34="1. ALTO",I34="2. ALTO",I34="3. ALTO",I34="4. ALTO",I34="5. ALTO",I34="6. ALTO",I34="7. ALTO"),"ALTO",IF(OR(I34="1. EXTREMO",I34="2. EXTREMO",I34="3. EXTREMO",I34="4. EXTREMO",I34="5. EXTREMO",I34="6. EXTREMO",I34="7. EXTREMO",I34="8. EXTREMO",I34="9. EXTREMO"),"EXTREMO",""))))</f>
        <v>BAJO</v>
      </c>
      <c r="J35" s="232"/>
      <c r="K35" s="233"/>
      <c r="L35" s="53" t="s">
        <v>153</v>
      </c>
      <c r="M35" s="39" t="s">
        <v>71</v>
      </c>
      <c r="N35" s="40">
        <f>IF(M35="OPORTUNA",15,IF(M35="INOPORTUNA",0,""))</f>
        <v>0</v>
      </c>
      <c r="O35" s="236"/>
      <c r="P35" s="195"/>
      <c r="Q35" s="197"/>
      <c r="R35" s="199"/>
      <c r="S35" s="43" t="s">
        <v>154</v>
      </c>
      <c r="T35" s="43" t="s">
        <v>155</v>
      </c>
      <c r="U35" s="201"/>
      <c r="V35" s="204"/>
      <c r="W35" s="205"/>
      <c r="X35" s="208"/>
      <c r="Y35" s="208"/>
      <c r="Z35" s="218"/>
      <c r="AA35" s="221"/>
      <c r="AB35" s="205"/>
      <c r="AC35" s="205"/>
      <c r="AD35" s="190"/>
      <c r="AE35" s="192"/>
      <c r="AF35" s="190"/>
      <c r="AG35" s="190"/>
      <c r="AH35" s="31" t="s">
        <v>139</v>
      </c>
      <c r="AI35" s="31" t="s">
        <v>156</v>
      </c>
      <c r="AJ35" s="31" t="s">
        <v>157</v>
      </c>
      <c r="AK35" s="31" t="s">
        <v>158</v>
      </c>
      <c r="AL35" s="31" t="s">
        <v>78</v>
      </c>
      <c r="AO35" s="31" t="s">
        <v>159</v>
      </c>
    </row>
    <row r="36" spans="1:44" ht="84" customHeight="1" x14ac:dyDescent="0.7">
      <c r="A36" s="252"/>
      <c r="B36" s="306"/>
      <c r="C36" s="225"/>
      <c r="D36" s="201"/>
      <c r="E36" s="63" t="s">
        <v>160</v>
      </c>
      <c r="F36" s="205"/>
      <c r="G36" s="229"/>
      <c r="H36" s="229"/>
      <c r="I36" s="44"/>
      <c r="J36" s="232"/>
      <c r="K36" s="233"/>
      <c r="L36" s="51" t="s">
        <v>161</v>
      </c>
      <c r="M36" s="39" t="s">
        <v>75</v>
      </c>
      <c r="N36" s="40">
        <f>IF(M36="PREVENIR",15,IF(M36="DETECTAR",10,IF(M36="NO ES UN CONTROL",0,"")))</f>
        <v>10</v>
      </c>
      <c r="O36" s="237" t="str">
        <f>IF(O33&lt;86,"DÉBIL",IF(O33&lt;96,"MODERADO",IF(O33&lt;101,"FUERTE","")))</f>
        <v>DÉBIL</v>
      </c>
      <c r="P36" s="195"/>
      <c r="Q36" s="210" t="str">
        <f>IF(AND(O36="FUERTE",P33="FUERTE (SIEMPRE SE EJECUTA)"),"FUERTE",IF(OR(O36="DÉBIL",P33="DÉBIL (NO SE EJECUTA)"),"DÉBIL",IF(OR(O36="MODERADO",P33="MODERADO (ALGUNAS VECES)"),"MODERADO")))</f>
        <v>DÉBIL</v>
      </c>
      <c r="R36" s="212" t="str">
        <f>IF(AND(O36="FUERTE",P33="FUERTE (SIEMPRE SE EJECUTA)"),"NO","SÍ")</f>
        <v>SÍ</v>
      </c>
      <c r="S36" s="214">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1</v>
      </c>
      <c r="T36" s="215">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1</v>
      </c>
      <c r="U36" s="201"/>
      <c r="V36" s="204"/>
      <c r="W36" s="205"/>
      <c r="X36" s="208"/>
      <c r="Y36" s="208"/>
      <c r="Z36" s="218"/>
      <c r="AA36" s="221"/>
      <c r="AB36" s="205"/>
      <c r="AC36" s="205"/>
      <c r="AD36" s="190"/>
      <c r="AE36" s="192"/>
      <c r="AF36" s="190"/>
      <c r="AG36" s="190"/>
      <c r="AH36" s="31" t="s">
        <v>137</v>
      </c>
      <c r="AO36" s="31" t="s">
        <v>163</v>
      </c>
      <c r="AR36" s="65"/>
    </row>
    <row r="37" spans="1:44" ht="55.5" customHeight="1" x14ac:dyDescent="0.3">
      <c r="A37" s="252"/>
      <c r="B37" s="306"/>
      <c r="C37" s="225"/>
      <c r="D37" s="201"/>
      <c r="E37" s="239" t="s">
        <v>207</v>
      </c>
      <c r="F37" s="205"/>
      <c r="G37" s="229"/>
      <c r="H37" s="229"/>
      <c r="I37" s="44"/>
      <c r="J37" s="232"/>
      <c r="K37" s="233"/>
      <c r="L37" s="51" t="s">
        <v>165</v>
      </c>
      <c r="M37" s="39" t="s">
        <v>88</v>
      </c>
      <c r="N37" s="40">
        <f>IF(M37="CONFIABLE",15,IF(M37="NO CONFIABLE",0,""))</f>
        <v>15</v>
      </c>
      <c r="O37" s="238"/>
      <c r="P37" s="195"/>
      <c r="Q37" s="210"/>
      <c r="R37" s="212"/>
      <c r="S37" s="214"/>
      <c r="T37" s="216"/>
      <c r="U37" s="201"/>
      <c r="V37" s="204"/>
      <c r="W37" s="205"/>
      <c r="X37" s="208"/>
      <c r="Y37" s="208"/>
      <c r="Z37" s="218"/>
      <c r="AA37" s="221"/>
      <c r="AB37" s="205"/>
      <c r="AC37" s="205"/>
      <c r="AD37" s="190"/>
      <c r="AE37" s="192"/>
      <c r="AF37" s="190"/>
      <c r="AG37" s="190"/>
      <c r="AH37" s="31" t="s">
        <v>166</v>
      </c>
      <c r="AJ37" s="31" t="s">
        <v>75</v>
      </c>
      <c r="AK37" s="31" t="s">
        <v>162</v>
      </c>
      <c r="AL37" s="31" t="s">
        <v>76</v>
      </c>
      <c r="AO37" s="31" t="s">
        <v>167</v>
      </c>
    </row>
    <row r="38" spans="1:44" ht="66.75" customHeight="1" x14ac:dyDescent="0.3">
      <c r="A38" s="252"/>
      <c r="B38" s="306"/>
      <c r="C38" s="225"/>
      <c r="D38" s="201"/>
      <c r="E38" s="239"/>
      <c r="F38" s="205"/>
      <c r="G38" s="229"/>
      <c r="H38" s="229"/>
      <c r="I38" s="44"/>
      <c r="J38" s="232"/>
      <c r="K38" s="233"/>
      <c r="L38" s="51" t="s">
        <v>168</v>
      </c>
      <c r="M38" s="39" t="s">
        <v>92</v>
      </c>
      <c r="N38" s="40">
        <f>IF(M38="SE INVESTIGAN Y SE RESUELVEN OPORTUNAMENTE",15,IF(M38="NO SE INVESTIGAN Y SE RESUELVEN OPORTUNAMENTE",0,""))</f>
        <v>15</v>
      </c>
      <c r="O38" s="238"/>
      <c r="P38" s="195"/>
      <c r="Q38" s="210"/>
      <c r="R38" s="212"/>
      <c r="S38" s="214"/>
      <c r="T38" s="216"/>
      <c r="U38" s="201"/>
      <c r="V38" s="204"/>
      <c r="W38" s="205"/>
      <c r="X38" s="208"/>
      <c r="Y38" s="208"/>
      <c r="Z38" s="218"/>
      <c r="AA38" s="221"/>
      <c r="AB38" s="205"/>
      <c r="AC38" s="205"/>
      <c r="AD38" s="190"/>
      <c r="AE38" s="192"/>
      <c r="AF38" s="190"/>
      <c r="AG38" s="190"/>
      <c r="AH38" s="31" t="s">
        <v>150</v>
      </c>
      <c r="AO38" s="31" t="s">
        <v>169</v>
      </c>
    </row>
    <row r="39" spans="1:44" ht="60.75" customHeight="1" x14ac:dyDescent="0.3">
      <c r="A39" s="311"/>
      <c r="B39" s="306"/>
      <c r="C39" s="226"/>
      <c r="D39" s="202"/>
      <c r="E39" s="239"/>
      <c r="F39" s="206"/>
      <c r="G39" s="230"/>
      <c r="H39" s="230"/>
      <c r="I39" s="44"/>
      <c r="J39" s="232"/>
      <c r="K39" s="234"/>
      <c r="L39" s="52" t="s">
        <v>170</v>
      </c>
      <c r="M39" s="45" t="s">
        <v>99</v>
      </c>
      <c r="N39" s="46">
        <f>IF(M39="COMPLETA",10,IF(M39="INCOMPLETA",5,IF(M39="NO EXISTE",0,"")))</f>
        <v>5</v>
      </c>
      <c r="O39" s="238"/>
      <c r="P39" s="196"/>
      <c r="Q39" s="211"/>
      <c r="R39" s="213"/>
      <c r="S39" s="215"/>
      <c r="T39" s="216"/>
      <c r="U39" s="202"/>
      <c r="V39" s="204"/>
      <c r="W39" s="206"/>
      <c r="X39" s="209"/>
      <c r="Y39" s="209"/>
      <c r="Z39" s="219"/>
      <c r="AA39" s="222"/>
      <c r="AB39" s="206"/>
      <c r="AC39" s="206"/>
      <c r="AD39" s="191"/>
      <c r="AE39" s="193"/>
      <c r="AF39" s="191"/>
      <c r="AG39" s="191"/>
      <c r="AO39" s="31" t="s">
        <v>171</v>
      </c>
    </row>
    <row r="40" spans="1:44" ht="27.75" customHeight="1" x14ac:dyDescent="0.3">
      <c r="A40" s="288" t="s">
        <v>208</v>
      </c>
      <c r="B40" s="288"/>
      <c r="C40" s="288"/>
      <c r="D40" s="288"/>
      <c r="E40" s="288"/>
      <c r="F40" s="288"/>
      <c r="G40" s="288"/>
      <c r="H40" s="288"/>
      <c r="I40" s="288"/>
      <c r="J40" s="288"/>
      <c r="K40" s="288"/>
      <c r="L40" s="288"/>
      <c r="M40" s="288"/>
      <c r="N40" s="288"/>
      <c r="O40" s="288"/>
      <c r="P40" s="288"/>
      <c r="Q40" s="288"/>
      <c r="R40" s="288"/>
      <c r="S40" s="288"/>
      <c r="T40" s="288"/>
      <c r="U40" s="288"/>
      <c r="V40" s="288"/>
      <c r="W40" s="288"/>
      <c r="X40" s="288"/>
      <c r="Y40" s="288"/>
      <c r="Z40" s="288"/>
      <c r="AA40" s="288"/>
      <c r="AB40" s="288"/>
      <c r="AC40" s="288"/>
      <c r="AD40" s="288"/>
      <c r="AE40" s="288"/>
      <c r="AF40" s="288"/>
      <c r="AG40" s="288"/>
      <c r="AO40" s="31" t="s">
        <v>209</v>
      </c>
    </row>
    <row r="41" spans="1:44" ht="21.75" customHeight="1" x14ac:dyDescent="0.3">
      <c r="A41" s="250" t="s">
        <v>46</v>
      </c>
      <c r="B41" s="250"/>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O41" s="31" t="s">
        <v>210</v>
      </c>
    </row>
    <row r="42" spans="1:44" ht="27.75" customHeight="1" x14ac:dyDescent="0.3">
      <c r="A42" s="286" t="s">
        <v>47</v>
      </c>
      <c r="B42" s="286"/>
      <c r="C42" s="286" t="s">
        <v>211</v>
      </c>
      <c r="D42" s="286"/>
      <c r="E42" s="286"/>
      <c r="F42" s="286"/>
      <c r="G42" s="286"/>
      <c r="H42" s="286"/>
      <c r="I42" s="286"/>
      <c r="J42" s="286"/>
      <c r="K42" s="286"/>
      <c r="L42" s="286"/>
      <c r="M42" s="286"/>
      <c r="N42" s="286"/>
      <c r="O42" s="286"/>
      <c r="P42" s="286"/>
      <c r="Q42" s="286"/>
      <c r="R42" s="286"/>
      <c r="S42" s="286"/>
      <c r="T42" s="286"/>
      <c r="U42" s="286"/>
      <c r="V42" s="286"/>
      <c r="W42" s="286"/>
      <c r="X42" s="286"/>
      <c r="Y42" s="286"/>
      <c r="Z42" s="287" t="s">
        <v>212</v>
      </c>
      <c r="AA42" s="287"/>
      <c r="AB42" s="287"/>
      <c r="AC42" s="287"/>
      <c r="AD42" s="289" t="s">
        <v>50</v>
      </c>
      <c r="AE42" s="289"/>
      <c r="AF42" s="289"/>
      <c r="AG42" s="289"/>
      <c r="AO42" s="31" t="s">
        <v>213</v>
      </c>
    </row>
    <row r="43" spans="1:44" s="32" customFormat="1" ht="27.75" customHeight="1" x14ac:dyDescent="0.3">
      <c r="A43" s="265" t="s">
        <v>214</v>
      </c>
      <c r="B43" s="266"/>
      <c r="C43" s="263" t="s">
        <v>215</v>
      </c>
      <c r="D43" s="263"/>
      <c r="E43" s="263"/>
      <c r="F43" s="263"/>
      <c r="G43" s="263"/>
      <c r="H43" s="263"/>
      <c r="I43" s="263"/>
      <c r="J43" s="263"/>
      <c r="K43" s="263"/>
      <c r="L43" s="263"/>
      <c r="M43" s="263"/>
      <c r="N43" s="263"/>
      <c r="O43" s="263"/>
      <c r="P43" s="263"/>
      <c r="Q43" s="263"/>
      <c r="R43" s="263"/>
      <c r="S43" s="263"/>
      <c r="T43" s="263"/>
      <c r="U43" s="263"/>
      <c r="V43" s="263"/>
      <c r="W43" s="263"/>
      <c r="X43" s="263"/>
      <c r="Y43" s="263"/>
      <c r="Z43" s="260">
        <v>44222</v>
      </c>
      <c r="AA43" s="261"/>
      <c r="AB43" s="261"/>
      <c r="AC43" s="262"/>
      <c r="AD43" s="246"/>
      <c r="AE43" s="246"/>
      <c r="AF43" s="246"/>
      <c r="AG43" s="246"/>
      <c r="AO43" s="31" t="s">
        <v>216</v>
      </c>
    </row>
    <row r="44" spans="1:44" s="32" customFormat="1" ht="27.75" customHeight="1" x14ac:dyDescent="0.3">
      <c r="A44" s="265"/>
      <c r="B44" s="266"/>
      <c r="C44" s="263"/>
      <c r="D44" s="263"/>
      <c r="E44" s="263"/>
      <c r="F44" s="263"/>
      <c r="G44" s="263"/>
      <c r="H44" s="263"/>
      <c r="I44" s="263"/>
      <c r="J44" s="263"/>
      <c r="K44" s="263"/>
      <c r="L44" s="263"/>
      <c r="M44" s="263"/>
      <c r="N44" s="263"/>
      <c r="O44" s="263"/>
      <c r="P44" s="263"/>
      <c r="Q44" s="263"/>
      <c r="R44" s="263"/>
      <c r="S44" s="263"/>
      <c r="T44" s="263"/>
      <c r="U44" s="263"/>
      <c r="V44" s="263"/>
      <c r="W44" s="263"/>
      <c r="X44" s="263"/>
      <c r="Y44" s="263"/>
      <c r="Z44" s="260"/>
      <c r="AA44" s="261"/>
      <c r="AB44" s="261"/>
      <c r="AC44" s="262"/>
      <c r="AD44" s="246"/>
      <c r="AE44" s="246"/>
      <c r="AF44" s="246"/>
      <c r="AG44" s="246"/>
      <c r="AO44" s="31" t="s">
        <v>217</v>
      </c>
    </row>
    <row r="45" spans="1:44" s="32" customFormat="1" ht="27.75" customHeight="1" x14ac:dyDescent="0.3">
      <c r="A45" s="265"/>
      <c r="B45" s="266"/>
      <c r="C45" s="263"/>
      <c r="D45" s="263"/>
      <c r="E45" s="263"/>
      <c r="F45" s="263"/>
      <c r="G45" s="263"/>
      <c r="H45" s="263"/>
      <c r="I45" s="263"/>
      <c r="J45" s="263"/>
      <c r="K45" s="263"/>
      <c r="L45" s="263"/>
      <c r="M45" s="263"/>
      <c r="N45" s="263"/>
      <c r="O45" s="263"/>
      <c r="P45" s="263"/>
      <c r="Q45" s="263"/>
      <c r="R45" s="263"/>
      <c r="S45" s="263"/>
      <c r="T45" s="263"/>
      <c r="U45" s="263"/>
      <c r="V45" s="263"/>
      <c r="W45" s="263"/>
      <c r="X45" s="263"/>
      <c r="Y45" s="263"/>
      <c r="Z45" s="260"/>
      <c r="AA45" s="261"/>
      <c r="AB45" s="261"/>
      <c r="AC45" s="262"/>
      <c r="AD45" s="246"/>
      <c r="AE45" s="246"/>
      <c r="AF45" s="246"/>
      <c r="AG45" s="246"/>
      <c r="AO45" s="31" t="s">
        <v>218</v>
      </c>
    </row>
    <row r="46" spans="1:44" s="32" customFormat="1" ht="27.75" customHeight="1" x14ac:dyDescent="0.3">
      <c r="A46" s="265"/>
      <c r="B46" s="266"/>
      <c r="C46" s="263"/>
      <c r="D46" s="263"/>
      <c r="E46" s="263"/>
      <c r="F46" s="263"/>
      <c r="G46" s="263"/>
      <c r="H46" s="263"/>
      <c r="I46" s="263"/>
      <c r="J46" s="263"/>
      <c r="K46" s="263"/>
      <c r="L46" s="263"/>
      <c r="M46" s="263"/>
      <c r="N46" s="263"/>
      <c r="O46" s="263"/>
      <c r="P46" s="263"/>
      <c r="Q46" s="263"/>
      <c r="R46" s="263"/>
      <c r="S46" s="263"/>
      <c r="T46" s="263"/>
      <c r="U46" s="263"/>
      <c r="V46" s="263"/>
      <c r="W46" s="263"/>
      <c r="X46" s="263"/>
      <c r="Y46" s="263"/>
      <c r="Z46" s="260"/>
      <c r="AA46" s="261"/>
      <c r="AB46" s="261"/>
      <c r="AC46" s="262"/>
      <c r="AD46" s="246"/>
      <c r="AE46" s="246"/>
      <c r="AF46" s="246"/>
      <c r="AG46" s="246"/>
      <c r="AO46" s="31" t="s">
        <v>218</v>
      </c>
    </row>
    <row r="47" spans="1:44" ht="15" customHeight="1" x14ac:dyDescent="0.3">
      <c r="A47" s="247" t="s">
        <v>51</v>
      </c>
      <c r="B47" s="247"/>
      <c r="C47" s="247"/>
      <c r="D47" s="247"/>
      <c r="E47" s="247"/>
      <c r="F47" s="247"/>
      <c r="G47" s="247"/>
      <c r="H47" s="247"/>
      <c r="I47" s="247"/>
      <c r="J47" s="247"/>
      <c r="K47" s="247"/>
      <c r="L47" s="247"/>
      <c r="M47" s="247"/>
      <c r="N47" s="247"/>
      <c r="O47" s="247"/>
      <c r="P47" s="247"/>
      <c r="Q47" s="247"/>
      <c r="R47" s="247"/>
      <c r="S47" s="247"/>
      <c r="T47" s="247"/>
      <c r="U47" s="247"/>
      <c r="V47" s="247"/>
      <c r="W47" s="247"/>
      <c r="X47" s="247"/>
      <c r="Y47" s="247"/>
      <c r="Z47" s="247"/>
      <c r="AA47" s="247"/>
      <c r="AB47" s="247"/>
      <c r="AC47" s="247"/>
      <c r="AD47" s="247"/>
      <c r="AE47" s="247"/>
      <c r="AF47" s="247"/>
      <c r="AG47" s="247"/>
      <c r="AO47" s="31" t="s">
        <v>219</v>
      </c>
    </row>
    <row r="48" spans="1:44" customFormat="1" ht="30.75" customHeight="1" x14ac:dyDescent="0.35">
      <c r="A48" s="264" t="s">
        <v>50</v>
      </c>
      <c r="B48" s="264"/>
      <c r="C48" s="264"/>
      <c r="D48" s="264"/>
      <c r="E48" s="264"/>
      <c r="F48" s="264"/>
      <c r="G48" s="264" t="s">
        <v>220</v>
      </c>
      <c r="H48" s="264"/>
      <c r="I48" s="264"/>
      <c r="J48" s="264"/>
      <c r="K48" s="264"/>
      <c r="L48" s="264"/>
      <c r="M48" s="253" t="s">
        <v>221</v>
      </c>
      <c r="N48" s="254"/>
      <c r="O48" s="254"/>
      <c r="P48" s="254"/>
      <c r="Q48" s="254"/>
      <c r="R48" s="254"/>
      <c r="S48" s="254"/>
      <c r="T48" s="254"/>
      <c r="U48" s="254"/>
      <c r="V48" s="255"/>
      <c r="W48" s="253" t="s">
        <v>222</v>
      </c>
      <c r="X48" s="254"/>
      <c r="Y48" s="254"/>
      <c r="Z48" s="254"/>
      <c r="AA48" s="255"/>
      <c r="AB48" s="248" t="str">
        <f>IF(X7="X","APOYO OFICINA ASESORA DE PLANEACIÓN","APOYO OFICINA DE CONTROL INTERNO")</f>
        <v>APOYO OFICINA DE CONTROL INTERNO</v>
      </c>
      <c r="AC48" s="248"/>
      <c r="AD48" s="248"/>
      <c r="AE48" s="248"/>
      <c r="AF48" s="248"/>
      <c r="AG48" s="248"/>
      <c r="AH48" s="37"/>
      <c r="AO48" s="31" t="s">
        <v>223</v>
      </c>
    </row>
    <row r="49" spans="1:41" s="28" customFormat="1" ht="33.75" customHeight="1" x14ac:dyDescent="0.35">
      <c r="A49" s="36" t="s">
        <v>56</v>
      </c>
      <c r="B49" s="129" t="s">
        <v>224</v>
      </c>
      <c r="C49" s="256"/>
      <c r="D49" s="256"/>
      <c r="E49" s="256"/>
      <c r="F49" s="257"/>
      <c r="G49" s="35" t="s">
        <v>56</v>
      </c>
      <c r="H49" s="129" t="s">
        <v>225</v>
      </c>
      <c r="I49" s="256"/>
      <c r="J49" s="256"/>
      <c r="K49" s="256"/>
      <c r="L49" s="257"/>
      <c r="M49" s="35" t="s">
        <v>56</v>
      </c>
      <c r="N49" s="48"/>
      <c r="O49" s="133" t="s">
        <v>225</v>
      </c>
      <c r="P49" s="133"/>
      <c r="Q49" s="133"/>
      <c r="R49" s="133"/>
      <c r="S49" s="133"/>
      <c r="T49" s="133"/>
      <c r="U49" s="133"/>
      <c r="V49" s="258"/>
      <c r="W49" s="47" t="s">
        <v>56</v>
      </c>
      <c r="X49" s="129"/>
      <c r="Y49" s="256"/>
      <c r="Z49" s="256"/>
      <c r="AA49" s="257"/>
      <c r="AB49" s="47" t="s">
        <v>56</v>
      </c>
      <c r="AC49" s="249" t="s">
        <v>226</v>
      </c>
      <c r="AD49" s="249"/>
      <c r="AE49" s="249"/>
      <c r="AF49" s="249"/>
      <c r="AG49" s="249"/>
      <c r="AO49" s="31" t="s">
        <v>227</v>
      </c>
    </row>
    <row r="50" spans="1:41" s="28" customFormat="1" ht="32.25" customHeight="1" x14ac:dyDescent="0.35">
      <c r="A50" s="36" t="s">
        <v>57</v>
      </c>
      <c r="B50" s="129" t="s">
        <v>228</v>
      </c>
      <c r="C50" s="256"/>
      <c r="D50" s="256"/>
      <c r="E50" s="256"/>
      <c r="F50" s="257"/>
      <c r="G50" s="36" t="s">
        <v>57</v>
      </c>
      <c r="H50" s="259" t="s">
        <v>229</v>
      </c>
      <c r="I50" s="259"/>
      <c r="J50" s="259"/>
      <c r="K50" s="259"/>
      <c r="L50" s="259"/>
      <c r="M50" s="35" t="s">
        <v>57</v>
      </c>
      <c r="N50" s="49"/>
      <c r="O50" s="259" t="s">
        <v>229</v>
      </c>
      <c r="P50" s="259"/>
      <c r="Q50" s="259"/>
      <c r="R50" s="259"/>
      <c r="S50" s="259"/>
      <c r="T50" s="259"/>
      <c r="U50" s="259"/>
      <c r="V50" s="259"/>
      <c r="W50" s="36" t="s">
        <v>57</v>
      </c>
      <c r="X50" s="129" t="s">
        <v>230</v>
      </c>
      <c r="Y50" s="256"/>
      <c r="Z50" s="256"/>
      <c r="AA50" s="257"/>
      <c r="AB50" s="36" t="s">
        <v>57</v>
      </c>
      <c r="AC50" s="249" t="s">
        <v>228</v>
      </c>
      <c r="AD50" s="249"/>
      <c r="AE50" s="249"/>
      <c r="AF50" s="249"/>
      <c r="AG50" s="249"/>
      <c r="AO50" s="31" t="s">
        <v>231</v>
      </c>
    </row>
    <row r="51" spans="1:41" s="32" customFormat="1" x14ac:dyDescent="0.3">
      <c r="D51" s="33"/>
      <c r="AE51" s="61"/>
      <c r="AO51" s="31" t="s">
        <v>232</v>
      </c>
    </row>
    <row r="52" spans="1:41" x14ac:dyDescent="0.3">
      <c r="AO52" s="31" t="s">
        <v>233</v>
      </c>
    </row>
    <row r="53" spans="1:41" x14ac:dyDescent="0.3">
      <c r="AO53" s="31" t="s">
        <v>234</v>
      </c>
    </row>
    <row r="54" spans="1:41" x14ac:dyDescent="0.3">
      <c r="AO54" s="31" t="s">
        <v>235</v>
      </c>
    </row>
    <row r="55" spans="1:41" x14ac:dyDescent="0.3">
      <c r="AO55" s="31" t="s">
        <v>236</v>
      </c>
    </row>
    <row r="56" spans="1:41" x14ac:dyDescent="0.3">
      <c r="AO56" s="31" t="s">
        <v>237</v>
      </c>
    </row>
  </sheetData>
  <sheetProtection selectLockedCells="1"/>
  <dataConsolidate/>
  <mergeCells count="210">
    <mergeCell ref="B33:B39"/>
    <mergeCell ref="S26:S27"/>
    <mergeCell ref="T26:T27"/>
    <mergeCell ref="A12:A39"/>
    <mergeCell ref="P26:P32"/>
    <mergeCell ref="Q26:Q28"/>
    <mergeCell ref="R26:R28"/>
    <mergeCell ref="A44:B44"/>
    <mergeCell ref="A45:B45"/>
    <mergeCell ref="H12:H18"/>
    <mergeCell ref="A9:A11"/>
    <mergeCell ref="Z44:AC44"/>
    <mergeCell ref="C44:Y44"/>
    <mergeCell ref="A43:B43"/>
    <mergeCell ref="C43:Y43"/>
    <mergeCell ref="S29:S32"/>
    <mergeCell ref="T29:T32"/>
    <mergeCell ref="Z19:Z25"/>
    <mergeCell ref="B26:B32"/>
    <mergeCell ref="C26:C32"/>
    <mergeCell ref="D26:D32"/>
    <mergeCell ref="F26:F32"/>
    <mergeCell ref="G26:G32"/>
    <mergeCell ref="H26:H32"/>
    <mergeCell ref="J26:J32"/>
    <mergeCell ref="K26:K32"/>
    <mergeCell ref="O26:O28"/>
    <mergeCell ref="AB19:AB25"/>
    <mergeCell ref="E9:E11"/>
    <mergeCell ref="B9:B11"/>
    <mergeCell ref="X10:X11"/>
    <mergeCell ref="U10:U11"/>
    <mergeCell ref="Q10:Q11"/>
    <mergeCell ref="V12:V18"/>
    <mergeCell ref="F9:F11"/>
    <mergeCell ref="G9:J9"/>
    <mergeCell ref="D9:D11"/>
    <mergeCell ref="K10:K11"/>
    <mergeCell ref="U12:U18"/>
    <mergeCell ref="T12:T13"/>
    <mergeCell ref="S12:S13"/>
    <mergeCell ref="K12:K18"/>
    <mergeCell ref="D12:D18"/>
    <mergeCell ref="E12:E14"/>
    <mergeCell ref="E16:E18"/>
    <mergeCell ref="A7:B7"/>
    <mergeCell ref="C7:F7"/>
    <mergeCell ref="X12:X18"/>
    <mergeCell ref="G10:J10"/>
    <mergeCell ref="L10:L11"/>
    <mergeCell ref="M10:M11"/>
    <mergeCell ref="Y10:AB10"/>
    <mergeCell ref="C12:C18"/>
    <mergeCell ref="U9:AB9"/>
    <mergeCell ref="N10:N11"/>
    <mergeCell ref="O10:O11"/>
    <mergeCell ref="C9:C11"/>
    <mergeCell ref="G7:L7"/>
    <mergeCell ref="V10:V11"/>
    <mergeCell ref="W10:W11"/>
    <mergeCell ref="Q15:Q18"/>
    <mergeCell ref="R15:R18"/>
    <mergeCell ref="S15:S18"/>
    <mergeCell ref="T15:T18"/>
    <mergeCell ref="S10:S11"/>
    <mergeCell ref="T10:T11"/>
    <mergeCell ref="K9:T9"/>
    <mergeCell ref="M7:V7"/>
    <mergeCell ref="A8:F8"/>
    <mergeCell ref="AD43:AG43"/>
    <mergeCell ref="A42:B42"/>
    <mergeCell ref="F12:F18"/>
    <mergeCell ref="G12:G18"/>
    <mergeCell ref="B12:B18"/>
    <mergeCell ref="AA12:AA18"/>
    <mergeCell ref="Y12:Y18"/>
    <mergeCell ref="J12:J18"/>
    <mergeCell ref="Z42:AC42"/>
    <mergeCell ref="Z43:AC43"/>
    <mergeCell ref="W12:W18"/>
    <mergeCell ref="A40:AG40"/>
    <mergeCell ref="AD42:AG42"/>
    <mergeCell ref="Y19:Y25"/>
    <mergeCell ref="AA19:AA25"/>
    <mergeCell ref="C42:Y42"/>
    <mergeCell ref="Q19:Q21"/>
    <mergeCell ref="O29:O32"/>
    <mergeCell ref="Q29:Q32"/>
    <mergeCell ref="R29:R32"/>
    <mergeCell ref="Z26:Z32"/>
    <mergeCell ref="AF19:AF25"/>
    <mergeCell ref="AA26:AA32"/>
    <mergeCell ref="AB26:AB32"/>
    <mergeCell ref="AF7:AG7"/>
    <mergeCell ref="AD8:AG10"/>
    <mergeCell ref="AC8:AC11"/>
    <mergeCell ref="AG12:AG18"/>
    <mergeCell ref="R10:R11"/>
    <mergeCell ref="R12:R14"/>
    <mergeCell ref="O12:O14"/>
    <mergeCell ref="Q12:Q14"/>
    <mergeCell ref="AB12:AB18"/>
    <mergeCell ref="AC12:AC18"/>
    <mergeCell ref="P10:P11"/>
    <mergeCell ref="Z7:AA7"/>
    <mergeCell ref="Z12:Z18"/>
    <mergeCell ref="AF12:AF18"/>
    <mergeCell ref="AD12:AD18"/>
    <mergeCell ref="AE12:AE18"/>
    <mergeCell ref="O15:O18"/>
    <mergeCell ref="P12:P18"/>
    <mergeCell ref="G8:AB8"/>
    <mergeCell ref="M48:V48"/>
    <mergeCell ref="W48:AA48"/>
    <mergeCell ref="X49:AA49"/>
    <mergeCell ref="X50:AA50"/>
    <mergeCell ref="O49:V49"/>
    <mergeCell ref="O50:V50"/>
    <mergeCell ref="Z45:AC45"/>
    <mergeCell ref="C45:Y45"/>
    <mergeCell ref="A48:F48"/>
    <mergeCell ref="B49:F49"/>
    <mergeCell ref="B50:F50"/>
    <mergeCell ref="G48:L48"/>
    <mergeCell ref="H49:L49"/>
    <mergeCell ref="H50:L50"/>
    <mergeCell ref="AC50:AG50"/>
    <mergeCell ref="A46:B46"/>
    <mergeCell ref="C46:Y46"/>
    <mergeCell ref="Z46:AC46"/>
    <mergeCell ref="AD46:AG46"/>
    <mergeCell ref="AD44:AG44"/>
    <mergeCell ref="AD45:AG45"/>
    <mergeCell ref="A47:AG47"/>
    <mergeCell ref="AB48:AG48"/>
    <mergeCell ref="AC49:AG49"/>
    <mergeCell ref="AG19:AG25"/>
    <mergeCell ref="O22:O25"/>
    <mergeCell ref="Q22:Q25"/>
    <mergeCell ref="R22:R25"/>
    <mergeCell ref="S22:S25"/>
    <mergeCell ref="T22:T25"/>
    <mergeCell ref="A41:AG41"/>
    <mergeCell ref="B19:B25"/>
    <mergeCell ref="C19:C25"/>
    <mergeCell ref="D19:D25"/>
    <mergeCell ref="F19:F25"/>
    <mergeCell ref="G19:G25"/>
    <mergeCell ref="H19:H25"/>
    <mergeCell ref="J19:J25"/>
    <mergeCell ref="K19:K25"/>
    <mergeCell ref="O19:O21"/>
    <mergeCell ref="P19:P25"/>
    <mergeCell ref="AG26:AG32"/>
    <mergeCell ref="AF26:AF32"/>
    <mergeCell ref="AD26:AD32"/>
    <mergeCell ref="AE26:AE32"/>
    <mergeCell ref="V26:V32"/>
    <mergeCell ref="W26:W32"/>
    <mergeCell ref="X26:X32"/>
    <mergeCell ref="Y26:Y32"/>
    <mergeCell ref="AD19:AD25"/>
    <mergeCell ref="AE19:AE25"/>
    <mergeCell ref="V19:V25"/>
    <mergeCell ref="W19:W25"/>
    <mergeCell ref="X19:X25"/>
    <mergeCell ref="AC19:AC25"/>
    <mergeCell ref="U26:U32"/>
    <mergeCell ref="R19:R21"/>
    <mergeCell ref="S19:S20"/>
    <mergeCell ref="T19:T20"/>
    <mergeCell ref="U19:U25"/>
    <mergeCell ref="AC26:AC32"/>
    <mergeCell ref="C33:C39"/>
    <mergeCell ref="D33:D39"/>
    <mergeCell ref="F33:F39"/>
    <mergeCell ref="G33:G39"/>
    <mergeCell ref="H33:H39"/>
    <mergeCell ref="J33:J39"/>
    <mergeCell ref="K33:K39"/>
    <mergeCell ref="O33:O35"/>
    <mergeCell ref="O36:O39"/>
    <mergeCell ref="AB33:AB39"/>
    <mergeCell ref="AC33:AC39"/>
    <mergeCell ref="E19:E21"/>
    <mergeCell ref="E23:E25"/>
    <mergeCell ref="E26:E27"/>
    <mergeCell ref="E29:E32"/>
    <mergeCell ref="E33:E35"/>
    <mergeCell ref="E37:E39"/>
    <mergeCell ref="AD33:AD39"/>
    <mergeCell ref="AE33:AE39"/>
    <mergeCell ref="AF33:AF39"/>
    <mergeCell ref="AG33:AG39"/>
    <mergeCell ref="P33:P39"/>
    <mergeCell ref="Q33:Q35"/>
    <mergeCell ref="R33:R35"/>
    <mergeCell ref="S33:S34"/>
    <mergeCell ref="T33:T34"/>
    <mergeCell ref="U33:U39"/>
    <mergeCell ref="V33:V39"/>
    <mergeCell ref="W33:W39"/>
    <mergeCell ref="X33:X39"/>
    <mergeCell ref="Q36:Q39"/>
    <mergeCell ref="R36:R39"/>
    <mergeCell ref="S36:S39"/>
    <mergeCell ref="T36:T39"/>
    <mergeCell ref="Y33:Y39"/>
    <mergeCell ref="Z33:Z39"/>
    <mergeCell ref="AA33:AA39"/>
  </mergeCells>
  <conditionalFormatting sqref="J12:J18">
    <cfRule type="containsText" dxfId="31" priority="31" operator="containsText" text="EXTREMO">
      <formula>NOT(ISERROR(SEARCH("EXTREMO",J12)))</formula>
    </cfRule>
    <cfRule type="containsText" dxfId="30" priority="32" operator="containsText" text="ALTO">
      <formula>NOT(ISERROR(SEARCH("ALTO",J12)))</formula>
    </cfRule>
    <cfRule type="containsText" dxfId="29" priority="33" operator="containsText" text="MODERADO">
      <formula>NOT(ISERROR(SEARCH("MODERADO",J12)))</formula>
    </cfRule>
    <cfRule type="containsText" dxfId="28" priority="34" operator="containsText" text="BAJO">
      <formula>NOT(ISERROR(SEARCH("BAJO",J12)))</formula>
    </cfRule>
  </conditionalFormatting>
  <conditionalFormatting sqref="U12:U18">
    <cfRule type="containsText" dxfId="27" priority="25" operator="containsText" text="EXTREMO">
      <formula>NOT(ISERROR(SEARCH("EXTREMO",U12)))</formula>
    </cfRule>
    <cfRule type="containsText" dxfId="26" priority="26" operator="containsText" text="MODERADO">
      <formula>NOT(ISERROR(SEARCH("MODERADO",U12)))</formula>
    </cfRule>
    <cfRule type="containsText" dxfId="25" priority="27" operator="containsText" text="ALTO">
      <formula>NOT(ISERROR(SEARCH("ALTO",U12)))</formula>
    </cfRule>
    <cfRule type="containsText" dxfId="24" priority="28" operator="containsText" text="BAJO">
      <formula>NOT(ISERROR(SEARCH("BAJO",U12)))</formula>
    </cfRule>
  </conditionalFormatting>
  <conditionalFormatting sqref="J19:J25">
    <cfRule type="containsText" dxfId="23" priority="21" operator="containsText" text="EXTREMO">
      <formula>NOT(ISERROR(SEARCH("EXTREMO",J19)))</formula>
    </cfRule>
    <cfRule type="containsText" dxfId="22" priority="22" operator="containsText" text="ALTO">
      <formula>NOT(ISERROR(SEARCH("ALTO",J19)))</formula>
    </cfRule>
    <cfRule type="containsText" dxfId="21" priority="23" operator="containsText" text="MODERADO">
      <formula>NOT(ISERROR(SEARCH("MODERADO",J19)))</formula>
    </cfRule>
    <cfRule type="containsText" dxfId="20" priority="24" operator="containsText" text="BAJO">
      <formula>NOT(ISERROR(SEARCH("BAJO",J19)))</formula>
    </cfRule>
  </conditionalFormatting>
  <conditionalFormatting sqref="U19:U25">
    <cfRule type="containsText" dxfId="19" priority="17" operator="containsText" text="EXTREMO">
      <formula>NOT(ISERROR(SEARCH("EXTREMO",U19)))</formula>
    </cfRule>
    <cfRule type="containsText" dxfId="18" priority="18" operator="containsText" text="MODERADO">
      <formula>NOT(ISERROR(SEARCH("MODERADO",U19)))</formula>
    </cfRule>
    <cfRule type="containsText" dxfId="17" priority="19" operator="containsText" text="ALTO">
      <formula>NOT(ISERROR(SEARCH("ALTO",U19)))</formula>
    </cfRule>
    <cfRule type="containsText" dxfId="16" priority="20" operator="containsText" text="BAJO">
      <formula>NOT(ISERROR(SEARCH("BAJO",U19)))</formula>
    </cfRule>
  </conditionalFormatting>
  <conditionalFormatting sqref="J26:J32">
    <cfRule type="containsText" dxfId="15" priority="13" operator="containsText" text="EXTREMO">
      <formula>NOT(ISERROR(SEARCH("EXTREMO",J26)))</formula>
    </cfRule>
    <cfRule type="containsText" dxfId="14" priority="14" operator="containsText" text="ALTO">
      <formula>NOT(ISERROR(SEARCH("ALTO",J26)))</formula>
    </cfRule>
    <cfRule type="containsText" dxfId="13" priority="15" operator="containsText" text="MODERADO">
      <formula>NOT(ISERROR(SEARCH("MODERADO",J26)))</formula>
    </cfRule>
    <cfRule type="containsText" dxfId="12" priority="16" operator="containsText" text="BAJO">
      <formula>NOT(ISERROR(SEARCH("BAJO",J26)))</formula>
    </cfRule>
  </conditionalFormatting>
  <conditionalFormatting sqref="U26:U32">
    <cfRule type="containsText" dxfId="11" priority="9" operator="containsText" text="EXTREMO">
      <formula>NOT(ISERROR(SEARCH("EXTREMO",U26)))</formula>
    </cfRule>
    <cfRule type="containsText" dxfId="10" priority="10" operator="containsText" text="MODERADO">
      <formula>NOT(ISERROR(SEARCH("MODERADO",U26)))</formula>
    </cfRule>
    <cfRule type="containsText" dxfId="9" priority="11" operator="containsText" text="ALTO">
      <formula>NOT(ISERROR(SEARCH("ALTO",U26)))</formula>
    </cfRule>
    <cfRule type="containsText" dxfId="8" priority="12" operator="containsText" text="BAJO">
      <formula>NOT(ISERROR(SEARCH("BAJO",U26)))</formula>
    </cfRule>
  </conditionalFormatting>
  <conditionalFormatting sqref="J33:J39">
    <cfRule type="containsText" dxfId="7" priority="5" operator="containsText" text="EXTREMO">
      <formula>NOT(ISERROR(SEARCH("EXTREMO",J33)))</formula>
    </cfRule>
    <cfRule type="containsText" dxfId="6" priority="6" operator="containsText" text="ALTO">
      <formula>NOT(ISERROR(SEARCH("ALTO",J33)))</formula>
    </cfRule>
    <cfRule type="containsText" dxfId="5" priority="7" operator="containsText" text="MODERADO">
      <formula>NOT(ISERROR(SEARCH("MODERADO",J33)))</formula>
    </cfRule>
    <cfRule type="containsText" dxfId="4" priority="8" operator="containsText" text="BAJO">
      <formula>NOT(ISERROR(SEARCH("BAJO",J33)))</formula>
    </cfRule>
  </conditionalFormatting>
  <conditionalFormatting sqref="U33:U39">
    <cfRule type="containsText" dxfId="3" priority="1" operator="containsText" text="EXTREMO">
      <formula>NOT(ISERROR(SEARCH("EXTREMO",U33)))</formula>
    </cfRule>
    <cfRule type="containsText" dxfId="2" priority="2" operator="containsText" text="MODERADO">
      <formula>NOT(ISERROR(SEARCH("MODERADO",U33)))</formula>
    </cfRule>
    <cfRule type="containsText" dxfId="1" priority="3" operator="containsText" text="ALTO">
      <formula>NOT(ISERROR(SEARCH("ALTO",U33)))</formula>
    </cfRule>
    <cfRule type="containsText" dxfId="0" priority="4" operator="containsText" text="BAJO">
      <formula>NOT(ISERROR(SEARCH("BAJO",U33)))</formula>
    </cfRule>
  </conditionalFormatting>
  <dataValidations count="15">
    <dataValidation type="list" allowBlank="1" showInputMessage="1" showErrorMessage="1" sqref="H12:H39" xr:uid="{00000000-0002-0000-0100-000000000000}">
      <formula1>$AL$10:$AL$14</formula1>
    </dataValidation>
    <dataValidation type="list" allowBlank="1" showInputMessage="1" showErrorMessage="1" sqref="M18 M25 M32 M39" xr:uid="{00000000-0002-0000-0100-000001000000}">
      <formula1>$AH$9:$AJ$9</formula1>
    </dataValidation>
    <dataValidation type="list" allowBlank="1" showInputMessage="1" showErrorMessage="1" sqref="G12:G39" xr:uid="{00000000-0002-0000-0100-000002000000}">
      <formula1>$AL$2:$AL$6</formula1>
    </dataValidation>
    <dataValidation type="list" allowBlank="1" showInputMessage="1" showErrorMessage="1" sqref="U12:U39" xr:uid="{00000000-0002-0000-0100-000003000000}">
      <formula1>$AO$10:$AO$56</formula1>
    </dataValidation>
    <dataValidation type="list" allowBlank="1" showInputMessage="1" showErrorMessage="1" sqref="M12 M19 M26 M33" xr:uid="{00000000-0002-0000-0100-000004000000}">
      <formula1>$AH$2:$AH$3</formula1>
    </dataValidation>
    <dataValidation type="list" allowBlank="1" showInputMessage="1" showErrorMessage="1" sqref="M13 M20 M27 M34" xr:uid="{00000000-0002-0000-0100-000005000000}">
      <formula1>$AH$4:$AI$4</formula1>
    </dataValidation>
    <dataValidation type="list" allowBlank="1" showInputMessage="1" showErrorMessage="1" sqref="M14 M21 M28 M35" xr:uid="{00000000-0002-0000-0100-000006000000}">
      <formula1>$AH$5:$AI$5</formula1>
    </dataValidation>
    <dataValidation type="list" allowBlank="1" showInputMessage="1" showErrorMessage="1" sqref="M16 M23 M30 M37" xr:uid="{00000000-0002-0000-0100-000007000000}">
      <formula1>$AH$7:$AI$7</formula1>
    </dataValidation>
    <dataValidation type="list" allowBlank="1" showInputMessage="1" showErrorMessage="1" sqref="M17 M24 M31 M38" xr:uid="{00000000-0002-0000-0100-000008000000}">
      <formula1>$AH$8:$AI$8</formula1>
    </dataValidation>
    <dataValidation type="list" allowBlank="1" showInputMessage="1" showErrorMessage="1" sqref="P12 P19 P26 P33" xr:uid="{00000000-0002-0000-0100-000009000000}">
      <formula1>$AH$10:$AJ$10</formula1>
    </dataValidation>
    <dataValidation type="list" allowBlank="1" showInputMessage="1" showErrorMessage="1" sqref="V12:V39" xr:uid="{00000000-0002-0000-0100-00000A000000}">
      <formula1>$AH$14:$AK$14</formula1>
    </dataValidation>
    <dataValidation type="list" allowBlank="1" showInputMessage="1" showErrorMessage="1" sqref="D12:D39" xr:uid="{00000000-0002-0000-0100-00000B000000}">
      <formula1>$AN$2:$AN$8</formula1>
    </dataValidation>
    <dataValidation type="list" allowBlank="1" showInputMessage="1" showErrorMessage="1" sqref="T12 S12:S13 T19 S19:S20 T26 S26:S27 T33 S33:S34" xr:uid="{00000000-0002-0000-0100-00000C000000}">
      <formula1>$AH$15:$AH$17</formula1>
    </dataValidation>
    <dataValidation type="list" allowBlank="1" showInputMessage="1" showErrorMessage="1" sqref="AA12:AA39" xr:uid="{00000000-0002-0000-0100-00000D000000}">
      <formula1>$AN$12:$AN$13</formula1>
    </dataValidation>
    <dataValidation type="list" allowBlank="1" showInputMessage="1" showErrorMessage="1" sqref="M15 M22 M29 M36" xr:uid="{00000000-0002-0000-0100-00000E000000}">
      <formula1>$AJ$16:$AL$16</formula1>
    </dataValidation>
  </dataValidations>
  <printOptions horizontalCentered="1"/>
  <pageMargins left="0" right="0" top="0.39370078740157483" bottom="0.51181102362204722" header="0.31496062992125984" footer="0.31496062992125984"/>
  <pageSetup paperSize="41" scale="40" fitToWidth="2" fitToHeight="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960FE7278092C44B5607AA964C04AD8" ma:contentTypeVersion="12" ma:contentTypeDescription="Crear nuevo documento." ma:contentTypeScope="" ma:versionID="e8c6f7be95362326a7df695fbb50f5e8">
  <xsd:schema xmlns:xsd="http://www.w3.org/2001/XMLSchema" xmlns:xs="http://www.w3.org/2001/XMLSchema" xmlns:p="http://schemas.microsoft.com/office/2006/metadata/properties" xmlns:ns2="8befd943-4f51-4e42-85af-a07052259448" xmlns:ns3="d8efec78-3424-4c97-abf4-c2ff1d9e6d03" targetNamespace="http://schemas.microsoft.com/office/2006/metadata/properties" ma:root="true" ma:fieldsID="cda7d98c4bdf385a9ffd0ab8606d39a6" ns2:_="" ns3:_="">
    <xsd:import namespace="8befd943-4f51-4e42-85af-a07052259448"/>
    <xsd:import namespace="d8efec78-3424-4c97-abf4-c2ff1d9e6d0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efd943-4f51-4e42-85af-a070522594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8efec78-3424-4c97-abf4-c2ff1d9e6d03"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F5BF479-1D18-46AE-83AE-6EC042A7CF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efd943-4f51-4e42-85af-a07052259448"/>
    <ds:schemaRef ds:uri="d8efec78-3424-4c97-abf4-c2ff1d9e6d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0854DBE-CB1F-48D0-9701-719DEF7A4E81}">
  <ds:schemaRefs>
    <ds:schemaRef ds:uri="http://schemas.microsoft.com/sharepoint/v3/contenttype/forms"/>
  </ds:schemaRefs>
</ds:datastoreItem>
</file>

<file path=customXml/itemProps3.xml><?xml version="1.0" encoding="utf-8"?>
<ds:datastoreItem xmlns:ds="http://schemas.openxmlformats.org/officeDocument/2006/customXml" ds:itemID="{E187F85E-7D10-4AF9-B04C-98CE103CB09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MAPA DE RIESGOS CORRUPCIÓN</vt:lpstr>
      <vt:lpstr>Seguimiento y evaluación a la G</vt:lpstr>
      <vt:lpstr>'Seguimiento y evaluación a la G'!Área_de_impresión</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Hernan Humberto Parra</dc:creator>
  <cp:keywords/>
  <dc:description/>
  <cp:lastModifiedBy>Marcela Delgado</cp:lastModifiedBy>
  <cp:revision/>
  <dcterms:created xsi:type="dcterms:W3CDTF">2016-10-28T13:56:30Z</dcterms:created>
  <dcterms:modified xsi:type="dcterms:W3CDTF">2022-02-08T15:14:18Z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0x010100C960FE7278092C44B5607AA964C04AD8</vt:lpwstr>
  </property>
</Properties>
</file>