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33E50263-9CEB-4DB1-8CB8-ADCB6FD3030C}" xr6:coauthVersionLast="47" xr6:coauthVersionMax="47" xr10:uidLastSave="{00000000-0000-0000-0000-000000000000}"/>
  <bookViews>
    <workbookView xWindow="-110" yWindow="-110" windowWidth="19420" windowHeight="10420" firstSheet="1" activeTab="1" xr2:uid="{00000000-000D-0000-FFFF-FFFF00000000}"/>
  </bookViews>
  <sheets>
    <sheet name="MAPA DE RIESGOS CORRUPCIÓN" sheetId="2" state="hidden" r:id="rId1"/>
    <sheet name="Misional" sheetId="6" r:id="rId2"/>
  </sheets>
  <definedNames>
    <definedName name="_xlnm._FilterDatabase" localSheetId="1" hidden="1">Misional!$A$1:$AL$100</definedName>
    <definedName name="_xlnm.Print_Area" localSheetId="1">Misional!$A$1:$AH$100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8" i="6" l="1"/>
  <c r="N87" i="6"/>
  <c r="N86" i="6"/>
  <c r="N85" i="6"/>
  <c r="N84" i="6"/>
  <c r="N83" i="6"/>
  <c r="N82" i="6"/>
  <c r="I82" i="6"/>
  <c r="I83" i="6" s="1"/>
  <c r="O82" i="6" l="1"/>
  <c r="O85" i="6" s="1"/>
  <c r="Q85" i="6" s="1"/>
  <c r="I84" i="6"/>
  <c r="J82" i="6"/>
  <c r="R85" i="6" l="1"/>
  <c r="S85" i="6"/>
  <c r="T85" i="6"/>
  <c r="Q82" i="6"/>
  <c r="N81" i="6" l="1"/>
  <c r="N80" i="6"/>
  <c r="N79" i="6"/>
  <c r="N78" i="6"/>
  <c r="N77" i="6"/>
  <c r="N76" i="6"/>
  <c r="N75" i="6"/>
  <c r="I75" i="6"/>
  <c r="I76" i="6" s="1"/>
  <c r="O75" i="6" l="1"/>
  <c r="O78" i="6" s="1"/>
  <c r="Q78" i="6" s="1"/>
  <c r="I77" i="6"/>
  <c r="J75" i="6"/>
  <c r="N74" i="6"/>
  <c r="N73" i="6"/>
  <c r="N72" i="6"/>
  <c r="N71" i="6"/>
  <c r="N70" i="6"/>
  <c r="N69" i="6"/>
  <c r="N68" i="6"/>
  <c r="I68" i="6"/>
  <c r="I69" i="6" s="1"/>
  <c r="R78" i="6" l="1"/>
  <c r="O68" i="6"/>
  <c r="O71" i="6" s="1"/>
  <c r="Q71" i="6" s="1"/>
  <c r="S78" i="6"/>
  <c r="Q75" i="6"/>
  <c r="T78" i="6"/>
  <c r="I70" i="6"/>
  <c r="J68" i="6"/>
  <c r="R71" i="6" l="1"/>
  <c r="T71" i="6"/>
  <c r="Q68" i="6"/>
  <c r="S71" i="6"/>
  <c r="N67" i="6" l="1"/>
  <c r="N66" i="6"/>
  <c r="N65" i="6"/>
  <c r="N64" i="6"/>
  <c r="N63" i="6"/>
  <c r="N62" i="6"/>
  <c r="N61" i="6"/>
  <c r="I61" i="6"/>
  <c r="I62" i="6" s="1"/>
  <c r="N60" i="6"/>
  <c r="N59" i="6"/>
  <c r="N58" i="6"/>
  <c r="N57" i="6"/>
  <c r="N56" i="6"/>
  <c r="N55" i="6"/>
  <c r="N54" i="6"/>
  <c r="I54" i="6"/>
  <c r="I55" i="6" s="1"/>
  <c r="N53" i="6"/>
  <c r="N52" i="6"/>
  <c r="N51" i="6"/>
  <c r="N50" i="6"/>
  <c r="N49" i="6"/>
  <c r="N48" i="6"/>
  <c r="N47" i="6"/>
  <c r="I47" i="6"/>
  <c r="I48" i="6" s="1"/>
  <c r="J47" i="6" s="1"/>
  <c r="N46" i="6"/>
  <c r="N45" i="6"/>
  <c r="N44" i="6"/>
  <c r="N43" i="6"/>
  <c r="N42" i="6"/>
  <c r="N41" i="6"/>
  <c r="N40" i="6"/>
  <c r="I40" i="6"/>
  <c r="I41" i="6" s="1"/>
  <c r="N39" i="6"/>
  <c r="N38" i="6"/>
  <c r="N37" i="6"/>
  <c r="N36" i="6"/>
  <c r="N35" i="6"/>
  <c r="N34" i="6"/>
  <c r="N33" i="6"/>
  <c r="I33" i="6"/>
  <c r="I34" i="6" s="1"/>
  <c r="N32" i="6"/>
  <c r="N31" i="6"/>
  <c r="N30" i="6"/>
  <c r="N29" i="6"/>
  <c r="N28" i="6"/>
  <c r="N27" i="6"/>
  <c r="N26" i="6"/>
  <c r="I26" i="6"/>
  <c r="I27" i="6" s="1"/>
  <c r="N25" i="6"/>
  <c r="N24" i="6"/>
  <c r="N23" i="6"/>
  <c r="N22" i="6"/>
  <c r="N21" i="6"/>
  <c r="N20" i="6"/>
  <c r="N19" i="6"/>
  <c r="I19" i="6"/>
  <c r="I20" i="6" s="1"/>
  <c r="O19" i="6" l="1"/>
  <c r="O22" i="6" s="1"/>
  <c r="R22" i="6" s="1"/>
  <c r="O26" i="6"/>
  <c r="O29" i="6" s="1"/>
  <c r="Q29" i="6" s="1"/>
  <c r="O33" i="6"/>
  <c r="O36" i="6" s="1"/>
  <c r="Q36" i="6" s="1"/>
  <c r="O40" i="6"/>
  <c r="O43" i="6" s="1"/>
  <c r="Q43" i="6" s="1"/>
  <c r="O47" i="6"/>
  <c r="O50" i="6" s="1"/>
  <c r="Q50" i="6" s="1"/>
  <c r="O54" i="6"/>
  <c r="O57" i="6" s="1"/>
  <c r="R57" i="6" s="1"/>
  <c r="O61" i="6"/>
  <c r="O64" i="6" s="1"/>
  <c r="R64" i="6" s="1"/>
  <c r="J61" i="6"/>
  <c r="I63" i="6"/>
  <c r="I56" i="6"/>
  <c r="J54" i="6"/>
  <c r="I49" i="6"/>
  <c r="I42" i="6"/>
  <c r="J40" i="6"/>
  <c r="I35" i="6"/>
  <c r="J33" i="6"/>
  <c r="I28" i="6"/>
  <c r="J26" i="6"/>
  <c r="R29" i="6"/>
  <c r="I21" i="6"/>
  <c r="J19" i="6"/>
  <c r="N12" i="6"/>
  <c r="N13" i="6"/>
  <c r="N14" i="6"/>
  <c r="N15" i="6"/>
  <c r="N16" i="6"/>
  <c r="N17" i="6"/>
  <c r="N18" i="6"/>
  <c r="Q57" i="6" l="1"/>
  <c r="T57" i="6" s="1"/>
  <c r="R43" i="6"/>
  <c r="R36" i="6"/>
  <c r="R50" i="6"/>
  <c r="Q64" i="6"/>
  <c r="S64" i="6" s="1"/>
  <c r="Q22" i="6"/>
  <c r="T22" i="6" s="1"/>
  <c r="T50" i="6"/>
  <c r="S50" i="6"/>
  <c r="Q47" i="6"/>
  <c r="T43" i="6"/>
  <c r="S43" i="6"/>
  <c r="Q40" i="6"/>
  <c r="T36" i="6"/>
  <c r="S36" i="6"/>
  <c r="Q33" i="6"/>
  <c r="T29" i="6"/>
  <c r="S29" i="6"/>
  <c r="Q26" i="6"/>
  <c r="O12" i="6"/>
  <c r="I12" i="6"/>
  <c r="I13" i="6" s="1"/>
  <c r="Q54" i="6" l="1"/>
  <c r="S57" i="6"/>
  <c r="Q61" i="6"/>
  <c r="T64" i="6"/>
  <c r="S22" i="6"/>
  <c r="Q19" i="6"/>
  <c r="I14" i="6"/>
  <c r="J12" i="6"/>
  <c r="O15" i="6"/>
  <c r="Q15" i="6" s="1"/>
  <c r="S15" i="6" l="1"/>
  <c r="T15" i="6"/>
  <c r="R15" i="6"/>
  <c r="Q12" i="6"/>
  <c r="AB98"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I26" i="2"/>
  <c r="O19" i="2"/>
  <c r="P19" i="2" s="1"/>
  <c r="S19" i="2" s="1"/>
  <c r="I19" i="2"/>
  <c r="F12" i="2"/>
  <c r="S26" i="2" l="1"/>
  <c r="Q19" i="2"/>
  <c r="R19" i="2" s="1"/>
  <c r="V19" i="2" s="1"/>
  <c r="Q33" i="2"/>
  <c r="R33" i="2" s="1"/>
  <c r="X33" i="2"/>
  <c r="T33" i="2"/>
  <c r="Y33" i="2" s="1"/>
  <c r="J33" i="2"/>
  <c r="J35" i="2"/>
  <c r="W19" i="2"/>
  <c r="T26" i="2"/>
  <c r="Y26" i="2" s="1"/>
  <c r="Z26" i="2" s="1"/>
  <c r="X26" i="2"/>
  <c r="J26" i="2"/>
  <c r="J28" i="2"/>
  <c r="J21" i="2"/>
  <c r="J19" i="2"/>
  <c r="T19" i="2"/>
  <c r="Y19" i="2" s="1"/>
  <c r="X19" i="2"/>
  <c r="N14" i="2"/>
  <c r="N15" i="2"/>
  <c r="V33" i="2" l="1"/>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<sst xmlns="http://schemas.openxmlformats.org/spreadsheetml/2006/main" count="1063" uniqueCount="359">
  <si>
    <t>Probabilidad</t>
  </si>
  <si>
    <t>Puntaje</t>
  </si>
  <si>
    <t>(5) CASI SEGURO</t>
  </si>
  <si>
    <t>(4) PROBABLE</t>
  </si>
  <si>
    <t>(3) POSIBLE</t>
  </si>
  <si>
    <t>(2) IMPROBABLE</t>
  </si>
  <si>
    <t>(1) RARA VEZ</t>
  </si>
  <si>
    <r>
      <t xml:space="preserve">FECHA DE ACTUALIZACION:        </t>
    </r>
    <r>
      <rPr>
        <b/>
        <sz val="12"/>
        <color theme="0" tint="-0.499984740745262"/>
        <rFont val="Calibri"/>
        <family val="2"/>
        <scheme val="minor"/>
      </rPr>
      <t xml:space="preserve"> DIA / MES / AÑO</t>
    </r>
  </si>
  <si>
    <t>Impacto</t>
  </si>
  <si>
    <t>IDENTIFICACIÓN DEL RIESGO</t>
  </si>
  <si>
    <t>VALORACIÓN DEL RIESGO</t>
  </si>
  <si>
    <t>FECHA</t>
  </si>
  <si>
    <t>MONITOREO Y REVISIÓN</t>
  </si>
  <si>
    <t>PROCESO/OBJETIVO</t>
  </si>
  <si>
    <t>CAUSA</t>
  </si>
  <si>
    <t>RIESGO</t>
  </si>
  <si>
    <t>CONSECUENCIAS</t>
  </si>
  <si>
    <t>ANALISIS DEL RIESGO</t>
  </si>
  <si>
    <t>CONTROL</t>
  </si>
  <si>
    <t>EVALUACIÓN DEL RIESGO</t>
  </si>
  <si>
    <t>(5) MODERADO</t>
  </si>
  <si>
    <t>(10) MAYOR</t>
  </si>
  <si>
    <t>(20) CATASTROFICO</t>
  </si>
  <si>
    <t>RIESGO INHERENTE</t>
  </si>
  <si>
    <t>CONTROLES</t>
  </si>
  <si>
    <t>SÍ/NO</t>
  </si>
  <si>
    <t>AFECTA</t>
  </si>
  <si>
    <t>RIESGO RESIDUAL</t>
  </si>
  <si>
    <t>ACCIONES ASOCIADAS AL CONTROL</t>
  </si>
  <si>
    <t>PROBABILIDAD</t>
  </si>
  <si>
    <t>IMPACTO</t>
  </si>
  <si>
    <t>ZONA DE RIESGO</t>
  </si>
  <si>
    <t>PERIODO DE EJECUCIÒN</t>
  </si>
  <si>
    <t>ACCIONES</t>
  </si>
  <si>
    <t>REGISTRO</t>
  </si>
  <si>
    <t>RESPONSABLE</t>
  </si>
  <si>
    <t>INDICADOR</t>
  </si>
  <si>
    <t>SÍ</t>
  </si>
  <si>
    <t>NO</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</si>
  <si>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</si>
  <si>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</si>
  <si>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</si>
  <si>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</si>
  <si>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</si>
  <si>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</si>
  <si>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</si>
  <si>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CONTROL DE CAMBIOS</t>
  </si>
  <si>
    <t>ACTUALIZACIÓN</t>
  </si>
  <si>
    <t>DESCRIPCIÓN DE CAMBIOS</t>
  </si>
  <si>
    <t>FECHA  (DIA/MES/AÑO)</t>
  </si>
  <si>
    <t>ELABORÓ</t>
  </si>
  <si>
    <t>REVISION Y APROBACIÓN</t>
  </si>
  <si>
    <t>REVISIÓN OFICINA ASESORA DE PLANEACIÓN</t>
  </si>
  <si>
    <t>REVISIÓN OFICINA DE CONTROL INTERNO</t>
  </si>
  <si>
    <t>APROBACIÓN LIDER DEL PROCESO</t>
  </si>
  <si>
    <t>FIRMA:</t>
  </si>
  <si>
    <t>NOMBRE:</t>
  </si>
  <si>
    <t>CARGO:</t>
  </si>
  <si>
    <t>TIPO DE RIESGO</t>
  </si>
  <si>
    <t>ASIGNADO</t>
  </si>
  <si>
    <t>RARA VEZ</t>
  </si>
  <si>
    <t>ESTRATÉGICO</t>
  </si>
  <si>
    <t>NO ASIGNADO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</si>
  <si>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</si>
  <si>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</si>
  <si>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</si>
  <si>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</si>
  <si>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</si>
  <si>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</si>
  <si>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</si>
  <si>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</si>
  <si>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</si>
  <si>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</si>
  <si>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</si>
  <si>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</si>
  <si>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</si>
  <si>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</si>
  <si>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</si>
  <si>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</si>
  <si>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</si>
  <si>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</si>
  <si>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</si>
  <si>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</si>
  <si>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</si>
  <si>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</si>
  <si>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</si>
  <si>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SEGUIMIENTO 3</t>
  </si>
  <si>
    <t>X</t>
  </si>
  <si>
    <t>CONFIABLE</t>
  </si>
  <si>
    <t>NO CONFIABLE</t>
  </si>
  <si>
    <t>TECNOLOGÍA</t>
  </si>
  <si>
    <t xml:space="preserve">DE CUMPLIMIENTO </t>
  </si>
  <si>
    <t>SE INVESTIGAN Y SE RESUELVEN OPORTUNAMENTE</t>
  </si>
  <si>
    <t>NO SE INVESTIGAN Y SE RESUELVEN OPORTUNAMENTE</t>
  </si>
  <si>
    <t>TÉCNOLOGIA</t>
  </si>
  <si>
    <t>PROCESO/
OBJETIVO</t>
  </si>
  <si>
    <t>ÁREA*/ OBJETIVO</t>
  </si>
  <si>
    <t>ANÁLISIS DEL RIESGO</t>
  </si>
  <si>
    <t>COMPLETA</t>
  </si>
  <si>
    <t>INCOMPLETA</t>
  </si>
  <si>
    <t>NO EXISTE</t>
  </si>
  <si>
    <t xml:space="preserve">DESCRIPCIÓN DE LA ACTIVIDAD DE CONTROL </t>
  </si>
  <si>
    <t xml:space="preserve">CARACTERISTICAS DEL CONTROL </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</si>
  <si>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</si>
  <si>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</si>
  <si>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</si>
  <si>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</si>
  <si>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</si>
  <si>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</si>
  <si>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</si>
  <si>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</si>
  <si>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</si>
  <si>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</si>
  <si>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</si>
  <si>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</si>
  <si>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</si>
  <si>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</si>
  <si>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</si>
  <si>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</si>
  <si>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</si>
  <si>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</si>
  <si>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</si>
  <si>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</si>
  <si>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</si>
  <si>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ACCIONES IMPLEMENTADAS</t>
  </si>
  <si>
    <t>INDICADORES</t>
  </si>
  <si>
    <t>OBSERVACIONES DEL MONITOREO</t>
  </si>
  <si>
    <t>Sí</t>
  </si>
  <si>
    <t>MENOR</t>
  </si>
  <si>
    <t>1. BAJO</t>
  </si>
  <si>
    <r>
      <t xml:space="preserve">MODELO PEDAGÓGICO
</t>
    </r>
    <r>
      <rPr>
        <sz val="10"/>
        <color theme="1"/>
        <rFont val="Times New Roman"/>
        <family val="1"/>
      </rPr>
      <t>Desarrollar acciones pedagógicas de prevención, protección y restablecimiento de derechos de niños, niñas, adolescentes y jóvenes (NNAJ) entre los 8 y los 28 años en situación de vida en calle, en riesgo de habitabilidad en calle y en condición de fragilidad, en el marco del Plan de Desarrollo Bogotá mejor para todos, atendiendo al pilar No. 1 “Igualdad de Calidad de Vida”, y la misionalidad del DIPRON: “A través de un modelo pedagógico basado en los principios de afecto y libertad, atiende las dinámicas de calle y trabaja por el goce pleno de derechos de la niñez, adolescencia y juventud desarrollando sus capacidades para que se reconozcan como sujetos transformadores y ciudadanos que ejercen sus derechos y deberes para alcanzar una vida digna y feliz.</t>
    </r>
  </si>
  <si>
    <r>
      <t>Psicosocial</t>
    </r>
    <r>
      <rPr>
        <sz val="10"/>
        <color theme="1"/>
        <rFont val="Times New Roman"/>
        <family val="1"/>
      </rPr>
      <t xml:space="preserve">
Acompañamiento de los procesos psicológicos de los NNAJ, las relaciones afectivas con sus familias y la sociedad, y el acompañamiento a las historias de vida.</t>
    </r>
    <r>
      <rPr>
        <b/>
        <sz val="10"/>
        <color theme="1"/>
        <rFont val="Times New Roman"/>
        <family val="1"/>
      </rPr>
      <t xml:space="preserve">
Educación</t>
    </r>
    <r>
      <rPr>
        <sz val="10"/>
        <color theme="1"/>
        <rFont val="Times New Roman"/>
        <family val="1"/>
      </rPr>
      <t xml:space="preserve">
Nivelación y aceleración académica, la vinculación a la oferta distrital escolar, el desarrollo de procesos de ciudadanía, participación y convivencia, en concordancia con las exigencias del Ministerio de Educación  Nacional.</t>
    </r>
    <r>
      <rPr>
        <b/>
        <sz val="10"/>
        <color theme="1"/>
        <rFont val="Times New Roman"/>
        <family val="1"/>
      </rPr>
      <t xml:space="preserve">
Espiritualidad</t>
    </r>
    <r>
      <rPr>
        <b/>
        <sz val="10"/>
        <color theme="1"/>
        <rFont val="Times New Roman"/>
        <family val="1"/>
      </rPr>
      <t xml:space="preserve">
</t>
    </r>
    <r>
      <rPr>
        <sz val="10"/>
        <color theme="1"/>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Territorio</t>
    </r>
    <r>
      <rPr>
        <sz val="10"/>
        <color theme="1"/>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color theme="1"/>
        <rFont val="Times New Roman"/>
        <family val="1"/>
      </rPr>
      <t xml:space="preserve">
Externado</t>
    </r>
    <r>
      <rPr>
        <b/>
        <sz val="10"/>
        <color theme="1"/>
        <rFont val="Times New Roman"/>
        <family val="1"/>
      </rPr>
      <t xml:space="preserve">
</t>
    </r>
    <r>
      <rPr>
        <sz val="10"/>
        <color theme="1"/>
        <rFont val="Times New Roman"/>
        <family val="1"/>
      </rPr>
      <t xml:space="preserve">Espacios de intervención (Unidad de Protección Integral, UPI) con mayor intensidad en la formación, ya sea educativa, en desarrollo de competencias y  potencialidades, y/o en habilidades sociales.
</t>
    </r>
    <r>
      <rPr>
        <b/>
        <sz val="10"/>
        <color theme="1"/>
        <rFont val="Times New Roman"/>
        <family val="1"/>
      </rPr>
      <t>Salud</t>
    </r>
    <r>
      <rPr>
        <sz val="10"/>
        <color rgb="FFFF0000"/>
        <rFont val="Times New Roman"/>
        <family val="1"/>
      </rPr>
      <t xml:space="preserve">
</t>
    </r>
    <r>
      <rPr>
        <sz val="10"/>
        <color theme="1"/>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Objetivo: Armonizar el modelo pedagógico a las realidades del sigo XXI</t>
    </r>
    <r>
      <rPr>
        <sz val="10"/>
        <color theme="1"/>
        <rFont val="Times New Roman"/>
        <family val="1"/>
      </rPr>
      <t xml:space="preserve"> </t>
    </r>
  </si>
  <si>
    <t>* Dinámicas o contingencias en las Upi que dificultan el registro oportuno de las acciones psicosociales y la asistencia por parte de los equipos a cargo.
* Debil registro y comunicación a las instancias correspondientes, respecto a condiciones externas tales como acceso y funcionamiento de los equipos de cómputo y de la plataforma SIMI, conectividad y fallas en el fluido electrico. 
* Debilidades en los equipos psicosociales respecto al conocimiento y uso de la parametrización en el registro de sus acciones en el SIMI.
* El sistema de información misional no cuenta con los desarrollos relacionados con la parametrización de vinculación a cursos de corta y larga duración.
* Certificados de estudio entregados a los facilitadores del equipo en territorio, no son allegados a la oficina de formación académica.
* Diligenciamiento incorrecto de la informacion del NNAJ en el formato de matricula. 
* Falta de verificación de documentos y certificados entregados por los NNAJ, que indica si se deben realizar convalidaciones académicas.
* No se registra la entrega de la documentación al apoyo académico de la UPI, en el formato de matrícula diligenciado. 
* Desconocimiento de los formatos del Área de Espiritualidad.
* No se realiza control y seguimiento a los evidencias de las actividades ejecutadas por cada una de las líneas de acción del Área de Espiritualidad.
* Información incompleta o errada al momento de diligenciar los  formatos que se utilizan para la atencion a los NNAJ.
* Falta de oportunidad en el registro de atenciones de enfermería en el SIMI.
* Talleres de Mitigación no documentados en formato establecido.</t>
  </si>
  <si>
    <t>1
Eventual inoportuno e inadecuado registro de información del proceso de los NNAJ en la documentación del Sistema Integrado de Gestión (SIG) y/o en el Sistema de Información Misional SIMI</t>
  </si>
  <si>
    <t>* Soportes incompletos en la historia académica del/la NNAJ.
*Gestionar, más una de vez, la solicitud de certificados académicos a otras instituciones educativas. 
* Certificación de grados de escolaridad sin tener soporte del historial  académico correspondiente. 
* Sanciones disciplinarias al Instituto por parte del Área de Inspección y Vigilacia de la Secretaria de Educación Distrital o Ministerio de Educación Nacional,  por incumplimiento a los lineamientos administrativos. 
* Dificultad en la trazabilidad del proceso psicosocial de los NNAJ.
* Afectación en el cumplimiento de acciones y procesos establecidos institucionalmente.    
* Afectación presupuestal del Instituto. 
* Falta o pérdida de información sobre el proceso de NNAJ
*Dificultades en la generación de informes relacionados con el seguimiento a los procesos de AJ en cursos de corta y larga duración.
* Consulta o suministro de información no clara, veraz, ni confiable.
* Decisiones erróneas por falta de información veraz.
* Incumplimiento en los requerimientos e información sobre el área
* Incumplimiento frente al plan de acción.
* Hallazgos por parte de los entes de control.
* Subutilización de la herramienta tecnológica institucional.</t>
  </si>
  <si>
    <t>¿Existe un responsable asignado a la ejecución del control?</t>
  </si>
  <si>
    <t>DIRECTAMENTE</t>
  </si>
  <si>
    <t>REDUCIR EL RIESGO</t>
  </si>
  <si>
    <t xml:space="preserve">* Se realiza acta con los equipos psicosociales de las UPI, donde se establece plan de mejoramiento incluyendo tiempos especificos de atención oportuna a los NNAJ identificados en los controles realizados por el área sicosocial.
* Informar a la subdirección de métodos educativos y operativos sobre los hallazgos internos, plan de mejoramiento y acciones a realizar por parte de los profesionales de las UPI
* Control manual de AJ matriculados en cursos de corta y larga duración.
* Gestionar jornadas de convalidación de grados académicos con instituciones avaladas para este proceso por la Secretaria de Educación.
* Solicitud de reexpedición de documentación académica del/la NNAJ
* Seguimiento y control al cargue de la información por parte del contratista y/o funcionario del área.
* Capacitación al funcionario que se evidencia genera aun inconsistencias en el manejo de documentación o cargue a SIMI
* Solicitud a la subdirección de métodos para poder realizar el cargue al sistema de información misional de las actividades que presentan inconsistencia.
* Seguimiento constante a las personas que tienen acceso a los formatos para informar y retroalimentar  la forma correcta del diligenciamiento de los mismos, solicitando ajustes de la información de manera inmediata.  
* Se debe informar a la Subdirección de Métodos Educativos y Operativa para que se tomen las medidas correspondientes.
* Seguimiento y control inmediato al cargue de la información por parte del equipo auxiliar de enfermeria y mitigación.
* Seguimiento y verificación al diligenciamiento de los formatos.
* Reunión para generar correcciones y fortalecer las acciones realizadas por parte de los contratistas. </t>
  </si>
  <si>
    <r>
      <t>1. Se envía correo electrónico de fecha 30/11/2021 a los profesionales vinculados en último cuatrimestre de la vigencia, socializando parametros para el adecuado registro de SIMI
(Pantallazo correo electrónico).
2. Se desarrolla la revisión UPI COMO VAMOS correspondiente a los meses de agosto, septiembre y octubre en las Upi Arcadia, Belen, Bosa, Conservatorio, Eden, La 27, La 32, La Florida, Luna Park, Molinos, Oasis I y II, Perdomo, Rioja, San Francisco, Santa Lucía y Servitá
(Actas de fechas 27-28-29-30/09, 01-23-25-26-27-28-29-30/10 y 19-22-23-24-25-26-29-30/11/2021).
3. Se llevan a cabo 8 encuentros de inducción en los cuales se socializan los aspectos necesarios para el adecuado registro de información conforme a la parametrización del SIMI
(Actas de fechas 23/09 y 16-18-19-22-24-26</t>
    </r>
    <r>
      <rPr>
        <sz val="10"/>
        <color rgb="FFFF0000"/>
        <rFont val="Times New Roman"/>
        <family val="1"/>
      </rPr>
      <t xml:space="preserve"> </t>
    </r>
    <r>
      <rPr>
        <sz val="10"/>
        <rFont val="Times New Roman"/>
        <family val="1"/>
      </rPr>
      <t>y 29/11/2021)
4. Se consolida la base de ajustes requeridos a registros SIMI remitiendo información a la STMEO y OAP. Así mismo, se realizan planes de mejoramiento a profesionales psicosociales de las Upi Belen, Oasis y San Francisco que presentan necesidad de ajuste en registros del SIMI
(Pantallazo correo y planes de mejor).
5. No se recibieron reportes de fallos electricos o de internet, por parte de las Upi para este período.
Ante materialización del riesgo se realizan las acciones de contigencia establecidas (numeral 4).</t>
    </r>
  </si>
  <si>
    <t>Líder Área Psicosocial y Profesional de apoyo.
Profesional de Apoyo de la STMEO</t>
  </si>
  <si>
    <t>EXTREMO</t>
  </si>
  <si>
    <t>ALTO</t>
  </si>
  <si>
    <t>PREVENTIVO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</si>
  <si>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</si>
  <si>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</si>
  <si>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</si>
  <si>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</si>
  <si>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</si>
  <si>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</si>
  <si>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</si>
  <si>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</si>
  <si>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r>
      <rPr>
        <b/>
        <sz val="10"/>
        <color theme="1"/>
        <rFont val="Times New Roman"/>
        <family val="1"/>
      </rPr>
      <t>FORMACIÓN TÉCNICA</t>
    </r>
    <r>
      <rPr>
        <sz val="10"/>
        <color theme="1"/>
        <rFont val="Times New Roman"/>
        <family val="1"/>
      </rPr>
      <t xml:space="preserve">
</t>
    </r>
    <r>
      <rPr>
        <sz val="10"/>
        <rFont val="Times New Roman"/>
        <family val="1"/>
      </rPr>
      <t>1. Las evidencias de gestión de ajuste a la parametrización con la OAP-SIMI, fueron presentadas en el cuatrimestre anterior.</t>
    </r>
    <r>
      <rPr>
        <sz val="10"/>
        <color rgb="FFC00000"/>
        <rFont val="Times New Roman"/>
        <family val="1"/>
      </rPr>
      <t xml:space="preserve">
</t>
    </r>
    <r>
      <rPr>
        <b/>
        <sz val="10"/>
        <color rgb="FFC00000"/>
        <rFont val="Times New Roman"/>
        <family val="1"/>
      </rPr>
      <t xml:space="preserve">
</t>
    </r>
    <r>
      <rPr>
        <b/>
        <sz val="10"/>
        <color theme="1"/>
        <rFont val="Times New Roman"/>
        <family val="1"/>
      </rPr>
      <t>ACADEMIA</t>
    </r>
    <r>
      <rPr>
        <sz val="10"/>
        <color theme="1"/>
        <rFont val="Times New Roman"/>
        <family val="1"/>
      </rPr>
      <t xml:space="preserve">
1. Se realiza la matrícula de los NNAJ registrándola en el SIMI, cuyo reporte establece el número total de matriculados durante los meses de agosto, septiembre, cotubre y noviembre de 2021
(Reporte SIMI matriculados - Total Novedades Consolidado).
2. Se realiza inscripción de 92 AJ interesados en presentar las pruebas de convalidación para el mes de noviembre, la cual es reportada ante el DILE de Usme y a la IED Juan Luis Londoño. Se realizan gestiones ante el DILE y la IED Juan Luis Londoño, definiendo cronograma, criterios y documentación requerida para la formalización del proceso. Se lleva a cabo reunión preparatoria de la jornada con los educadores 03.11.2021. Se realiza la jornada de convalidación el 04.11.2021 con la participación de 48 AJ que se presentaron. Se hace entrega a la IED Juan Luis Londoño de la documentación requerida requerida con lo cual se obtienen 83 certificados de esta jornada. (Formato M-MED-FT-027, Pantallazos de correos al DILE e IED, Comunicación respuesta IED, Actas con IED y Educadores IDIPRON, Taller Educativo Jornada de Convalidación y Memorando a IED formalizando proceso).
3. Se verifica el reporte de matriculados en SIMI donde se identifica la entrega de certificados académicos oficializados en la casilla de observaciones, que para este último trimestre corresponden a 77 AJ
(Reporte SIMI matriculados - Novedades Certificados 2021).
</t>
    </r>
    <r>
      <rPr>
        <sz val="10"/>
        <rFont val="Times New Roman"/>
        <family val="1"/>
      </rPr>
      <t>4. Se lleva a cabo el seguimiento mensual por parte de la Secretaría Académica que reposa en correo de secretariacademica@idipron.gov.co https://idipronbgta-my.sharepoint.com/:x:/g/personal/secretariacademica_idipron_gov_co/EVEoRZh_0dFAjBmFfC9vDgQBwrnz1XPgBACL_JqyMavDLg?e=4%3A5HVsIO&amp;at=9&amp;CID=6515f212-5f3b-165a-ce29-f41ce90170ff</t>
    </r>
    <r>
      <rPr>
        <sz val="10"/>
        <color rgb="FFC00000"/>
        <rFont val="Times New Roman"/>
        <family val="1"/>
      </rPr>
      <t xml:space="preserve">
</t>
    </r>
    <r>
      <rPr>
        <sz val="10"/>
        <rFont val="Times New Roman"/>
        <family val="1"/>
      </rPr>
      <t>(Reporte de novedades de certificados 2021 mes a mes).</t>
    </r>
    <r>
      <rPr>
        <sz val="10"/>
        <color theme="1"/>
        <rFont val="Times New Roman"/>
        <family val="1"/>
      </rPr>
      <t xml:space="preserve">                                                                                            </t>
    </r>
  </si>
  <si>
    <t>Líder Área Educación y Profesional de apoyo
Rectora EPI y Profesional de apoyo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</si>
  <si>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</si>
  <si>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</si>
  <si>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</si>
  <si>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</si>
  <si>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</si>
  <si>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</si>
  <si>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</si>
  <si>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t xml:space="preserve">1. En el periodo a reportar no se realizó contratación de nuevas personas para el Área de Espiritualidad.
2. Se realiza socialización de paramerización en SIMI, el día 22 de noviembre 2021, en la reunión mensual de equipo
(Acta de reunión punto 2).
3. Se realiza seguimiento durante sep. oct. y nov, a los 11 contratistas referentes en las UPI. Se aclara que el Coordinador del área, el apoyo profesional y el auxiliar administrativo no ingresan información a SIMI
(Actas de reunión, punto 1). </t>
  </si>
  <si>
    <t>Líder Área Espiritualidad y Profesional de apoyo</t>
  </si>
  <si>
    <t>5. BAJO</t>
  </si>
  <si>
    <t>Dinámicas o contingencias no previstas, aspectos de infraestructura o tecnológicos, limitaciones en la parametrización del SIMI, desconocimiento de documentación del SIG, información incompleta o errada y debilidades en el seguimiento en las Upi y Contextos, pueden generar inoportunidad e inadecuado registro de información que conllevan afectación operativa, presupuestal y administrativa.</t>
  </si>
  <si>
    <t>¿La fuente de información que se utiliza en el desarrollo del control es información confiable que permita mitigar el riesgo?</t>
  </si>
  <si>
    <t>FRECUENCIA DE EJECUCIÓN DE LAS ACCIONES DE CONTROL PLANTEADAS</t>
  </si>
  <si>
    <t>Líder Contexto Territorio y Profesional de apoyo</t>
  </si>
  <si>
    <t>NO DISMINUYE</t>
  </si>
  <si>
    <t>1. MODERADO</t>
  </si>
  <si>
    <t>¿Las observaciones, desviaciones o diferencias identificadas como resultados de la ejecución del control son investigadas y resueltas de manera oportuna?</t>
  </si>
  <si>
    <r>
      <t>1. Las Unidades Externado Belén, Bosa, Conservatorio, La 32, Florida, Molinos, Oasis, Perdomo, Santa Lucía, y Servitá, realizan report semanal de trámite y seguimiento a las planillas de asistencia corespondientes a los meses de sept. (50 reportes), oct. (40 reportes) y nov. (50 reportes) 
 (PDF de los reportes enviados por las UPI mediante correo electrónico).
2. No se presentan novedades en el registro de asistencias por parte de la STMEO</t>
    </r>
    <r>
      <rPr>
        <sz val="10"/>
        <color rgb="FFFF0000"/>
        <rFont val="Times New Roman"/>
        <family val="1"/>
      </rPr>
      <t xml:space="preserve"> </t>
    </r>
    <r>
      <rPr>
        <sz val="10"/>
        <rFont val="Times New Roman"/>
        <family val="1"/>
      </rPr>
      <t>a  las Upi Externado para este período.</t>
    </r>
    <r>
      <rPr>
        <sz val="10"/>
        <color theme="1"/>
        <rFont val="Times New Roman"/>
        <family val="1"/>
      </rPr>
      <t xml:space="preserve">
3. Durante el tercer cuatrimestre no se presentaron requerimientos por parte de la STMEO, por tanto, la verificación se entiende documentada con la revisión y consolidación de los reportes y el seguimiento realizado en Comité Misional del Contexto
(Actas Comité Contexto Misional Externado sept., oct. y nov.2021).</t>
    </r>
  </si>
  <si>
    <t>Líder Contexto Externado y Profesional de apoyo.
Profesional de apoyo de la STMEO</t>
  </si>
  <si>
    <t>2. MODERADO</t>
  </si>
  <si>
    <t>¿Se deja evidencia o rastro de la ejecución del control que permita a cualquier tercero con la evidencia llegar a la misma conclusión?</t>
  </si>
  <si>
    <t>Líder Área Salud y Profesional de apoyo</t>
  </si>
  <si>
    <t>3. MODERADO</t>
  </si>
  <si>
    <r>
      <t xml:space="preserve">Psicosocial </t>
    </r>
    <r>
      <rPr>
        <sz val="10"/>
        <rFont val="Times New Roman"/>
        <family val="1"/>
      </rPr>
      <t xml:space="preserve">
Acompañamiento de los procesos psicológicos de los NNAJ, las relaciones afectivas con sus familias y la sociedad, y el acompañamiento a las historias de vida.</t>
    </r>
    <r>
      <rPr>
        <b/>
        <sz val="10"/>
        <rFont val="Times New Roman"/>
        <family val="1"/>
      </rPr>
      <t xml:space="preserve">
Salud </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 xml:space="preserve">
Educación</t>
    </r>
    <r>
      <rPr>
        <b/>
        <sz val="10"/>
        <rFont val="Times New Roman"/>
        <family val="1"/>
      </rPr>
      <t xml:space="preserve">
</t>
    </r>
    <r>
      <rPr>
        <sz val="10"/>
        <rFont val="Times New Roman"/>
        <family val="1"/>
      </rPr>
      <t>Nivelación y aceleración académica, la vinculación a la oferta distrital escolar, el desarrollo de procesos de ciudadanía, participación y convivencia, en concordancia con las exigencias del Ministerio de Educación  Nacional.</t>
    </r>
    <r>
      <rPr>
        <b/>
        <sz val="10"/>
        <rFont val="Times New Roman"/>
        <family val="1"/>
      </rPr>
      <t xml:space="preserve">
Internado</t>
    </r>
    <r>
      <rPr>
        <b/>
        <sz val="10"/>
        <rFont val="Times New Roman"/>
        <family val="1"/>
      </rPr>
      <t xml:space="preserve">
</t>
    </r>
    <r>
      <rPr>
        <sz val="10"/>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Externado</t>
    </r>
    <r>
      <rPr>
        <sz val="10"/>
        <rFont val="Times New Roman"/>
        <family val="1"/>
      </rPr>
      <t xml:space="preserve">
Espacios de intervención (Unidad de Protección Integral, UPI) con mayor intensidad en la formación, ya sea educativa, en desarrollo de competencias y  potencialidades, y/o en habilidades sociales.</t>
    </r>
    <r>
      <rPr>
        <b/>
        <sz val="10"/>
        <rFont val="Times New Roman"/>
        <family val="1"/>
      </rPr>
      <t xml:space="preserve">
Espiritualidad </t>
    </r>
    <r>
      <rPr>
        <b/>
        <sz val="10"/>
        <rFont val="Times New Roman"/>
        <family val="1"/>
      </rPr>
      <t xml:space="preserve">
</t>
    </r>
    <r>
      <rPr>
        <sz val="10"/>
        <rFont val="Times New Roman"/>
        <family val="1"/>
      </rPr>
      <t>Promoción y el cuidado de las relaciones afectivas, del arte y el deporte como elementos transformadores del ser humano, así como también adelanta prácticas de meditación, oración, yoga, relajación, silencio, entre otras.</t>
    </r>
    <r>
      <rPr>
        <b/>
        <sz val="10"/>
        <rFont val="Times New Roman"/>
        <family val="1"/>
      </rPr>
      <t xml:space="preserve">
</t>
    </r>
    <r>
      <rPr>
        <sz val="10"/>
        <rFont val="Times New Roman"/>
        <family val="1"/>
      </rPr>
      <t xml:space="preserve">
</t>
    </r>
    <r>
      <rPr>
        <b/>
        <sz val="10"/>
        <rFont val="Times New Roman"/>
        <family val="1"/>
      </rPr>
      <t>Objetivos: Armonizar el modelo pedagógico a las realidades del sigo XXI - Ampliar, diversificar y fortalecer los servicios de la oferta pedagógica del IDIPRON.</t>
    </r>
  </si>
  <si>
    <t xml:space="preserve"> *  Control y seguimiento poco eficaz para el registro de la información.
*  Baja capacidad de atención del equipo psicosocial con relación al número de NNAJ vinculados al instituto.
* Asignación de acciones al equipo psicosocial, que no corresponden a procesos psicosociales de los NNAJ.
* Dificultades en la identificación y gestión de remisiones a redes interinstitucionales, debido a omisiones de información por parte de los NNAJ y familias.
* Falta de atención en salud a los NNAJ de las Upi Casas de Cuidado Internado, por ausencia de la enfermera en horarios nocturnos o en su turno de descanso. 
* Falta de conservación de botiquin de primeros auxilios conforme al protocolo establecido. 
* Metodologías dirigidas a la población víctima de ESCNNA, con posibles debilidades pedagógicas.
* Debilidad en la aplicación de ruta de remisión de NNAJ desde el Área Psicosocial al Componente Mitigación en el Área de Salud.
* Seguimiento deficiente en la planeación diaria, que soporta el cumplimiento y desarrollo del plan de estudios.
* Desconocimiento del modelo pedagógico del IDIPRON
* Desconocimiento de la participación desde el rol de facilitador/a en el cumplimiento de la misionalidad y el modelo pedagógico institucional. 
* Falta de apropiación de la plataforma estratégica, misión y visión del IDIPRON en las UPIs Internado.
* Desorganización y desinformación en la oferta misional de servicios que se brinda a los usuarios
* Falta de interés en conocer y aplicar la operatividad del Contexto Pedagógico Externado
* Posibles debilidades en la operatividad, dado que han surgido cambios que no han sido registrados en el Manual Operativo del Contexto Pedagógico Externado.
* Realizar acciones sin recibir las indicaciones y directrices necesarias para dicha actividad
* No hay una socializacion oportuna frente a los cambios y modificaciones en los procedimientos e instructivos
* Realizar variación y cambios constantes a las directrices e indicaciones dadas. </t>
  </si>
  <si>
    <t>2
Potencial inexistencia, inoportunidad, incompatibilidad y/o ineficacia en la realización de acciones alineadas a parámetros del SIG, del Modelo Pedagógico y la misión institucional, las cuales se orientan al logro de los objetivos del plan de atención de los NNAJ y sus familias.</t>
  </si>
  <si>
    <t xml:space="preserve">* Exposición al riesgo de los NNAJ a problemáticas que afecten su desarrollo.
* Dificultad en la promoción de la garantia de derechos de los NNAJ. 
* Realización de atenciones psicosociales insuficientes, respecto al proceso de cada NNAJ.
* Subutilización de las redes de apoyo.
* Posible vulneración al derecho a la salud.
* Demora en la atención ante situaciones de emergencia en salud.
* Incumplimiento frente a los estándares y lineamientos establecidos por el MEN.
*Generación de acción con daño en los usuarios, al brindarles una oferta desacertada. 
* Afectación en la imagen institucional.
* Hallazgos por parte de los entes de control.
* Afectación en el cumplimiento de acciones, procesos, planes  y metas establecidos institucionalmente.
* Ineficacia en la gestión realizada por el equipo de trabajo
* Las actividades realizadas no generan un impacto real 
* Perdida de confiabilidad y lazos afectivos entre los NNAJ y funcionarios.
* Impide medir el impacto de las actividades de voluntariado en las UPI'S.
* Falta de conocimiento por parte del personal de la UPI'S de las actividades de voluntariado desarrolladas.
* Uso indebido de la información perteneciente al SIMI.
* Afectación en la reserva y protección de datos de los NNAJ.     </t>
  </si>
  <si>
    <t xml:space="preserve">* Se realiza acta con los equipos psicosociales de las UPI, donde se establece plan de mejoramiento incluyendo tiempos especificos de atención oportuna a los NNAJ identificados en los controles realizados por el área sicosocial.
*Con respecto a la capacidad de atención por parte de los equipos psicosociales, se realizarían jornadas de apoyo con profesionales psicosociales para atender las necesidades de los NNAJ.
*Informar a la subdirección de métodos educativos y operativos sobre los hallazgos internos, plan de mejoramiento y acciones a realizar por parte de los profesionales de las UPI
* Realizar seguimiento al cumplimiento de los compromisos adquiridos en la siguiente revisión (bimestral) bajo la estrategia "UPI COMO VAMOS", registrados en la sección compromisos del formato de Acta M-GDO-FT-004. 
* Conocida la situación de urgencia presentada se realiza la asignación y desplazamiento inmediato de la auxiliar de enferrmería que atenderá el evento en salud presentado. 
* Ante eventual gasto de elementos que conforman el botiquín, el Área de Salud realiza la entrega de los mismos para cumplir con el protocolo establecido.
* Seguimiento puntual al material presentado en los procesos formativos de ESCNNA constatando el cumplimiento de los lineamientos existentes y realizando los ajustes que correspondan.
* Realización de un plan de mejoramiento sobre los procesos de planeación de educadores/as, realizado por la coordinación académica. 
* Suspender las actividades que se estén llevando a cabo fuera de la Misionalidad 
* Informar a la Subdirección de Métodos y supervisor inmediato para que se lleven a cabo las acciones administrativas a que haya lugar.
* Las UPI deben informar al Coordinador de Externados, y éste a su vez se encargará de reportar a los responsables de las áreas competentes, y actualizar la oferta en caso de requerirse.
* Reportar a la Subdirección de Métodos Educativos y Operativa, con el fin de que  se tomen las medidas correspondientes de acuerdo a la situación  que se presente.
* Reunión extraordinaria para dar aclaraciones sobre los procesos, actividades y directrices necesarias.
* Realizar correcciones oportunas a las falencias evidenciadas
* Crear nuevas estrategias que permitan alcanzar los objetivos y metas planeados
* Realizar comité del área para tomar acciones frente al desarrollo de las diferentes actividades programadas.
*Realización de reunión urgente con el responsable de la unidad y/o profesional que brinda acompañamiento, área en la que se desarrolla la actividad de voluntariado, y el voluntario, para reiterar el accionar, propósito del voluntariado y aclarar inquietudes.  
*Ante el rompimiento en la confidencialidad de la información de los NNAJ, se dará aplicación a la Cláusula Sexta Terminación, literal (c) del documento ‘Acuerdo para realizar una acción voluntaria' que expone: “Cualquiera de las partes podrá dar por terminado el acuerdo unilateralmente en uno cualquiera de los siguientes eventos: incumplimiento de los acuerdos establecidos en el presente acuerdo(…)”. </t>
  </si>
  <si>
    <t xml:space="preserve">1. Se llevan a cabo 8 encuentros de inducción en los cuales se socializan los aspectos importantes respecto al ingreso y permanencia de NNA en las UPi internado,
(Actas de fechas 23/09 y 16-18-19-22-24-26 y 29/11/2021)
2. Se desarrolla la revisión UPI COMO VAMOS correspondiente a los meses de agosto, septiembre y octubre en las Upi Arcadia, Belen, Bosa, Conservatorio, Eden, La 27, La 32, La Florida, Luna Park, Molinos, Oasis I y II, Perdomo, Rioja, San Francisco, Santa Lucía y Servitá
(Actas de fechas 27-28-29-30/09, 01-23-25-26-27-28-29-30/10 y 19-22-23-24-25-26-29-30/11/2021).
</t>
  </si>
  <si>
    <t>Líder Área Psicosocial y Profesional de apoyo</t>
  </si>
  <si>
    <t xml:space="preserve">1. En cumplimiento a plan de mejoramiento del Área, se documenta la capacitación a docentes nuevos socializando Modelo Pedagógico, el MEF de la EPI, formatos, plan de estudios y planeación de clases, con lo cual se fortalece la elaboración de las planeaciones en las Upi
(Acta de reunión y listado de asistencia). 
2. Se realiza seguimiento a las planeaciones de los docentes que deben mejoría en sus proyecciones, registrando observaciones en los formatos y realizando correos desde Secretaria Académica para tal fin.
(Pantallazos de correos).
3. En el seguimiento del Segundo Periodo Académico realizado, se evidencia el progreso de los planes de estudio con el desarrollo de las planeaciones en el formato M-MED-FT-013 de los docentes en cada una de las unidades que tiene proceso académico: Escuela en Territorio, La 32, Arcadia, Perdomo convenios y Perdomo externado, El Edén, Servitá, Molinos, San Francisco, Normandía y Santa Lucía
 (Carpeta Planeaciones con archivos en word con ejemplo mensual de cada planeación por UPI y ruta en OneDrive secretariacademica@idipron.gov.co/academia2021/segundo corte/planeaciones/unidades/proyectos pedagógicos/docentes/mes/semana No.). 
4. Se adjunta documento en word con pantallazos que evidencian la ruta para la verificación de las planeaciones de cada docente
(Archivo Word Seguimiento a las Planeaciones Segundo Periodo). </t>
  </si>
  <si>
    <t>Rectora EPI y Profesional de apoyo</t>
  </si>
  <si>
    <t>Si las acciones orientadas al cumplimiento de objetivos de atención de los NNAJ y familias, no se realizan o se llevan a cabo en forma inoportuna, ineficaz y no alienadas a la plataforma estratégica, debido a desconocimiento de los procesos, insuficiente y baja efectividad en la asignación de recursos o talento humano, así como un inadecuado uso de las instalaciones de las Unidades o ausencia de gestiones para su adecuado mantenimiento, pueden producir acción con daño, incumplimiento de estándares de entidades de control y logros misionales.</t>
  </si>
  <si>
    <t>Se realiza la planeación y seguimiento a la ejecución de actividades de los meses de ago., sept., oct., nov. y dic.(solo planeación) de las Upi Arcadia, Eden (cerrada en diciembre por tanto no hay planeación este mes), Liberia (solo nov. y dic.), La 27 La Rioja, Luna Park y San Francisco. 
En el mes de noviembre se decide cierre temporal de la UPI  Edén como internado y se reinaugura la UPI Liberia.</t>
  </si>
  <si>
    <t>Líder Contexto Internado y Profesional de apoyo</t>
  </si>
  <si>
    <t>Líder Contexto Externado y Profesional de apoyo</t>
  </si>
  <si>
    <t>1. Se realiza seguimiento mensual de las actividades desarrolladas por los colaboradores en las reuniones de equipo de trabajo en los meses de sept., oct. y nov.
(Actas de reunión). 
2. Se realiza seguimiento trimestral del plan de acción el día 12 de octubre 2021
(Pantallazo correo electrónico y formato 3er. seguimiento). 
3. Se realiza seguimiento por componente y línea de acción de la estrategia del área
(Actas de reunión sept. punto 2, oct. puntos 2 y 3, nov. puntos 6, 7 y 8). 
4. Se lleva a cabo acompañamiento, orientación y seguimiento de las metas planeadas y actividades a desarrollar, por parte de la Coordinación del Área, durante los meses de sept., oct. y nov.
(Actas de reunión).</t>
  </si>
  <si>
    <r>
      <t xml:space="preserve">Emprender </t>
    </r>
    <r>
      <rPr>
        <b/>
        <sz val="10"/>
        <rFont val="Times New Roman"/>
        <family val="1"/>
      </rPr>
      <t xml:space="preserve">
</t>
    </r>
    <r>
      <rPr>
        <sz val="10"/>
        <rFont val="Times New Roman"/>
        <family val="1"/>
      </rPr>
      <t xml:space="preserve">Estimula las diversas formas de generación de ingresos y forma en la relación trabajo, ética y política, en el uso del dinero, en competencias básicas, laborales y específicas para la inclusión laboral.
</t>
    </r>
    <r>
      <rPr>
        <b/>
        <sz val="10"/>
        <rFont val="Times New Roman"/>
        <family val="1"/>
      </rPr>
      <t xml:space="preserve">Internado </t>
    </r>
    <r>
      <rPr>
        <b/>
        <sz val="10"/>
        <rFont val="Times New Roman"/>
        <family val="1"/>
      </rPr>
      <t xml:space="preserve">
</t>
    </r>
    <r>
      <rPr>
        <sz val="10"/>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Territorio</t>
    </r>
    <r>
      <rPr>
        <sz val="10"/>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rFont val="Times New Roman"/>
        <family val="1"/>
      </rPr>
      <t xml:space="preserve">
Educación </t>
    </r>
    <r>
      <rPr>
        <b/>
        <sz val="10"/>
        <rFont val="Times New Roman"/>
        <family val="1"/>
      </rPr>
      <t xml:space="preserve">
</t>
    </r>
    <r>
      <rPr>
        <sz val="10"/>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rFont val="Times New Roman"/>
        <family val="1"/>
      </rPr>
      <t xml:space="preserve">Salud </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Objetivos:  Diseñar e implementar prácticas pedagógicas innovadoras para el desarrollo de capacidades, talentos  y oportunidades productivas para los jóvenes - Ampliar, diversificar y fortalecer los servicios de la oferta pedagógica del IDIPRON.</t>
    </r>
  </si>
  <si>
    <t>* Inconformidad en los NNAJ por disparidad entre sus expectativas frente a las actividades a realizar y las exigencias propias del convenio o primer empleo, lo que ocasiona su finalización anticipada (por inasistencia, inasistencia académica o comportamiento indebido).
* Falta de competencias funcionales y/o habilidades blandas en los jóvenes, que motive su finalización anticipada de las actividades de corresponsabilidad (por inasistencia, inasistencia académica o comportamiento indebido) y/o de la experiencia de primer empleo. 
* Falta promover  estrategias de permanencia de  NNAJ en las Unidades Internados.
* Fallas en los flujos de información entre las áreas SE3 y las UPI Internado
* Barreras para la custodia de la información relacionada con el proceso pedagógico de convivencia.
* Baja apropiación de los NNAJ sobre el cuidado y uso adecuado de los bienes e instalaciones de las Upi. 
* Debilidad en el seguimiento a la gestión realizada para el mantenimiento adecuado a las instalaciones de las Upi.
* No contar con insumos para el desarrollo de actividades y talleres pedagógicos para la atención de los NNAJ en los territorios, de manera oportuna y efectiva. 
* No se implementan los formatos que soportan todo el proceso de elección de representantes estudiantiles.
* La no vinculación y/o afiliación no oportuna de los NNAJ al Sistema General de Seguridad Social en Salud - SGSSS, con una consecuente falta de acceso a los servicios de salud o cobros de copagos a los NNAJ.
* Falta de información consolidada y actualizada respecto a estado de afiliación al SGSSS.</t>
  </si>
  <si>
    <t>3
Posible debilidad en el seguimiento realizado al proceso de atención integral de los NNAJ, que impida identificar probables barreras de acceso o sostenibilidad del goce efectivo de sus derechos</t>
  </si>
  <si>
    <t>* Percepción negativa del Instituto por parte de las entidades públicas y privadas, para la suscripción de nuevos convenios y gestiones para nuevas vinculaciones de la población juvenil del IDIPRON. 
* Inobservancia sobre proceso de restablecimiento de derechos por pérdida de vínculos entre el Instituto y el/la NNAJ. 
* Reducción de la destinación presupuestal para la atención desde la modalidad de Internado.
* Fallas en el control y seguimiento a los procesos pedagógicos relacionados con la convivencia de NNAJ desde las UPI Internado. 
* Daños materiales en las instalaciones y pérdida de recursos de la entidad. 
* Incumplimiento de objetivos y metas institucionales.
* Proceso de elección de Autogobierno inadecuadamente documentado.
* Falta de información sobre las acciones de gestión que adelanta el área de Pedagogía.
* Percepción de poca credibilidad por parte de los NNAJ respecto al Modelo Pedagógico del IDIPRON.
* Vulneración al Derecho a la Salud, como derecho fundamental a nivel constitucional en Colombia.</t>
  </si>
  <si>
    <t>2018/N/A</t>
  </si>
  <si>
    <t>* En el caso de Actividades de Corresponsabilidad, se consigna el motivo en FOS para que desde la Unidad de origen a la que es trasladado el joven, cuenten con el insumo necesario para  adelantar las acciones de seguimiento y fortalecimiento que correspondan para posibilitar futuras vinculaciones. 
* De acuerdo al seguimiento realizado para conocer las causas de la finalización de vinculación del joven a su experiencia de primer empleo, se ingresa la novedad en la base de atención y en SIMI en la FOS. 
* En los casos en que las estrategias no sean formuladas acorde a los intereses de los NNAJ y/o no cumplan con los requerimientos para su planteamiento, sera reportado al/la Responsable de Unidad correspondiente para que se realicen los ajustes pertinentes. En los casos en los que haya un retiro no satisfactorio con respecto de los objetivos del proceso de restablecimiento de derechos del/la NNAJ, se remitirá la información al área Sociolegal para desarrollar las acciones de seguimiento al egreso consignados en el procedimiento "Seguimiento a la inasistencia temporal y/o egreso de NNAJ de las UPIs modalidad Internado M-MSL-PR-001".
* Generar alertas frente a las faltas de seguimientos e informarlas a la Subdirección Técnica de Métodos Educativos y Operativa para dar lineamiento y generar los controles respectivos.
* Avisar en forma  inmediata al Subdirector Administrativo y Financiero, quien tomará las decisiones pertinentes en el tema de su competencia.
* Control y manejo de los insumos entregados para un efectivo aprovechamiento en los grupos de NNAJ atendidos en Territorio.
* Reunión del Alcalde Mayor de Autogobierno Escolar, alcaldes menores de las UPIs y jurados de votación con el objetivo de validar el proceso de elección y generar el soporte correspondiente. 
* En caso de ser identificado un NNAJ sin afiliación al Sistema General de Seguridad Social en Salud - SGSSS se debe iniciar inmediatamente el proceso de afiliación como se establece en el procedimiento  Verificación y afiliación de los NNAJ al Sistema general de Seguridad Social en Salud  (SGSSS).</t>
  </si>
  <si>
    <t xml:space="preserve">1. y 2. Se llevan a cabo los seguimientos a la inasistencia presentada por los jóvenes en los diferentes convenios de las A.C. Así mismo se registra la finalización anticipada de los jóvenes en los casos de inasistencia, inasistencia académica y comportamiento inadecuado, durante los meses de agosto, septiembre, octubre y noviembre
(Actas de Reunión y Reportes SIMI).
3. y 4. En el componente de Empleabilidad respecto a experiencia de primer empleo, se realizaron 4 talleres de sensibilización a jovenes de fechas 20/09 y 02-03/11/2021. En el seguimiento telefónico realizado a jóvenes vinculados laboralmente se evidencia a 7 que han terminado la vinculación laboral antes de lo determinado en el contrato, novedad que se registra en el SIMI (Formatos M-MEX-FT-007, Pantallazos SIMI, Formato Atención a Jóvenes por Empleabilidad 005). </t>
  </si>
  <si>
    <t>Líder Área Emprender y Profesional de apoyo</t>
  </si>
  <si>
    <r>
      <t xml:space="preserve">1. Se hace seguimiento a los centros de interés durante los meses de sept., oct. y nov., en las Upi Arcadia, Luna Park, La 27, Edén, La Rioja, San Francisco y Liberia (solo noviembre)
(Actas de reunión formato -GDO-FT-004).
2. Las Upi </t>
    </r>
    <r>
      <rPr>
        <sz val="10"/>
        <rFont val="Times New Roman"/>
        <family val="1"/>
      </rPr>
      <t>La 27</t>
    </r>
    <r>
      <rPr>
        <sz val="10"/>
        <color theme="1"/>
        <rFont val="Times New Roman"/>
        <family val="1"/>
      </rPr>
      <t xml:space="preserve"> y San Francisco realizaron p</t>
    </r>
    <r>
      <rPr>
        <sz val="10"/>
        <rFont val="Times New Roman"/>
        <family val="1"/>
      </rPr>
      <t>roceso de auto y coevaluación final en el mes de noviembre, las demás lo tienen programado finalizando el mes de diciembre de 2021
(Formato de Acta de Reunión)</t>
    </r>
    <r>
      <rPr>
        <sz val="10"/>
        <color theme="1"/>
        <rFont val="Times New Roman"/>
        <family val="1"/>
      </rPr>
      <t xml:space="preserve">
3. Se llevan a cabo Comité Misionales para resolver situaciones convivenciales de los NNAJ, durante los meses de sept., oct. y nov., tanto en el Contexto Internado como en las Upi Arcadia, Luna Park, La 27, Eden, Rioja, San Francisco y Liberia (solo noviembre) 
(Actas de Reunión formato A-GDO-FT-004)
4. Se gestionan y realizan seguimientos a las necesidades de mantenimiento de las Upi Arcadia, Luna Park, La 27, Eden, Rioja, San Francisco y Liberia (solo noviembre), durante los meses de sept., oct. y nov.
(Formatos A-SAD-FT-003 y A-GDO-FT-004).
</t>
    </r>
    <r>
      <rPr>
        <sz val="10"/>
        <rFont val="Times New Roman"/>
        <family val="1"/>
      </rPr>
      <t xml:space="preserve">5. Se realiza visita de seguimiento a la Upi Luna Park el 25/11/2021. Se tiene programada 2da visita de seguimiento a las Upi Arcadia, Liberia y La 27 en el mes de diciembre
(Formato de Visita 011, formato de Acta 004 y listado asistencia 010).  </t>
    </r>
    <r>
      <rPr>
        <sz val="10"/>
        <color theme="1"/>
        <rFont val="Times New Roman"/>
        <family val="1"/>
      </rPr>
      <t xml:space="preserve">
En el mes de noviembre se decide cierre temporal de la UPI  Edén como internado y se reinaugura la UPI Liberia.</t>
    </r>
  </si>
  <si>
    <t>Eventuales debilidades en el seguimiento al proceso formativo y de atención de los NNAJ, a su permanencia dentro del Modelo Pedagógico y a los niveles de satisfacción de su participación en las acciones institucionales, pueden obstaculizar la identificación de posibles barreras de acceso al goce efectivo de sus derechos, provocando incumplimiento de metas y percepción negativa de la imagen institucional</t>
  </si>
  <si>
    <t>Actividad cumplida en anterior seguimiento.</t>
  </si>
  <si>
    <r>
      <t>Educación</t>
    </r>
    <r>
      <rPr>
        <sz val="10"/>
        <color theme="1"/>
        <rFont val="Times New Roman"/>
        <family val="1"/>
      </rPr>
      <t xml:space="preserve">
Nivelación y aceleración académica, la vinculación a la oferta distrital escolar, el desarrollo de procesos de ciudadanía, participación y convivencia, en concordancia con las exigencias del Ministerio de Educación  Nacional.</t>
    </r>
    <r>
      <rPr>
        <b/>
        <sz val="10"/>
        <color theme="1"/>
        <rFont val="Times New Roman"/>
        <family val="1"/>
      </rPr>
      <t xml:space="preserve">
Emprender
</t>
    </r>
    <r>
      <rPr>
        <sz val="10"/>
        <color theme="1"/>
        <rFont val="Times New Roman"/>
        <family val="1"/>
      </rPr>
      <t>Estimula las diversas formas de generación de ingresos y forma en la relación trabajo, ética y política, en el uso del dinero, en competencias básicas, laborales y específicas para la inclusión laboral.</t>
    </r>
    <r>
      <rPr>
        <b/>
        <sz val="10"/>
        <color theme="1"/>
        <rFont val="Times New Roman"/>
        <family val="1"/>
      </rPr>
      <t xml:space="preserve">
Espiritualidad </t>
    </r>
    <r>
      <rPr>
        <b/>
        <sz val="10"/>
        <color theme="1"/>
        <rFont val="Times New Roman"/>
        <family val="1"/>
      </rPr>
      <t xml:space="preserve">
</t>
    </r>
    <r>
      <rPr>
        <sz val="10"/>
        <color theme="1"/>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color theme="1"/>
        <rFont val="Times New Roman"/>
        <family val="1"/>
      </rPr>
      <t xml:space="preserve">Sociolegal y JR </t>
    </r>
    <r>
      <rPr>
        <b/>
        <sz val="10"/>
        <color theme="1"/>
        <rFont val="Times New Roman"/>
        <family val="1"/>
      </rPr>
      <t xml:space="preserve">
</t>
    </r>
    <r>
      <rPr>
        <sz val="10"/>
        <color theme="1"/>
        <rFont val="Times New Roman"/>
        <family val="1"/>
      </rPr>
      <t xml:space="preserve">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Objetivos: Diseñar e implementar prácticas pedagógicas innovadoras para el desarrollo de capacidades, talentos  y oportunidades productivas para los jóvenes - Ampliar, diversificar y fortalecer los servicios de la oferta pedagógica del IDIPRON.</t>
    </r>
  </si>
  <si>
    <r>
      <t xml:space="preserve">* Educadores y beneficiarios no se han apropiado de la importancia del uso de elementos de protección personal en el desarrollo de la formación técnica y de las actividades de corresponsabilidad.
* Inadecuado uso de herramientas, materiales, elementos y/o insumos utilizados en las actividades de corresponsabilidad. 
* Se desarrollan actividades que requieren contacto físico en los lugares donde se realizan.
* Los NNAJ presentan algún tipo de enfermedad o lesión desconocida por los organizadores o responsables de las actividades de Espiritualidad.
* Los NNAJ se encuentran bajo aparente efecto de Sustancias Psicotrópicas o alcohol en las actividades de Espiritualidad desarrolladas.
* Los niveles de actividad motora e impulsividad propia de los NNAJ. 
* Naturalización de las lesiones personales como solución a los conflictos internos entre la población asistida. 
* Debilitamiento </t>
    </r>
    <r>
      <rPr>
        <sz val="10"/>
        <color theme="1"/>
        <rFont val="Times New Roman"/>
        <family val="1"/>
      </rPr>
      <t xml:space="preserve">de la tolerancia y convivencia entre los NNAJ. </t>
    </r>
    <r>
      <rPr>
        <sz val="10"/>
        <color theme="1"/>
        <rFont val="Times New Roman"/>
        <family val="1"/>
      </rPr>
      <t xml:space="preserve">
* Discriminación entre grupos de NNAJ por razones etnicas, sociales, económicas, culturales, políticas o religiosas.</t>
    </r>
  </si>
  <si>
    <t>4
Probable afectación del estado de salud de los NNAJ, como consecuencia del desarrollo de las actividades propias del proceso de atención integral</t>
  </si>
  <si>
    <t>* Materialización de la afectación en las condiciones de salud de los NNAJ, a nivel físico y/o psicológico, en forma parcial y/o permanente. 
* Demanda del afectado o tercero involucrado. 
* Incumplimiento en el adecuado desarrollo de las actividades de corresponsabilidad
* Cancelación de las actividades del área
* Afectación al normal desarrollo de los Convenios y restricción en próximas vinculaciones a los mismos.
* Mala imagen del área y el Instituto.
* Generación del fenómeno de Bullying al interior de las Unidades del IDIPRON. 
* Incremento de deserción escolar en la población vinculada al modelo pedagógico.</t>
  </si>
  <si>
    <r>
      <rPr>
        <b/>
        <sz val="10"/>
        <rFont val="Times New Roman"/>
        <family val="1"/>
      </rPr>
      <t xml:space="preserve">Educación-Formación Técnica: </t>
    </r>
    <r>
      <rPr>
        <sz val="10"/>
        <rFont val="Times New Roman"/>
        <family val="1"/>
      </rPr>
      <t xml:space="preserve">* Semestralmente se socializan los Protocolos de Seguridad Ocupacional aprobados o Guías de Medidas de Seguridad en los casos que se encuentran en proceso de elaboración y aprobación, a AJ participantes en los talleres en formación, en formato Asistencia Diaria M-MEX-FT-001. * Se realizan seguimientos mensuales sobre la utilización de los elementos de protección personal en los talleres por parte de los AJ, en formato Acta de reunión A-GDO-FT-004 y Registro de asistencia diaria de los AJ.
</t>
    </r>
    <r>
      <rPr>
        <b/>
        <sz val="10"/>
        <rFont val="Times New Roman"/>
        <family val="1"/>
      </rPr>
      <t>Emprender:</t>
    </r>
    <r>
      <rPr>
        <sz val="10"/>
        <rFont val="Times New Roman"/>
        <family val="1"/>
      </rPr>
      <t xml:space="preserve"> Cada vez que inicia la ejecución de un nuevo convenio o cuando hay ingresos de jóvenes nuevos a las actividades de corresponsabilidad, se realizan acciones formativas en: 1. CAPACITACIÓN EN SEGURIDAD Y SALUD OCUPACIONAL M-MEM-DI-007, 2. CAPACITACIÓN SEGURIDAD, ORDEN Y LIMPIEZA M-MEM-DI-006, documentado en formato de Taller y Acciones Formativas M-MEX-FT 007. </t>
    </r>
    <r>
      <rPr>
        <sz val="10"/>
        <color rgb="FFFF0000"/>
        <rFont val="Times New Roman"/>
        <family val="1"/>
      </rPr>
      <t xml:space="preserve">
</t>
    </r>
    <r>
      <rPr>
        <b/>
        <sz val="10"/>
        <rFont val="Times New Roman"/>
        <family val="1"/>
      </rPr>
      <t xml:space="preserve">Espiritualidad: </t>
    </r>
    <r>
      <rPr>
        <sz val="10"/>
        <rFont val="Times New Roman"/>
        <family val="1"/>
      </rPr>
      <t xml:space="preserve">1. Correos al Área de Salud solicitando apoyo por parte de auxiliar de enfermería para los contextos o unidades que no cuentan con un auxiliar de manera permanente, así como la verificación del estado de afiliación a salud de los NNAJ participantes. 2. De cada encuentro programado (según cronograma del área) se documenta un formato de Talleres y Acciones Formativas M-MEX-FT 007, en el cual se dejan consignados los aspectos preventivos realizados con los NNAJ, haciendo especial énfasis en el control establecido en los numerales 5.5. y 5.10 (Durante el viaje y/o actividad no se podrá consumir sustancias psicoactivas o alcohol - la responsabilidad en dicho aspecto, correspondera a los cuidadores, auxiliar de enfermeria y al área encargada de dicha actividad); en la evaluación del mismo se registra la ocurrencia o no de accidentes en cada actividad. 
</t>
    </r>
    <r>
      <rPr>
        <b/>
        <sz val="10"/>
        <rFont val="Times New Roman"/>
        <family val="1"/>
      </rPr>
      <t xml:space="preserve">Sociolegal: </t>
    </r>
    <r>
      <rPr>
        <sz val="10"/>
        <rFont val="Times New Roman"/>
        <family val="1"/>
      </rPr>
      <t xml:space="preserve"> 1. Talleres bimestrales en Upi con atención de AJ, en prevención del delito y de las lesiones personales, en los formatos Talleres y Acciones Formativas M-MEX-FT 007 y registro en  SIMI/Modulo Búsqueda Afectiva/Actividades/Talleres Educativos. 2. Asesorías, acompañamientos, seguimiento a los procesos y audicencias de los AJ del IDIPRON hasta culminar la condición legal ya sea absolutoria o condenatoria, registradas en el Formato de Control de Atenciones, Acciones y/o Seguimiento M-MEX-FT-006 y con registro y seguimiento mensual en SIMI/Módulo Sociolegal/Entrevista caso jurídico restablecimiento de derechos. </t>
    </r>
  </si>
  <si>
    <t>2016/2018/2019/N.A.</t>
  </si>
  <si>
    <t>* Activar protocolo establecido por ARL (contratistas)
 *  Activar protocolo establecido Poliza (AJ)
* Se realiza acompañamiento por parte del orientador y/o coordinador de cada convenio al/la joven afectado, al respectivo sistema de salud para su atención inmediata, y posteriomente investigar las causas del hecho. 
* Seguimiento y control oportuno a los jovenes que realizan las actividades de corresponsabilidad 
* Direccionar al NNAJ a la red hospitalaria más cercana o aplicar primeros auxilios según sea el caso.
* Aplicar el instructivo de ruta para la intervención en caso de accidente M-PIN-IN-003.
* Informar al Área de Salud y Subdireccion de Métodos Educativos y Operativa.
* Acercamiento de las partes para establecer las pautas de una práctica restaurativa.
* De acuerdo a la gravedad, la aplicación de las sanciones establecidas en el pacto de convivencia del IDIPRON.</t>
  </si>
  <si>
    <t xml:space="preserve">1. Se socializan las Guías de Medidas de Seguridad para el taller de joyería en las Unidades de Bosa, La 32, Molinos y Perdomo, por cuanto sus protocolos se encuentran en proceso de aprobación
(Actas de reunión A-GDO-FT-004 y Asistencia Diaria M-MEX-FT-001)
2. Se realiza la verificación de uso de EPP de los jóvenes de los talleres que requieren implementos de seguridad en el trabajo para el desarrollo de sus actividades, en las Unidades de Bosa, La 32, Molinos y Perdomo, durante los meses de ago., sept., oct. y nov. 
(Actas de reunión A-GDO-FT-004 y Asistencia Diaria M-MEX-FT-001).                        </t>
  </si>
  <si>
    <t>Líder Área Educación  y Profesional de apoyo</t>
  </si>
  <si>
    <t>1. y 2. Se desarrollaron talleres en SEGURIDAD Y SALUD OCUPACIONAL y en SEGURIDAD, ORDEN Y LIMPIEZA a jóvenes vinculados a A.C. en los meses de septiembre, octubre y noviembre 
(Formatos M-MEX-FT-007 y A-GDO-FT-010).</t>
  </si>
  <si>
    <t>El desconocimiento de eventuales situaciones de salud; la inobservancia en el adecuado uso de elementos de protección personal, herramientas, materiales e insumos; la baja efectividad en los mecanismos de: prevención de accidentalidad, naturalización de lesiones personales y situaciones de discriminación en los NNAJ; pueden determinar la afectación en su estado de salud durante el desarrollo de la atención brindada, propiciando demandas, deserción escolar y mala imagen institucional.</t>
  </si>
  <si>
    <t xml:space="preserve">1. Se realiza solicitud via correo electrónico al Área de Salud sobre verificación de afiliación al régimen de salud y en algunos casos solicitud de un auxiliar de enfermería para acompañamiento en los campamentos y pasadía llevados a cabo con AJ de las Upi Belen, Florida, Perdomo (2) y Molinos.
(Correos electrónicos). 
2. Se realizan campamentos con AJ de las Upi Belen, Florida, Perdomo y Molinos, así como un pasadía con AJ de Upi Perdomo
(Formatos de Talleres y Acciones Formativas). </t>
  </si>
  <si>
    <t>Líder Área Sociolegal y Profesional de apoyo</t>
  </si>
  <si>
    <r>
      <t xml:space="preserve">Sociolegal y JR </t>
    </r>
    <r>
      <rPr>
        <b/>
        <sz val="10"/>
        <color theme="1"/>
        <rFont val="Times New Roman"/>
        <family val="1"/>
      </rPr>
      <t xml:space="preserve">
</t>
    </r>
    <r>
      <rPr>
        <sz val="10"/>
        <color theme="1"/>
        <rFont val="Times New Roman"/>
        <family val="1"/>
      </rPr>
      <t xml:space="preserve">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 xml:space="preserve">Objetivo: Armonizar el modelo pedagógico a las realidades del sigo XXI. </t>
    </r>
  </si>
  <si>
    <t xml:space="preserve">*Desactualización de procedimientos operativos para un seguimiento al egreso más eficiente y de una cobertura mayor  de los NNAJ con egreso.
* Limitación de recursos humanos, impidiendo mayor alcance en la gestión.
* Sistemas de Información debiles para el egreso y seguimiento al egreso.
*Desconocimiento de los motivos por los cuales egresan los NNAJ  que presentan deserción y en gran parte de los casos existe perdida de contacto en el seguimiento al egreso. </t>
  </si>
  <si>
    <t>5
Factible insuficiencia e/o inoportunidad en los mecanismos de seguimiento al egreso de los NNAJ</t>
  </si>
  <si>
    <t>* Desconocimiento de la situación de Derechos de la población egresada.
* Continuidad o nueva vulneración o amenaza de derechos de los NNAJ 
* Desconocimiento de indicadores que midan la eficacia y efectividad de las acciones del Modelo Pedagógico del IDIPRON
* Afectación en las metas y estadísticas concernientes a la efectividad de resultados institucionales.
* Reingreso institucional del NNAJ para un proceso de restablecimiento de derechos. 
* Ausencia de posiblidad de reingresos a la población que requiere ser nuevamente atendida por el IDIPRON.</t>
  </si>
  <si>
    <t>1. Reuniones mensuales por parte del comité de egreso a fin de realizar seguimiento al egreso y tomar decisiones frente al caso, cuando este lo amerite y sea condicionante para el bienestar del NNAJ, consignado en formato Acta de reunión A-GDO-FT-004 - Registro asistencia A-GDO-FT-010 y la novedad se registra en el SIMI/Módulo Sociolegal/Acta de Egreso/Ver Seguimientos/Presentación a Comité. 
2. Diligenciamiento de contacto mensual con el NNAJ en egreso, a fin de conocer su estado de vulneración o avance en el restablecimiento de derechos, el cual es registrado en el Formato Control de Atenciones, Acciones y/o Seguimientos M-MEX-FT-006 y en el SIMI/Módulo Sociolegal/Acta de Egreso/Ver Seguimientos. 
3. Retroalimentar mediante informe anual hacia todas y entre todas las áreas de derecho, acerca de  las situaciones que más se presentan con la poblacion egresada, a través de correo electrónico.</t>
  </si>
  <si>
    <t>5. EXTREMO</t>
  </si>
  <si>
    <t>1. Inducción al personal asignado al proceso de seguimiento al egreso.                                         
2. Creación de estrategia para realizar plan de contingencia con personal asignado para el proceso de seguimiento al egreso.
3. Seguimiento a las acciones adelantadas poe el equipo de seguimiento al egreso asignado.</t>
  </si>
  <si>
    <t>1. Mesas de trabajo con equipo de la STMEO y la  OAP  para construir estrategias  y definir criterios en torno al proceso de egreso y de seguimiento al egreso, identificando oportunidades de mejora para el mismo.</t>
  </si>
  <si>
    <t>Jul-Dic 2021</t>
  </si>
  <si>
    <t xml:space="preserve">Acta de reunión A-GDO-FT-004                            </t>
  </si>
  <si>
    <t xml:space="preserve">1. Se llevan a cabo 9 Comité de Egreso así como el registro en SIMI de las acciones en el Módulo Sociolegal/Acta de Egreso/Ver Seguimientos/Presentación a Comité
(Formatos acta de reunión A-GDO-FT-004 y registro asistencia A-GDO-FT-010). 
2. Durante los meses de sept., oct. y nov. se realiza contacto con NNAJ realizando el reporte de verificación de condiciones en SIMI/Módulo Sociolegal/Acta de Egreso/Ver Seguimientos
(Formatos Control de Atenciones, Acciones y/o Seguimientos M-MEX-FT-006). 
3. Se presenta documento  informe enviado a través de correo electrónico a líderes de áreas y contextos, acerca de las situaciones que más se presentan con la población egresada
(Memorando 2021IE6469 y pantallazo correo electrónico).
ACCIONES DE CONTINGENCIA:
1.Se realiza inducción del personal asignado al proceso de seguimiento al egreso, los días 21/09, 22/10 y 11/11/2021
(Formatos Acta de reunión A-GDO-FT-004 y asistencia).                                                                                     
2. Se realiza reunión con la STAF para socializar el proceso de seguimiento al egreso y crear plan de contingencia para adelantar las acciones pendientes. Se socializa informe "Balance egreso-seguimiento-plan de contingencia" a través de correo electrónico
(Formatos Actas de reunión A-GDO-FT-004 de fechas 09-13-16/09/2021 e informe y pantallazo de correo de balance).
3.  Los días 24/09 y 22/10/2021 se adelantan reuniones de verificación de acciones por parte del equipo de seguimiento al egreso
(Formatos Acta de reunión A-GDO-FT-004, reporte acciones realizadas y reportes SIMI).                                          
ACCIONES DE FORTALECIMIENTO 
1. Se llevan a cabo mesas de trabajo con equipo STMEO y OAP, los días 08-21 y 26/10/2021, para la definición de criterios en torno al proceso de egreso y de seguimiento al egreso
(Formatos Acta de reunión A-GDO-FT-004) </t>
  </si>
  <si>
    <t>Recursos humanos limitados, los procedimientos desactualizados y la debilidad en el SIMI, pueden generar ausencia y/o demora en el seguimiento al egreso, con lo cual los NNAJ pueden continuar expuestos a vulneración de derechos sin que se tomen medidas inmediatas a sus necesidades, afectando así el cumplimiento de metas y la efectividad de nuestras acciones durante la vinculación y posterior a ella.</t>
  </si>
  <si>
    <t>Semestral</t>
  </si>
  <si>
    <r>
      <t xml:space="preserve">Salud 
</t>
    </r>
    <r>
      <rPr>
        <sz val="10"/>
        <color theme="1"/>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color theme="1"/>
        <rFont val="Times New Roman"/>
        <family val="1"/>
      </rPr>
      <t>Objetivo: Armonizar el modelo pedagógico a las realidades del sigo XXI.</t>
    </r>
  </si>
  <si>
    <t>* Falta de planeación en la cobertura y actividades de NNAJ  para la adquisición de apoyos alimentarios.  
* Demoras en la Oficina Asesora Jurídica para realizar el procesos de contratación de alimentos
* Inadecuadas políticas de operación. 
* Debilidades en la programación de alimentos.
* Falta de controles con respecto a la disposición.
* Aumento de NNAJ por operativos o contingencias.
* Falta de exactitud de la cantidad de los NNAJ que asisten a las UPI, dato con el cual se realizada programación  de los alimentos mensualmente. 
* Registro incorrecto de datos en la matriz de programación de los alimentos.</t>
  </si>
  <si>
    <t>6
Contingente desabastecimiento o existencia de un alto stock de alimentos en las Upi</t>
  </si>
  <si>
    <t>* Terminar recursos más rápido de lo establecido.
* Sanciones disciplinarias para la Entidad.
* Afectación de la atención de los NNAJ.
* Detrimento de la imagen del Instituto ante los beneficiarios.
* Programación  inexacta de los alimentos en las UPI.</t>
  </si>
  <si>
    <t xml:space="preserve">* Se realiza: 1. Registro mensual de las Plantillas de consolidado de remisiones de alimentos por operación M-MSD-FT-059, mes vencido por facturación de alimentos. 2. Registro mensual en las matrices de programación de alimentos: Plantilla Minuta según Modalidad y Servicio de Alimentos M-MSD-FT-054 y Programación de Pedidos a Proveedores M-MSD-FT-057. 3. Correos de cancelación semanal enviado por las UPI por medio de correo electrónico oficial de productos de alto stock y novedades en las dinámicas presentadas en las UPIS. 4. Realizar solicitud semanal de reporte de coberturas de acuerdo con reporte solicitado a soportesimi@idipron.gov.co para programación de alimentos. 5. Fortalecer las matrices mensuales de Programación de pedidos a proveedores M-MSD-FT-057, las cuales permiten alertas para identificar errores en la programación y pedidos de alimentos a enviar a proveedores. </t>
  </si>
  <si>
    <t>N/A</t>
  </si>
  <si>
    <t>* Suplir alimentos de las minutas establecidas por otros disponibles, previa concertación con las nutricionistas del Instituto e informar a las Upis. 
* Solicitud de los márgenes de variación del contrato (permitido hasta el 50%  del valor del  mismo).
* Si el evento es una urgencia manifiesta, se opta por la modalidad de contratación directa.
* Informar a la UPI  de los errores presentados en la programación de los alimentos.
* Realizar la disminución o aumento de las cantidades de productos que presentan diferencias.</t>
  </si>
  <si>
    <t>Líder Área Salud y Profesional de apoyo en el Economato</t>
  </si>
  <si>
    <t>Debilidades en las políticas de operación y los procesos de contratación, planeación, programación y disposición de alimentos, así como la inexactitud en la información de asistencias o el aumento no previsto de NNAJ por operativos o contingencias, puede provocar el desabastecimiento o un alto stock de alimentos en las Upi, con la consecuente afectación del servicio, sanciones para el Instituto y afectación de la imagen institucional.</t>
  </si>
  <si>
    <r>
      <t xml:space="preserve">Territorio </t>
    </r>
    <r>
      <rPr>
        <b/>
        <sz val="10"/>
        <rFont val="Times New Roman"/>
        <family val="1"/>
      </rPr>
      <t xml:space="preserve">
</t>
    </r>
    <r>
      <rPr>
        <sz val="10"/>
        <rFont val="Times New Roman"/>
        <family val="1"/>
      </rPr>
      <t xml:space="preserve">Intervención realizada directamente en los barrios más vulnerables de las localidades de la ciudad, para reconectar al NNAJ con su entorno de forma positiva, buscando la restitución de sus derechos.
</t>
    </r>
    <r>
      <rPr>
        <b/>
        <sz val="10"/>
        <rFont val="Times New Roman"/>
        <family val="1"/>
      </rPr>
      <t xml:space="preserve">Internado </t>
    </r>
    <r>
      <rPr>
        <sz val="10"/>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rFont val="Times New Roman"/>
        <family val="1"/>
      </rPr>
      <t xml:space="preserve">
Externado</t>
    </r>
    <r>
      <rPr>
        <b/>
        <sz val="10"/>
        <rFont val="Times New Roman"/>
        <family val="1"/>
      </rPr>
      <t xml:space="preserve">
</t>
    </r>
    <r>
      <rPr>
        <sz val="10"/>
        <rFont val="Times New Roman"/>
        <family val="1"/>
      </rPr>
      <t xml:space="preserve">Espacios de intervención (Unidad de Protección Integral, UPI) con mayor intensidad en la formación, ya sea educativa, en desarrollo de competencias y  potencialidades, y/o en habilidades sociales.
</t>
    </r>
    <r>
      <rPr>
        <b/>
        <sz val="10"/>
        <rFont val="Times New Roman"/>
        <family val="1"/>
      </rPr>
      <t>Objetivo: Desarrollo de estrategias para el fortalecimiento de las capacidades físicas, tecnológicas, administrativas, operativas y mejoramiento del desempeño institucional para enfrentar las necesidades del IDIPRON en el siglo XXI.</t>
    </r>
  </si>
  <si>
    <t>* Documentación inconsistente presentada por los NNAJ.
* Falta de verificación de información de datos personales de los NNAJ  en el SIMI y otras fuentes de consulta distrital y nacional.
* Debilidades en la revisión de existencia de historias sociales en el área de archivo misional de los NNAJ que han estado vinculados al Instituto.
* Debiles controles en la organización y entrega de los archivos de gestión por parte de las personas a cargo cuando realizan empalme de actividades por cambio de área o Unidad.
* Baja efectividad de los controles implementados para la adecuada conservación y gestión de la documentación, conforme a lineamientos establecidos en la Política de Gestión Documental.
* Falta de diligenciamiento y actualización del formato único de Inventario Documental.
* Existencia de archivos pendientes de transferencias primarias.
* Ausencia de un sistema de identificación visual de la documentación. 
* Falta de mantenimiento y limpieza de instalaciones y estantería en la que se organiza y reserva la documentación.</t>
  </si>
  <si>
    <t>7
Eventual inadecuado e/o inoportuno manejo y transferencia de la documentación que conforma los archivos misionales y de gestión, con sus respectivos inventarios</t>
  </si>
  <si>
    <t xml:space="preserve">*  Perdida de información por falta de aplicación de los instrumentos, al no existir o estar desactualizados.
*  Incumplimiento en órdenes legales por falta de soportes (eliminados por error).
*  Afectar a un ciudadano o a la entidad, por acceso a información de carácter reservada o clasificada.
* Pérdida de la información y memoria institucional.
* Deterioro de la documentación.
* Incumplimiento de lineamientos para control de la documentación y archivo.
* Hallazgos de entes de control internos y externos.
</t>
  </si>
  <si>
    <r>
      <rPr>
        <b/>
        <sz val="10"/>
        <rFont val="Times New Roman"/>
        <family val="1"/>
      </rPr>
      <t xml:space="preserve">Territorio: </t>
    </r>
    <r>
      <rPr>
        <sz val="10"/>
        <rFont val="Times New Roman"/>
        <family val="1"/>
      </rPr>
      <t>Para el control mensual de entrega de archivo misional se tienen en cuenta los siguientes documentos: * INVENTARIO ÚNICO DOCUMENTAL A-GDO-FT-018, en el caso de NNAJ que ingresan por primera vez al Instituto; *TRANSFERENCIA DE FOLIOS A LA HISTORIA SOCIAL A-GDO-FT-006, para aquellos NNAJ que habiendo egresado deciden reingresar y *ACTA DE REUNION A-GDO-FT-004, en la cual se consignan novedades como el no ingreso de NNAJ o los compromisos de documentación pendiente o por ajustar que se presentarán para la próxima entrega. Por otra parte, al momento de recibir un NNAJ se debe consultar el archivo misional del Instituto y corroborar si en algún momento estuvo vinculado en alguna UPI o Territorio, para asi evitar la duplicidad de documentos. En el caso del manejo del archivo de gestión, debe conformarse, organizarse, preservarse y controlarse, manteniendo permanentemente actualizado en el formato INVENTARIO ÚNICO DOCUMENTAL A-GDO-FT-018, generando las transferencias primarias conforme a los cronogramas comunicados por el Área de Administración Documental.</t>
    </r>
    <r>
      <rPr>
        <b/>
        <sz val="10"/>
        <rFont val="Times New Roman"/>
        <family val="1"/>
      </rPr>
      <t xml:space="preserve">
</t>
    </r>
    <r>
      <rPr>
        <sz val="10"/>
        <rFont val="Times New Roman"/>
        <family val="1"/>
      </rPr>
      <t xml:space="preserve">
</t>
    </r>
    <r>
      <rPr>
        <b/>
        <sz val="10"/>
        <rFont val="Times New Roman"/>
        <family val="1"/>
      </rPr>
      <t>Internado y Externado:</t>
    </r>
    <r>
      <rPr>
        <sz val="10"/>
        <rFont val="Times New Roman"/>
        <family val="1"/>
      </rPr>
      <t xml:space="preserve"> Visita semestral de acompañamiento y seguimiento a la gestion del archivo misional y de gestion en las UPI mediante registro en los formatos M-MIN-FT-011 y Acta de Reunión A-GDO-FT-004. </t>
    </r>
  </si>
  <si>
    <t>Territorio: * Seguimiento a las personas que tienen acceso a las historias sociales y a cada una de las acciones para evitar las inconsistencias. 
* Se hace la retoma inmediata del proceso de archivo, detectando puntualmente la inconsistencia y haciendo su correccion con el acompañamiento de la delegada SIGID de Territorio.
Internado y Externado: Determinar las tareas pendientes o inconsistentes en el manejo de los archivos de gestión y misional, documentando acciones correctivas inmediatas para superación de la situación.</t>
  </si>
  <si>
    <t>Correos, inventarios, transferencias, memorandos
Correos electrónicos</t>
  </si>
  <si>
    <r>
      <t xml:space="preserve">1. Se realiza visita de seguimiento a la Upi Luna Park el 25/11/2021. Se tiene programada 2da visita de seguimiento a las Upi Arcadia, Liberia y La 27 en el mes de diciembre. 
</t>
    </r>
    <r>
      <rPr>
        <sz val="10"/>
        <rFont val="Times New Roman"/>
        <family val="1"/>
      </rPr>
      <t xml:space="preserve">(Formato de Visita 011, formato de Acta 004 y listado asistencia 010).
</t>
    </r>
    <r>
      <rPr>
        <sz val="10"/>
        <color theme="1"/>
        <rFont val="Times New Roman"/>
        <family val="1"/>
      </rPr>
      <t xml:space="preserve">
2. Se realiza gestión de los archivos de las Upi Arcadia, Edén, La 27, Liberia (solo nov.), Luna Park, Rioja y San Francisco, durante los meses de sept., oct. y nov.
(Memorandos, formatos de transferencia documental e inventario documental)
En el mes de noviembre se decide cierre temporal de la UPI  Edén como internado y se reinaugura la UPI Liberia.</t>
    </r>
  </si>
  <si>
    <t>Duplicidad o inconsistencias en los documentos de ingreso de los NNAJ, así como inadecuado e inoportuno manejo y transferencia de sus historias sociales e inventarios documentales, pueden ocasionar una exposición a pérdida de información y hallazgos de entes de control.</t>
  </si>
  <si>
    <r>
      <t xml:space="preserve">Sociolegal y JR </t>
    </r>
    <r>
      <rPr>
        <b/>
        <sz val="10"/>
        <color theme="1"/>
        <rFont val="Times New Roman"/>
        <family val="1"/>
      </rPr>
      <t xml:space="preserve">
</t>
    </r>
    <r>
      <rPr>
        <sz val="10"/>
        <color theme="1"/>
        <rFont val="Times New Roman"/>
        <family val="1"/>
      </rPr>
      <t xml:space="preserve">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color theme="1"/>
        <rFont val="Times New Roman"/>
        <family val="1"/>
      </rPr>
      <t>Objetivo: Ampliar, diversificar y fortalecer los servicios de la oferta pedagógica del IDIPRON.</t>
    </r>
  </si>
  <si>
    <t>* Deficit de jornadas o campañas de documentación (Documentos de identificación) en las Unidades de Protección Integral donde se presenten  casos de indocumentación.
* Deficiencia en los mecanismos y/o estrategias para identificar las situaciones de indocumentación de los NNAJ.
* Constante pérdida de los documentos de identificación por parte del NNAJ.
* Baja sensibilización y capacitación hacia los NNAJ en relación con el uso y cuidado de los documentos de identificación.</t>
  </si>
  <si>
    <t>8
Posible inexistencia de documentación de identificación personal de los NNAJ.</t>
  </si>
  <si>
    <t>* Población beneficiaria o intervenida en situación de indocumentación personal. 
* Limitación de intervención de las necesidades del NNAJ por parte del equipo profesional del IDIPRON.
* Limitación del NNAJ en el acceso a servicios y derechos fundamentales, sociales, civiles y polìticos.</t>
  </si>
  <si>
    <t xml:space="preserve">* Tramitar vía correo electrónico y en forma cuatrimestral, las jornadas de documentación en artículacion con la Registraduría Auxiliar, para ello se diligencia el "FORMATO PARA REQUERIMIENTOS DE JORNADAS DE IDENTIFICACION VALIDACION DE DATOS Y REQUISITOS" emitido por la Registraduría Nacional del Estado Civil. 
*Realizar jornadas de documentación de forma cuatrimestral o cuando la Registraduría Auxiliar lo apruebe, a fin de tramitar  los documentos de identificación de los NNAJ del Instituto en modalidad de renovación, duplicado y primera vez. Las jornadas que se realicen con los NNAJ deberán quedar registradas en el Sistema de Información Misional -SIMI a través de la siguiente ruta: SIMI/SOCIOLEGAL/ASIIGNACIÓN DE CITA y en formato de  006 CONTROL DE ATENCIONES, ACCIONES Y-O SEGUIMIENTO M-MEX-FT-006
* Llevar a cabo dos talleres anuales en cada una de las Upi, dirigidos a los AJ con el fin de promover el buen uso y cuidado de los documentos, los cuales se registran en formato TALLERES Y ACCIONES FORMATIVAS-M-MEX-FT-007, sistematizando la asistencia en el SIMI. 
* En articulación con el Área de Comunicaciones y de forma trimestral, elaborar, difundir y sensibilizar a través de piezas comunicacionales sobre la importancia del buen uso y manejo de los documentos de identificación de los NNAJ. </t>
  </si>
  <si>
    <t>4. ALTO</t>
  </si>
  <si>
    <t>* Programación y organización de jornadas y campañas de documentación en compañía o apoyo con la Registraduría para reducir niveles de indocumentación.</t>
  </si>
  <si>
    <t xml:space="preserve">Una constante pérdida de documentos de identidad por parte de los NNAJ y baja sensibilización de éstos y sus familias frente a su cuidado y uso, así como eventual debilidad en la identificación de NNAJ indocumentados y en la realización de jornadas de documentación, pueden provocar frecuentes casos de NNAJ indocumentados con inoportunidad y/o imposibilidad de acceso a los servicios que requieren, limitando la intervención institucional y el ejercicio efectivo de sus derechos. </t>
  </si>
  <si>
    <r>
      <rPr>
        <b/>
        <sz val="10"/>
        <rFont val="Times New Roman"/>
        <family val="1"/>
      </rPr>
      <t xml:space="preserve">Internado </t>
    </r>
    <r>
      <rPr>
        <sz val="10"/>
        <rFont val="Times New Roman"/>
        <family val="1"/>
      </rPr>
      <t xml:space="preserve">
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Externado</t>
    </r>
    <r>
      <rPr>
        <sz val="10"/>
        <rFont val="Times New Roman"/>
        <family val="1"/>
      </rPr>
      <t xml:space="preserve">
Espacios de intervención (Unidad de Protección Integral, UPI) con mayor intensidad en la formación, ya sea educativa, en desarrollo de competencias y  potencialidades, y/o en habilidades sociales.</t>
    </r>
    <r>
      <rPr>
        <b/>
        <sz val="10"/>
        <rFont val="Times New Roman"/>
        <family val="1"/>
      </rPr>
      <t xml:space="preserve">
Territorio</t>
    </r>
    <r>
      <rPr>
        <b/>
        <sz val="10"/>
        <rFont val="Times New Roman"/>
        <family val="1"/>
      </rPr>
      <t xml:space="preserve">
</t>
    </r>
    <r>
      <rPr>
        <sz val="10"/>
        <rFont val="Times New Roman"/>
        <family val="1"/>
      </rPr>
      <t xml:space="preserve">Intervención realizada directamente en los barrios más vulnerables de las localidades de la ciudad, para reconectar al NNAJ con su entorno de forma positiva, buscando la restitución de sus derechos.
</t>
    </r>
    <r>
      <rPr>
        <b/>
        <sz val="10"/>
        <rFont val="Times New Roman"/>
        <family val="1"/>
      </rPr>
      <t>Objetivo: Ampliar, diversificar y fortalecer los servicios de la oferta pedagógica del IDIPRON.</t>
    </r>
  </si>
  <si>
    <r>
      <t xml:space="preserve">* Ausencia de procesos de fortalecimiento técnico y normativo con equipos de las UPI y del Contexto Territorio.
* Falta de socialización de la información generada en capacitaciones, por parte de los participantes a los equipos en las Unidades. </t>
    </r>
    <r>
      <rPr>
        <sz val="10"/>
        <rFont val="Times New Roman"/>
        <family val="1"/>
      </rPr>
      <t xml:space="preserve">
</t>
    </r>
  </si>
  <si>
    <t>9
Factible ocurrencia de situaciones de trato inadecuado por parte de servidores o contratistas del Idipron, que puedan afectar la integridad de los NNAJ vinculados al Modelo Pedagógico</t>
  </si>
  <si>
    <t>* Equipos de trabajo que realizan acciones desarticuladas del Modelo pedagógico Institucional                         
* Utilización de recursos en acciones con daño o incoherentes con el marco normativo sobre el cual se estructura la plataforma estratégica institucional
* Debilidades en la prestación del servicio y en el desarrollo de actividades con calidad, calidez y respeto.
* Daño de la imagen institucional
* Demandas y sanciones
* Hallazgos por entes internos y externos</t>
  </si>
  <si>
    <t>Los equipos de los diferentes contextos reciben formación en forma mensual (internado) y trimestral (territorio y externado), en las cuales se divulgan los principios de la plataforma estratégica y el código de integridad que orientan todas las acciones que desarrollan con los NNAJ; proceso que se documenta en formato de Acta de Reunión A-GDO-FT-004.
Los NNAJ cuentan con los siguientes canales de comunicación institucional para presentar sus PQR relacionadas con el trato que reciben por parte de todo el personal que les brinda la atención en el Instituto: *Virtual (incluido redes sociales Facebook, WhatsApp), *Escrito, *Telefónico, * Presencial y * Buzón de sugerencias, las cuales son recepcionadas y tramitadas conforme a lo establecido en el Manual de Atención a la Ciudadanía A-ACI-MA-001.
La STMEO está atenta a la recepción y solución de los requerimientos presentados por los NNAJ, sus familias, entes de control y ciudadanía en general, sobre el trato que éstos reciben en el proceso de atención integral, para lo cual realiza las gestiones que le corresponden con las Upi Casas de Cuidado y Acogida, las áreas y los contextos a través de contacto telefónico y correos electrónicos, hasta dar respuesta efectiva, definitiva y de fondo a los requerimientos presentados, con la periodicidad que éstos se presentan. Estas acciones son reportadas mensualmente en Bitacora de PQRS establecida para tal fin.</t>
  </si>
  <si>
    <t>3. ALTO</t>
  </si>
  <si>
    <t>2019-2020</t>
  </si>
  <si>
    <t>* Conforme al debido proceso documentar el informe de las novedades o hallazgos si se presenta deficiencia en la prestación del servicio, con el cual se afecta el proceso de los NNAJ, dando aviso inmediato a la Subdirección de Métodos, quien tomará las decisiones pertinentes.
* Desde la STMEO se realizan las verificaciones necesarias estableciendo acciones inmediatas de mejora a las situaciones que puedan afectar el proceso de atención integral brindado a los NNAJ y produce las comunicaciones que correspondan a las instancias de control administrativo y disciplinario en el Instituto, para las acciones que en ese sentido sean pertinentes con los servidores o contratistas involucrados.</t>
  </si>
  <si>
    <t>1. Reunión de sensibilización a los equipos territoriales, sobre el buen trato que debe caracterizar la atención que se brinda a los NNAJ.
2. Análisis de casos de convivencia y gestión de los educadores en cada unidad, en Comité Misional de Contexto Internado.
3. Evaluación de las acciones de educadores en los Comités Misionales de Externado.</t>
  </si>
  <si>
    <t>Actas de Reunión y Listados de Asistencia</t>
  </si>
  <si>
    <t>1. Se llevan a cabo procesos formativos durante los meses de sept., oct. y nov. en las Upi Arcadia, Eden, Luna Park, La 27 (solo sept. y oct.), Liberia (solo nov.), Rioja (solo sept. y oct.) y San Francisco
(Formatos de acta de reunión y listados de asistencia)
2. Se presentaron novedades de cierres, aperturas y traslado de algunas Upi Internado, terminaciones o cesiones anticipadas de contratos de tutores y traslados de tutores entre las Upi, lo que obligó a una reprogramación permanente tanto de las capacitaciones dirigidas a éstos como a una postergación del análisis propuesto de su gestión en los Comités Misionales, en este último período de seguimiento.
En el mes de noviembre se decide cierre temporal de la UPI  Edén como internado y se reinaugura la UPI Liberia.</t>
  </si>
  <si>
    <t>Eventuales situaciones de trato inadecuado de los servidores o contratistas hacia la población atendida, pueden deberse a la ausencia de procesos de fortalecimiento del talento humano que realiza atención a los NNAJ y a la falta de socialización de lineamientos dados en capacitaciones por parte de los participantes a los equipos en Upi y Territorio; de ello podrían derivarse acciones con daño o incompatibles al Modelo Pedagógico, así como hallazgos, demandas y daño a la imagen institucional.</t>
  </si>
  <si>
    <t>1. y 2. Mensual
3. Cuatrimestral</t>
  </si>
  <si>
    <t>Del periodo de septiembre a noviembre de 2021 se evidencian 5 requerimientos, de los cuales:
4 cuentan con su respectiva respuesta, en el Excel se detalla la fecha y el número de radico con el cual se emitió la misma.
1 con proyección de respuesta, donde a la respectivas Unidad de Protección Integral y Responsable se les remitió el caso para conocimiento y gestión pertinente, estando a la espera del insumo para brindar respuesta.</t>
  </si>
  <si>
    <t>Profesional de Apoyo de la STMEO</t>
  </si>
  <si>
    <r>
      <t xml:space="preserve">Educación 
</t>
    </r>
    <r>
      <rPr>
        <sz val="10"/>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rFont val="Times New Roman"/>
        <family val="1"/>
      </rPr>
      <t xml:space="preserve">
Internado </t>
    </r>
    <r>
      <rPr>
        <sz val="10"/>
        <rFont val="Times New Roman"/>
        <family val="1"/>
      </rPr>
      <t xml:space="preserve">
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Externado</t>
    </r>
    <r>
      <rPr>
        <sz val="10"/>
        <rFont val="Times New Roman"/>
        <family val="1"/>
      </rPr>
      <t xml:space="preserve">
Espacios de intervención (Unidad de Protección Integral, UPI) con mayor intensidad en la formación, ya sea educativa, en desarrollo de competencias y  potencialidades, y/o en habilidades sociales.
</t>
    </r>
    <r>
      <rPr>
        <b/>
        <sz val="10"/>
        <rFont val="Times New Roman"/>
        <family val="1"/>
      </rPr>
      <t>Objetivo: Desarrollo de estrategias para el fortalecimiento de las capacidades físicas, tecnológicas, administrativas, operativas y mejoramiento del desempeño institucional para enfrentar las necesidades del IDIPRON en el siglo XXI.</t>
    </r>
  </si>
  <si>
    <t>* Falta de reasignación de los insumos y materiales de talleres vocacionales cuyo funcionamiento se traslada a otras Upi conforme a las necesidades del Modelo Pedagógico.
* Falta de inclusión en los planes de estudio, de los productos e insumos a utilizar en los talleres vocacionales.
* Falta de entrenamiento básico para el manejo y control de inventarios.
* Ausencia de conteos físicos de manera periódica y verificación de inventario en caso de traslados de personal a cargo.
* Falta de registro de ingresos de elementos en el kardex, así como fallas en su  diligenciamiento y actualización.
* Debilidades en la entrega de elementos de consumo así como falta de trazabilidad en el destino final a NNAJ.
* Gestión inadecuada de elementos de consumo que generan excedentes almacenados con posible deterioro, merma u obsolecencia.
* Pérdida de control sobre los elementos debido a entregas informales o no oficiales y el acceso de varias personas al espacio de almacenamiento.
* Fallas en la organización de elementos debido a disposición inadecuada.
* Fallas en la custodia y preservación de elementos por filtraciones de agua, posibilidad de incendio sin la toma de medidas correspondientes y la baja rotación de aquellos que continen liquidos evaporables o volátiles.</t>
  </si>
  <si>
    <t>10
Potencial inoportunidad e/o ineficacia en el abastecimiento, manejo y control de elementos devolutivos y de consumo destinados a la atención de los NNAJ, en los espacios de almacenamiento temporal y talleres vocacionales en las Upi.</t>
  </si>
  <si>
    <t>* Fallas en la prestación del servicio.
* Incumplimiento de los objetivos del Modelo Pedagógico
* Quejas y reclamos por parte de los funcionarios o responsables de las actividades y de los NNAJ.
* Desgaste operativo en la ubicación de los elementos.
* Demora en el suministro de información sobre los elementos ocasionando retrasos en la atención de los NNAJ
* Pérdida de recursos de la Entidad.
* Hallazgos por parte de  entes de control internos y externos.
* Procesos penales, disciplinarios y fiscales.
*Deterioro de la imagen institucional.</t>
  </si>
  <si>
    <t>* Realización de un plan de mejoramiento sobre los procesos de planeación de educadores/as, realizado por la coordinación académica. 
* Realización de reporte a Submétodos sobre la pérdida o deterioro de insumos o materiales. 
* Se elaboran planes de mejora con acciones inmediatas de ajuste a las novedades encontradas. Se define plan de estandarización del control que se realiza en todas las Upi.</t>
  </si>
  <si>
    <t xml:space="preserve">1. y 3. Se realiza diligenciamiento y seguimiento de las  planeaciones de clases del segundo periodo académico, las cuales evidencian el desarrollo transversal del curriculo en artes, vitrales, confección y telares, en las Unidades San Francisco, Servitá, Arcadia y Molinos
(Formatos M-MED-FT-013 ejemplo seguimiento mensual de cada planeación y ruta OneDrive secretariacademica@idipron.gov.co/academia2021/segundo corte/planeaciones/unidades/proyectos pedagógicos/docentes/mes/semana No.). 
2. No se diligencian formatos de entrega de insumos por cuanto no existieron entregas de Almacén.
4. No se reportó traslado de insumos de talleres vocacionales entre unidades.  </t>
  </si>
  <si>
    <t>Rectora EPI y Profesional de apoyo
Líder Área Educación  y Profesional de apoyo</t>
  </si>
  <si>
    <t>Líder Contexto Internado y Externado, Profesional y Técnico de apoyo</t>
  </si>
  <si>
    <t xml:space="preserve">Debilidades en el abastecimiento, recepción, organización, preservación, custodia, control, entrega y seguimiento de la destinación final, a los elementos en espacios de almacenamiento temporal y talleres vocacionales, pueden generar la sustracción, pérdida o deterioro de recursos, así como hallazgos y procesos sancionatorios por parte de los entes de control. </t>
  </si>
  <si>
    <t>1. Se realiza seguimiento y da soporte técnico a los Espacios de Almacenamiento en los meses de octubre y noviembre, en cuanto al diligenciamiento y corrección de errores, a fin de mantener actualizado el formato digital por Unidad que reposa en la ruta idipronbgta-my.sharepoint.com/personal/recursos_idipron_gov_co/_layouts/15/onedrive.aspx?id=%2Fpersonal%2Frecursos%5Fidipron%5Fgov%5Fco%2FDocuments%2FCONTROL%20ESPACIOS%20DE%20ALMACENAMIENTO%20TEMPORAL
(Formato Digital M-MEX-FT-026 "Control de Espacio de Almacenamiento Temporal" y pantallazos correos electrónicos). 
2. Se llevan a cabo visitas de seguimiento y revisión a los Espacios de Almacenamiento de las Upi San Francisco (03/10), La 32 (12/10), Oasis (13/10), Rioja (19/10), Conservatorio y Molinos (30/11). Así mismo 
se realiza acompañamiento a Contexto Externado en el mes de noviembre para revisión de acciones conjuntas y seguimiento a casas de externado, en las cuales se aborda el tema de Espacios de Almacenamiento en el ítem No. 5
(Actas de reunión del Equipo de Recursos y del Contexto Externado).</t>
  </si>
  <si>
    <r>
      <t xml:space="preserve">Salud </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Objetivo: Armonizar el modelo pedagógico a las realidades del sigo XXI.</t>
    </r>
  </si>
  <si>
    <t xml:space="preserve">* Falencias en el cumplimiento de las directrices de la Resolución 2674 de 2013 relacionado con infraestructura, recurso humano, almacenamiento, equipos, utensilios y saneamiento en las cocinas de las Upi.
* Debilidades en el seguimiento de la gestión oportuna del mantenimiento periódico de las trampas de grasa por parte del área encargada. 
</t>
  </si>
  <si>
    <t xml:space="preserve">11
Contingente incumplimiento de Buenas Prácticas de Manofactura que afecte las condiciones básicas de higiene en la fabricación de los alimentos para los NNAJ </t>
  </si>
  <si>
    <t xml:space="preserve">* Contaminación de los alimentos por los gases que se generan en las trampas de grasa por falta de mantenimiento oportuno. 
* Sobrecostos de mantenimiento y operación. </t>
  </si>
  <si>
    <t>* Elaboración del formato "Perfil Sanitario Servicios de Alimentación M-MSD-FT-038" con socialización a los Encargados de Unidades, Subdirección de Métodos, Áreas de Infraestructura y Mantenimiento y Equipos de la Subdirección Administrativa y Financiera.
*  Visita de Acompañamiento y Asesoría Técnica en Buenas Prácticas de Manufactura a los Servicios de Alimentación, documentada en formato "M-MSD-FT-019".</t>
  </si>
  <si>
    <t xml:space="preserve">La inobservancia de los lineamientos establecidos para la fabricación de alimentos en la Resolución 2674 de 2013 y las debilidades en el seguimiento oportuno del mantenimiento de las trampas de grasa, pueden generar condiciones que contaminen la alimentación ofrecida a los NNAJ afectando su estado de salud y provocando sobrecostos de mantenimiento y operación. </t>
  </si>
  <si>
    <t xml:space="preserve">* El campo "Área" solo aplica al interior del IDIPRON para entender el objetivo del área donde se genera el riesgo y el alcance del mismo  </t>
  </si>
  <si>
    <t>4. MODERADO</t>
  </si>
  <si>
    <t>5. MODERADO</t>
  </si>
  <si>
    <t>DESCRIPCIÓN DE CAMBIOS EN RIESGOS</t>
  </si>
  <si>
    <t>FECHA  (DD/MM/AAAA)</t>
  </si>
  <si>
    <t>1. ALTO</t>
  </si>
  <si>
    <t>1</t>
  </si>
  <si>
    <t>Se consolidan los riesgos de los mapas formulados por SE3 y Contextos en este Mapa Misional, con el fin de responder al manejo de los mismos por proceso (Modelo Pedagógico) conforme lo establece la Guía de Administración del Riesgo para el Sector Público y la Política de Administración del Riesgo del Instituto, esta unificación implica ajuste en las variables de análisis del riesgo, evaluación del riesgo y riesgo residual.</t>
  </si>
  <si>
    <r>
      <rPr>
        <sz val="10"/>
        <rFont val="Times New Roman"/>
        <family val="1"/>
      </rPr>
      <t>Edith Johana Fuentes</t>
    </r>
    <r>
      <rPr>
        <sz val="10"/>
        <color theme="1"/>
        <rFont val="Times New Roman"/>
        <family val="1"/>
      </rPr>
      <t>-Juan Manuel Cruz-Ingrid Alfonso-Adriana Lopez-Johanna Leon-Nidia Gutierrez-Jefferson Sterling-Freddy Martinez-</t>
    </r>
    <r>
      <rPr>
        <sz val="10"/>
        <rFont val="Times New Roman"/>
        <family val="1"/>
      </rPr>
      <t>Erika Tobar</t>
    </r>
    <r>
      <rPr>
        <sz val="10"/>
        <color theme="1"/>
        <rFont val="Times New Roman"/>
        <family val="1"/>
      </rPr>
      <t>-Sandra Patricia Serrato-Yenny Zapata-Constanza Mancipe-Audi Flores-Yasmín Padilla Rodríguez</t>
    </r>
  </si>
  <si>
    <t>2. ALTO</t>
  </si>
  <si>
    <t>Se realiza 1er. Seguimiento</t>
  </si>
  <si>
    <t>Se realizan ajustes en las actividades de control definiendo solamente aquellas que son efectivamente aplicadas y evidenciadas en un documento de control; se incorporaron las frecuencias para cada una de ellas; se verificó y actualizó la evaluación de efectividad de las actividades de control en los riesgos 2, 5 y 9, con lo cual se modifican los pesos del diseño y ejecución de cada control, la necesidad o no de implementar actividades de fortalecimiento del control así como la valoración del riesgo residual y se proyectaron actividades de fortalecimiento en los casos que así se requería. Lo anterior como resultado del análisis de las observaciones presentadas por la Oficina de Control Interno OCI al 1er. Seguimiento Cuatrimestral de Mapas entregado.</t>
  </si>
  <si>
    <r>
      <rPr>
        <sz val="10"/>
        <rFont val="Times New Roman"/>
        <family val="1"/>
      </rPr>
      <t>Edith Johana Fuentes</t>
    </r>
    <r>
      <rPr>
        <sz val="10"/>
        <color theme="1"/>
        <rFont val="Times New Roman"/>
        <family val="1"/>
      </rPr>
      <t>-Juan Manuel Cruz-Ingrid Alfonso-Adriana Lopez-Johanna Leon-Nidia Gutierrez-Jefferson Sterling-Freddy Martinez-</t>
    </r>
    <r>
      <rPr>
        <sz val="10"/>
        <rFont val="Times New Roman"/>
        <family val="1"/>
      </rPr>
      <t>Erika Tobar</t>
    </r>
    <r>
      <rPr>
        <sz val="10"/>
        <color theme="1"/>
        <rFont val="Times New Roman"/>
        <family val="1"/>
      </rPr>
      <t>-Sandra Patricia Serrato-Yenny Zapata-Constanza Mancipe-Eunice Campos-Audi Flores-Ginna Gonzalez-Natalia Vargas-Karen Rodríguez-Sara Romero-Yenny Corzo-Yasmín Padilla Rodríguez</t>
    </r>
  </si>
  <si>
    <t>Se realiza 2do. Seguimiento Cuatrimestral</t>
  </si>
  <si>
    <t>Edith Johana Fuentes-Juan Manuel Cruz-Ingrid Alfonso-Adriana Lopez-Johanna Leon-Nidia Gutierrez-Jefferson Sterling-Freddy Martinez-Erika Tobar-Sandra Patricia Serrato-Yenny Zapata-Constanza Mancipe-Eunice Campos-Audi Flores-Ginna Gonzalez-Natalia Vargas-Karen Rodríguez-Sara Romero-Yenny Corzo-Yasmín Padilla Rodríguez</t>
  </si>
  <si>
    <t>Se realiza 3er. Seguimiento Cuatrimestral. Se ajusta la periodicidad de la actividad 4, del Área de Espiritualidad en el Riesgo 2, pasando de trimestral a mensual; así mismo, en el Riesgo 4 se ajusta la actividad 1, indicando que solo opera la solicitud de enfermera en las Upi que no cuenten en formar permanente con este servicio.</t>
  </si>
  <si>
    <t>5. ALTO</t>
  </si>
  <si>
    <t>REVISÓ</t>
  </si>
  <si>
    <t>APROBACIÓN LÍDER DEL PROCESO</t>
  </si>
  <si>
    <t>APOYO OFICINA DE ASESORA DE PLANEACIÓN</t>
  </si>
  <si>
    <t>6. ALTO</t>
  </si>
  <si>
    <t>YASMÍN PADILLA RODRÍGUEZ</t>
  </si>
  <si>
    <t>7. ALTO</t>
  </si>
  <si>
    <t>PROFESIONALES Y TÉCNICOS SUBDIRECCIÓN DE MÉTODOS EDUCATIVOS Y OPERATIVOS - SE3 Y CONTEXTOS</t>
  </si>
  <si>
    <t>TÉCNICO OPERATIVO 314-5 - SUBDIRECCIÓN DE MÉTODOS EDUCATIVOS Y OPERATIVOS</t>
  </si>
  <si>
    <t>1. EXTREMO</t>
  </si>
  <si>
    <t>2. EXTREMO</t>
  </si>
  <si>
    <t>3. EXTREMO</t>
  </si>
  <si>
    <t>4. EXTREMO</t>
  </si>
  <si>
    <t>6. EXTREMO</t>
  </si>
  <si>
    <t>7. EXTREMO</t>
  </si>
  <si>
    <r>
      <t xml:space="preserve">Educación: </t>
    </r>
    <r>
      <rPr>
        <sz val="10"/>
        <rFont val="Times New Roman"/>
        <family val="1"/>
      </rPr>
      <t xml:space="preserve">1. Se realiza diligenciamiento semanal del formato PLANEACIÓN DE CLASES M-MED-FT-013. 2. Los formatos ENTREGA DE ELEMENTOS DE CONSUMO Y CONSUMO CONTROLADO A SERVIDORES A-GLO-FT-010 (o M-MEX-FT-029) y ENTREGA DE ELEMENTOS DE CONSUMO PARA EL DESARROLLO DE ACTIVIDADES A NNAJ M-MEX-FT-016, se diligencian según las entregas realizadas por el Almacén y las necesidades presentadas en las Upi. 3. Se lleva a cabo seguimiento semanal del apoyo académico a la planeación de talleristas vocacionales frente a las entregas de insumos realizadas por el líder administrativo de la Upi en los formatos de entrega de elementos antes referidos. 4. Se hace seguimiento mensual desde la Secretaría Académica a los reportes de no consumo o minimo consumo de insumos, con el fin de reasignarlos.
</t>
    </r>
    <r>
      <rPr>
        <b/>
        <sz val="10"/>
        <rFont val="Times New Roman"/>
        <family val="1"/>
      </rPr>
      <t xml:space="preserve">Internado y Externado: </t>
    </r>
    <r>
      <rPr>
        <sz val="10"/>
        <rFont val="Times New Roman"/>
        <family val="1"/>
      </rPr>
      <t xml:space="preserve">Visitas semestrales a las UPI con énfasis en el seguimiento y verificación  de los recursos para el servicio de los NNAJ, su disposición, proceso de entrega y las adecuadas condiciones de los espacios de almacenamiento temporal.
</t>
    </r>
    <r>
      <rPr>
        <b/>
        <sz val="10"/>
        <rFont val="Times New Roman"/>
        <family val="1"/>
      </rPr>
      <t xml:space="preserve">STMEO: </t>
    </r>
    <r>
      <rPr>
        <sz val="10"/>
        <rFont val="Times New Roman"/>
        <family val="1"/>
      </rPr>
      <t>1.</t>
    </r>
    <r>
      <rPr>
        <b/>
        <sz val="10"/>
        <rFont val="Times New Roman"/>
        <family val="1"/>
      </rPr>
      <t xml:space="preserve"> </t>
    </r>
    <r>
      <rPr>
        <sz val="10"/>
        <rFont val="Times New Roman"/>
        <family val="1"/>
      </rPr>
      <t xml:space="preserve">Llevar a cabo seguimiento semanal en el formato digital CONTROL DE ESPACIOS DE ALMACENAMIENTO TEMPORAL M-MEX-FT-026 (compartido a través de drive con las Unidades desde el correo recursos@idipron.gov.co), realizando a través de correo electrónico las retroalimentaciones necesarias para mantener actualizado el registro.  2. Se llevan a cabo visitas trimestrales de verificación que son documentadas en formato de Acta de Reunión M-GDO-FT-004 y listado de asistencia. </t>
    </r>
  </si>
  <si>
    <t>* Se realiza visita de seguimiento a la Upi Luna Park el 25/11/2021. Se tiene programada 2da visita de seguimiento a las Upi Arcadia, Liberia y La 27 en el mes de diciembre. 
(Formato de Visita 011, formato de Acta 004 y listado asistencia 010).
* Se realiza seguimiento a los EAT directamente por parte de las Upi Arcadia, Edén, La 27, Liberia (solo nov.), Luna Park y San Francisco, durante los meses de sept., oct. y nov.
(Formatos acta de reunión)
En el mes de noviembre se decide cierre temporal de la UPI  Edén como internado y se reinaugura la UPI Liberia.
* Se realiza visita a las Unidades de Externado Bosa, Belén, Consevatorio, Florida, La 32, Molinos, Oasis, Perdomo, Santa Lucía y Servita, realizando seguimiento a los EAT
(Formato de Acta de Reunion, en el Item No 5. ESPACIO DE ALMACENAMIENTO TEMPORAL)</t>
  </si>
  <si>
    <t xml:space="preserve">1. Se realiza un muestreo de cada estrategia territorial durante los meses de sept., oct. y nov, frente al formato de acta de encuentro (M-MTE-FT-002) y asistencia encuentro (M-M-MTE-003), donde se evidencia que se están aprobando de manera semanal los formatos por parte de los referentes zonales de las estrategias Caminando Relajado (36 procesos), Prevención (55 procesos) y Trabajo Calle (55 procesos). Esta aprobación se establece con la firma de éstos en los formatos mencionados
(Formatos de acta de encuentro y asistencia a encuentro)
2. Se ha realizado seguimiento de manera mensual por parte de las estrategias, sensibilizando a los equipos frente al correcto diligenciamiento y manejo de los formatos utilizados en el desarrollo de las actividades. 
(Actas de reunión A-GDO-FT-004 de Caminando Relajado (7), Prevención (12) y Trabajo Calle (11) y registro de asistencia a reunión A-GDH-FT-010). </t>
  </si>
  <si>
    <t>1. Teniendo en cuenta la actualización de la plataforma estratégica del Idipron, en el mes de octubre se participó de Mesa de Trabajo para la construcción del brouchure de la oferta institucional, que incorpora los servicios a los que pueden acceder los AJ que desean vincularse
(Documento PDF en su primera versión).
2. Teniendo en cuenta que no hay aún una versión oficial del Brouchure de la Oferta Institucional, las Unidades no han procedido a la socialización con los equipos.
3. En los Comités Misionales del Contexto realizados durante el período, se socializaron aspectos relevantes de la oferta de servicios que se tiene planteada para las Upi Externado, mediante lo cual se busca fortalecer la apropiación y ejecución de las actividades por parte de los equipos
(Actas de Reunión y Listados de Asistencia)</t>
  </si>
  <si>
    <t>1. Se realiza articulación con la Secretaría Distrital de Integración Social para el desarrollo de capacitaciones de Enfoque Diferencial a los equipos de las Upi Externado, llevadas a cabo los días 30/11 y 01/12/2021
(Formatos Actas Articulación y Metodología, Formatos de Asistencia) 
ACCIÓN DE FORTALECIMIENTO
3.  No se pudo realizar debido a las dinámicas de las UPI en el último período de la vigencia, que obligaron a la rotación continua de los/as tutores/as, impidiendo así el seguimiento de su funcionalidad en las Unidades, dada la corta permanencia en aquellas a las que llegaban.</t>
  </si>
  <si>
    <t>1. Se realiza seguimiento y control de los insumos manejados para la atención en los procesos con los NNAJ por parte de los equipos de las estrategias Caminando Relajado (4), Prevención (2) y Trabajo Calle (2), durante los meses de sept., oct. y nov. 
(Formatos A-GDO-FT-004, M-MEX-FT-012 y M-MEX-FT-029). 
2. Se realizan comités operativos desde las zonas territoriales en los meses de sept., oct. y  nov., para dar seguimiento a la atención integral de los NNAJ. Trabajo Calle no realiza esta acción por el perfil de los CHC.
(Actas de Reunión y Listados de Asistencia)</t>
  </si>
  <si>
    <r>
      <rPr>
        <sz val="10"/>
        <rFont val="Times New Roman"/>
        <family val="1"/>
      </rPr>
      <t>2. Seguimiento de soportes documentales que dan cuenta de la gestión de los archivos de gestión y misional en cada Upi.</t>
    </r>
    <r>
      <rPr>
        <sz val="10"/>
        <color rgb="FFFF0000"/>
        <rFont val="Times New Roman"/>
        <family val="1"/>
      </rPr>
      <t xml:space="preserve">
</t>
    </r>
    <r>
      <rPr>
        <sz val="10"/>
        <rFont val="Times New Roman"/>
        <family val="1"/>
      </rPr>
      <t xml:space="preserve">
3. Envío de correos electrónicos por parte de las Upi Externado al Líder de Contexto, con los inventarios y transferencias de folios que se presenten, los cuales serían retroalimentados por el mismo medio.</t>
    </r>
  </si>
  <si>
    <r>
      <t>2. Mensual</t>
    </r>
    <r>
      <rPr>
        <sz val="10"/>
        <color rgb="FFFF0000"/>
        <rFont val="Times New Roman"/>
        <family val="1"/>
      </rPr>
      <t xml:space="preserve"> </t>
    </r>
    <r>
      <rPr>
        <sz val="10"/>
        <rFont val="Times New Roman"/>
        <family val="1"/>
      </rPr>
      <t xml:space="preserve">
3. Cuatrimestral</t>
    </r>
  </si>
  <si>
    <t>ACTIVIDAD DE CONTROL
Se realiza visita a las Unidades de Externado Bosa, Belén, Consevatorio, Florida, La 32, Molinos, Oasis, Perdomo, Santa Lucía y Servita, realizando seguimiento al Archivo Misional y de Gestion
(Formato de Acta de Reunion, en el Item No 6. ADMINISTRATIVO)
ACTIVIDAD DE FORTALECIMIENTO
3. Las Unidades Externado documentan el trámite de los archivos de gestión y misional, comunicándolo al Contexto.
 (Formatos de inventario unico documental)</t>
  </si>
  <si>
    <t>Se ha realizado diligenciamiento y trámite de transferencia de la documentación que conforma el archivo misional e inventario al momento de los traslados de los NNAJ, en las Estrategias Caminando Relajado (21-28/10/2021), Prevención (09-10-21-23-27/09, 14-22/10 y 11-12-18/11/2021) y Trabajo Calle (21/09, 27/10 y 02-05/11/2021)
(A-GDO-FT-004, A-GDO-FT-018 y A-GDO-FT-006)</t>
  </si>
  <si>
    <t>Se llevan a cabo capacitaciones y sensibilización con los colaboradores de las estrategias territoriales Caminando Relajado y Trabajo Calle, frente el buen trato, modelo pedagógico y código de integridad y rutas de atención ciudadana. La estrategia de Prevención tiene progamada la formación para el 28/12/2021 posterior a la entrega de este seguimiento
(Actas de reunión y listados de asistencia del 23/09/2021 y 27/11/2021)</t>
  </si>
  <si>
    <r>
      <rPr>
        <b/>
        <sz val="10"/>
        <rFont val="Times New Roman"/>
        <family val="1"/>
      </rPr>
      <t xml:space="preserve">Psicosocial: </t>
    </r>
    <r>
      <rPr>
        <sz val="10"/>
        <rFont val="Times New Roman"/>
        <family val="1"/>
      </rPr>
      <t xml:space="preserve">1. El Área comunica mediante correo electrónico a los equipos psicosociales al momento de su vinculación, la parametrización de acciones existente en el SIMI en documentos excel "Parámetros y/o multivalores Área Psicosocial AS/FORMULARIO FICHA DE OBSERVACIÓN Y/O SEGUIMIENTO Y OTROS FORMULARIOS" y "Descripción y consolidado parametros psicosociales", así como los tiempos de cargue de la misma. 2. El equipo psicosocial ubicado en la sede administrativa de calle 15, realiza seguimiento bimestral en las Unidades de Protección Integral a las acciones psicosociales realizadas con los NNAJ por parte de los equipos psicosociales; las situaciones evidenciadas cuantitativas y cualitativas se registran en el formato de ACTA M-GCO-FT-004 y REGISTRO DE ASISTENCIA COMITÉ, JUNTA, REUNIÓN, CAPACITACIÓN Y-O ACTIVIDADES DE BIENESTAR A-GDH-FT-010. 3. Se lleva a cabo socialización semestral a los equipos psicosociales sobre el adecuado registro de la información, documentándola en formato ACTA DE REUNIÓN A-GD-FT-004. 4. Se adelanta la consolidación mensual, en base excel, de las solicitudes de ajuste en el cargue de registros de SIMI, surgidas del reporte de los equipos psicosociales, evidenciados en la revisión de acciones y verificados en el seguimiento al cumplimiento de obligaciones contractuales, procediendo a su seguimiento y envío a la STMEO, a su vez se proyectan acciones de mejora en formato ACTA M-GCO-FT-004 y REGISTRO DE ASISTENCIA COMITÉ, JUNTA, REUNIÓN, CAPACITACIÓN Y-O ACTIVIDADES DE BIENESTAR A-GDH-FT-010. 5. Se documentan e informan mediante correo electrónico a las dependencias encargadas, las dificultades relacionadas con acceso y funcionamiento de los equipos de computo y de la plataforma SIMI, conectividad y fallas en el fluido eléctrico, cada vez que se presentan. </t>
    </r>
    <r>
      <rPr>
        <b/>
        <sz val="10"/>
        <rFont val="Times New Roman"/>
        <family val="1"/>
      </rPr>
      <t xml:space="preserve">STMEO: * </t>
    </r>
    <r>
      <rPr>
        <sz val="10"/>
        <rFont val="Times New Roman"/>
        <family val="1"/>
      </rPr>
      <t xml:space="preserve">Seguimiento mensual a solicitudes de ajuste del cargue de acciones psicosociales en SIMI verificando con el equipo de Soporte su ajuste, según base de datos Control Eliminaciones SIMI. * Visitas de seguimiento anual a las Upi y áreas segtún cronograma, respecto al cargue de información en el SIMI y la verificación de sus documentos soporte, dejando el registro en formato de ACTA M-GCO-FT-004 y REGISTRO DE ASISTENCIA COMITÉ, JUNTA, REUNIÓN, CAPACITACIÓN Y-O ACTIVIDADES DE BIENESTAR A-GDH-FT-010. 
</t>
    </r>
    <r>
      <rPr>
        <b/>
        <sz val="10"/>
        <rFont val="Times New Roman"/>
        <family val="1"/>
      </rPr>
      <t>Educación-Formación Técnica:</t>
    </r>
    <r>
      <rPr>
        <sz val="10"/>
        <rFont val="Times New Roman"/>
        <family val="1"/>
      </rPr>
      <t xml:space="preserve">  Diligenciamiento del formato MATRÍCULA  CURSOS  CORTA Y LARGA DURACIÓN  M-MED-FT-018, en forma trimestral o conforme a la frecuencia de ingresos de AJ desde el Área de Territorio. 
</t>
    </r>
    <r>
      <rPr>
        <b/>
        <sz val="10"/>
        <rFont val="Times New Roman"/>
        <family val="1"/>
      </rPr>
      <t xml:space="preserve">Educación-Academia: </t>
    </r>
    <r>
      <rPr>
        <sz val="10"/>
        <rFont val="Times New Roman"/>
        <family val="1"/>
      </rPr>
      <t xml:space="preserve">1. Diligenciamiento del formato de MATRÍCULA ESCUELA PEDAGÓGICA INTEGRAL IDIPRON M-MED-FT-015 y registro en SIMI. 2. Gestionar convalidación académica con colegios autorizados por la Secretaría de Educación diligenciando el formato Inscripción para Convalidar M-MED-FT-027. 3. Registro en el campo de observaciones de matrícula en SIMI sobre la documentación que cada NNAJ ha radicado con el apoyo académico. 4. Realizar seguimiento mensual desde la Secretaría Académica al reporte de Matriculados del SIMI para identificar posibles matrículas sin certificados, verificando las gestiones realizadas a través de la matríz Reporte de Novedades de Matrículas así como la inscripción a convalidaciones compartida en Drive con los apoyos académicos de las Upi, estableciendo y comunicando vía correo electrónico las acciones de mejora.
</t>
    </r>
    <r>
      <rPr>
        <b/>
        <sz val="10"/>
        <rFont val="Times New Roman"/>
        <family val="1"/>
      </rPr>
      <t>Espiritualidad:</t>
    </r>
    <r>
      <rPr>
        <sz val="10"/>
        <rFont val="Times New Roman"/>
        <family val="1"/>
      </rPr>
      <t xml:space="preserve"> 1. Capacitación semestral sobre el uso y diligenciamiento de los formatos e instructivos a los funcionarios y/o contratistas nuevos que lleguen al Área, diligenciando el Acta A-GDO-FT-004 y Registro de asistencia a reunión y/o capacitación A-GDH-FT-010. 2. Socialización semestral frente al manejo y uso de los parámetros creados en SIMI para el cargue de actividades, documentada mediante Acta A-GDO-FT-004 y Registro de asistencia a reunión y/o capacitación A-GDH-FT-010. 3. Seguimiento mensual de las actividades desarrolladas por los colaboradores verificando el adecuado registro en el SIMI, documentada mediante Acta A-GDO-FT-004 y Registro de asistencia a reunión y/o capacitación A-GDH-FT-010. 
</t>
    </r>
    <r>
      <rPr>
        <b/>
        <sz val="10"/>
        <rFont val="Times New Roman"/>
        <family val="1"/>
      </rPr>
      <t xml:space="preserve">Territorio: </t>
    </r>
    <r>
      <rPr>
        <sz val="10"/>
        <rFont val="Times New Roman"/>
        <family val="1"/>
      </rPr>
      <t xml:space="preserve">Los Referentes Zonales revisan y aprueban semanalmente la documentación entregada por los equipos que realizan el diligenciamiento de los formatos Ficha de Ingreso(M-MTE-FT-012) y Asistencia a encuentro (M-MTE-FT-003). Los Auxiliares Administrativos Zonales de Territorio, verifican y  cargan al Sistema Misional toda la información, con una frecuencia semanal.  Los Refentes Zonales, el Líder Sigid y los Coordinadores de Estrategia, en forma mensual, realizan seguimiento y retroalimentación al correcto diligenciamiento y manejo adecuado de los formatos que son utilizados en el desarrollo de las actividades por parte del equipo territorial, los cuales permiten evidenciar las atenciones que se realizan con los NNAJ, documentando el formato acta de reunión (A-GDO-FT-004), en la cual se establecen las inconsistencias presentadas y determinan acciones de mejora.
</t>
    </r>
    <r>
      <rPr>
        <b/>
        <sz val="10"/>
        <rFont val="Times New Roman"/>
        <family val="1"/>
      </rPr>
      <t xml:space="preserve">Externado: </t>
    </r>
    <r>
      <rPr>
        <sz val="10"/>
        <rFont val="Times New Roman"/>
        <family val="1"/>
      </rPr>
      <t xml:space="preserve">1. Se realiza seguimiento semanal por parte de los Responsables de las Upi Externado en relación con el correcto diligenciamiento, cargue y firma de las planillas, comunicándolo vía correo electrónico al Líder de Contexto. 2. Se lleva a cabo seguimiento semanal al cargue de asistencia en las UPI, por parte de la Sub. de Métodos Educativos y Operativos, mediante la verificación del reporte de Soporte SIMI y realizando la solicitud de ajustes a que haya lugar. 3. Se hace verificación mensual por parte del Lider de Contexto Externado, mediante el Comité Misional documentado en formato Acta A-GDO-FT-004, al cargue oportuno y eficaz de asistencias por parte de las Upi, haciendo cruces de reportes de las Upis frente a requerimientos desde la Subdirección de Métodos Educativos y Operativos, estableciendo acciones de mejora.
</t>
    </r>
    <r>
      <rPr>
        <b/>
        <sz val="10"/>
        <rFont val="Times New Roman"/>
        <family val="1"/>
      </rPr>
      <t xml:space="preserve">Salud: </t>
    </r>
    <r>
      <rPr>
        <sz val="10"/>
        <rFont val="Times New Roman"/>
        <family val="1"/>
      </rPr>
      <t>* Se registra tanto en formato Registro diario de enfermería M-MSD-FT-033, como en el SIMI/Módulo Salud y alimentación/Registro diario de atención por enfermería,  las acciones indicadas en el instructivo Acciones de Enfermería M-MSD-IN-026, según las frecuencias de su sistematización y entrega final al Área de Salud, la cual revisa el adecuado diligenciamiento, consignándolo en formato Acta A-GDO-FT-004. * El Manual Operativo del Área contempla dentro de la atención pedagógica en el Componente de Mitigación, la realización de talleres con ejes de trabajo específicos en torno al Consumo de SPA, los cuales se realizan trimestralmente, se documentan en el formato talleres y acciones formativas M-MEX-FT-007 y se encuentran parametrizados en el SIMI en Busqueda Afectiva/Actividades Educativas. * Se realiza revisión mensual de talleres pedagógicos impartidos por el equipo del Componente de Mitigación en Upis, tanto en físico como en SIMI.</t>
    </r>
  </si>
  <si>
    <t>Anual</t>
  </si>
  <si>
    <t>Documentar los lineamientos en torno a la atención brindada a la población migrante que desea vincularse a la oferta institucional.</t>
  </si>
  <si>
    <t>Documentos
Listados Asistencia</t>
  </si>
  <si>
    <t>ACTIVIDADES DE CONTROL
1. Se gestiona toda la información para la jornada de documentación que se proyecta con apoyo de la Registraduría.
(Pantallazos correos electrónicos de 15/09, 06-25/10 y 3-10-13/11/2021).
2.Se realizan dos talleres educativos relacionados con la importancia del documento de identificación en la Upi Rioja el 05/10/2021 (36 jóvenes)
(Formatos de Talleres y Acciones Formativas M-MEX-FT-007)
3. Se realiza solicitud de elaboración y posterior difusión de 1 pieza comunicativa, a todos los correos de los  funcionarios para posterior socialización entre NNAJ pertenecientes a las UPIS de IDIPRON
(Pieza comunicativa y pantallazo correo electrónico)
ACCIÓN DE FORTALECIMIENTO
Se llevaron a cabo 2 reuniones en la STMEO los días 14/07 y 09/09/2021, en las que se discutieron los aspectos contemplados institucionalmente en la atención a la población migrante, conforme al documento resumen entregado
(Documento y Listados de Asistencia)</t>
  </si>
  <si>
    <t>1. Se llevaron a cabo talleres educativos en prevención del delito y lesiones personales en las Upi Arcadia (2 encuentros-21 NA), Bosa (5 encuentros-89 J), La 32 (3 encuentros-40 AJ), Perdomo (4 encuentros-76 AJ), Rioja (3 encuentros-55 J) y Servitá (4 encuentros-57 AJ) 
(Formatos de talleres y acciones formativas de 09-10-16-19 y 21/09, 01-05 y 14/10/2021, 02-10 y 12/11/2021).</t>
  </si>
  <si>
    <t>1. Se realiza revisión al equipo de enfermería al cargue de información registrada en el Sistema de información misional SIMI, de igual forma se realiza la revisión del respectivo diligenciamiento de los formatos establecidos para el registro de los mismos de los meses de agosto, septiembre, octubre y noviembre
(Formatos de acta y listados de asistencia).
2. y 3. Se realiza revisión general del cargue de información en el SIMI por parte de los profesionales del equipo de Reducción de Riesgo y Daño y el correcto diligenciamiento de los formatos
(Formatos de acta y listados de asistencia).</t>
  </si>
  <si>
    <r>
      <rPr>
        <b/>
        <sz val="10"/>
        <rFont val="Times New Roman"/>
        <family val="1"/>
      </rPr>
      <t>Emprender:</t>
    </r>
    <r>
      <rPr>
        <sz val="10"/>
        <rFont val="Times New Roman"/>
        <family val="1"/>
      </rPr>
      <t xml:space="preserve"> 1. El equipo social de cada Actividad de corresponsabilidad modalidad Estímulo, realiza seguimiento a las inasistencias de las y los jóvenes, empleando como insumo la base de datos de asistencia de jóvenes vinculados remitida por el equipo de Soporte SIMI, para adelantar las acciones pedagógicas establecidas. 2. Mensualmente (mes vencido) el (la) lider del equipo social adelanta la verificación de las acciones de seguimiento y acompañamiento adelantadas en el trimestre con los jóvenes que presentan inasistencia, inasistencia académica o comportamiento indebido (causas de finalización anticipada previstas para este riesgo) en las actividades de corresponsabilidad,  a partir del reporte SIMI de seguimientos a la finalización anticipada de vinculación de los jovenes, consignando los resultados en el formato de Acta A-GDO-FT-004. 3. En la experiencia de primer empleo a cargo del componente de Empleabilidad, se realizan mensualmente capacitaciones de sensibilización a las y los jóvenes vinculados a la estrategia, en el fortalecimiento de competencias blandas, las cuales son registradas en el formato Talleres Educativos y Acciones Formativas M-MEX-FT-007. 4. Se realiza seguimiento telefónico trimestral consignado en formato ATENCIÓN A JÓVENES PARA EMPLEABILIDAD M-MEM-FT-005, en el cual se indaga el por qué la o el joven no continuó y así realizar un nuevo proceso, dejando el registro en la FOS (SIMI), en el parámetro AEM/Seguimiento llamada telefónica empleabilidad para jóvenes activos y AEM/Seguimiento telefónico para jóvenes post egreso. </t>
    </r>
    <r>
      <rPr>
        <b/>
        <sz val="10"/>
        <rFont val="Times New Roman"/>
        <family val="1"/>
      </rPr>
      <t xml:space="preserve">
Internado: </t>
    </r>
    <r>
      <rPr>
        <sz val="10"/>
        <rFont val="Times New Roman"/>
        <family val="1"/>
      </rPr>
      <t xml:space="preserve">1. Formular anualmente, hacer seguimiento mensual y evaluar al final de la vigencia, con los tutores de vivenda y facilitadores de convivencia, las estrategias para promover logros en los NNAJ dentro del Modelo Pedagógico, en los formatos "Estrategia de fortalecimiento del Modelo Pedagógico en Unidades de Internado" M-MIN-FT-012 y Acta de Reunión  A-GDO-FT-004. 2. Implementar la Auto y Co-evaluación inicial (en el 1er. semestre) y final (en el segundo semestre) de NNAJ, con participación del Comité Misional de las Unidades Internado, como estrategia para fortalecer la atención en su proceso de convivencia, en el formato Auto y Co-evaluación de convivencia M-MIN-FT-003. 3. Abordaje de situaciones  que requieran la identificación de estrategias de intervención a través del Comité Misional de las Unidades Internado llevado a cabo semanalmente y documentado en formato de Acta Reunión A-GDO-FT-004. 4. Los responsables de Upi realizan un seguimiento mensual a las necesidades de mantenimiento a la infraestructura documentando su estado de avance en formato Acta Reunión A-GDO-FT-004. 5. Visitas semestrales a las UPI Internado con énfasis en el ciudado y mantenimiento de las instalaciones de la unidad (formato M-MIN-FT-011). 
</t>
    </r>
    <r>
      <rPr>
        <b/>
        <sz val="10"/>
        <rFont val="Times New Roman"/>
        <family val="1"/>
      </rPr>
      <t xml:space="preserve">Territorio: </t>
    </r>
    <r>
      <rPr>
        <sz val="10"/>
        <rFont val="Times New Roman"/>
        <family val="1"/>
      </rPr>
      <t>1.</t>
    </r>
    <r>
      <rPr>
        <b/>
        <sz val="10"/>
        <rFont val="Times New Roman"/>
        <family val="1"/>
      </rPr>
      <t xml:space="preserve"> </t>
    </r>
    <r>
      <rPr>
        <sz val="10"/>
        <rFont val="Times New Roman"/>
        <family val="1"/>
      </rPr>
      <t>Entrega de insumos mensual por parte de los Coordinadores de Zona a su equipo de colaboradores, según necesidad reportada mediante formato requisición de insumos, material didáctico y meriendas  (M-MEX- FT-012), en formato entrega de elementos de consumo a servidores (M-MEX-FT-029), a fin de realizar ajustes, aprobación y sostenimiento en la aplicación de las actividades territoriales. 2. Seguimiento mensual realizado en Reunión del Contexto, respecto a la permanencia de los NNAJ en las estrategias territoriales al contar con la disponibilidad de los recursos para las actividades, documentándolo en formato Acta Reunión (A-GDO-FT-004).</t>
    </r>
    <r>
      <rPr>
        <b/>
        <sz val="10"/>
        <rFont val="Times New Roman"/>
        <family val="1"/>
      </rPr>
      <t xml:space="preserve">
Educación: </t>
    </r>
    <r>
      <rPr>
        <sz val="10"/>
        <rFont val="Times New Roman"/>
        <family val="1"/>
      </rPr>
      <t>Anualmente</t>
    </r>
    <r>
      <rPr>
        <b/>
        <sz val="10"/>
        <rFont val="Times New Roman"/>
        <family val="1"/>
      </rPr>
      <t xml:space="preserve"> s</t>
    </r>
    <r>
      <rPr>
        <sz val="10"/>
        <rFont val="Times New Roman"/>
        <family val="1"/>
      </rPr>
      <t xml:space="preserve">e aplican los formatos "Plan de gobierno M-MED-FT-022", "Acta de instalación del jurado de votación M-MED-FT-023", "Acta de escrutinios M-MED-FT-024" y "Acta de posesión y fórmula de juramento M-MED-FT-025". Se realiza verificación por parte de la Secretaría Académica de la elección de autogobierno en las Upi correspondientes, mediante la solicitud y consolidación de los soportes de escrutinio, llevando a cabo el reporte del autogobierno elegido al DILE, en el formato por esa institución establecido. 
</t>
    </r>
    <r>
      <rPr>
        <b/>
        <sz val="10"/>
        <rFont val="Times New Roman"/>
        <family val="1"/>
      </rPr>
      <t xml:space="preserve">Salud: </t>
    </r>
    <r>
      <rPr>
        <sz val="10"/>
        <rFont val="Times New Roman"/>
        <family val="1"/>
      </rPr>
      <t>1. Realizar seguimiento y verificación constante a los estados de afiliación de los NNAJ, adelantando los trámites individuales de vinculación y cambios de EPS que se detecten, en el formato DIRECCIONAMIENTO A VINCULACIÓN AL SGSSS M-MSD-FT-036. 2. Promover jornadas de afiliación y/o aseguramiento a los NNAJ que no cuentan con vinculación al SGSSS o que  tengan alguna dificultad en su estado de afiliación, mediante contactos con los entes de salud distrital mediante correo electrónico.</t>
    </r>
  </si>
  <si>
    <t>1. Verificación y registro en el Sistema de Información Misional por parte de las Auxiliares de enefermeía de los Cambios de EPS y Tramites de afiliación de los NNAJ de los cuales los meses de septiembre, Octubre, Noviembre se realizaron 453 cambios de EPS y 62 tramites de afiliación
(Reporte SIMI).
2. Verificación del estado de afiliacion de los NNAJ, solicitada a la SDS desde la STMEO (Bases de datos)</t>
  </si>
  <si>
    <t>1. Se realiza registro mensual de las Plantilla de consolidado de remisiones de alimentos por operación M-MSD-FT-059 de los meses de agosto, septiembre y octubre 2021 de los productos de huevo, carne, lácteos, pescado tamal, formato realizado mes vencido por facturación de alimentos.
2. Se realiza registro mensual en las matrices de programación de alimentos Plantilla Minuta según Modalidad y Servicio de Alimentos M-MSD-FT-054 según las programaciones y ciclos de menú establecidos a Externados, internado San Francisco, Internado Rioja Edén, Internados, Molinos y Oasis de los meses de septiembre, octubre y noviembre 2021. Programación de Pedidos a Proveedores M-MSD-FT-057 de los proveedores de Carne, huevos, pescado, lácteos y Tamal de los meses de septiembre, octubre y noviembre 2021.
3. Correos de cancelación semanal enviado por las UPI por medio de correo electrónico oficial de productos de alto stock y novedades en las dinámicas presentadas en las UPIS de los meses de septiembre, octubre y noviembre 2021.
4. Se realiza solicitud semanal de reporte de coberturas de acuerdo con reporte solicitado a soportesimi@idipron.gov.co para programación de alimentos en los meses de septiembre, octubre y noviembre 2021. 
5. Se realiza las matrices mensuales de Programación de pedidos a proveedores M-MSD-FT-057con alertas para identificar errores en la programación y pedidos de alimentos a enviar a proveedores</t>
  </si>
  <si>
    <t xml:space="preserve">1. Se llevan a cabo revisiones a los espacios de fabiración de alimentos en las Upi, produciendo un Acta visita de acompañamiento y asesoría técnica en BPM a los servicios de alimentación en el formato M-MSD-FT-019.
2. El procedimiento Perfil Sanitario M-MSD-PR-008 da lineamiento frente a la verificación del cumplimiento de los requisitos estipulados en el marco legal de la Resolución 2674 de 2013 de Buenas Prácticas de Manufactura en los servicios de alimentación. Dicha verificación en las Upi se realiza anualmente en el formato Perfil Sanitario Servicios de Alimentación M-MSD-FT-038. 
</t>
  </si>
  <si>
    <t>1. Se realiza visita tecnica a los servicios de alimentación con corte a noviembre a las UPI Oasis, Eden, La 27, Normandia, Conservatorio, Casa Belen, la 32, La Rioja, San Francisco, Molinos, Servita, Liberia, Arcadia, Florida, Economato, Bosa, Santa Lucia, Perdomo y Luna Park.
2. Se realiza Perfil sanitarios a las UPI´s Oasis, la 27, Conservatorio, Luna Park, Rioja, Servita, Bosa, Santa Lucia, La 32, Eden, Arcadia, San Francisco, Perdomo y la Florida. 
3. Se realiza Seguimiento de infraestructura a perfiles sanitarios 2020 a las UPI´s Carmen de Apicala, San Francisco, la Arcadia, La florida.</t>
  </si>
  <si>
    <t>Edith Johana Fuentes-Juan Manuel Cruz-Adriana Lopez-Johanna Leon-Nidia Gutierrez-Jefferson Sterling-Miguel Perez-Erika Tobar-Sandra Patricia Serrato-Lyner Bustos-Constanza Mancipe-Eunice Campos-Audi Flores-Ginna Gonzalez-Natalia Vargas-Karen Rodríguez-Sara Romero-Yenny Corzo-Yasmín Padilla Rodríguez</t>
  </si>
  <si>
    <t>YESID ALONSO SALAMANCA ZULUAGA</t>
  </si>
  <si>
    <t>SUBDIRECTOR OPERATIVO ( E )</t>
  </si>
  <si>
    <t>Yury Orjuela</t>
  </si>
  <si>
    <t xml:space="preserve">Contratista - profesional </t>
  </si>
  <si>
    <r>
      <rPr>
        <b/>
        <sz val="10"/>
        <rFont val="Times New Roman"/>
        <family val="1"/>
      </rPr>
      <t xml:space="preserve">Psicosocial: </t>
    </r>
    <r>
      <rPr>
        <sz val="10"/>
        <rFont val="Times New Roman"/>
        <family val="1"/>
      </rPr>
      <t xml:space="preserve">1. Se realiza inducción y re inducción a los equipos psicosociales por parte del equipo de profesionales del Área Sicosocial (calle 15), con respecto a los riesgos de gestión, actividades de control y seguimiento de las mismas, procedimiento de ingreso de NNA a UPI Internado (M-MSS-PR-001), cada vez que surge la necesidad. 2. El equipo de profesionales del Área Sicosocial (calle 15), hace seguimiento bimestral en las UPI a las acciones psicosociales realizadas con los NNAJ por los equipos psicosociales, mediante la estrategia UPI Cómo Vamos, registrando a nivel cuantitativo y cualitativo las situaciones evidenciadas en el formato de acta M-GDO-FT-004 y REGISTRO DE ASISTENCIA COMITÉ, JUNTA, REUNIÓN, CAPACITACIÓN Y-O ACTIVIDADES DE BIENESTAR A-GDH-FT-010, de las cuales se establecen compromisos de ajuste que los equipos deben gestionar para el siguiente período de seguimiento. Ésta incluye un apartado para el seguimiento de casos de NNAJ que requieren alguna atención particular gestionada a través de las remisiones interinstitucionales. 
</t>
    </r>
    <r>
      <rPr>
        <b/>
        <sz val="10"/>
        <rFont val="Times New Roman"/>
        <family val="1"/>
      </rPr>
      <t xml:space="preserve">Salud: </t>
    </r>
    <r>
      <rPr>
        <sz val="10"/>
        <rFont val="Times New Roman"/>
        <family val="1"/>
      </rPr>
      <t>1. Se realiza programación del personal de enfermería para la rotación de urgencias, conforme a las situaciones que requieren su acompañamiento, la cual es comunicada vía correo electrónico a las Unidades. 2. Se realizan revisiones periódicas semestrales a las áreas de enfermería para la verificación, seguimiento y rotación de los insumos que hacen parte del botiquín, entregados por el Área de Salud y registrados en el formato de Kardex Inventario de Insumos de Salud M-MSD-FT-030, documentándolas en formato de acta M-GDO-FT-004 y REGISTRO DE ASISTENCIA COMITÉ, JUNTA, REUNIÓN, CAPACITACIÓN Y-O ACTIVIDADES DE BIENESTAR A-GDH-FT-010. 3. Se realiza inducción y reinducción mensual hasta completar el total de los profesionales que conforman el Componente de Mitigación y Área Psicosocial en temas relacionados con el consumo de SPA actualizados en el Manual Operativo y en el caso de población ESCNNA sujetos a lineamientos contemplados en el PAI, dejando el registro en formato de acta M-GDO-FT-004 y REGISTRO DE ASISTENCIA COMITÉ, JUNTA, REUNIÓN, CAPACITACIÓN Y-O ACTIVIDADES DE BIENESTAR A-GDH-FT-010.</t>
    </r>
    <r>
      <rPr>
        <sz val="10"/>
        <color rgb="FFFF0000"/>
        <rFont val="Times New Roman"/>
        <family val="1"/>
      </rPr>
      <t xml:space="preserve">
</t>
    </r>
    <r>
      <rPr>
        <b/>
        <sz val="10"/>
        <rFont val="Times New Roman"/>
        <family val="1"/>
      </rPr>
      <t>Educación:</t>
    </r>
    <r>
      <rPr>
        <sz val="10"/>
        <rFont val="Times New Roman"/>
        <family val="1"/>
      </rPr>
      <t xml:space="preserve"> * Seguimiento del apoyo académico de las UPI a la planeación semanal realizada por cada educador/a, en el FORMATO (Digital) DE PLANEACION DE CLASES M-MED-FT-013, en el cual se describen observaciones, sugerencias y recomendaciones; a su vez el apoyo pedagógico del Área de Educación verifica la información por cada Upi, en el drive habilitado para tal fin. 
</t>
    </r>
    <r>
      <rPr>
        <b/>
        <sz val="10"/>
        <rFont val="Times New Roman"/>
        <family val="1"/>
      </rPr>
      <t xml:space="preserve">Internado: * </t>
    </r>
    <r>
      <rPr>
        <sz val="10"/>
        <rFont val="Times New Roman"/>
        <family val="1"/>
      </rPr>
      <t xml:space="preserve">Registro mensual  de actividades y seguimiento a su ejecución en Formato "Planeación y seguimiento mensual de actividades con NNAJ en las Unidades de Protección Integral"  M-MIN-FT-010. 
</t>
    </r>
    <r>
      <rPr>
        <b/>
        <sz val="10"/>
        <rFont val="Times New Roman"/>
        <family val="1"/>
      </rPr>
      <t>Externado:</t>
    </r>
    <r>
      <rPr>
        <sz val="10"/>
        <rFont val="Times New Roman"/>
        <family val="1"/>
      </rPr>
      <t xml:space="preserve"> 1. Se establece la definición de acciones correspondientes a la planeación y seguimiento de la oferta misional de servicios a través del formato "Oferta Misional UPI M-MEX-FT-019" semestralmente. 2. Se realizan Comités  Misionales  en las Unidades de Protección Integral semestralmente, con el fin de socializar la oferta institucional actualizada a los colaboradores para la ejecución de sus actividades con los NNAJ, documentando Actas de Reunión A-GDO-FT-004 de dichos encuentros. 3. Se lleva a cabo semestralmente Comite Misional de Contexto para verificar y retroalimentar la aplicabilidad de la oferta misional en las acciones desarrolladas con los NNAJ, documentando Acta A-GDO-FT-004.
</t>
    </r>
    <r>
      <rPr>
        <b/>
        <sz val="10"/>
        <rFont val="Times New Roman"/>
        <family val="1"/>
      </rPr>
      <t xml:space="preserve">Espiritualidad: </t>
    </r>
    <r>
      <rPr>
        <sz val="10"/>
        <rFont val="Times New Roman"/>
        <family val="1"/>
      </rPr>
      <t>1. Realizar una reunión mensual del area  para socializar las diferentes acciones, pendientes, proyecciones y cambios que se presentan, que se documenta en el formato Acta A-GDO-FT-004. 2. Seguimiento trimestral al  plan de acción del área (E-PLA-FT-003). 3. Supervisión mensual a las actividades realizadas por cada una de las líneas de acción del área consignada en Acta A-GDO-FT-004 y Registro de asistencia a reunión y/o capacitación A-GDH-FT-010. 4. Acompañamiento y orientación mensual por parte de la coordinación del área en relación a las metas planeadas para la vigencia, documentados en Acta A-GDO-FT-004 y Registro de asistencia a reunión y/o capacitación A-GDH-FT-010.</t>
    </r>
  </si>
  <si>
    <t>1. Se realiza actualización del cuadro de rotación de urgencias para tener en cuenta el personal que ingreso y de esta forma poder garantizar el cubrimiento de los acompañamiento a urgencias necesarios
(Archivo en PDF).
2. Se ha realizado revisión integral a las Áreas de Enfermería, dentro de la cual se verifican los kardex, registros de enfermería y los elementos de botiquin, en las siguientes unidades y fechas:
Agosto: Arcadia, Bosa, Eden, Florida, Luna Park, Molinos, Normandia-la 27, Oasis, Perdomo, San Francisco, Santa Lucia, Conservatorio, Servita
Sepriembre: Arcadia, Bosa, Eden, Florida, La 32, Luna Park, Molinos, Normandia-la 27, Oasis, Perdomo, Rioja, San Francisco, Santa Lucia, Conservatorio, Servita.
Octubre: Arcadia, Bosa, Eden, Florida, La 32, Luna Park, Molinos, Normandia-la 27, Oasis, Perdomo, Rioja, San Francisco, Santa Lucia, Conservatorio, Servita.
Noviembre: Arcadia, Bosa, Eden, Florida, La 32, Luna Park, Molinos, Normandia-la 27, Oasis, Perdomo, Rioja, San Francisco, Santa Lucia, Conservatorio,  Servita.
Diciembre: Arcadia, Bosa, Eden, Florida, La 32, Luna Park, Molinos, Normandia-la 27, Oasis, Perdomo, Rioja, San Francisco, Santa Lucia, Conservatorio, Servita.
(Formatos M-MSD-FT-030)
Se llevaron a cabo visitas a las Áreas de Enfermería, en el periodo de agosto a noviembre, en las Unidades Conservatorio, Servitá, Oasis, La 27, La 32, Arcadia, Perdomo, Bosa, Santa Lucía, Molinos, La Rioja, Luna Park, La Florida
(Formatos de actas de reunión y listados de asistencia)
3. No se lleva a cabo inducciones en el período.</t>
  </si>
  <si>
    <t xml:space="preserve">Se definen controles, se identifican responsables en su ejecución y periodicidad de los mismos.
1. Se realiza registro mensual de las Plantilla de consolidado de remisiones de alimentos por operación M-MSD-FT-059 de los meses de agosto, septiembre y octubre 2021 de los productos de huevo, carne, lácteos, pescado tamal, formato realizado mes vencido por facturación de alimentos.
2. Se realiza registro mensual en las matrices de programación de alimentos Plantilla Minuta según Modalidad y Servicio de Alimentos M-MSD-FT-054 según las programaciones y ciclos de menú establecidos a Externados, internado San Francisco, Internado Rioja Edén, Internados, Molinos y Oasis de los meses de septiembre, octubre y noviembre 2021. Programación de Pedidos a Proveedores M-MSD-FT-057 de los proveedores de Carne, huevos, pescado, lácteos y Tamal de los meses de septiembre, octubre y noviembre 2021.
3. Correos de cancelación semanal enviado por las UPI por medio de correo electrónico oficial de productos de alto stock y novedades en las dinámicas presentadas en las UPIS de los meses de septiembre, octubre y noviembre 2021.
4. Se realiza solicitud semanal de reporte de coberturas de acuerdo con reporte solicitado a soportesimi@idipron.gov.co para programación de alimentos en los meses de septiembre, octubre y noviembre 2021. 
5. Se realiza las matrices mensuales de Programación de pedidos a proveedores M-MSD-FT-057con alertas para identificar errores en la programación y pedidos de alimentos a enviar a proveedores.
</t>
  </si>
  <si>
    <t xml:space="preserve">Se definen controles, se identifican responsables en su ejecución y periodicidad de los mismos. 
Acción 1: Se aportan evidencias de la gestión y programación de las  jornadas de documentación de NNAJ con el apoyo de la   Registraduría Nacional.
Acción 2: Se aportan evidencias de la realización de una actividad formativa con los beneficiarios de la UPI Rioja, sobre el tema empoderamiento derecho a la identidad - documentación. En los seguimientos realizados no fue clara la ejecución de dos talleres anuales en cada una de las UPI´s, como se encontraba establecido en las acciones de control.
Acción 3: Se aporta evidencia de una pieza comunicativa divulgada en el mes de septiembre en relación al quehacer de la Registraduría Nacional mediante  correo electrónico.
No se observa el diseño de indicadores, se recomienda su registro para la medición y monitoreo del cumplimiento en la ejecución de los controles y el análisis de su efectividad en la mitigación del riesgo.
Como acción de fortalecimiento del control se planteó  "Documentar los lineamientos en torno a la atención brindada a la población migrante que desea vincularse a la oferta institucional", al respecto se aportan evidencias de reuniones con la STMEO abordando lo relacionado con atención a población migrante y el documento propuesto sobre la ruta de atención, se recomienda avanzar en su oficialización en el SIGID. 
</t>
  </si>
  <si>
    <t xml:space="preserve">No se aportaron evidencias que permitieran verificar las actividades descritas como implementación de las acciones de control. 
De manera general para la totalidad de los riesgos: 
1. No se observó el diseño de indicadores, los cuales son importantes para  la medición y monitoreo del cumplimiento en la ejecución de los controles y el análisis de su efectividad en la mitigación del riesgo.
2. Desde la Subdirección de Métodos se articuló con los diferentes involucrados, el análisis de las observaciones y recomendaciones generadas por la Oficina de Control Interno  al segundo seguimiento a los mapas de riesgo, revisando e identificando ajustes que consideraron pertinentes. Se adjuntó acta de fecha 30/11/2021. 
3. En la formulación del mapa de la vigencia 2022, se recomienda revisar y analizar los ajustes  en las acciones de control de aquellos riesgos que se mantengan  y que no disminuyeron en su nivel luego de la implementación de controles. 
4. Es importante para la formulación del mapa de la vigencia 2022, mantener la atención a las recomendaciones de la Oficina de control Interno realizadas en los diferentes seguimientos, que en armonía con los lineamientos de la Guía de Administración del Riesgo del DAFP y la metodología establecida por la Oficina Asesora de Planeación para la administración del riesgo, contribuyen a una adecuada identificación y gestión de los riesgos asociados al proceso.
</t>
  </si>
  <si>
    <t>Profesional - Contratista</t>
  </si>
  <si>
    <t>Sulma Esperanza Avendaño Muñoz - Zuly Marcela Rojas Tolosa</t>
  </si>
  <si>
    <r>
      <t>Se definen controles, se identifican responsables en su ejecución y periodicidad de los mismos.</t>
    </r>
    <r>
      <rPr>
        <b/>
        <sz val="10"/>
        <color theme="1"/>
        <rFont val="Times New Roman"/>
        <family val="1"/>
      </rPr>
      <t xml:space="preserve">
Psicosocial</t>
    </r>
    <r>
      <rPr>
        <sz val="10"/>
        <color theme="1"/>
        <rFont val="Times New Roman"/>
        <family val="1"/>
      </rPr>
      <t xml:space="preserve">: 
1. Para esta acción el área soportó correo electrónico de fecha 30/11/2021 a los profesionales vinculados en último cuatrimestre de la vigencia, socializando parámetros para el adecuado registro de SIMI (Pantallazo correo electrónico).
2. El control definido para esta acción fue la revisión de UPI COMO VAMOS y fueron soportadas las actas correspondientes a los meses de agosto, septiembre y octubre en las Upi Arcadia, Belen, Bosa, Conservatorio, Eden, La 27, La 32, La Florida, Luna Park, Molinos, Oasis I y II, Perdomo, Rioja, San Francisco, Santa Lucía y Servitá(Actas de fechas 27-28-29-30/09, 01-23-25-26-27-28-29-30/10 y 19-22-23-24-25-26-29-30/11/2021). 
3. Para esta acción se realizaron 8 encuentros de inducción en los cuales se socializaron los aspectos necesarios para el adecuado registro de información conforme a la parametrización del SIMI las actas asociadas fueron(Actas de fechas 23/09 y 16-18-19-22-24-26 y 29/11/2021). 
4. El control para esta acción que fue aportado fue la consolidación de la base de ajustes requeridos a los registros SIMI siendo estos remitidos a la STMEO y OAP. Así mismo, se realizan planes de mejoramiento a profesionales psicosociales de las Upi Belen, Oasis y San Francisco que presentan necesidad de ajuste en registros del SIMI (Pantallazo correo y planes de mejor). 
5. Para este tercer seguimiento no se recibieron reportes de fallos eléctricos o de internet, por parte de las Upis para este período. 
Para este tercer seguimiento se pudo evidenciar la materialización del riesgo realizando las acciones de contingencia establecidas (numeral 4). Documentando e informando mediante correo electrónico a las dependencias encargadas, las dificultades relacionadas con acceso y funcionamiento de los equipos de computo y de la plataforma SIMI, conectividad y fallas en el fluido eléctrico, cada vez que se presentan. 
</t>
    </r>
    <r>
      <rPr>
        <b/>
        <sz val="10"/>
        <color theme="1"/>
        <rFont val="Times New Roman"/>
        <family val="1"/>
      </rPr>
      <t xml:space="preserve">
Educación-Formación Técnica:  
E</t>
    </r>
    <r>
      <rPr>
        <sz val="10"/>
        <color theme="1"/>
        <rFont val="Times New Roman"/>
        <family val="1"/>
      </rPr>
      <t xml:space="preserve">l control asociado fueron presentadas fueron presentadas en el cuatrimestre anterior.
</t>
    </r>
    <r>
      <rPr>
        <b/>
        <sz val="10"/>
        <color theme="1"/>
        <rFont val="Times New Roman"/>
        <family val="1"/>
      </rPr>
      <t xml:space="preserve">Educación-Academia: </t>
    </r>
    <r>
      <rPr>
        <sz val="10"/>
        <color theme="1"/>
        <rFont val="Times New Roman"/>
        <family val="1"/>
      </rPr>
      <t xml:space="preserve">
1. Para el área de educación- academia la matrícula de los NNAJ se registró en el SIMI, el reporte aportado establece el número total de matriculados durante los meses de agosto, septiembre, octubre y noviembre de 2021(Reporte SIMI matriculados - Total Novedades Consolidado).
2. Para el III seguimiento se realizó la inscripción de 92 AJ interesados en presentar las pruebas de convalidación para el mes de noviembre, la cual es reportada ante el DILE de Usme y a la IED Juan Luis Londoño. para ello se realizan gestiones ante el DILE y la IED Juan Luis Londoño, definiendo cronograma, criterios y documentación requerida para la formalización del proceso. Por otra parte se llevó a cabo una reunión preparatoria de la jornada con los educadores 03.11.2021. Se realiza la jornada de convalidación el 04.11.2021 con la participación de 48 AJ que se presentaron. Se hace entrega a la IED Juan Luis Londoño de la documentación requerida  con lo cual se obtienen 83 certificados de esta jornada. (Formato M-MED-FT-027, Pantallazos de correos al DILE e IED, Comunicación respuesta IED, Actas con IED y Educadores IDIPRON, Taller Educativo Jornada de Convalidación y Memorando a IED formalizando proceso).
3. En el reporte de matriculados del SIMI se identifica la entrega de certificados académicos oficializados en la casilla de observaciones, que para este último trimestre corresponden a 77 AJ (Reporte SIMI matriculados - Novedades Certificados 2021).
4. El seguimiento mensual por parte de la Secretaría Académica reposa en el correo de secretariacademica@idipron.gov.co https://idipronbgta-my.sharepoint.com/:x:/g/personal/secretariacademica_idipron_gov_co/EVEoRZh_0dFAjBmFfC9vDgQBwrnz1XPgBACL_JqyMavDLg?e=4%3A5HVsIO&amp;at=9&amp;CID=6515f212-5f3b-165a-ce29-f41ce90170ff (Reporte de novedades de certificados 2021 mes a mes).
</t>
    </r>
    <r>
      <rPr>
        <b/>
        <sz val="10"/>
        <color theme="1"/>
        <rFont val="Times New Roman"/>
        <family val="1"/>
      </rPr>
      <t xml:space="preserve">Espiritualidad: 
</t>
    </r>
    <r>
      <rPr>
        <sz val="10"/>
        <color theme="1"/>
        <rFont val="Times New Roman"/>
        <family val="1"/>
      </rPr>
      <t xml:space="preserve">1. Para la primera acción no fueron aportadas evidencias teniendo en cuenta que para este periodo no se realizó contratación de nuevas personas para el Área de Espiritualidad.
2. Se realiza socialización de parametrización en SIMI, el día 22 de noviembre 2021, en la reunión mensual de equipo(Acta de reunión punto 2).
3. Se realiza seguimiento durante sep. oct. y nov, a los 11 contratistas referentes en las UPI. Se aclara que el Coordinador del área, el apoyo profesional y el auxiliar administrativo no ingresan información a SIMI. 
</t>
    </r>
    <r>
      <rPr>
        <b/>
        <sz val="10"/>
        <color theme="1"/>
        <rFont val="Times New Roman"/>
        <family val="1"/>
      </rPr>
      <t>Territorio:</t>
    </r>
    <r>
      <rPr>
        <sz val="10"/>
        <color theme="1"/>
        <rFont val="Times New Roman"/>
        <family val="1"/>
      </rPr>
      <t xml:space="preserve"> 
1. Para el periodo evaluado fueron aportadas tres actas de encuentro (M-MTE-FT-002) de los meses de sept, oct y noviembre y asistencia encuentro (M-M-MTE-003) de los proyectos caminando relajado, prevención y trabajo en calle. Esta aprobación se establece con la firma de éstos en los formatos mencionados(Formatos de acta de encuentro y asistencia a encuentro)
2. Para esta actividad fueron aportadas las actas (Actas de reunión A-GDO-FT-004 de Caminando Relajado (7), Prevención (12) y Trabajo Calle (11) y registro de asistencia a reunión A-GDH-FT-010). en ellas se realiza seguimiento de manera mensual por parte de las estrategias, sensibilizando a los equipos frente al correcto diligenciamiento y manejo de los formatos utilizados en el desarrollo de las actividades. 
</t>
    </r>
    <r>
      <rPr>
        <b/>
        <sz val="10"/>
        <color theme="1"/>
        <rFont val="Times New Roman"/>
        <family val="1"/>
      </rPr>
      <t xml:space="preserve">Externado: 
</t>
    </r>
    <r>
      <rPr>
        <sz val="10"/>
        <color theme="1"/>
        <rFont val="Times New Roman"/>
        <family val="1"/>
      </rPr>
      <t xml:space="preserve">1. Fueron aportadas para este seguimiento las planillas de asistencia de los meses de sept. (50 reportes), oct. (40 reportes) y nov. (50 reportes) de las Unidades Externado Belén, Bosa, Conservatorio, La 32, Florida, Molinos, Oasis, Perdomo, Santa Lucía, y Servitá.(PDF de los reportes enviados por las UPI mediante correo electrónico).
2. Para el tercer seguimiento no se presentaron novedades en el registro de asistencias por parte de la STMEO a  las Upi Externado para este período, por esta razón no se aportaron evidencias.
3. Durante el tercer cuatrimestre no se presentaron requerimientos por parte de la STMEO, por tanto, la verificación se entiende documentada con la revisión y consolidación de los reportes y el seguimiento realizado en Comité Misional del Contexto(Actas Comité Contexto Misional Externado sept., oct. y nov.2021).
Salud:
1. Se aportan como evidencias actas donde se deja constancia de la revisión al equipo de enfermería al cargue de información registrada en el Sistema de información misional SIMI, de igual forma se realiza la revisión del respectivo diligenciamiento de los formatos establecidos para el registro de los mismos de los meses de agosto, septiembre, octubre y noviembre.
2. y 3. Para estas acciones fue aportada un acta con fecha 09/07/21 donde se deja constancia la revisión general del cargue de información en el SIMI por parte de los profesionales del equipo de Reducción de Riesgo y Daño y el correcto diligenciamiento de los formatos, se recomienda tener en cuenta para próximos seguimientos adjuntar evidencias con las fechas del periodo evaluado.
</t>
    </r>
  </si>
  <si>
    <r>
      <t>Se definen controles, se identifican responsables en su ejecución y periodicidad de los mismos.</t>
    </r>
    <r>
      <rPr>
        <b/>
        <sz val="10"/>
        <color theme="1"/>
        <rFont val="Times New Roman"/>
        <family val="1"/>
      </rPr>
      <t xml:space="preserve">
Sicosocial: </t>
    </r>
    <r>
      <rPr>
        <sz val="10"/>
        <color theme="1"/>
        <rFont val="Times New Roman"/>
        <family val="1"/>
      </rPr>
      <t xml:space="preserve">
1. Se llevan a cabo 8 encuentros de inducción en los cuales se socializan los aspectos importantes respecto al ingreso y permanencia de NNA en las Upi internado,
(Actas de fechas 23/09 y 16-18-19-22-24-26 y 29/11/2021)
2. Se desarrolla la revisión UPI COMO VAMOS correspondiente a los meses de agosto, septiembre y octubre en las Upi Arcadia, Belen, Bosa, Conservatorio, Eden, La 27, La 32, La Florida, Luna Park, Molinos, Oasis I y II, Perdomo, Rioja, San Francisco, Santa Lucía y Servitá (Actas de fechas 27-28-29-30/09, 01-23-25-26-27-28-29-30/10 y 19-22-23-24-25-26-29-30/11/2021).
</t>
    </r>
    <r>
      <rPr>
        <b/>
        <sz val="10"/>
        <color theme="1"/>
        <rFont val="Times New Roman"/>
        <family val="1"/>
      </rPr>
      <t xml:space="preserve">
Salud: </t>
    </r>
    <r>
      <rPr>
        <sz val="10"/>
        <color theme="1"/>
        <rFont val="Times New Roman"/>
        <family val="1"/>
      </rPr>
      <t xml:space="preserve">
1. Se realiza actualización del cuadro de rotación de urgencias para tener en cuenta el personal que ingreso y de esta forma poder garantizar el cubrimiento de los acompañamiento a urgencias necesarios (Archivo en PDF)con fecha 02/11/21.
2. Se ha realizado revisión integral a las Áreas de Enfermería, dentro de la cual se verifican los Kardex, registros de enfermería y los elementos de botiquín, en las siguientes unidades y fechas: Agosto: Arcadia, Bosa, Eden, Florida, Luna Park, Molinos, Normandía-la 27, Oasis, Perdomo, San Francisco, Santa Lucia, Conservatorio, Servita
Septiembre: Arcadia, Bosa, Eden, Florida, La 32, Luna Park, Molinos, Normandía-la 27, Oasis, Perdomo, Rioja, San Francisco, Santa Lucia, Conservatorio, Servita.
Octubre: Arcadia, Bosa, Eden, Florida, La 32, Luna Park, Molinos, Normandía-la 27, Oasis, Perdomo, Rioja, San Francisco, Santa Lucia, Conservatorio, Servita.
Noviembre: Arcadia, Bosa, Eden, Florida, La 32, Luna Park, Molinos, Normandía-la 27, Oasis, Perdomo, Rioja, San Francisco, Santa Lucia, Conservatorio,  Servita.
Diciembre: Arcadia, Bosa, Eden, Florida, La 32, Luna Park, Molinos, Normandía-la 27, Oasis, Perdomo, Rioja, San Francisco, Santa Lucia, Conservatorio, Servita.(Formatos M-MSD-FT-030) Al querer verificar dichos formatos no se encontraron en la carpeta asociada a estos.
Por otra fueron aportadas cuatro actas de los meses de agosto, septiembre, octubre y noviembre las cuales relacionaban las visitas de la UPI Conservatorio 01/08, UPI Servitá 02/09, La 32 19/10 y La 27 ESCNNA.
3. Para esta acción no fueron aportadas evidencias dado que no se llevaron a cabo inducciones en el período.
</t>
    </r>
    <r>
      <rPr>
        <b/>
        <sz val="10"/>
        <color theme="1"/>
        <rFont val="Times New Roman"/>
        <family val="1"/>
      </rPr>
      <t xml:space="preserve">Educación: 
</t>
    </r>
    <r>
      <rPr>
        <sz val="10"/>
        <color theme="1"/>
        <rFont val="Times New Roman"/>
        <family val="1"/>
      </rPr>
      <t xml:space="preserve">1. Para esta actividad fue aportada el acta con fecha 20/10 donde se soporta una reunión de inducción a docentes nuevos a la EPI del Instituto.
2. Se aportó como evidencia los pantallazos de correos para la retroalimentación de las planeaciones.
3. Para esta acción se aportaron como evidencia las planeaciones de las UPI La 27, la 32, la Arcadia, Liberia; Molinos, Perdomo convenios, Perdomo Externado, San Francisco, Santa Lucia, Servitá y Territorio.
4. Fue adjuntado el documento en Word con pantallazos que evidencian la ruta para la verificación de las planeaciones de cada docente. (Archivo Word Seguimiento a las Planeaciones Segundo Periodo). 
</t>
    </r>
    <r>
      <rPr>
        <b/>
        <sz val="10"/>
        <color theme="1"/>
        <rFont val="Times New Roman"/>
        <family val="1"/>
      </rPr>
      <t xml:space="preserve">
</t>
    </r>
    <r>
      <rPr>
        <sz val="10"/>
        <color theme="1"/>
        <rFont val="Times New Roman"/>
        <family val="1"/>
      </rPr>
      <t xml:space="preserve">* Seguimiento del apoyo académico de las UPI a la planeación semanal realizada por cada educador/a, en el FORMATO (Digital) DE PLANEACION DE CLASES M-MED-FT-013, en el cual se describen observaciones, sugerencias y recomendaciones; a su vez el apoyo pedagógico del Área de Educación verifica la información por cada Upi, en el drive habilitado para tal fin. 
</t>
    </r>
    <r>
      <rPr>
        <b/>
        <sz val="10"/>
        <color theme="1"/>
        <rFont val="Times New Roman"/>
        <family val="1"/>
      </rPr>
      <t xml:space="preserve">
Internado: 
</t>
    </r>
    <r>
      <rPr>
        <sz val="10"/>
        <color theme="1"/>
        <rFont val="Times New Roman"/>
        <family val="1"/>
      </rPr>
      <t xml:space="preserve">Se realiza la planeación y seguimiento a la ejecución de actividades de los meses de ago., sept., oct., nov. y dic.(solo planeación) de las Upi Arcadia, Eden (cerrada en diciembre por tanto no hay planeación este mes), Liberia (solo nov. y dic.), La 27 La Rioja, Luna Park y San Francisco. 
En el mes de noviembre se decide cierre temporal de la UPI  Edén como internado y se reinaugura la UPI Liberia. </t>
    </r>
    <r>
      <rPr>
        <b/>
        <sz val="10"/>
        <color theme="1"/>
        <rFont val="Times New Roman"/>
        <family val="1"/>
      </rPr>
      <t xml:space="preserve">
Externado: 
</t>
    </r>
    <r>
      <rPr>
        <sz val="10"/>
        <color theme="1"/>
        <rFont val="Times New Roman"/>
        <family val="1"/>
      </rPr>
      <t xml:space="preserve">1. Por la actualización de la plataforma estratégica del Idipron, en el mes de octubre en  Mesa de Trabajo para la construcción del brouchure de la oferta institucional, que incorpora los servicios a los que pueden acceder los AJ que desean vincularse(Documento PDF en su primera versión).
2. Al momento del seguimiento no se había aprobado la versión oficial del Brouchure de la Oferta Institucional, las Unidades no han procedido a la socialización con los equipos.
3. Como soportes fueron aportados los Comités Misionales del Contexto realizados durante el período, donde se socializaron aspectos relevantes de la oferta de servicios que se tiene planteada para las Upi Externado, mediante lo cual se busca fortalecer la apropiación y ejecución de las actividades por parte de los equipos (Actas de Reunión y Listados de Asistencia).
</t>
    </r>
    <r>
      <rPr>
        <b/>
        <sz val="10"/>
        <color theme="1"/>
        <rFont val="Times New Roman"/>
        <family val="1"/>
      </rPr>
      <t xml:space="preserve">Espiritualidad: </t>
    </r>
    <r>
      <rPr>
        <sz val="10"/>
        <color theme="1"/>
        <rFont val="Times New Roman"/>
        <family val="1"/>
      </rPr>
      <t xml:space="preserve">
1. Se realiza seguimiento mensual de las actividades desarrolladas por los colaboradores en las reuniones de equipo de trabajo en los meses de sept., oct. y nov.
(Actas de reunión). 
2. Se realiza seguimiento trimestral del plan de acción el día 12 de octubre 2021
(Pantallazo correo electrónico y formato 3er. seguimiento). 
3. Se realiza seguimiento por componente y línea de acción de la estrategia del área
(Actas de reunión sept. punto 2, oct. puntos 2 y 3, nov. puntos 6, 7 y 8). 
4. Se lleva a cabo acompañamiento, orientación y seguimiento de las metas planeadas y actividades a desarrollar, por parte de la Coordinación del Área, durante los meses de sept., oct. y nov.(Actas de reunión).
No se observa el diseño de indicadores, se recomienda su registro para la medición y monitoreo del cumplimiento en la ejecución de los controles y el análisis de su efectividad en la mitigación del riesgo.</t>
    </r>
  </si>
  <si>
    <r>
      <t>Se definen controles, se identifican responsables en su ejecución y periodicidad de los mismos.</t>
    </r>
    <r>
      <rPr>
        <b/>
        <sz val="10"/>
        <color theme="1"/>
        <rFont val="Times New Roman"/>
        <family val="1"/>
      </rPr>
      <t xml:space="preserve">
Emprender: </t>
    </r>
    <r>
      <rPr>
        <sz val="10"/>
        <color theme="1"/>
        <rFont val="Times New Roman"/>
        <family val="1"/>
      </rPr>
      <t xml:space="preserve">
1. y 2. Se soportaron los seguimientos a la inasistencia presentada por los jóvenes en los diferentes convenios de las A.C., así mismo se registra la finalización anticipada de los jóvenes en los casos de inasistencia, inasistencia académica y comportamiento inadecuado, durante los meses de agosto, septiembre, octubre y noviembre.(Actas de Reunión y Reportes SIMI).
3. y 4. En referencia al componente de Empleabilidad respecto a experiencia de primer empleo, se realizaron 4 talleres de sensibilización a jóvenes de fechas 20/09 y 02-03/11/2021. En el seguimiento telefónico realizado a jóvenes vinculados laboralmente se evidencia a 7 que han terminado la vinculación laboral antes de lo determinado en el contrato, novedad que se registra en el SIMI (Formatos M-MEX-FT-007, Pantallazos SIMI, Formato Atención a Jóvenes por Empleabilidad 005). 
</t>
    </r>
    <r>
      <rPr>
        <b/>
        <sz val="10"/>
        <color theme="1"/>
        <rFont val="Times New Roman"/>
        <family val="1"/>
      </rPr>
      <t xml:space="preserve">
Internado: </t>
    </r>
    <r>
      <rPr>
        <sz val="10"/>
        <color theme="1"/>
        <rFont val="Times New Roman"/>
        <family val="1"/>
      </rPr>
      <t xml:space="preserve">
1.  Para esta actividad fueron aportados los seguimiento a los centros de interés durante los meses de sept., oct. y nov., en las Upi Arcadia, Luna Park, La 27, Edén, La Rioja, San Francisco y Liberia (solo noviembre)(Actas de reunión formato -GDO-FT-004).
2. En Las Upi La 27 y San Francisco se realizaron los procesos de auto y coevaluación final en el mes de noviembre, las demás lo tienen programado finalizando el mes de diciembre de 2021. (Formato de Acta de Reunión)
3. Se llevaron a cabo los Comité Misionales para resolver situaciones convivenciales de los NNAJ, durante los meses de sept., oct. y nov., tanto en el Contexto Internado como en las Upi Arcadia, Luna Park, La 27, Eden, Rioja, San Francisco y Liberia (solo noviembre)  (Actas de Reunión formato A-GDO-FT-004)
4. Fueron aportados los seguimientos a las necesidades de mantenimiento de las Upi Arcadia, Luna Park, La 27, Eden, Rioja, San Francisco y Liberia (solo noviembre), durante los meses de sept., oct. y nov.(Formatos A-SAD-FT-003 y A-GDO-FT-004).
5. Se realiza visita de seguimiento a la Upi Luna Park el 25/11/2021. Se tiene programada 2da visita de seguimiento a las Upi Arcadia, Liberia y La 27 en el mes de diciembre
(Formato de Visita 011, formato de Acta 004 y listado asistencia 010).  
En el mes de noviembre se decide cierre temporal de la UPI  Edén como internado y se reinaugura la UPI Liberia.tenimiento de las instalaciones de la unidad (formato M-MIN-FT-011). 
</t>
    </r>
    <r>
      <rPr>
        <b/>
        <sz val="10"/>
        <color theme="1"/>
        <rFont val="Times New Roman"/>
        <family val="1"/>
      </rPr>
      <t>Territorio:</t>
    </r>
    <r>
      <rPr>
        <sz val="10"/>
        <color theme="1"/>
        <rFont val="Times New Roman"/>
        <family val="1"/>
      </rPr>
      <t xml:space="preserve">
1. Se aportaron los seguimientos estos como control de los insumos manejados para la atención en los procesos con los NNAJ por parte de los equipos de las estrategias Caminando Relajado (4), Prevención (2) y Trabajo Calle (2), durante los meses de sept., oct. y nov. (Formatos A-GDO-FT-004, M-MEX-FT-012 y M-MEX-FT-029). 
2. El proceso aportó los comités operativos desde las zonas territoriales en los meses de sept., oct. y  nov., para dar seguimiento a la atención integral de los NNAJ. Trabajo Calle no realiza esta acción por el perfil de los CHC.(Actas de Reunión y Listados de Asistencia)
</t>
    </r>
    <r>
      <rPr>
        <b/>
        <sz val="10"/>
        <color theme="1"/>
        <rFont val="Times New Roman"/>
        <family val="1"/>
      </rPr>
      <t>Educación:</t>
    </r>
    <r>
      <rPr>
        <sz val="10"/>
        <color theme="1"/>
        <rFont val="Times New Roman"/>
        <family val="1"/>
      </rPr>
      <t xml:space="preserve">
Para este seguimiento no se aportaron evidencias, esto porque la actividad fue cumplida en los anteriores seguimientos.
</t>
    </r>
    <r>
      <rPr>
        <b/>
        <sz val="10"/>
        <color theme="1"/>
        <rFont val="Times New Roman"/>
        <family val="1"/>
      </rPr>
      <t xml:space="preserve">
Salud:</t>
    </r>
    <r>
      <rPr>
        <sz val="10"/>
        <color theme="1"/>
        <rFont val="Times New Roman"/>
        <family val="1"/>
      </rPr>
      <t xml:space="preserve">
1. Fueron aportados como evidencia la verificación y registro en el Sistema de Información Misional por parte de las Auxiliares de enfermería de los Cambios de EPS y Tramites de afiliación de los NNAJ de los cuales los meses de septiembre, Octubre, Noviembre se realizaron 453 cambios de EPS y 62 tramites de afiliación(Reporte SIMI).
2. Verificación del estado de afiliación de los NNAJ, solicitada a la SDS desde la STMEO (Bases de datos)
</t>
    </r>
  </si>
  <si>
    <r>
      <t>Se definen controles, se identifican responsables en su ejecución y periodicidad de los mismos.</t>
    </r>
    <r>
      <rPr>
        <b/>
        <sz val="10"/>
        <color theme="1"/>
        <rFont val="Times New Roman"/>
        <family val="1"/>
      </rPr>
      <t xml:space="preserve">
Educación-Formación Técnica</t>
    </r>
    <r>
      <rPr>
        <sz val="10"/>
        <color theme="1"/>
        <rFont val="Times New Roman"/>
        <family val="1"/>
      </rPr>
      <t xml:space="preserve">:
1. El área de Educación  propuso como actividad  la socialización de las Guías de Medidas de Seguridad para el taller de joyería evidenciándose que está se realizó en las Unidades de Bosa, La 32, Molinos y Perdomo, por cuanto sus protocolos se encuentran en proceso de aprobación
2. Para esta actividad fueron aportadas las actas de verificación de uso de EPP de los jóvenes de los talleres que requieren implementos de seguridad en el trabajo para el desarrollo de sus actividades, en las Unidades de Bosa, La 32, Molinos y Perdomo, durante los meses de ago., sept., oct. y nov. 
</t>
    </r>
    <r>
      <rPr>
        <b/>
        <sz val="10"/>
        <color theme="1"/>
        <rFont val="Times New Roman"/>
        <family val="1"/>
      </rPr>
      <t xml:space="preserve">Emprender: </t>
    </r>
    <r>
      <rPr>
        <sz val="10"/>
        <color theme="1"/>
        <rFont val="Times New Roman"/>
        <family val="1"/>
      </rPr>
      <t xml:space="preserve">
1. y 2. Se desarrollaron talleres en SEGURIDAD Y SALUD OCUPACIONAL y en SEGURIDAD, ORDEN Y LIMPIEZA a jóvenes vinculados a A.C. en los meses de septiembre, octubre y noviembre.
</t>
    </r>
    <r>
      <rPr>
        <b/>
        <sz val="10"/>
        <color theme="1"/>
        <rFont val="Times New Roman"/>
        <family val="1"/>
      </rPr>
      <t xml:space="preserve">
Espiritualidad: </t>
    </r>
    <r>
      <rPr>
        <sz val="10"/>
        <color theme="1"/>
        <rFont val="Times New Roman"/>
        <family val="1"/>
      </rPr>
      <t xml:space="preserve">
1. Aportaron pantallazos PDF de correo electrónico al Área de Salud sobre verificación de afiliación al régimen de salud y en algunos casos solicitud de un auxiliar de enfermería para acompañamiento en los campamentos y pasadía llevados a cabo con AJ de las Upi Belen, Florida, Perdomo (2) y Molinos.
2. Aportaron formato de talleres y acciones formativas delos campamentos realizados con AJ de las Upi Belen, Florida, Perdomo y Molinos, así como un pasadía con AJ de Upi Perdomo
</t>
    </r>
    <r>
      <rPr>
        <b/>
        <sz val="10"/>
        <color theme="1"/>
        <rFont val="Times New Roman"/>
        <family val="1"/>
      </rPr>
      <t xml:space="preserve">Sociolegal:  </t>
    </r>
    <r>
      <rPr>
        <sz val="10"/>
        <color theme="1"/>
        <rFont val="Times New Roman"/>
        <family val="1"/>
      </rPr>
      <t xml:space="preserve">
1. Para este periodo se llevaron a cabo talleres educativos en prevención del delito y lesiones personales en las Upi Arcadia (2 encuentros-21 NA), Bosa (5 encuentros-89 J), La 32 (3 encuentros-40 AJ), Perdomo (4 encuentros-76 AJ), Rioja (3 encuentros-55 J) y Servitá (4 encuentros-57 AJ). (Formatos de talleres y acciones formativas de 09-10-16-19 y 21/09, 01-05 y 14/10/2021, 02-10 y 12/11/2021).
</t>
    </r>
  </si>
  <si>
    <t xml:space="preserve">Se definen controles, se identifican responsables en su ejecución y periodicidad de los mismos.
1. El área de Sociolegal para la primera actividad llevó a  cabo 9 Comités de Egreso así como el registro en SIMI de las acciones en el Módulo Sociolegal/Acta de Egreso/Ver Seguimientos/Presentación a Comité. 
2. Durante los meses de sept., oct. y nov. se realizó contacto con NNAJ realizando el reporte de verificación de condiciones en SIMI/Módulo Sociolegal/Acta de Egreso/Ver Seguimientos.
3. El área presentó el informe enviado a través de correo electrónico a líderes de áreas y contextos, acerca de las situaciones que más se presentan con la población egresada
(Memorando 2021IE6469 y pantallazo correo electrónico).
ACCIONES DE CONTINGENCIA:
1. Se realiza inducción del personal asignado al proceso de seguimiento al egreso, los días 21/09, 22/10 y 11/11/2021
(Formatos Acta de reunión A-GDO-FT-004 y asistencia).                                                                                     
2. Se realiza reunión con la STAF para socializar el proceso de seguimiento al egreso y crear plan de contingencia para adelantar las acciones pendientes. Se socializa informe "Balance egreso-seguimiento-plan de contingencia" a través de correo electrónico
(Formatos Actas de reunión A-GDO-FT-004 de fechas 09-13-16/09/2021 e informe y pantallazo de correo de balance).
3.  Los días 24/09 y 22/10/2021 se adelantan reuniones de verificación de acciones por parte del equipo de seguimiento al egreso
(Formatos Acta de reunión A-GDO-FT-004, reporte acciones realizadas y reportes SIMI).                                          
ACCIONES DE FORTALECIMIENTO 
1. Se llevan a cabo mesas de trabajo con equipo STMEO y OAP, los días 08-21 y 26/10/2021, para la definición de criterios en torno al proceso de egreso y de seguimiento al egreso
</t>
  </si>
  <si>
    <r>
      <t>Se definen controles, se identifican responsables en su ejecución y periodicidad de los mismos.</t>
    </r>
    <r>
      <rPr>
        <b/>
        <sz val="10"/>
        <color theme="1"/>
        <rFont val="Times New Roman"/>
        <family val="1"/>
      </rPr>
      <t xml:space="preserve">
Territorio: </t>
    </r>
    <r>
      <rPr>
        <sz val="10"/>
        <color theme="1"/>
        <rFont val="Times New Roman"/>
        <family val="1"/>
      </rPr>
      <t xml:space="preserve">
El contexto de territorio para este tercer se realizó el diligenciamiento y trámite de transferencia de la documentación que conforma el archivo misional e inventario al momento de los traslados de los NNAJ, en las Estrategias Caminando Relajado (21-28/10/2021), Prevención (09-10-21-23-27/09, 14-22/10 y 11-12-18/11/2021) y Trabajo Calle (21/09, 27/10 y 02-05/11/2021).
</t>
    </r>
    <r>
      <rPr>
        <b/>
        <sz val="10"/>
        <color theme="1"/>
        <rFont val="Times New Roman"/>
        <family val="1"/>
      </rPr>
      <t xml:space="preserve">Internado:
</t>
    </r>
    <r>
      <rPr>
        <sz val="10"/>
        <color theme="1"/>
        <rFont val="Times New Roman"/>
        <family val="1"/>
      </rPr>
      <t xml:space="preserve">1. Para esta actividad se aportó el seguimiento a la Upi Luna Park el 25/11/2021. Por otra parte se tiene programada 2da visita de seguimiento a las Upi Arcadia, Liberia y La 27 en el mes de diciembre. 
(Formato de Visita 011, formato de Acta 004 y listado asistencia 010).
2. Se realiza gestión de los archivos de las Upi Arcadia, Edén, La 27, Liberia (solo nov.), Luna Park, Rioja y San Francisco, durante los meses de sept., oct. y nov.
En el mes de noviembre se decide cierre temporal de la UPI  Edén como internado y se reinaugura la UPI Liberia.
</t>
    </r>
    <r>
      <rPr>
        <b/>
        <sz val="10"/>
        <color theme="1"/>
        <rFont val="Times New Roman"/>
        <family val="1"/>
      </rPr>
      <t xml:space="preserve">
Externado: </t>
    </r>
    <r>
      <rPr>
        <sz val="10"/>
        <color theme="1"/>
        <rFont val="Times New Roman"/>
        <family val="1"/>
      </rPr>
      <t xml:space="preserve">
Fue aportada como evidencia las actas de reunión numeral 6 administrativo donde se soporta la visita realizada 
a las Unidades de Externado Bosa, Belén, Conservatorio, Florida, La 32, Molinos, Oasis, Perdomo, Santa Lucía y Servita, realizando seguimiento al Archivo Misional y de Gestión
Como actividad de fortalecimiento en las unidades de Externado documentaron el trámite de los archivos de gestión  y misional, comunicándolo al Contexto.
</t>
    </r>
  </si>
  <si>
    <r>
      <t xml:space="preserve">Se definen controles, se identifican responsables en su ejecución y periodicidad de los mismos.
</t>
    </r>
    <r>
      <rPr>
        <b/>
        <sz val="10"/>
        <color theme="1"/>
        <rFont val="Times New Roman"/>
        <family val="1"/>
      </rPr>
      <t>Acciones Contexto Internado:</t>
    </r>
    <r>
      <rPr>
        <sz val="10"/>
        <color theme="1"/>
        <rFont val="Times New Roman"/>
        <family val="1"/>
      </rPr>
      <t xml:space="preserve">
Se observan actas y registros de asistencia en los que se abordan diferentes temas relacionados con la atención a los NNAJ y otros  relacionados en diferentes UPIS de Internado, no en todos los casos se soportaron los ejercicios de manera mensual.
El Contexto Externado no aporta evidencias de las acciones de control.
Se argumenta que no se soportó para el periodo el análisis de casos de convivencia y gestión de los educadores en cada unidad, en Comité Misional de Contexto Internado, debido a novedades en contratación y también la operación de algunas UPI´s. De mantener la acción de control, se recomienda tener en cuenta este tipo de situaciones en la programación de las actividades que permitan  contemplar otras alternativas.
</t>
    </r>
    <r>
      <rPr>
        <b/>
        <sz val="10"/>
        <color theme="1"/>
        <rFont val="Times New Roman"/>
        <family val="1"/>
      </rPr>
      <t>Acciones Contexto Externado:</t>
    </r>
    <r>
      <rPr>
        <sz val="10"/>
        <color theme="1"/>
        <rFont val="Times New Roman"/>
        <family val="1"/>
      </rPr>
      <t xml:space="preserve">
Se aportan actas y registros de asistencia de espacios de articulación con SDIS para el fortalecimiento del talento humano de las UPI´s en temáticas de enfoque diferencial que contribuyen a la atención de los/as beneficiarios/as.
No se observan evidencias de las acción de fortalecimiento "Evaluación de las acciones de educadores en los Comités Misionales de Externado", sobre lo que se indica que no fue posible su realización por rotación continua de los educadores en el último periodo. De mantener la acción de control, se recomienda tener en cuenta este tipo de situaciones en la programación de las actividades que permitan  contemplar otras alternativas. 
</t>
    </r>
    <r>
      <rPr>
        <b/>
        <sz val="10"/>
        <color theme="1"/>
        <rFont val="Times New Roman"/>
        <family val="1"/>
      </rPr>
      <t>Acciones Contexto Territorio:</t>
    </r>
    <r>
      <rPr>
        <sz val="10"/>
        <color theme="1"/>
        <rFont val="Times New Roman"/>
        <family val="1"/>
      </rPr>
      <t xml:space="preserve">
Se observan dos actas de capacitación realizadas a los equipos territoriales abordando temas sobre el buen trato, modelo pedagógico y código de integridad.
</t>
    </r>
    <r>
      <rPr>
        <b/>
        <sz val="10"/>
        <color theme="1"/>
        <rFont val="Times New Roman"/>
        <family val="1"/>
      </rPr>
      <t>Acciones STEMO:</t>
    </r>
    <r>
      <rPr>
        <sz val="10"/>
        <color theme="1"/>
        <rFont val="Times New Roman"/>
        <family val="1"/>
      </rPr>
      <t xml:space="preserve">
 Se verifica el soporte Bitácora consolidada atención a PQR en el que se relacionan los requerimientos  de septiembre a noviembre, se identifican cinco, de los cuales uno se encuentra en proyección de respuesta y los demás con respuesta radicada. Se recomienda mantener seguimiento a los casos reportados como quejas.
</t>
    </r>
  </si>
  <si>
    <r>
      <t xml:space="preserve">Se definen controles, se identifican responsables en su ejecución y periodicidad de los mismos. Se mantiene la falta de registro del  tipo de control, en el primer seguimiento se registró como Detectivo.
</t>
    </r>
    <r>
      <rPr>
        <b/>
        <sz val="10"/>
        <color theme="1"/>
        <rFont val="Times New Roman"/>
        <family val="1"/>
      </rPr>
      <t xml:space="preserve">Acciones Área Educación: </t>
    </r>
    <r>
      <rPr>
        <sz val="10"/>
        <color theme="1"/>
        <rFont val="Times New Roman"/>
        <family val="1"/>
      </rPr>
      <t xml:space="preserve">
Se aportan formatos de planeación de talleres sin encabezado del formato que permita evidenciar que se encuentran formalizados en el SIGID. Los formatos del proyecto Cultura Ciudadana, taller de Artes del mes de septiembre no registran firma de visto bueno, con el que se valida el contenido del formato. 
Se aportan pantallazos de carpetas digitales con el archivo de las planeaciones de clases, aunque con estos soportes no es clara la actividad de seguimiento en relación a las entregas de insumos realizadas por el líder administrativo de la UPI en los formatos de entrega de elementos.
No se presentan soportes de entrega de insumos porque se refiere que no existieron entregas de Almacén y tampoco se reportó traslado de insumos de talleres vocacionales entre unidades.
</t>
    </r>
    <r>
      <rPr>
        <b/>
        <sz val="10"/>
        <color theme="1"/>
        <rFont val="Times New Roman"/>
        <family val="1"/>
      </rPr>
      <t>Acciones Contexto Internado y Externado:</t>
    </r>
    <r>
      <rPr>
        <sz val="10"/>
        <color theme="1"/>
        <rFont val="Times New Roman"/>
        <family val="1"/>
      </rPr>
      <t xml:space="preserve">
Se evidencian los soportes de visita realizada a la UPI´s Luna Park en formato A-GDO-FT-004 y M-MIN-FT-011, se programan visitas a otras UPI´s en el mes de diciembre, de las cuales no se aportan evidencias. Se verifican las visitas de verificación y seguimiento a UPI´s Externado registrado en acta formato A-GDO-FT-004.
Se observan actas de seguimiento en UPI´s sobre almacenamiento de elementos y el registro de compromisos, se recomienda evidenciar el monitoreo del cumplimiento de los compromisos registrados en las actas.  
</t>
    </r>
    <r>
      <rPr>
        <b/>
        <sz val="10"/>
        <color theme="1"/>
        <rFont val="Times New Roman"/>
        <family val="1"/>
      </rPr>
      <t xml:space="preserve">Acciones STMEO:
</t>
    </r>
    <r>
      <rPr>
        <sz val="10"/>
        <color theme="1"/>
        <rFont val="Times New Roman"/>
        <family val="1"/>
      </rPr>
      <t xml:space="preserve">Se aportan evidencias de correos electrónicos con solicitudes de inclusión de elementos de Kardex desde las UPI´s y la confirmación de la acción por parte de la coordinación de recursos de la STMEO.
Se presentan actas de visitas de revisión y seguimiento desde la STMEO a los espacios de almacenamiento temporal de las UPI´s, se recomienda evidenciar el monitoreo del cumplimiento de los compromisos registrados en las actas; se observan debilidades en el acta de noviembre de la UPI Conservatorio no registra firma del delegado de la STMEO que hace la visita y en el registro de asistencia no tiene diligenciado el encabezado, el registro de asistencia UPI Molinos recortada en el espacio de firmas y fecha, lo que no permite visualizar dicha información.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</si>
</sst>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sz val="10"/>
      <color theme="0" tint="-0.34998626667073579"/>
      <name val="Times New Roman"/>
      <family val="1"/>
    </font>
    <font>
      <sz val="10"/>
      <color rgb="FFFF0000"/>
      <name val="Times New Roman"/>
      <family val="1"/>
    </font>
    <font>
      <b/>
      <sz val="14"/>
      <name val="Times New Roman"/>
      <family val="1"/>
    </font>
    <font>
      <sz val="10"/>
      <color rgb="FFC00000"/>
      <name val="Times New Roman"/>
      <family val="1"/>
    </font>
    <font>
      <b/>
      <sz val="10"/>
      <color rgb="FFC00000"/>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s>
  <cellStyleXfs count="1">
    <xf numFmtId="0" fontId="0" fillId="0" borderId="0"/>
  </cellStyleXfs>
  <cellXfs count="368">
    <xf numFmtId="0" fontId="0" fillId="0" borderId="0" xfId="0"/>
    <xf numFmtId="0" fontId="0" fillId="3" borderId="0" xfId="0" applyFill="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right"/>
    </xf>
    <xf numFmtId="0" fontId="0" fillId="0" borderId="10" xfId="0" applyBorder="1"/>
    <xf numFmtId="0" fontId="1" fillId="2" borderId="12" xfId="0" applyFont="1" applyFill="1" applyBorder="1" applyAlignment="1">
      <alignment horizontal="center" vertical="center"/>
    </xf>
    <xf numFmtId="0" fontId="1" fillId="2" borderId="0" xfId="0" applyFont="1" applyFill="1"/>
    <xf numFmtId="0" fontId="1" fillId="2" borderId="10" xfId="0" applyFont="1" applyFill="1" applyBorder="1" applyAlignment="1">
      <alignment horizontal="center" vertical="center" wrapText="1"/>
    </xf>
    <xf numFmtId="0" fontId="0" fillId="0" borderId="1" xfId="0" applyBorder="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1" fontId="0" fillId="0" borderId="9" xfId="0" applyNumberFormat="1" applyBorder="1" applyAlignment="1">
      <alignment horizontal="center" vertical="center"/>
    </xf>
    <xf numFmtId="1" fontId="0" fillId="0" borderId="0" xfId="0" applyNumberFormat="1" applyAlignment="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11" fillId="0" borderId="14" xfId="0" applyFont="1" applyBorder="1" applyAlignment="1">
      <alignment horizontal="justify" vertical="top" wrapText="1"/>
    </xf>
    <xf numFmtId="0" fontId="11" fillId="0" borderId="15" xfId="0" applyFont="1" applyBorder="1" applyAlignment="1">
      <alignment horizontal="justify" wrapText="1"/>
    </xf>
    <xf numFmtId="0" fontId="11" fillId="0" borderId="15" xfId="0" applyFont="1" applyBorder="1" applyAlignment="1">
      <alignment horizontal="justify"/>
    </xf>
    <xf numFmtId="0" fontId="0" fillId="0" borderId="8" xfId="0" applyBorder="1"/>
    <xf numFmtId="0" fontId="11" fillId="0" borderId="19" xfId="0" applyFont="1" applyBorder="1" applyAlignment="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lignment horizontal="left" vertical="top"/>
    </xf>
    <xf numFmtId="0" fontId="18" fillId="0" borderId="2" xfId="0" applyFont="1" applyBorder="1" applyAlignment="1">
      <alignment horizontal="left" vertical="top"/>
    </xf>
    <xf numFmtId="0" fontId="18" fillId="0" borderId="7" xfId="0" applyFont="1" applyBorder="1" applyAlignment="1">
      <alignment horizontal="left" vertical="top"/>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3" borderId="8" xfId="0" applyFill="1" applyBorder="1"/>
    <xf numFmtId="0" fontId="0" fillId="0" borderId="0" xfId="0" applyProtection="1">
      <protection locked="0"/>
    </xf>
    <xf numFmtId="0" fontId="27" fillId="3" borderId="0" xfId="0" applyFont="1" applyFill="1"/>
    <xf numFmtId="0" fontId="27" fillId="3" borderId="0" xfId="0" applyFont="1" applyFill="1" applyAlignment="1">
      <alignment vertical="center"/>
    </xf>
    <xf numFmtId="0" fontId="27" fillId="0" borderId="0" xfId="0" applyFont="1"/>
    <xf numFmtId="0" fontId="27" fillId="0" borderId="0" xfId="0" applyFont="1" applyProtection="1">
      <protection locked="0"/>
    </xf>
    <xf numFmtId="0" fontId="27" fillId="0" borderId="0" xfId="0" applyFont="1" applyAlignment="1">
      <alignment vertical="center"/>
    </xf>
    <xf numFmtId="0" fontId="28" fillId="0" borderId="0" xfId="0" applyFont="1"/>
    <xf numFmtId="0" fontId="0" fillId="3" borderId="1" xfId="0" applyFill="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left" vertical="center"/>
    </xf>
    <xf numFmtId="0" fontId="29" fillId="0" borderId="0" xfId="0" applyFont="1" applyAlignment="1">
      <alignment vertical="center" wrapText="1"/>
    </xf>
    <xf numFmtId="0" fontId="28" fillId="4" borderId="1" xfId="0" applyFont="1" applyFill="1" applyBorder="1" applyAlignment="1">
      <alignment horizontal="center" vertical="center" wrapText="1"/>
    </xf>
    <xf numFmtId="0" fontId="18" fillId="0" borderId="10" xfId="0" applyFont="1" applyBorder="1" applyAlignment="1">
      <alignment horizontal="left" vertical="center"/>
    </xf>
    <xf numFmtId="0" fontId="18" fillId="0" borderId="9" xfId="0" applyFont="1" applyBorder="1" applyAlignment="1">
      <alignment vertical="center"/>
    </xf>
    <xf numFmtId="0" fontId="18" fillId="0" borderId="0" xfId="0" applyFont="1" applyAlignment="1">
      <alignment vertical="center"/>
    </xf>
    <xf numFmtId="0" fontId="18" fillId="4" borderId="12" xfId="0" applyFont="1" applyFill="1" applyBorder="1" applyAlignment="1">
      <alignment horizontal="center" vertical="center"/>
    </xf>
    <xf numFmtId="0" fontId="35" fillId="4" borderId="10" xfId="0" applyFont="1" applyFill="1" applyBorder="1" applyAlignment="1">
      <alignment horizontal="center" vertical="center" wrapText="1"/>
    </xf>
    <xf numFmtId="0" fontId="28"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8" xfId="0" applyFont="1" applyFill="1" applyBorder="1" applyAlignment="1">
      <alignment horizontal="center" vertical="center"/>
    </xf>
    <xf numFmtId="0" fontId="27" fillId="3" borderId="0" xfId="0" applyFont="1" applyFill="1" applyProtection="1">
      <protection locked="0"/>
    </xf>
    <xf numFmtId="0" fontId="28" fillId="3" borderId="1" xfId="0" applyFont="1" applyFill="1" applyBorder="1" applyAlignment="1">
      <alignment horizontal="center" vertical="center"/>
    </xf>
    <xf numFmtId="0" fontId="18" fillId="5" borderId="13" xfId="0" applyFont="1" applyFill="1" applyBorder="1" applyAlignment="1" applyProtection="1">
      <alignment horizontal="center" vertical="center" wrapText="1"/>
      <protection locked="0"/>
    </xf>
    <xf numFmtId="0" fontId="30" fillId="5" borderId="1" xfId="0" applyFont="1" applyFill="1" applyBorder="1" applyAlignment="1">
      <alignment horizontal="justify" vertical="top" wrapText="1"/>
    </xf>
    <xf numFmtId="0" fontId="28" fillId="5" borderId="1" xfId="0" applyFont="1" applyFill="1" applyBorder="1" applyAlignment="1" applyProtection="1">
      <alignment horizontal="center" vertical="center" wrapText="1"/>
      <protection locked="0"/>
    </xf>
    <xf numFmtId="1" fontId="30" fillId="5" borderId="24" xfId="0" applyNumberFormat="1" applyFont="1" applyFill="1" applyBorder="1" applyAlignment="1">
      <alignment horizontal="center" vertical="center"/>
    </xf>
    <xf numFmtId="1" fontId="30" fillId="5" borderId="25" xfId="0" applyNumberFormat="1" applyFont="1" applyFill="1" applyBorder="1" applyAlignment="1">
      <alignment horizontal="center" vertical="center"/>
    </xf>
    <xf numFmtId="0" fontId="30" fillId="5" borderId="1" xfId="0" applyFont="1" applyFill="1" applyBorder="1" applyAlignment="1">
      <alignment vertical="top" wrapText="1"/>
    </xf>
    <xf numFmtId="0" fontId="30"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27" fillId="5" borderId="13"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1" fontId="30" fillId="5" borderId="26" xfId="0" applyNumberFormat="1" applyFont="1" applyFill="1" applyBorder="1" applyAlignment="1">
      <alignment horizontal="center" vertical="center"/>
    </xf>
    <xf numFmtId="0" fontId="18" fillId="5" borderId="1"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wrapText="1"/>
      <protection locked="0"/>
    </xf>
    <xf numFmtId="0" fontId="27" fillId="5" borderId="10" xfId="0" applyFont="1" applyFill="1" applyBorder="1" applyAlignment="1" applyProtection="1">
      <alignment horizontal="center" vertical="center" wrapText="1"/>
      <protection locked="0"/>
    </xf>
    <xf numFmtId="0" fontId="19" fillId="5" borderId="10"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27" fillId="5" borderId="1" xfId="0" applyFont="1" applyFill="1" applyBorder="1" applyAlignment="1">
      <alignment horizontal="justify" vertical="top" wrapText="1"/>
    </xf>
    <xf numFmtId="1" fontId="27" fillId="5" borderId="24" xfId="0" applyNumberFormat="1" applyFont="1" applyFill="1" applyBorder="1" applyAlignment="1">
      <alignment horizontal="center" vertical="center"/>
    </xf>
    <xf numFmtId="1" fontId="27" fillId="5" borderId="25" xfId="0" applyNumberFormat="1" applyFont="1" applyFill="1" applyBorder="1" applyAlignment="1">
      <alignment horizontal="center" vertical="center"/>
    </xf>
    <xf numFmtId="0" fontId="27" fillId="5" borderId="1" xfId="0" applyFont="1" applyFill="1" applyBorder="1" applyAlignment="1">
      <alignment vertical="top" wrapText="1"/>
    </xf>
    <xf numFmtId="1" fontId="27" fillId="5" borderId="26" xfId="0" applyNumberFormat="1" applyFont="1" applyFill="1" applyBorder="1" applyAlignment="1">
      <alignment horizontal="center" vertical="center"/>
    </xf>
    <xf numFmtId="1" fontId="30" fillId="5" borderId="1" xfId="0" applyNumberFormat="1" applyFont="1" applyFill="1" applyBorder="1" applyAlignment="1">
      <alignment horizontal="center" vertical="center"/>
    </xf>
    <xf numFmtId="0" fontId="27" fillId="5"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27" fillId="0" borderId="0" xfId="0" applyFont="1" applyAlignment="1">
      <alignment wrapText="1"/>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lignment horizontal="center" vertical="center"/>
    </xf>
    <xf numFmtId="0" fontId="0" fillId="0" borderId="0" xfId="0" applyAlignment="1">
      <alignment horizontal="center" vertical="center"/>
    </xf>
    <xf numFmtId="0" fontId="22" fillId="0" borderId="10" xfId="0" applyFont="1" applyBorder="1" applyAlignment="1">
      <alignment horizontal="center" vertical="center"/>
    </xf>
    <xf numFmtId="0" fontId="22"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lignment horizontal="center" vertical="center" wrapText="1"/>
    </xf>
    <xf numFmtId="1" fontId="26" fillId="0" borderId="6"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applyAlignment="1">
      <alignment horizontal="center" vertical="center"/>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1" fontId="15" fillId="0" borderId="4" xfId="0" applyNumberFormat="1" applyFont="1" applyBorder="1" applyAlignment="1">
      <alignment horizontal="center" vertical="center" wrapText="1"/>
    </xf>
    <xf numFmtId="1" fontId="15" fillId="0" borderId="7" xfId="0" applyNumberFormat="1" applyFont="1" applyBorder="1" applyAlignment="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lignment horizontal="center" vertical="center"/>
    </xf>
    <xf numFmtId="1" fontId="26" fillId="0" borderId="8" xfId="0" applyNumberFormat="1" applyFont="1" applyBorder="1" applyAlignment="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lignment horizontal="center" wrapText="1"/>
    </xf>
    <xf numFmtId="0" fontId="3" fillId="2" borderId="11" xfId="0" applyFont="1" applyFill="1" applyBorder="1" applyAlignment="1">
      <alignment horizontal="center" wrapText="1"/>
    </xf>
    <xf numFmtId="0" fontId="3" fillId="2" borderId="8" xfId="0" applyFont="1" applyFill="1" applyBorder="1" applyAlignment="1">
      <alignment horizontal="center" wrapText="1"/>
    </xf>
    <xf numFmtId="0" fontId="18" fillId="0" borderId="3" xfId="0" applyFont="1" applyBorder="1" applyAlignment="1">
      <alignment horizontal="center" vertical="center"/>
    </xf>
    <xf numFmtId="0" fontId="2" fillId="0" borderId="17" xfId="0" applyFont="1" applyBorder="1" applyAlignment="1"/>
    <xf numFmtId="0" fontId="2" fillId="0" borderId="18" xfId="0" applyFont="1" applyBorder="1" applyAlignment="1"/>
    <xf numFmtId="0" fontId="18" fillId="0" borderId="4" xfId="0" applyFont="1" applyBorder="1" applyAlignment="1">
      <alignment horizontal="center" vertical="center"/>
    </xf>
    <xf numFmtId="0" fontId="18" fillId="0" borderId="9" xfId="0" applyFont="1" applyBorder="1" applyAlignment="1">
      <alignment horizontal="center" vertical="center"/>
    </xf>
    <xf numFmtId="0" fontId="2" fillId="0" borderId="9" xfId="0" applyFont="1" applyBorder="1" applyAlignment="1"/>
    <xf numFmtId="0" fontId="2" fillId="0" borderId="5" xfId="0" applyFont="1" applyBorder="1" applyAlignment="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3" fillId="0" borderId="1" xfId="0" applyFont="1" applyBorder="1" applyAlignment="1">
      <alignment horizontal="center"/>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0" fontId="0" fillId="0" borderId="17" xfId="0" applyBorder="1" applyAlignment="1"/>
    <xf numFmtId="0" fontId="0" fillId="0" borderId="18" xfId="0" applyBorder="1" applyAlignment="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4" fillId="2" borderId="1" xfId="0" applyFont="1" applyFill="1" applyBorder="1" applyAlignment="1">
      <alignment horizontal="center" vertical="center" wrapText="1"/>
    </xf>
    <xf numFmtId="0" fontId="4" fillId="2" borderId="1" xfId="0" applyFont="1" applyFill="1" applyBorder="1" applyAlignment="1">
      <alignment vertical="center"/>
    </xf>
    <xf numFmtId="0" fontId="3" fillId="0" borderId="10" xfId="0" applyFont="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vertical="top"/>
    </xf>
    <xf numFmtId="0" fontId="13" fillId="3" borderId="1" xfId="0" applyFont="1" applyFill="1" applyBorder="1" applyAlignment="1">
      <alignment horizontal="center" vertical="center" wrapText="1"/>
    </xf>
    <xf numFmtId="0" fontId="13" fillId="3" borderId="1" xfId="0" applyFont="1" applyFill="1" applyBorder="1" applyAlignment="1"/>
    <xf numFmtId="0" fontId="13" fillId="3"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8" xfId="0" applyNumberFormat="1" applyBorder="1" applyAlignment="1">
      <alignment horizontal="center" vertical="center"/>
    </xf>
    <xf numFmtId="0" fontId="3" fillId="0" borderId="1" xfId="0" applyFont="1" applyBorder="1" applyAlignment="1">
      <alignment horizontal="center" wrapText="1"/>
    </xf>
    <xf numFmtId="0" fontId="1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27" fillId="0" borderId="3" xfId="0" applyFont="1" applyBorder="1" applyAlignment="1" applyProtection="1">
      <alignment horizontal="center" vertical="top" wrapText="1"/>
      <protection locked="0"/>
    </xf>
    <xf numFmtId="0" fontId="27" fillId="0" borderId="18" xfId="0" applyFont="1" applyBorder="1" applyAlignment="1" applyProtection="1">
      <alignment horizontal="center" vertical="top" wrapText="1"/>
      <protection locked="0"/>
    </xf>
    <xf numFmtId="0" fontId="27" fillId="0" borderId="1" xfId="0" applyFont="1" applyBorder="1" applyAlignment="1" applyProtection="1">
      <alignment horizontal="center" vertical="top"/>
      <protection locked="0"/>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19" fillId="3" borderId="1" xfId="0" applyFont="1" applyFill="1" applyBorder="1" applyAlignment="1" applyProtection="1">
      <alignment horizontal="center" wrapText="1"/>
      <protection locked="0"/>
    </xf>
    <xf numFmtId="0" fontId="27" fillId="5" borderId="13" xfId="0" applyFont="1" applyFill="1" applyBorder="1" applyAlignment="1" applyProtection="1">
      <alignment horizontal="center" vertical="center" wrapText="1"/>
      <protection locked="0"/>
    </xf>
    <xf numFmtId="0" fontId="27" fillId="5" borderId="10"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wrapText="1"/>
      <protection locked="0"/>
    </xf>
    <xf numFmtId="0" fontId="19" fillId="5" borderId="10" xfId="0" applyFont="1" applyFill="1" applyBorder="1" applyAlignment="1" applyProtection="1">
      <alignment horizontal="center" vertical="center" wrapText="1"/>
      <protection locked="0"/>
    </xf>
    <xf numFmtId="0" fontId="27" fillId="5" borderId="12" xfId="0" applyFont="1" applyFill="1" applyBorder="1" applyAlignment="1" applyProtection="1">
      <alignment horizontal="center" vertical="center" wrapText="1"/>
      <protection locked="0"/>
    </xf>
    <xf numFmtId="0" fontId="27" fillId="5" borderId="10"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0" xfId="0" applyFont="1" applyFill="1" applyBorder="1" applyAlignment="1" applyProtection="1">
      <alignment horizontal="center" vertical="center" wrapText="1"/>
      <protection locked="0"/>
    </xf>
    <xf numFmtId="0" fontId="18" fillId="5" borderId="13"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27" fillId="5" borderId="1"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18" fillId="5" borderId="13" xfId="0" applyFont="1" applyFill="1" applyBorder="1" applyAlignment="1" applyProtection="1">
      <alignment horizontal="justify" vertical="top" wrapText="1"/>
      <protection locked="0"/>
    </xf>
    <xf numFmtId="0" fontId="18" fillId="5" borderId="12" xfId="0" applyFont="1" applyFill="1" applyBorder="1" applyAlignment="1" applyProtection="1">
      <alignment horizontal="justify" vertical="top" wrapText="1"/>
      <protection locked="0"/>
    </xf>
    <xf numFmtId="0" fontId="19" fillId="5" borderId="1" xfId="0" applyFont="1" applyFill="1" applyBorder="1" applyAlignment="1" applyProtection="1">
      <alignment horizontal="justify" vertical="top" wrapText="1"/>
      <protection locked="0"/>
    </xf>
    <xf numFmtId="0" fontId="19" fillId="5" borderId="1" xfId="0" applyFont="1" applyFill="1" applyBorder="1" applyAlignment="1" applyProtection="1">
      <alignment horizontal="justify" vertical="top"/>
      <protection locked="0"/>
    </xf>
    <xf numFmtId="0" fontId="19" fillId="5" borderId="13" xfId="0" applyFont="1" applyFill="1" applyBorder="1" applyAlignment="1" applyProtection="1">
      <alignment horizontal="justify" vertical="top"/>
      <protection locked="0"/>
    </xf>
    <xf numFmtId="0" fontId="33" fillId="5" borderId="1" xfId="0" applyFont="1" applyFill="1" applyBorder="1" applyAlignment="1" applyProtection="1">
      <alignment horizontal="center" vertical="center" wrapText="1"/>
      <protection locked="0"/>
    </xf>
    <xf numFmtId="0" fontId="33" fillId="5" borderId="1" xfId="0" applyFont="1" applyFill="1" applyBorder="1" applyAlignment="1" applyProtection="1">
      <alignment horizontal="center" vertical="center"/>
      <protection locked="0"/>
    </xf>
    <xf numFmtId="0" fontId="33" fillId="5" borderId="13" xfId="0" applyFont="1" applyFill="1" applyBorder="1" applyAlignment="1" applyProtection="1">
      <alignment horizontal="center" vertical="center"/>
      <protection locked="0"/>
    </xf>
    <xf numFmtId="0" fontId="19" fillId="5" borderId="12"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35" fillId="5" borderId="13" xfId="0" applyFont="1" applyFill="1" applyBorder="1" applyAlignment="1">
      <alignment horizontal="center" vertical="center"/>
    </xf>
    <xf numFmtId="0" fontId="35" fillId="5" borderId="12" xfId="0" applyFont="1" applyFill="1" applyBorder="1" applyAlignment="1">
      <alignment horizontal="center" vertical="center"/>
    </xf>
    <xf numFmtId="0" fontId="19" fillId="5" borderId="13" xfId="0" applyFont="1" applyFill="1" applyBorder="1" applyAlignment="1" applyProtection="1">
      <alignment horizontal="justify" vertical="top" wrapText="1"/>
      <protection locked="0"/>
    </xf>
    <xf numFmtId="0" fontId="19" fillId="5" borderId="12" xfId="0" applyFont="1" applyFill="1" applyBorder="1" applyAlignment="1" applyProtection="1">
      <alignment horizontal="justify" vertical="top" wrapText="1"/>
      <protection locked="0"/>
    </xf>
    <xf numFmtId="0" fontId="19" fillId="5" borderId="10" xfId="0" applyFont="1" applyFill="1" applyBorder="1" applyAlignment="1" applyProtection="1">
      <alignment horizontal="justify" vertical="top" wrapText="1"/>
      <protection locked="0"/>
    </xf>
    <xf numFmtId="0" fontId="33" fillId="5" borderId="1"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4" fillId="5" borderId="12" xfId="0" applyFont="1" applyFill="1" applyBorder="1" applyAlignment="1">
      <alignment horizontal="center" vertical="top" wrapText="1"/>
    </xf>
    <xf numFmtId="0" fontId="34" fillId="5" borderId="10" xfId="0" applyFont="1" applyFill="1" applyBorder="1" applyAlignment="1">
      <alignment horizontal="center" vertical="top" wrapText="1"/>
    </xf>
    <xf numFmtId="0" fontId="34" fillId="5" borderId="1"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19" fillId="5" borderId="18"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wrapText="1"/>
      <protection locked="0"/>
    </xf>
    <xf numFmtId="0" fontId="19" fillId="5" borderId="10" xfId="0" applyFont="1" applyFill="1" applyBorder="1" applyAlignment="1" applyProtection="1">
      <alignment horizontal="center" vertical="center"/>
      <protection locked="0"/>
    </xf>
    <xf numFmtId="0" fontId="34" fillId="5" borderId="13" xfId="0" applyFont="1" applyFill="1" applyBorder="1" applyAlignment="1" applyProtection="1">
      <alignment horizontal="center" vertical="center"/>
      <protection locked="0"/>
    </xf>
    <xf numFmtId="0" fontId="34" fillId="5" borderId="12" xfId="0" applyFont="1" applyFill="1" applyBorder="1" applyAlignment="1" applyProtection="1">
      <alignment horizontal="center" vertical="center"/>
      <protection locked="0"/>
    </xf>
    <xf numFmtId="0" fontId="34" fillId="5" borderId="10" xfId="0" applyFont="1" applyFill="1" applyBorder="1" applyAlignment="1" applyProtection="1">
      <alignment horizontal="center" vertical="center"/>
      <protection locked="0"/>
    </xf>
    <xf numFmtId="14" fontId="27" fillId="5" borderId="1" xfId="0" applyNumberFormat="1" applyFont="1" applyFill="1" applyBorder="1" applyAlignment="1" applyProtection="1">
      <alignment horizontal="center" vertical="center"/>
      <protection locked="0"/>
    </xf>
    <xf numFmtId="1" fontId="34" fillId="5" borderId="1" xfId="0" applyNumberFormat="1"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0" xfId="0" applyFont="1" applyFill="1" applyBorder="1" applyAlignment="1">
      <alignment horizontal="center" vertical="center" wrapText="1"/>
    </xf>
    <xf numFmtId="0" fontId="34" fillId="5" borderId="1" xfId="0" applyFont="1" applyFill="1" applyBorder="1" applyAlignment="1">
      <alignment horizontal="center" vertical="center"/>
    </xf>
    <xf numFmtId="0" fontId="27" fillId="5" borderId="13" xfId="0" applyFont="1" applyFill="1" applyBorder="1" applyAlignment="1">
      <alignment horizontal="center"/>
    </xf>
    <xf numFmtId="0" fontId="27" fillId="5" borderId="12" xfId="0" applyFont="1" applyFill="1" applyBorder="1" applyAlignment="1">
      <alignment horizontal="center"/>
    </xf>
    <xf numFmtId="0" fontId="29" fillId="5" borderId="1" xfId="0" applyFont="1" applyFill="1" applyBorder="1" applyAlignment="1">
      <alignment horizontal="center" vertical="center" wrapText="1"/>
    </xf>
    <xf numFmtId="0" fontId="38" fillId="5" borderId="1" xfId="0" applyFont="1" applyFill="1" applyBorder="1" applyAlignment="1" applyProtection="1">
      <alignment horizontal="center" vertical="center"/>
      <protection locked="0"/>
    </xf>
    <xf numFmtId="0" fontId="38" fillId="5" borderId="13" xfId="0" applyFont="1" applyFill="1" applyBorder="1" applyAlignment="1" applyProtection="1">
      <alignment horizontal="center" vertical="center"/>
      <protection locked="0"/>
    </xf>
    <xf numFmtId="0" fontId="27" fillId="5" borderId="12" xfId="0" applyFont="1" applyFill="1" applyBorder="1" applyAlignment="1" applyProtection="1">
      <alignment horizontal="center" vertical="center"/>
      <protection locked="0"/>
    </xf>
    <xf numFmtId="0" fontId="37" fillId="5" borderId="12" xfId="0" applyFont="1" applyFill="1" applyBorder="1" applyAlignment="1" applyProtection="1">
      <alignment horizontal="center" vertical="center" wrapText="1"/>
      <protection locked="0"/>
    </xf>
    <xf numFmtId="0" fontId="37" fillId="5" borderId="10" xfId="0" applyFont="1" applyFill="1" applyBorder="1" applyAlignment="1" applyProtection="1">
      <alignment horizontal="center" vertical="center" wrapText="1"/>
      <protection locked="0"/>
    </xf>
    <xf numFmtId="14" fontId="27" fillId="5" borderId="1" xfId="0" applyNumberFormat="1" applyFont="1" applyFill="1" applyBorder="1" applyAlignment="1" applyProtection="1">
      <alignment horizontal="center" vertical="center" wrapText="1"/>
      <protection locked="0"/>
    </xf>
    <xf numFmtId="0" fontId="28" fillId="5" borderId="23"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12" xfId="0" applyFont="1" applyFill="1" applyBorder="1" applyAlignment="1">
      <alignment horizontal="center" vertical="top" wrapText="1"/>
    </xf>
    <xf numFmtId="0" fontId="28" fillId="5" borderId="10" xfId="0" applyFont="1" applyFill="1" applyBorder="1" applyAlignment="1">
      <alignment horizontal="center" vertical="top" wrapText="1"/>
    </xf>
    <xf numFmtId="0" fontId="27" fillId="5" borderId="18"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center" vertical="center" wrapText="1"/>
      <protection locked="0"/>
    </xf>
    <xf numFmtId="0" fontId="32" fillId="5" borderId="1" xfId="0" applyFont="1" applyFill="1" applyBorder="1" applyAlignment="1">
      <alignment horizontal="center" vertical="center" wrapText="1"/>
    </xf>
    <xf numFmtId="14" fontId="27" fillId="5" borderId="13" xfId="0" applyNumberFormat="1" applyFont="1" applyFill="1" applyBorder="1" applyAlignment="1" applyProtection="1">
      <alignment horizontal="center" vertical="center"/>
      <protection locked="0"/>
    </xf>
    <xf numFmtId="0" fontId="27" fillId="5" borderId="1" xfId="0" applyFont="1" applyFill="1" applyBorder="1" applyAlignment="1" applyProtection="1">
      <alignment horizontal="justify" vertical="center" wrapText="1"/>
      <protection locked="0"/>
    </xf>
    <xf numFmtId="0" fontId="27" fillId="5" borderId="13" xfId="0" applyFont="1" applyFill="1" applyBorder="1" applyAlignment="1" applyProtection="1">
      <alignment horizontal="justify" vertical="center" wrapText="1"/>
      <protection locked="0"/>
    </xf>
    <xf numFmtId="1" fontId="28" fillId="5" borderId="21" xfId="0" applyNumberFormat="1" applyFont="1" applyFill="1" applyBorder="1" applyAlignment="1">
      <alignment horizontal="center" vertical="center" wrapText="1"/>
    </xf>
    <xf numFmtId="1" fontId="28" fillId="5" borderId="22" xfId="0" applyNumberFormat="1"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1"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12" xfId="0" applyFont="1" applyFill="1" applyBorder="1" applyAlignment="1">
      <alignment horizontal="center" vertical="center"/>
    </xf>
    <xf numFmtId="1" fontId="34" fillId="5" borderId="21" xfId="0" applyNumberFormat="1" applyFont="1" applyFill="1" applyBorder="1" applyAlignment="1">
      <alignment horizontal="center" vertical="center" wrapText="1"/>
    </xf>
    <xf numFmtId="1" fontId="34" fillId="5" borderId="22" xfId="0" applyNumberFormat="1" applyFont="1" applyFill="1" applyBorder="1" applyAlignment="1">
      <alignment horizontal="center" vertical="center" wrapText="1"/>
    </xf>
    <xf numFmtId="0" fontId="31" fillId="5" borderId="13"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7" fillId="5" borderId="13"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justify" vertical="top" wrapText="1"/>
      <protection locked="0"/>
    </xf>
    <xf numFmtId="0" fontId="28" fillId="5" borderId="12" xfId="0" applyFont="1" applyFill="1" applyBorder="1" applyAlignment="1" applyProtection="1">
      <alignment horizontal="justify" vertical="top" wrapText="1"/>
      <protection locked="0"/>
    </xf>
    <xf numFmtId="0" fontId="27" fillId="5" borderId="1" xfId="0" applyFont="1" applyFill="1" applyBorder="1" applyAlignment="1" applyProtection="1">
      <alignment horizontal="justify" vertical="top" wrapText="1"/>
      <protection locked="0"/>
    </xf>
    <xf numFmtId="0" fontId="27" fillId="5" borderId="1" xfId="0" applyFont="1" applyFill="1" applyBorder="1" applyAlignment="1" applyProtection="1">
      <alignment horizontal="justify" vertical="top"/>
      <protection locked="0"/>
    </xf>
    <xf numFmtId="0" fontId="27" fillId="5" borderId="13" xfId="0" applyFont="1" applyFill="1" applyBorder="1" applyAlignment="1" applyProtection="1">
      <alignment horizontal="justify" vertical="top"/>
      <protection locked="0"/>
    </xf>
    <xf numFmtId="0" fontId="19" fillId="5" borderId="12" xfId="0" applyFont="1" applyFill="1" applyBorder="1" applyAlignment="1" applyProtection="1">
      <alignment horizontal="center" vertical="center"/>
      <protection locked="0"/>
    </xf>
    <xf numFmtId="0" fontId="33" fillId="5" borderId="23"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6" fillId="5" borderId="1" xfId="0" applyFont="1" applyFill="1" applyBorder="1" applyAlignment="1" applyProtection="1">
      <alignment horizontal="center" vertical="center" wrapText="1"/>
      <protection locked="0"/>
    </xf>
    <xf numFmtId="0" fontId="36" fillId="5" borderId="13"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justify" vertical="top"/>
      <protection locked="0"/>
    </xf>
    <xf numFmtId="0" fontId="37" fillId="5" borderId="13" xfId="0" applyFont="1" applyFill="1" applyBorder="1" applyAlignment="1" applyProtection="1">
      <alignment horizontal="justify" vertical="top"/>
      <protection locked="0"/>
    </xf>
    <xf numFmtId="0" fontId="27" fillId="5" borderId="13" xfId="0" applyFont="1" applyFill="1" applyBorder="1" applyAlignment="1" applyProtection="1">
      <alignment horizontal="justify" vertical="top" wrapText="1"/>
      <protection locked="0"/>
    </xf>
    <xf numFmtId="0" fontId="27" fillId="0" borderId="1" xfId="0" applyFont="1" applyBorder="1" applyAlignment="1" applyProtection="1">
      <alignment horizontal="center" wrapText="1"/>
      <protection locked="0"/>
    </xf>
    <xf numFmtId="0" fontId="29" fillId="0" borderId="1" xfId="0" applyFont="1" applyBorder="1" applyAlignment="1">
      <alignment horizontal="center" vertical="center" wrapText="1"/>
    </xf>
    <xf numFmtId="0" fontId="27" fillId="4" borderId="1" xfId="0" applyFont="1" applyFill="1" applyBorder="1" applyAlignment="1">
      <alignment horizontal="center"/>
    </xf>
    <xf numFmtId="0" fontId="28" fillId="4" borderId="2" xfId="0" applyFont="1" applyFill="1" applyBorder="1" applyAlignment="1">
      <alignment horizontal="center" vertical="center"/>
    </xf>
    <xf numFmtId="0" fontId="28" fillId="4" borderId="0" xfId="0" applyFont="1" applyFill="1" applyAlignment="1">
      <alignment horizontal="center" vertical="center"/>
    </xf>
    <xf numFmtId="0" fontId="28" fillId="4" borderId="7" xfId="0" applyFont="1" applyFill="1" applyBorder="1" applyAlignment="1">
      <alignment horizontal="center" vertical="center"/>
    </xf>
    <xf numFmtId="0" fontId="28" fillId="4" borderId="11" xfId="0" applyFont="1" applyFill="1" applyBorder="1" applyAlignment="1">
      <alignment horizontal="center" vertical="center"/>
    </xf>
    <xf numFmtId="0" fontId="28" fillId="2" borderId="1" xfId="0" applyFont="1" applyFill="1" applyBorder="1" applyAlignment="1">
      <alignment horizontal="center" vertical="center" wrapTex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29" fillId="0" borderId="10" xfId="0" applyFont="1" applyBorder="1" applyAlignment="1">
      <alignment horizontal="center" vertical="center"/>
    </xf>
    <xf numFmtId="0" fontId="18" fillId="3" borderId="3"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28" fillId="0" borderId="1" xfId="0" applyFont="1" applyBorder="1" applyAlignment="1" applyProtection="1">
      <alignment horizontal="center" vertical="top" wrapText="1"/>
      <protection locked="0"/>
    </xf>
    <xf numFmtId="0" fontId="27" fillId="0" borderId="3" xfId="0" applyFont="1" applyBorder="1" applyAlignment="1" applyProtection="1">
      <alignment horizontal="center"/>
      <protection locked="0"/>
    </xf>
    <xf numFmtId="0" fontId="27" fillId="0" borderId="1" xfId="0" applyFont="1" applyBorder="1" applyAlignment="1" applyProtection="1">
      <alignment horizontal="center"/>
      <protection locked="0"/>
    </xf>
    <xf numFmtId="0" fontId="28" fillId="4" borderId="13" xfId="0" applyFont="1" applyFill="1" applyBorder="1" applyAlignment="1">
      <alignment horizontal="center" vertical="center"/>
    </xf>
    <xf numFmtId="0" fontId="28" fillId="4" borderId="12" xfId="0" applyFont="1" applyFill="1" applyBorder="1" applyAlignment="1">
      <alignment horizontal="center" vertical="center"/>
    </xf>
    <xf numFmtId="0" fontId="28" fillId="4" borderId="10"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7" fillId="0" borderId="1" xfId="0" applyFont="1" applyBorder="1" applyAlignment="1" applyProtection="1">
      <alignment horizontal="center" vertical="top" wrapText="1"/>
      <protection locked="0"/>
    </xf>
    <xf numFmtId="0" fontId="28" fillId="3" borderId="10" xfId="0" applyFont="1" applyFill="1" applyBorder="1" applyAlignment="1">
      <alignment horizontal="center" vertical="center" wrapText="1"/>
    </xf>
    <xf numFmtId="0" fontId="28" fillId="3" borderId="10" xfId="0" applyFont="1" applyFill="1" applyBorder="1" applyAlignment="1">
      <alignment horizontal="center" vertical="center"/>
    </xf>
    <xf numFmtId="0" fontId="27" fillId="0" borderId="1"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8" fillId="3" borderId="1" xfId="0" applyFont="1" applyFill="1" applyBorder="1" applyAlignment="1">
      <alignment horizontal="center" vertical="center"/>
    </xf>
    <xf numFmtId="0" fontId="28" fillId="4"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9" fillId="5" borderId="1" xfId="0" applyFont="1" applyFill="1" applyBorder="1" applyAlignment="1" applyProtection="1">
      <alignment horizontal="center" vertical="top" wrapText="1"/>
      <protection locked="0"/>
    </xf>
    <xf numFmtId="0" fontId="19" fillId="5" borderId="13" xfId="0" applyFont="1" applyFill="1" applyBorder="1" applyAlignment="1" applyProtection="1">
      <alignment horizontal="center" vertical="top" wrapText="1"/>
      <protection locked="0"/>
    </xf>
    <xf numFmtId="0" fontId="28" fillId="4" borderId="10" xfId="0" applyFont="1" applyFill="1" applyBorder="1" applyAlignment="1">
      <alignment horizontal="center"/>
    </xf>
    <xf numFmtId="0" fontId="28" fillId="4" borderId="1" xfId="0" applyFont="1" applyFill="1" applyBorder="1" applyAlignment="1">
      <alignment horizontal="center" vertical="center"/>
    </xf>
    <xf numFmtId="0" fontId="28" fillId="4" borderId="3" xfId="0" applyFont="1" applyFill="1" applyBorder="1" applyAlignment="1">
      <alignment horizontal="center"/>
    </xf>
    <xf numFmtId="0" fontId="28" fillId="4" borderId="17" xfId="0" applyFont="1" applyFill="1" applyBorder="1" applyAlignment="1">
      <alignment horizontal="center"/>
    </xf>
    <xf numFmtId="0" fontId="28" fillId="4" borderId="18" xfId="0" applyFont="1" applyFill="1" applyBorder="1" applyAlignment="1">
      <alignment horizontal="center"/>
    </xf>
    <xf numFmtId="0" fontId="28" fillId="4" borderId="13" xfId="0" applyFont="1" applyFill="1" applyBorder="1" applyAlignment="1">
      <alignment horizontal="center" vertical="center" wrapText="1"/>
    </xf>
    <xf numFmtId="0" fontId="27" fillId="4" borderId="3" xfId="0" applyFont="1" applyFill="1" applyBorder="1" applyAlignment="1">
      <alignment horizontal="center"/>
    </xf>
    <xf numFmtId="0" fontId="27" fillId="4" borderId="17" xfId="0" applyFont="1" applyFill="1" applyBorder="1" applyAlignment="1">
      <alignment horizontal="center"/>
    </xf>
    <xf numFmtId="0" fontId="27" fillId="4" borderId="18" xfId="0" applyFont="1" applyFill="1" applyBorder="1" applyAlignment="1">
      <alignment horizontal="center"/>
    </xf>
    <xf numFmtId="0" fontId="18" fillId="4" borderId="13"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28" fillId="3" borderId="3" xfId="0" applyFont="1" applyFill="1" applyBorder="1" applyAlignment="1">
      <alignment horizontal="right" vertical="center"/>
    </xf>
    <xf numFmtId="0" fontId="28" fillId="3" borderId="17" xfId="0" applyFont="1" applyFill="1" applyBorder="1" applyAlignment="1">
      <alignment horizontal="right" vertical="center"/>
    </xf>
    <xf numFmtId="0" fontId="28" fillId="3" borderId="18" xfId="0" applyFont="1" applyFill="1" applyBorder="1" applyAlignment="1">
      <alignment horizontal="right" vertical="center"/>
    </xf>
    <xf numFmtId="0" fontId="28" fillId="3" borderId="3" xfId="0" applyFont="1" applyFill="1" applyBorder="1" applyAlignment="1">
      <alignment horizontal="center" vertical="center"/>
    </xf>
    <xf numFmtId="0" fontId="28" fillId="3" borderId="18" xfId="0" applyFont="1" applyFill="1" applyBorder="1" applyAlignment="1">
      <alignment horizontal="center" vertical="center"/>
    </xf>
    <xf numFmtId="0" fontId="28" fillId="4" borderId="1" xfId="0" applyFont="1" applyFill="1" applyBorder="1" applyAlignment="1">
      <alignment horizontal="center"/>
    </xf>
    <xf numFmtId="0" fontId="28" fillId="4" borderId="11" xfId="0" applyFont="1" applyFill="1" applyBorder="1" applyAlignment="1">
      <alignment horizontal="center"/>
    </xf>
    <xf numFmtId="0" fontId="18" fillId="4" borderId="1" xfId="0" applyFont="1" applyFill="1" applyBorder="1" applyAlignment="1">
      <alignment horizontal="center" vertical="center" wrapText="1"/>
    </xf>
    <xf numFmtId="49" fontId="27" fillId="0" borderId="3" xfId="0" applyNumberFormat="1" applyFont="1" applyBorder="1" applyAlignment="1" applyProtection="1">
      <alignment horizontal="center" vertical="top" wrapText="1"/>
      <protection locked="0"/>
    </xf>
    <xf numFmtId="49" fontId="27" fillId="0" borderId="18" xfId="0" applyNumberFormat="1" applyFont="1" applyBorder="1" applyAlignment="1" applyProtection="1">
      <alignment horizontal="center" vertical="top" wrapText="1"/>
      <protection locked="0"/>
    </xf>
    <xf numFmtId="0" fontId="18" fillId="5" borderId="1" xfId="0" applyFont="1" applyFill="1" applyBorder="1" applyAlignment="1" applyProtection="1">
      <alignment horizontal="justify" vertical="top" wrapText="1"/>
      <protection locked="0"/>
    </xf>
  </cellXfs>
  <cellStyles count="1">
    <cellStyle name="Normal" xfId="0" builtinId="0"/>
  </cellStyles>
  <dxfs count="120">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8080"/>
      <color rgb="FF993366"/>
      <color rgb="FFCC3300"/>
      <color rgb="FF003300"/>
      <color rgb="FF041CFC"/>
      <color rgb="FFFF0066"/>
      <color rgb="FF00FF99"/>
      <color rgb="FF4505FB"/>
      <color rgb="FF22FC04"/>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5950333" cy="10522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29</xdr:col>
      <xdr:colOff>1847850</xdr:colOff>
      <xdr:row>6</xdr:row>
      <xdr:rowOff>21431</xdr:rowOff>
    </xdr:to>
    <xdr:grpSp>
      <xdr:nvGrpSpPr>
        <xdr:cNvPr id="17" name="Group 4">
          <a:extLst>
            <a:ext uri="{FF2B5EF4-FFF2-40B4-BE49-F238E27FC236}">
              <a16:creationId xmlns:a16="http://schemas.microsoft.com/office/drawing/2014/main" id="{00000000-0008-0000-0100-000002000000}"/>
            </a:ext>
          </a:extLst>
        </xdr:cNvPr>
        <xdr:cNvGrpSpPr>
          <a:grpSpLocks/>
        </xdr:cNvGrpSpPr>
      </xdr:nvGrpSpPr>
      <xdr:grpSpPr bwMode="auto">
        <a:xfrm>
          <a:off x="0" y="31750"/>
          <a:ext cx="53997225" cy="1148556"/>
          <a:chOff x="-8" y="0"/>
          <a:chExt cx="1382" cy="136"/>
        </a:xfrm>
      </xdr:grpSpPr>
      <xdr:sp macro="" textlink="">
        <xdr:nvSpPr>
          <xdr:cNvPr id="18"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19"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20"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21"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22"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23"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24"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25"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26"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27"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28"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29"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30"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611976</xdr:colOff>
      <xdr:row>5</xdr:row>
      <xdr:rowOff>340176</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85680" cy="10942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ColWidth="11.453125" defaultRowHeight="14.5" x14ac:dyDescent="0.35"/>
  <cols>
    <col min="1" max="1" width="22.54296875" customWidth="1"/>
    <col min="2" max="2" width="15.453125" customWidth="1"/>
    <col min="3" max="3" width="16.1796875" customWidth="1"/>
    <col min="4" max="4" width="21.54296875" customWidth="1"/>
    <col min="5" max="5" width="19.1796875" customWidth="1"/>
    <col min="6" max="6" width="2" hidden="1" customWidth="1"/>
    <col min="7" max="7" width="18.26953125" customWidth="1"/>
    <col min="8" max="8" width="11.453125" hidden="1" customWidth="1"/>
    <col min="9" max="9" width="10.453125" hidden="1" customWidth="1"/>
    <col min="10" max="10" width="17.1796875" customWidth="1"/>
    <col min="11" max="11" width="20.26953125" customWidth="1"/>
    <col min="12" max="12" width="44.7265625" customWidth="1"/>
    <col min="13" max="13" width="9.54296875" customWidth="1"/>
    <col min="14" max="19" width="11.453125" hidden="1" customWidth="1"/>
    <col min="20" max="20" width="2.453125" hidden="1" customWidth="1"/>
    <col min="21" max="21" width="10.453125" customWidth="1"/>
    <col min="22" max="22" width="14.1796875" customWidth="1"/>
    <col min="23" max="23" width="11.453125" hidden="1" customWidth="1"/>
    <col min="24" max="24" width="15.26953125" customWidth="1"/>
    <col min="25" max="26" width="11.453125" hidden="1" customWidth="1"/>
    <col min="27" max="27" width="16.453125" customWidth="1"/>
    <col min="28" max="29" width="15.26953125" customWidth="1"/>
    <col min="30" max="30" width="17" customWidth="1"/>
    <col min="32" max="32" width="15.453125" customWidth="1"/>
    <col min="33" max="33" width="19.1796875" customWidth="1"/>
    <col min="34" max="34" width="16.1796875" customWidth="1"/>
  </cols>
  <sheetData>
    <row r="1" spans="1:34 16374:16377"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0</v>
      </c>
      <c r="XEU1" s="3" t="s">
        <v>1</v>
      </c>
    </row>
    <row r="2" spans="1:34 16374:1637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t="s">
        <v>2</v>
      </c>
      <c r="XEU2">
        <v>5</v>
      </c>
      <c r="XEV2" s="4"/>
    </row>
    <row r="3" spans="1:34 16374:16377"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t="s">
        <v>3</v>
      </c>
      <c r="XEU3">
        <v>4</v>
      </c>
      <c r="XEV3" s="4"/>
    </row>
    <row r="4" spans="1:34 16374:16377" x14ac:dyDescent="0.3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t="s">
        <v>4</v>
      </c>
      <c r="XEU4">
        <v>3</v>
      </c>
      <c r="XEV4" s="4"/>
    </row>
    <row r="5" spans="1:34 16374:16377" x14ac:dyDescent="0.3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t="s">
        <v>5</v>
      </c>
      <c r="XEU5">
        <v>2</v>
      </c>
      <c r="XEV5" s="4"/>
    </row>
    <row r="6" spans="1:34 16374:16377"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t="s">
        <v>6</v>
      </c>
      <c r="XEU6">
        <v>1</v>
      </c>
      <c r="XEV6" s="4"/>
    </row>
    <row r="7" spans="1:34 16374:16377" ht="21" customHeight="1" x14ac:dyDescent="0.35">
      <c r="A7" s="134" t="s">
        <v>7</v>
      </c>
      <c r="B7" s="135"/>
      <c r="C7" s="135"/>
      <c r="D7" s="136"/>
      <c r="E7" s="1"/>
      <c r="F7" s="1"/>
      <c r="G7" s="1"/>
      <c r="H7" s="1"/>
      <c r="I7" s="1"/>
      <c r="J7" s="1"/>
      <c r="K7" s="1"/>
      <c r="L7" s="1"/>
      <c r="M7" s="1"/>
      <c r="N7" s="1"/>
      <c r="O7" s="1"/>
      <c r="P7" s="1"/>
      <c r="Q7" s="1"/>
      <c r="R7" s="1"/>
      <c r="S7" s="1"/>
      <c r="T7" s="1"/>
      <c r="U7" s="1"/>
      <c r="V7" s="1"/>
      <c r="W7" s="1"/>
      <c r="X7" s="1"/>
      <c r="Y7" s="1"/>
      <c r="Z7" s="1"/>
      <c r="AA7" s="1"/>
      <c r="AB7" s="1"/>
      <c r="AC7" s="1"/>
      <c r="AD7" s="1"/>
      <c r="AE7" s="1"/>
      <c r="AF7" s="1"/>
      <c r="AG7" s="1"/>
      <c r="AH7" s="32"/>
      <c r="XET7" s="189" t="s">
        <v>8</v>
      </c>
      <c r="XEU7" s="190"/>
    </row>
    <row r="8" spans="1:34 16374:16377" x14ac:dyDescent="0.35">
      <c r="A8" s="162" t="s">
        <v>9</v>
      </c>
      <c r="B8" s="162"/>
      <c r="C8" s="162"/>
      <c r="D8" s="162"/>
      <c r="E8" s="162" t="s">
        <v>10</v>
      </c>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50" t="s">
        <v>11</v>
      </c>
      <c r="AF8" s="153" t="s">
        <v>12</v>
      </c>
      <c r="AG8" s="154"/>
      <c r="AH8" s="155"/>
      <c r="XET8" s="189" t="s">
        <v>1</v>
      </c>
      <c r="XEU8" s="190"/>
    </row>
    <row r="9" spans="1:34 16374:16377" x14ac:dyDescent="0.35">
      <c r="A9" s="175" t="s">
        <v>13</v>
      </c>
      <c r="B9" s="177" t="s">
        <v>14</v>
      </c>
      <c r="C9" s="177" t="s">
        <v>15</v>
      </c>
      <c r="D9" s="179" t="s">
        <v>16</v>
      </c>
      <c r="E9" s="162" t="s">
        <v>17</v>
      </c>
      <c r="F9" s="162"/>
      <c r="G9" s="162"/>
      <c r="H9" s="162"/>
      <c r="I9" s="162"/>
      <c r="J9" s="162"/>
      <c r="K9" s="107" t="s">
        <v>18</v>
      </c>
      <c r="L9" s="162" t="s">
        <v>19</v>
      </c>
      <c r="M9" s="162"/>
      <c r="N9" s="162"/>
      <c r="O9" s="162"/>
      <c r="P9" s="162"/>
      <c r="Q9" s="162"/>
      <c r="R9" s="162"/>
      <c r="S9" s="162"/>
      <c r="T9" s="162"/>
      <c r="U9" s="162"/>
      <c r="V9" s="162"/>
      <c r="W9" s="162"/>
      <c r="X9" s="162"/>
      <c r="Y9" s="162"/>
      <c r="Z9" s="162"/>
      <c r="AA9" s="162"/>
      <c r="AB9" s="162"/>
      <c r="AC9" s="162"/>
      <c r="AD9" s="162"/>
      <c r="AE9" s="151"/>
      <c r="AF9" s="156"/>
      <c r="AG9" s="157"/>
      <c r="AH9" s="158"/>
      <c r="XET9" s="5" t="s">
        <v>20</v>
      </c>
      <c r="XEU9" s="5" t="s">
        <v>21</v>
      </c>
      <c r="XEV9" s="5" t="s">
        <v>22</v>
      </c>
    </row>
    <row r="10" spans="1:34 16374:16377" ht="15" customHeight="1" x14ac:dyDescent="0.35">
      <c r="A10" s="175"/>
      <c r="B10" s="177"/>
      <c r="C10" s="177"/>
      <c r="D10" s="179"/>
      <c r="E10" s="183" t="s">
        <v>23</v>
      </c>
      <c r="F10" s="183"/>
      <c r="G10" s="183"/>
      <c r="H10" s="183"/>
      <c r="I10" s="183"/>
      <c r="J10" s="183"/>
      <c r="K10" s="108"/>
      <c r="L10" s="152" t="s">
        <v>24</v>
      </c>
      <c r="M10" s="196" t="s">
        <v>25</v>
      </c>
      <c r="N10" s="6"/>
      <c r="O10" s="6"/>
      <c r="P10" s="6"/>
      <c r="Q10" s="6"/>
      <c r="R10" s="6"/>
      <c r="S10" s="6"/>
      <c r="T10" s="6"/>
      <c r="U10" s="163" t="s">
        <v>26</v>
      </c>
      <c r="V10" s="198" t="s">
        <v>27</v>
      </c>
      <c r="W10" s="199"/>
      <c r="X10" s="199"/>
      <c r="Y10" s="199"/>
      <c r="Z10" s="199"/>
      <c r="AA10" s="200"/>
      <c r="AB10" s="194" t="s">
        <v>28</v>
      </c>
      <c r="AC10" s="194"/>
      <c r="AD10" s="194"/>
      <c r="AE10" s="151"/>
      <c r="AF10" s="159"/>
      <c r="AG10" s="160"/>
      <c r="AH10" s="161"/>
      <c r="XET10">
        <v>5</v>
      </c>
      <c r="XEU10">
        <v>10</v>
      </c>
      <c r="XEV10">
        <v>20</v>
      </c>
    </row>
    <row r="11" spans="1:34 16374:16377" ht="32.25" customHeight="1" x14ac:dyDescent="0.35">
      <c r="A11" s="176"/>
      <c r="B11" s="178"/>
      <c r="C11" s="178"/>
      <c r="D11" s="180"/>
      <c r="E11" s="7" t="s">
        <v>29</v>
      </c>
      <c r="F11" s="8"/>
      <c r="G11" s="7" t="s">
        <v>30</v>
      </c>
      <c r="H11" s="8"/>
      <c r="I11" s="8"/>
      <c r="J11" s="9" t="s">
        <v>31</v>
      </c>
      <c r="K11" s="109"/>
      <c r="L11" s="195"/>
      <c r="M11" s="197"/>
      <c r="N11" s="10"/>
      <c r="O11" s="10"/>
      <c r="P11" s="10"/>
      <c r="Q11" s="10"/>
      <c r="R11" s="10"/>
      <c r="S11" s="10"/>
      <c r="T11" s="10"/>
      <c r="U11" s="164"/>
      <c r="V11" s="30" t="s">
        <v>29</v>
      </c>
      <c r="W11" s="11"/>
      <c r="X11" s="12" t="s">
        <v>30</v>
      </c>
      <c r="Y11" s="13"/>
      <c r="Z11" s="10"/>
      <c r="AA11" s="14" t="s">
        <v>31</v>
      </c>
      <c r="AB11" s="28" t="s">
        <v>32</v>
      </c>
      <c r="AC11" s="18" t="s">
        <v>33</v>
      </c>
      <c r="AD11" s="18" t="s">
        <v>34</v>
      </c>
      <c r="AE11" s="152"/>
      <c r="AF11" s="29" t="s">
        <v>33</v>
      </c>
      <c r="AG11" s="31" t="s">
        <v>35</v>
      </c>
      <c r="AH11" s="29" t="s">
        <v>36</v>
      </c>
      <c r="XET11" t="s">
        <v>37</v>
      </c>
      <c r="XEU11" t="s">
        <v>38</v>
      </c>
      <c r="XEV11" t="s">
        <v>30</v>
      </c>
      <c r="XEW11" t="s">
        <v>29</v>
      </c>
    </row>
    <row r="12" spans="1:34 16374:16377" ht="50.25" customHeight="1" x14ac:dyDescent="0.35">
      <c r="A12" s="110"/>
      <c r="B12" s="112"/>
      <c r="C12" s="115"/>
      <c r="D12" s="117"/>
      <c r="E12" s="95" t="s">
        <v>4</v>
      </c>
      <c r="F12" s="120" t="str">
        <f>IF(E12="(1) RARA VEZ","1", IF(E12="(2) IMPROBABLE","2",IF(E12="(3) POSIBLE","3",IF(E12="(4) PROBABLE","4",IF(E12="(5) CASI SEGURO","5","")))))</f>
        <v>3</v>
      </c>
      <c r="G12" s="95" t="s">
        <v>22</v>
      </c>
      <c r="H12" s="90" t="str">
        <f>IF(G12="(5) MODERADO","5", IF(G12="(10) MAYOR","10",IF(G12="(20) CATASTROFICO","20","")))</f>
        <v>20</v>
      </c>
      <c r="I12" s="90">
        <f>F12*H12</f>
        <v>60</v>
      </c>
      <c r="J12" s="122">
        <f>+I12</f>
        <v>60</v>
      </c>
      <c r="K12" s="85"/>
      <c r="L12" s="19" t="s">
        <v>39</v>
      </c>
      <c r="M12" s="17" t="s">
        <v>37</v>
      </c>
      <c r="N12" s="15">
        <f>IF(M12="SÍ",15,"0")</f>
        <v>15</v>
      </c>
      <c r="O12" s="104">
        <f>SUM(N12:N18)</f>
        <v>70</v>
      </c>
      <c r="P12" s="105">
        <f>IF(AND($O12&gt;=0,$O12&lt;=50),0,IF(AND($O12&gt;50,$O12&lt;=75),1,IF(AND($O12&gt;75,$O12&lt;=100),2,"")))</f>
        <v>1</v>
      </c>
      <c r="Q12" s="105">
        <f>$F12-$P12</f>
        <v>2</v>
      </c>
      <c r="R12" s="97">
        <f>IF($Q12&lt;=0,1,$Q12)</f>
        <v>2</v>
      </c>
      <c r="S12" s="105">
        <f>$H12-$P12</f>
        <v>19</v>
      </c>
      <c r="T12" s="97">
        <f>IF($S12=19,10,IF($S12=18,5,IF($S12=9,5,IF($S12=8,5,H12))))</f>
        <v>10</v>
      </c>
      <c r="U12" s="99" t="s">
        <v>29</v>
      </c>
      <c r="V12" s="125" t="str">
        <f>IF(AND($U12="PROBABILIDAD",$R12=1),$XET$6,IF(AND($U12="PROBABILIDAD",$R12=2),$XET$5,IF(AND($U12="PROBABILIDAD",$R12=3),$XET$4,IF(AND($U12="PROBABILIDAD",$R12=4),$XET$3,IF(AND($U12="PROBABILIDAD",$R12=5),$XET$2,$E12)))))</f>
        <v>(2) IMPROBABLE</v>
      </c>
      <c r="W12" s="191">
        <f>IF($U12="PROBABILIDAD",$R12,$F12)</f>
        <v>2</v>
      </c>
      <c r="X12" s="127" t="str">
        <f>IF(AND($U12="IMPACTO",$S12=18),$XET$9,IF(AND($U12="IMPACTO",$S12=19),$XEU$9,IF(AND($U12="IMPACTO",$S12=20),$XEV$9,IF(AND($U12="IMPACTO",$S12&lt;10),$XET$9,$G12))))</f>
        <v>(20) CATASTROFICO</v>
      </c>
      <c r="Y12" s="89" t="str">
        <f>IF($U12="IMPACTO",$T12,$H12)</f>
        <v>20</v>
      </c>
      <c r="Z12" s="90">
        <f>$W12*$Y12</f>
        <v>40</v>
      </c>
      <c r="AA12" s="91">
        <f>$Z12</f>
        <v>40</v>
      </c>
      <c r="AB12" s="85"/>
      <c r="AC12" s="85"/>
      <c r="AD12" s="85"/>
      <c r="AE12" s="85"/>
      <c r="AF12" s="85"/>
      <c r="AG12" s="85"/>
      <c r="AH12" s="87"/>
    </row>
    <row r="13" spans="1:34 16374:16377" ht="48" customHeight="1" x14ac:dyDescent="0.35">
      <c r="A13" s="110"/>
      <c r="B13" s="113"/>
      <c r="C13" s="115"/>
      <c r="D13" s="118"/>
      <c r="E13" s="95"/>
      <c r="F13" s="120"/>
      <c r="G13" s="95"/>
      <c r="H13" s="90"/>
      <c r="I13" s="90"/>
      <c r="J13" s="122"/>
      <c r="K13" s="86"/>
      <c r="L13" s="20" t="s">
        <v>40</v>
      </c>
      <c r="M13" s="17" t="s">
        <v>37</v>
      </c>
      <c r="N13" s="16">
        <f>IF(M13="SÍ",5,"0")</f>
        <v>5</v>
      </c>
      <c r="O13" s="90"/>
      <c r="P13" s="106"/>
      <c r="Q13" s="106"/>
      <c r="R13" s="98"/>
      <c r="S13" s="106"/>
      <c r="T13" s="98"/>
      <c r="U13" s="100"/>
      <c r="V13" s="101"/>
      <c r="W13" s="192"/>
      <c r="X13" s="103"/>
      <c r="Y13" s="89"/>
      <c r="Z13" s="90"/>
      <c r="AA13" s="92"/>
      <c r="AB13" s="86"/>
      <c r="AC13" s="86"/>
      <c r="AD13" s="86"/>
      <c r="AE13" s="86"/>
      <c r="AF13" s="86"/>
      <c r="AG13" s="86"/>
      <c r="AH13" s="88"/>
    </row>
    <row r="14" spans="1:34 16374:16377" ht="33" customHeight="1" x14ac:dyDescent="0.35">
      <c r="A14" s="110"/>
      <c r="B14" s="113"/>
      <c r="C14" s="115"/>
      <c r="D14" s="118"/>
      <c r="E14" s="95"/>
      <c r="F14" s="120"/>
      <c r="G14" s="95"/>
      <c r="H14" s="90"/>
      <c r="I14" s="90"/>
      <c r="J14" s="123" t="str">
        <f>IF(AND(I12&gt;=5,I12&lt;=10),"BAJA",IF(AND(I12&gt;=15,I12&lt;=25),"MODERADA",IF(AND(I12&gt;=30,I12&lt;=50),"ALTA",IF(AND(I12&gt;=60,I12&lt;=100),"EXTREMA",""))))</f>
        <v>EXTREMA</v>
      </c>
      <c r="K14" s="86"/>
      <c r="L14" s="21" t="s">
        <v>41</v>
      </c>
      <c r="M14" s="17" t="s">
        <v>37</v>
      </c>
      <c r="N14" s="16">
        <f>IF(M14="SÍ",15,"0")</f>
        <v>15</v>
      </c>
      <c r="O14" s="90"/>
      <c r="P14" s="106"/>
      <c r="Q14" s="106"/>
      <c r="R14" s="98"/>
      <c r="S14" s="106"/>
      <c r="T14" s="98"/>
      <c r="U14" s="100"/>
      <c r="V14" s="101"/>
      <c r="W14" s="192"/>
      <c r="X14" s="103"/>
      <c r="Y14" s="89"/>
      <c r="Z14" s="90"/>
      <c r="AA14" s="93" t="str">
        <f>IF(AND($Z12&gt;=5,$Z12&lt;=10),"BAJA",IF(AND($Z12&gt;=15,$Z12&lt;=25),"MODERADA",IF(AND($Z12&gt;=30,$Z12&lt;=50),"ALTA",IF(AND($Z12&gt;=60,$Z12&lt;=100),"EXTREMA",""))))</f>
        <v>ALTA</v>
      </c>
      <c r="AB14" s="86"/>
      <c r="AC14" s="86"/>
      <c r="AD14" s="86"/>
      <c r="AE14" s="86"/>
      <c r="AF14" s="86"/>
      <c r="AG14" s="86"/>
      <c r="AH14" s="88"/>
    </row>
    <row r="15" spans="1:34 16374:16377" ht="26.25" customHeight="1" x14ac:dyDescent="0.35">
      <c r="A15" s="110"/>
      <c r="B15" s="113"/>
      <c r="C15" s="115"/>
      <c r="D15" s="118"/>
      <c r="E15" s="95"/>
      <c r="F15" s="120"/>
      <c r="G15" s="95"/>
      <c r="H15" s="90"/>
      <c r="I15" s="90"/>
      <c r="J15" s="123"/>
      <c r="K15" s="86"/>
      <c r="L15" s="21" t="s">
        <v>42</v>
      </c>
      <c r="M15" s="17" t="s">
        <v>37</v>
      </c>
      <c r="N15" s="16">
        <f>IF(M15="SÍ",10,"0")</f>
        <v>10</v>
      </c>
      <c r="O15" s="90"/>
      <c r="P15" s="106"/>
      <c r="Q15" s="106"/>
      <c r="R15" s="98"/>
      <c r="S15" s="106"/>
      <c r="T15" s="98"/>
      <c r="U15" s="100"/>
      <c r="V15" s="101"/>
      <c r="W15" s="192"/>
      <c r="X15" s="103"/>
      <c r="Y15" s="89"/>
      <c r="Z15" s="90"/>
      <c r="AA15" s="93"/>
      <c r="AB15" s="86"/>
      <c r="AC15" s="86"/>
      <c r="AD15" s="86"/>
      <c r="AE15" s="86"/>
      <c r="AF15" s="86"/>
      <c r="AG15" s="86"/>
      <c r="AH15" s="88"/>
    </row>
    <row r="16" spans="1:34 16374:16377" ht="45" customHeight="1" x14ac:dyDescent="0.35">
      <c r="A16" s="110"/>
      <c r="B16" s="113"/>
      <c r="C16" s="115"/>
      <c r="D16" s="118"/>
      <c r="E16" s="95"/>
      <c r="F16" s="120"/>
      <c r="G16" s="95"/>
      <c r="H16" s="90"/>
      <c r="I16" s="90"/>
      <c r="J16" s="123"/>
      <c r="K16" s="86"/>
      <c r="L16" s="20" t="s">
        <v>43</v>
      </c>
      <c r="M16" s="17" t="s">
        <v>37</v>
      </c>
      <c r="N16" s="16">
        <f>IF(M16="SÍ",15,"0")</f>
        <v>15</v>
      </c>
      <c r="O16" s="90"/>
      <c r="P16" s="106"/>
      <c r="Q16" s="106"/>
      <c r="R16" s="98"/>
      <c r="S16" s="106"/>
      <c r="T16" s="98"/>
      <c r="U16" s="100"/>
      <c r="V16" s="101"/>
      <c r="W16" s="192"/>
      <c r="X16" s="103"/>
      <c r="Y16" s="89"/>
      <c r="Z16" s="90"/>
      <c r="AA16" s="93"/>
      <c r="AB16" s="86"/>
      <c r="AC16" s="86"/>
      <c r="AD16" s="86"/>
      <c r="AE16" s="86"/>
      <c r="AF16" s="86"/>
      <c r="AG16" s="86"/>
      <c r="AH16" s="88"/>
    </row>
    <row r="17" spans="1:34" ht="51" customHeight="1" x14ac:dyDescent="0.35">
      <c r="A17" s="110"/>
      <c r="B17" s="113"/>
      <c r="C17" s="115"/>
      <c r="D17" s="118"/>
      <c r="E17" s="95"/>
      <c r="F17" s="120"/>
      <c r="G17" s="95"/>
      <c r="H17" s="90"/>
      <c r="I17" s="90"/>
      <c r="J17" s="123"/>
      <c r="K17" s="86"/>
      <c r="L17" s="20" t="s">
        <v>44</v>
      </c>
      <c r="M17" s="17" t="s">
        <v>37</v>
      </c>
      <c r="N17" s="16">
        <f>IF(M17="SÍ",10,"0")</f>
        <v>10</v>
      </c>
      <c r="O17" s="90"/>
      <c r="P17" s="106"/>
      <c r="Q17" s="106"/>
      <c r="R17" s="98"/>
      <c r="S17" s="106"/>
      <c r="T17" s="98"/>
      <c r="U17" s="100"/>
      <c r="V17" s="101"/>
      <c r="W17" s="192"/>
      <c r="X17" s="103"/>
      <c r="Y17" s="89"/>
      <c r="Z17" s="90"/>
      <c r="AA17" s="93"/>
      <c r="AB17" s="86"/>
      <c r="AC17" s="86"/>
      <c r="AD17" s="86"/>
      <c r="AE17" s="86"/>
      <c r="AF17" s="86"/>
      <c r="AG17" s="86"/>
      <c r="AH17" s="88"/>
    </row>
    <row r="18" spans="1:34" ht="39.75" customHeight="1" x14ac:dyDescent="0.35">
      <c r="A18" s="111"/>
      <c r="B18" s="114"/>
      <c r="C18" s="116"/>
      <c r="D18" s="119"/>
      <c r="E18" s="96"/>
      <c r="F18" s="121"/>
      <c r="G18" s="96"/>
      <c r="H18" s="90"/>
      <c r="I18" s="90"/>
      <c r="J18" s="124"/>
      <c r="K18" s="86"/>
      <c r="L18" s="23" t="s">
        <v>45</v>
      </c>
      <c r="M18" s="17" t="s">
        <v>38</v>
      </c>
      <c r="N18" s="16" t="str">
        <f>IF(M18="SÍ",30,"0")</f>
        <v>0</v>
      </c>
      <c r="O18" s="90"/>
      <c r="P18" s="106"/>
      <c r="Q18" s="106"/>
      <c r="R18" s="98"/>
      <c r="S18" s="106"/>
      <c r="T18" s="98"/>
      <c r="U18" s="100"/>
      <c r="V18" s="126"/>
      <c r="W18" s="193"/>
      <c r="X18" s="128"/>
      <c r="Y18" s="89"/>
      <c r="Z18" s="90"/>
      <c r="AA18" s="93"/>
      <c r="AB18" s="86"/>
      <c r="AC18" s="86"/>
      <c r="AD18" s="86"/>
      <c r="AE18" s="86"/>
      <c r="AF18" s="86"/>
      <c r="AG18" s="86"/>
      <c r="AH18" s="88"/>
    </row>
    <row r="19" spans="1:34" ht="50.25" customHeight="1" x14ac:dyDescent="0.35">
      <c r="A19" s="110"/>
      <c r="B19" s="112"/>
      <c r="C19" s="115"/>
      <c r="D19" s="117"/>
      <c r="E19" s="95" t="s">
        <v>3</v>
      </c>
      <c r="F19" s="120" t="str">
        <f>IF(E19="(1) RARA VEZ","1", IF(E19="(2) IMPROBABLE","2",IF(E19="(3) POSIBLE","3",IF(E19="(4) PROBABLE","4",IF(E19="(5) CASI SEGURO","5","")))))</f>
        <v>4</v>
      </c>
      <c r="G19" s="95" t="s">
        <v>21</v>
      </c>
      <c r="H19" s="90" t="str">
        <f>IF(G19="(5) MODERADO","5", IF(G19="(10) MAYOR","10",IF(G19="(20) CATASTROFICO","20","")))</f>
        <v>10</v>
      </c>
      <c r="I19" s="90">
        <f>F19*H19</f>
        <v>40</v>
      </c>
      <c r="J19" s="122">
        <f>+I19</f>
        <v>40</v>
      </c>
      <c r="K19" s="85"/>
      <c r="L19" s="19" t="s">
        <v>39</v>
      </c>
      <c r="M19" s="17" t="s">
        <v>37</v>
      </c>
      <c r="N19" s="15">
        <f>IF(M19="SÍ",15,"0")</f>
        <v>15</v>
      </c>
      <c r="O19" s="104">
        <f>SUM(N19:N25)</f>
        <v>100</v>
      </c>
      <c r="P19" s="105">
        <f>IF(AND($O19&gt;=0,$O19&lt;=50),0,IF(AND($O19&gt;50,$O19&lt;=75),1,IF(AND($O19&gt;75,$O19&lt;=100),2,"")))</f>
        <v>2</v>
      </c>
      <c r="Q19" s="105">
        <f>$F19-$P19</f>
        <v>2</v>
      </c>
      <c r="R19" s="97">
        <f>IF($Q19&lt;=0,1,$Q19)</f>
        <v>2</v>
      </c>
      <c r="S19" s="105">
        <f>$H19-$P19</f>
        <v>8</v>
      </c>
      <c r="T19" s="97">
        <f>IF($S19=19,10,IF($S19=18,5,IF($S19=9,5,IF($S19=8,5,H19))))</f>
        <v>5</v>
      </c>
      <c r="U19" s="99"/>
      <c r="V19" s="125" t="str">
        <f>IF(AND($U19="PROBABILIDAD",$R19=1),$XET$6,IF(AND($U19="PROBABILIDAD",$R19=2),$XET$5,IF(AND($U19="PROBABILIDAD",$R19=3),$XET$4,IF(AND($U19="PROBABILIDAD",$R19=4),$XET$3,IF(AND($U19="PROBABILIDAD",$R19=5),$XET$2,$E19)))))</f>
        <v>(4) PROBABLE</v>
      </c>
      <c r="W19" s="132" t="str">
        <f>IF($U19="PROBABILIDAD",$R19,$F19)</f>
        <v>4</v>
      </c>
      <c r="X19" s="127" t="str">
        <f>IF(AND($U19="IMPACTO",$S19=18),$XET$9,IF(AND($U19="IMPACTO",$S19=19),$XEU$9,IF(AND($U19="IMPACTO",$S19=20),$XEV$9,IF(AND($U19="IMPACTO",$S19&lt;10),$XET$9,$G19))))</f>
        <v>(10) MAYOR</v>
      </c>
      <c r="Y19" s="89" t="str">
        <f>IF($U19="IMPACTO",$T19,$H19)</f>
        <v>10</v>
      </c>
      <c r="Z19" s="90">
        <f>$W19*$Y19</f>
        <v>40</v>
      </c>
      <c r="AA19" s="91">
        <f>$Z19</f>
        <v>40</v>
      </c>
      <c r="AB19" s="85"/>
      <c r="AC19" s="85"/>
      <c r="AD19" s="85"/>
      <c r="AE19" s="85"/>
      <c r="AF19" s="85"/>
      <c r="AG19" s="85"/>
      <c r="AH19" s="87"/>
    </row>
    <row r="20" spans="1:34" ht="48" customHeight="1" x14ac:dyDescent="0.35">
      <c r="A20" s="110"/>
      <c r="B20" s="113"/>
      <c r="C20" s="115"/>
      <c r="D20" s="118"/>
      <c r="E20" s="95"/>
      <c r="F20" s="120"/>
      <c r="G20" s="95"/>
      <c r="H20" s="90"/>
      <c r="I20" s="90"/>
      <c r="J20" s="122"/>
      <c r="K20" s="86"/>
      <c r="L20" s="20" t="s">
        <v>40</v>
      </c>
      <c r="M20" s="17" t="s">
        <v>37</v>
      </c>
      <c r="N20" s="16">
        <f>IF(M20="SÍ",5,"0")</f>
        <v>5</v>
      </c>
      <c r="O20" s="90"/>
      <c r="P20" s="106"/>
      <c r="Q20" s="106"/>
      <c r="R20" s="98"/>
      <c r="S20" s="106"/>
      <c r="T20" s="98"/>
      <c r="U20" s="100"/>
      <c r="V20" s="101"/>
      <c r="W20" s="102"/>
      <c r="X20" s="103"/>
      <c r="Y20" s="89"/>
      <c r="Z20" s="90"/>
      <c r="AA20" s="92"/>
      <c r="AB20" s="86"/>
      <c r="AC20" s="86"/>
      <c r="AD20" s="86"/>
      <c r="AE20" s="86"/>
      <c r="AF20" s="86"/>
      <c r="AG20" s="86"/>
      <c r="AH20" s="88"/>
    </row>
    <row r="21" spans="1:34" ht="33" customHeight="1" x14ac:dyDescent="0.35">
      <c r="A21" s="110"/>
      <c r="B21" s="113"/>
      <c r="C21" s="115"/>
      <c r="D21" s="118"/>
      <c r="E21" s="95"/>
      <c r="F21" s="120"/>
      <c r="G21" s="95"/>
      <c r="H21" s="90"/>
      <c r="I21" s="90"/>
      <c r="J21" s="123" t="str">
        <f>IF(AND(I19&gt;=5,I19&lt;=10),"BAJA",IF(AND(I19&gt;=15,I19&lt;=25),"MODERADA",IF(AND(I19&gt;=30,I19&lt;=50),"ALTA",IF(AND(I19&gt;=60,I19&lt;=100),"EXTREMA",""))))</f>
        <v>ALTA</v>
      </c>
      <c r="K21" s="86"/>
      <c r="L21" s="21" t="s">
        <v>41</v>
      </c>
      <c r="M21" s="17" t="s">
        <v>37</v>
      </c>
      <c r="N21" s="16">
        <f>IF(M21="SÍ",15,"0")</f>
        <v>15</v>
      </c>
      <c r="O21" s="90"/>
      <c r="P21" s="106"/>
      <c r="Q21" s="106"/>
      <c r="R21" s="98"/>
      <c r="S21" s="106"/>
      <c r="T21" s="98"/>
      <c r="U21" s="100"/>
      <c r="V21" s="101"/>
      <c r="W21" s="102"/>
      <c r="X21" s="103"/>
      <c r="Y21" s="89"/>
      <c r="Z21" s="90"/>
      <c r="AA21" s="93" t="str">
        <f>IF(AND($Z19&gt;=5,$Z19&lt;=10),"BAJA",IF(AND($Z19&gt;=15,$Z19&lt;=25),"MODERADA",IF(AND($Z19&gt;=30,$Z19&lt;=50),"ALTA",IF(AND($Z19&gt;=60,$Z19&lt;=100),"EXTREMA",""))))</f>
        <v>ALTA</v>
      </c>
      <c r="AB21" s="86"/>
      <c r="AC21" s="86"/>
      <c r="AD21" s="86"/>
      <c r="AE21" s="86"/>
      <c r="AF21" s="86"/>
      <c r="AG21" s="86"/>
      <c r="AH21" s="88"/>
    </row>
    <row r="22" spans="1:34" ht="26.25" customHeight="1" x14ac:dyDescent="0.35">
      <c r="A22" s="110"/>
      <c r="B22" s="113"/>
      <c r="C22" s="115"/>
      <c r="D22" s="118"/>
      <c r="E22" s="95"/>
      <c r="F22" s="120"/>
      <c r="G22" s="95"/>
      <c r="H22" s="90"/>
      <c r="I22" s="90"/>
      <c r="J22" s="123"/>
      <c r="K22" s="86"/>
      <c r="L22" s="21" t="s">
        <v>42</v>
      </c>
      <c r="M22" s="17" t="s">
        <v>37</v>
      </c>
      <c r="N22" s="16">
        <f>IF(M22="SÍ",10,"0")</f>
        <v>10</v>
      </c>
      <c r="O22" s="90"/>
      <c r="P22" s="106"/>
      <c r="Q22" s="106"/>
      <c r="R22" s="98"/>
      <c r="S22" s="106"/>
      <c r="T22" s="98"/>
      <c r="U22" s="100"/>
      <c r="V22" s="101"/>
      <c r="W22" s="102"/>
      <c r="X22" s="103"/>
      <c r="Y22" s="89"/>
      <c r="Z22" s="90"/>
      <c r="AA22" s="93"/>
      <c r="AB22" s="86"/>
      <c r="AC22" s="86"/>
      <c r="AD22" s="86"/>
      <c r="AE22" s="86"/>
      <c r="AF22" s="86"/>
      <c r="AG22" s="86"/>
      <c r="AH22" s="88"/>
    </row>
    <row r="23" spans="1:34" ht="45" customHeight="1" x14ac:dyDescent="0.35">
      <c r="A23" s="110"/>
      <c r="B23" s="113"/>
      <c r="C23" s="115"/>
      <c r="D23" s="118"/>
      <c r="E23" s="95"/>
      <c r="F23" s="120"/>
      <c r="G23" s="95"/>
      <c r="H23" s="90"/>
      <c r="I23" s="90"/>
      <c r="J23" s="123"/>
      <c r="K23" s="86"/>
      <c r="L23" s="20" t="s">
        <v>43</v>
      </c>
      <c r="M23" s="17" t="s">
        <v>37</v>
      </c>
      <c r="N23" s="16">
        <f>IF(M23="SÍ",15,"0")</f>
        <v>15</v>
      </c>
      <c r="O23" s="90"/>
      <c r="P23" s="106"/>
      <c r="Q23" s="106"/>
      <c r="R23" s="98"/>
      <c r="S23" s="106"/>
      <c r="T23" s="98"/>
      <c r="U23" s="100"/>
      <c r="V23" s="101"/>
      <c r="W23" s="102"/>
      <c r="X23" s="103"/>
      <c r="Y23" s="89"/>
      <c r="Z23" s="90"/>
      <c r="AA23" s="93"/>
      <c r="AB23" s="86"/>
      <c r="AC23" s="86"/>
      <c r="AD23" s="86"/>
      <c r="AE23" s="86"/>
      <c r="AF23" s="86"/>
      <c r="AG23" s="86"/>
      <c r="AH23" s="88"/>
    </row>
    <row r="24" spans="1:34" ht="51" customHeight="1" x14ac:dyDescent="0.35">
      <c r="A24" s="110"/>
      <c r="B24" s="113"/>
      <c r="C24" s="115"/>
      <c r="D24" s="118"/>
      <c r="E24" s="95"/>
      <c r="F24" s="120"/>
      <c r="G24" s="95"/>
      <c r="H24" s="90"/>
      <c r="I24" s="90"/>
      <c r="J24" s="123"/>
      <c r="K24" s="86"/>
      <c r="L24" s="20" t="s">
        <v>44</v>
      </c>
      <c r="M24" s="17" t="s">
        <v>37</v>
      </c>
      <c r="N24" s="16">
        <f>IF(M24="SÍ",10,"0")</f>
        <v>10</v>
      </c>
      <c r="O24" s="90"/>
      <c r="P24" s="106"/>
      <c r="Q24" s="106"/>
      <c r="R24" s="98"/>
      <c r="S24" s="106"/>
      <c r="T24" s="98"/>
      <c r="U24" s="100"/>
      <c r="V24" s="101"/>
      <c r="W24" s="102"/>
      <c r="X24" s="103"/>
      <c r="Y24" s="89"/>
      <c r="Z24" s="90"/>
      <c r="AA24" s="93"/>
      <c r="AB24" s="86"/>
      <c r="AC24" s="86"/>
      <c r="AD24" s="86"/>
      <c r="AE24" s="86"/>
      <c r="AF24" s="86"/>
      <c r="AG24" s="86"/>
      <c r="AH24" s="88"/>
    </row>
    <row r="25" spans="1:34" ht="39.75" customHeight="1" x14ac:dyDescent="0.35">
      <c r="A25" s="111"/>
      <c r="B25" s="114"/>
      <c r="C25" s="116"/>
      <c r="D25" s="119"/>
      <c r="E25" s="96"/>
      <c r="F25" s="121"/>
      <c r="G25" s="96"/>
      <c r="H25" s="90"/>
      <c r="I25" s="90"/>
      <c r="J25" s="124"/>
      <c r="K25" s="86"/>
      <c r="L25" s="23" t="s">
        <v>45</v>
      </c>
      <c r="M25" s="17" t="s">
        <v>37</v>
      </c>
      <c r="N25" s="16">
        <f>IF(M25="SÍ",30,"0")</f>
        <v>30</v>
      </c>
      <c r="O25" s="90"/>
      <c r="P25" s="106"/>
      <c r="Q25" s="106"/>
      <c r="R25" s="98"/>
      <c r="S25" s="106"/>
      <c r="T25" s="98"/>
      <c r="U25" s="100"/>
      <c r="V25" s="126"/>
      <c r="W25" s="133"/>
      <c r="X25" s="128"/>
      <c r="Y25" s="89"/>
      <c r="Z25" s="90"/>
      <c r="AA25" s="93"/>
      <c r="AB25" s="86"/>
      <c r="AC25" s="86"/>
      <c r="AD25" s="86"/>
      <c r="AE25" s="86"/>
      <c r="AF25" s="86"/>
      <c r="AG25" s="86"/>
      <c r="AH25" s="88"/>
    </row>
    <row r="26" spans="1:34" ht="50.25" customHeight="1" x14ac:dyDescent="0.35">
      <c r="A26" s="110"/>
      <c r="B26" s="112"/>
      <c r="C26" s="115"/>
      <c r="D26" s="117"/>
      <c r="E26" s="95" t="s">
        <v>4</v>
      </c>
      <c r="F26" s="120" t="str">
        <f>IF(E26="(1) RARA VEZ","1", IF(E26="(2) IMPROBABLE","2",IF(E26="(3) POSIBLE","3",IF(E26="(4) PROBABLE","4",IF(E26="(5) CASI SEGURO","5","")))))</f>
        <v>3</v>
      </c>
      <c r="G26" s="95" t="s">
        <v>21</v>
      </c>
      <c r="H26" s="90" t="str">
        <f>IF(G26="(5) MODERADO","5", IF(G26="(10) MAYOR","10",IF(G26="(20) CATASTROFICO","20","")))</f>
        <v>10</v>
      </c>
      <c r="I26" s="90">
        <f>F26*H26</f>
        <v>30</v>
      </c>
      <c r="J26" s="122">
        <f>+I26</f>
        <v>30</v>
      </c>
      <c r="K26" s="85"/>
      <c r="L26" s="19" t="s">
        <v>39</v>
      </c>
      <c r="M26" s="17" t="s">
        <v>38</v>
      </c>
      <c r="N26" s="15" t="str">
        <f>IF(M26="SÍ",15,"0")</f>
        <v>0</v>
      </c>
      <c r="O26" s="104">
        <f>SUM(N26:N32)</f>
        <v>0</v>
      </c>
      <c r="P26" s="105">
        <f>IF(AND($O26&gt;=0,$O26&lt;=50),0,IF(AND($O26&gt;50,$O26&lt;=75),1,IF(AND($O26&gt;75,$O26&lt;=100),2,"")))</f>
        <v>0</v>
      </c>
      <c r="Q26" s="105">
        <f>$F26-$P26</f>
        <v>3</v>
      </c>
      <c r="R26" s="97">
        <f>IF($Q26&lt;=0,1,$Q26)</f>
        <v>3</v>
      </c>
      <c r="S26" s="105">
        <f>$H26-$P26</f>
        <v>10</v>
      </c>
      <c r="T26" s="97" t="str">
        <f>IF($S26=19,10,IF($S26=18,5,IF($S26=9,5,IF($S26=8,5,H26))))</f>
        <v>10</v>
      </c>
      <c r="U26" s="99"/>
      <c r="V26" s="125" t="str">
        <f>IF(AND($U26="PROBABILIDAD",$R26=1),$XET$6,IF(AND($U26="PROBABILIDAD",$R26=2),$XET$5,IF(AND($U26="PROBABILIDAD",$R26=3),$XET$4,IF(AND($U26="PROBABILIDAD",$R26=4),$XET$3,IF(AND($U26="PROBABILIDAD",$R26=5),$XET$2,$E26)))))</f>
        <v>(3) POSIBLE</v>
      </c>
      <c r="W26" s="102" t="str">
        <f>IF($U26="PROBABILIDAD",$R26,$F26)</f>
        <v>3</v>
      </c>
      <c r="X26" s="127" t="str">
        <f>IF(AND($U26="IMPACTO",$S26=18),$XET$9,IF(AND($U26="IMPACTO",$S26=19),$XEU$9,IF(AND($U26="IMPACTO",$S26=20),$XEV$9,IF(AND($U26="IMPACTO",$S26&lt;10),$XET$9,$G26))))</f>
        <v>(10) MAYOR</v>
      </c>
      <c r="Y26" s="89" t="str">
        <f>IF($U26="IMPACTO",$T26,$H26)</f>
        <v>10</v>
      </c>
      <c r="Z26" s="90">
        <f>$W26*$Y26</f>
        <v>30</v>
      </c>
      <c r="AA26" s="91">
        <f>$Z26</f>
        <v>30</v>
      </c>
      <c r="AB26" s="85"/>
      <c r="AC26" s="85"/>
      <c r="AD26" s="85"/>
      <c r="AE26" s="85"/>
      <c r="AF26" s="85"/>
      <c r="AG26" s="85"/>
      <c r="AH26" s="87"/>
    </row>
    <row r="27" spans="1:34" ht="48" customHeight="1" x14ac:dyDescent="0.35">
      <c r="A27" s="110"/>
      <c r="B27" s="113"/>
      <c r="C27" s="115"/>
      <c r="D27" s="118"/>
      <c r="E27" s="95"/>
      <c r="F27" s="120"/>
      <c r="G27" s="95"/>
      <c r="H27" s="90"/>
      <c r="I27" s="90"/>
      <c r="J27" s="122"/>
      <c r="K27" s="86"/>
      <c r="L27" s="20" t="s">
        <v>40</v>
      </c>
      <c r="M27" s="17" t="s">
        <v>38</v>
      </c>
      <c r="N27" s="16" t="str">
        <f>IF(M27="SÍ",5,"0")</f>
        <v>0</v>
      </c>
      <c r="O27" s="90"/>
      <c r="P27" s="106"/>
      <c r="Q27" s="106"/>
      <c r="R27" s="98"/>
      <c r="S27" s="106"/>
      <c r="T27" s="98"/>
      <c r="U27" s="100"/>
      <c r="V27" s="101"/>
      <c r="W27" s="102"/>
      <c r="X27" s="103"/>
      <c r="Y27" s="89"/>
      <c r="Z27" s="90"/>
      <c r="AA27" s="92"/>
      <c r="AB27" s="86"/>
      <c r="AC27" s="86"/>
      <c r="AD27" s="86"/>
      <c r="AE27" s="86"/>
      <c r="AF27" s="86"/>
      <c r="AG27" s="86"/>
      <c r="AH27" s="88"/>
    </row>
    <row r="28" spans="1:34" ht="33" customHeight="1" x14ac:dyDescent="0.35">
      <c r="A28" s="110"/>
      <c r="B28" s="113"/>
      <c r="C28" s="115"/>
      <c r="D28" s="118"/>
      <c r="E28" s="95"/>
      <c r="F28" s="120"/>
      <c r="G28" s="95"/>
      <c r="H28" s="90"/>
      <c r="I28" s="90"/>
      <c r="J28" s="123" t="str">
        <f>IF(AND(I26&gt;=5,I26&lt;=10),"BAJA",IF(AND(I26&gt;=15,I26&lt;=25),"MODERADA",IF(AND(I26&gt;=30,I26&lt;=50),"ALTA",IF(AND(I26&gt;=60,I26&lt;=100),"EXTREMA",""))))</f>
        <v>ALTA</v>
      </c>
      <c r="K28" s="86"/>
      <c r="L28" s="21" t="s">
        <v>41</v>
      </c>
      <c r="M28" s="17" t="s">
        <v>38</v>
      </c>
      <c r="N28" s="16" t="str">
        <f>IF(M28="SÍ",15,"0")</f>
        <v>0</v>
      </c>
      <c r="O28" s="90"/>
      <c r="P28" s="106"/>
      <c r="Q28" s="106"/>
      <c r="R28" s="98"/>
      <c r="S28" s="106"/>
      <c r="T28" s="98"/>
      <c r="U28" s="100"/>
      <c r="V28" s="101"/>
      <c r="W28" s="102"/>
      <c r="X28" s="103"/>
      <c r="Y28" s="89"/>
      <c r="Z28" s="90"/>
      <c r="AA28" s="93" t="str">
        <f>IF(AND($Z26&gt;=5,$Z26&lt;=10),"BAJA",IF(AND($Z26&gt;=15,$Z26&lt;=25),"MODERADA",IF(AND($Z26&gt;=30,$Z26&lt;=50),"ALTA",IF(AND($Z26&gt;=60,$Z26&lt;=100),"EXTREMA",""))))</f>
        <v>ALTA</v>
      </c>
      <c r="AB28" s="86"/>
      <c r="AC28" s="86"/>
      <c r="AD28" s="86"/>
      <c r="AE28" s="86"/>
      <c r="AF28" s="86"/>
      <c r="AG28" s="86"/>
      <c r="AH28" s="88"/>
    </row>
    <row r="29" spans="1:34" ht="26.25" customHeight="1" x14ac:dyDescent="0.35">
      <c r="A29" s="110"/>
      <c r="B29" s="113"/>
      <c r="C29" s="115"/>
      <c r="D29" s="118"/>
      <c r="E29" s="95"/>
      <c r="F29" s="120"/>
      <c r="G29" s="95"/>
      <c r="H29" s="90"/>
      <c r="I29" s="90"/>
      <c r="J29" s="123"/>
      <c r="K29" s="86"/>
      <c r="L29" s="21" t="s">
        <v>42</v>
      </c>
      <c r="M29" s="17" t="s">
        <v>38</v>
      </c>
      <c r="N29" s="16" t="str">
        <f>IF(M29="SÍ",10,"0")</f>
        <v>0</v>
      </c>
      <c r="O29" s="90"/>
      <c r="P29" s="106"/>
      <c r="Q29" s="106"/>
      <c r="R29" s="98"/>
      <c r="S29" s="106"/>
      <c r="T29" s="98"/>
      <c r="U29" s="100"/>
      <c r="V29" s="101"/>
      <c r="W29" s="102"/>
      <c r="X29" s="103"/>
      <c r="Y29" s="89"/>
      <c r="Z29" s="90"/>
      <c r="AA29" s="93"/>
      <c r="AB29" s="86"/>
      <c r="AC29" s="86"/>
      <c r="AD29" s="86"/>
      <c r="AE29" s="86"/>
      <c r="AF29" s="86"/>
      <c r="AG29" s="86"/>
      <c r="AH29" s="88"/>
    </row>
    <row r="30" spans="1:34" ht="45" customHeight="1" x14ac:dyDescent="0.35">
      <c r="A30" s="110"/>
      <c r="B30" s="113"/>
      <c r="C30" s="115"/>
      <c r="D30" s="118"/>
      <c r="E30" s="95"/>
      <c r="F30" s="120"/>
      <c r="G30" s="95"/>
      <c r="H30" s="90"/>
      <c r="I30" s="90"/>
      <c r="J30" s="123"/>
      <c r="K30" s="86"/>
      <c r="L30" s="20" t="s">
        <v>43</v>
      </c>
      <c r="M30" s="17" t="s">
        <v>38</v>
      </c>
      <c r="N30" s="16" t="str">
        <f>IF(M30="SÍ",15,"0")</f>
        <v>0</v>
      </c>
      <c r="O30" s="90"/>
      <c r="P30" s="106"/>
      <c r="Q30" s="106"/>
      <c r="R30" s="98"/>
      <c r="S30" s="106"/>
      <c r="T30" s="98"/>
      <c r="U30" s="100"/>
      <c r="V30" s="101"/>
      <c r="W30" s="102"/>
      <c r="X30" s="103"/>
      <c r="Y30" s="89"/>
      <c r="Z30" s="90"/>
      <c r="AA30" s="93"/>
      <c r="AB30" s="86"/>
      <c r="AC30" s="86"/>
      <c r="AD30" s="86"/>
      <c r="AE30" s="86"/>
      <c r="AF30" s="86"/>
      <c r="AG30" s="86"/>
      <c r="AH30" s="88"/>
    </row>
    <row r="31" spans="1:34" ht="51" customHeight="1" x14ac:dyDescent="0.35">
      <c r="A31" s="110"/>
      <c r="B31" s="113"/>
      <c r="C31" s="115"/>
      <c r="D31" s="118"/>
      <c r="E31" s="95"/>
      <c r="F31" s="120"/>
      <c r="G31" s="95"/>
      <c r="H31" s="90"/>
      <c r="I31" s="90"/>
      <c r="J31" s="123"/>
      <c r="K31" s="86"/>
      <c r="L31" s="20" t="s">
        <v>44</v>
      </c>
      <c r="M31" s="17" t="s">
        <v>38</v>
      </c>
      <c r="N31" s="16" t="str">
        <f>IF(M31="SÍ",10,"0")</f>
        <v>0</v>
      </c>
      <c r="O31" s="90"/>
      <c r="P31" s="106"/>
      <c r="Q31" s="106"/>
      <c r="R31" s="98"/>
      <c r="S31" s="106"/>
      <c r="T31" s="98"/>
      <c r="U31" s="100"/>
      <c r="V31" s="101"/>
      <c r="W31" s="102"/>
      <c r="X31" s="103"/>
      <c r="Y31" s="89"/>
      <c r="Z31" s="90"/>
      <c r="AA31" s="93"/>
      <c r="AB31" s="86"/>
      <c r="AC31" s="86"/>
      <c r="AD31" s="86"/>
      <c r="AE31" s="86"/>
      <c r="AF31" s="86"/>
      <c r="AG31" s="86"/>
      <c r="AH31" s="88"/>
    </row>
    <row r="32" spans="1:34" ht="39.75" customHeight="1" x14ac:dyDescent="0.35">
      <c r="A32" s="111"/>
      <c r="B32" s="114"/>
      <c r="C32" s="116"/>
      <c r="D32" s="119"/>
      <c r="E32" s="96"/>
      <c r="F32" s="121"/>
      <c r="G32" s="96"/>
      <c r="H32" s="90"/>
      <c r="I32" s="90"/>
      <c r="J32" s="124"/>
      <c r="K32" s="86"/>
      <c r="L32" s="23" t="s">
        <v>45</v>
      </c>
      <c r="M32" s="24" t="s">
        <v>38</v>
      </c>
      <c r="N32" s="16" t="str">
        <f>IF(M32="SÍ",30,"0")</f>
        <v>0</v>
      </c>
      <c r="O32" s="90"/>
      <c r="P32" s="106"/>
      <c r="Q32" s="106"/>
      <c r="R32" s="98"/>
      <c r="S32" s="106"/>
      <c r="T32" s="98"/>
      <c r="U32" s="100"/>
      <c r="V32" s="126"/>
      <c r="W32" s="102"/>
      <c r="X32" s="128"/>
      <c r="Y32" s="89"/>
      <c r="Z32" s="90"/>
      <c r="AA32" s="93"/>
      <c r="AB32" s="86"/>
      <c r="AC32" s="86"/>
      <c r="AD32" s="86"/>
      <c r="AE32" s="86"/>
      <c r="AF32" s="86"/>
      <c r="AG32" s="86"/>
      <c r="AH32" s="88"/>
    </row>
    <row r="33" spans="1:34" ht="50.25" customHeight="1" x14ac:dyDescent="0.35">
      <c r="A33" s="110"/>
      <c r="B33" s="112"/>
      <c r="C33" s="115"/>
      <c r="D33" s="117"/>
      <c r="E33" s="95" t="s">
        <v>4</v>
      </c>
      <c r="F33" s="120" t="str">
        <f>IF(E33="(1) RARA VEZ","1", IF(E33="(2) IMPROBABLE","2",IF(E33="(3) POSIBLE","3",IF(E33="(4) PROBABLE","4",IF(E33="(5) CASI SEGURO","5","")))))</f>
        <v>3</v>
      </c>
      <c r="G33" s="95" t="s">
        <v>20</v>
      </c>
      <c r="H33" s="90" t="str">
        <f>IF(G33="(5) MODERADO","5", IF(G33="(10) MAYOR","10",IF(G33="(20) CATASTROFICO","20","")))</f>
        <v>5</v>
      </c>
      <c r="I33" s="90">
        <f>F33*H33</f>
        <v>15</v>
      </c>
      <c r="J33" s="122">
        <f>+I33</f>
        <v>15</v>
      </c>
      <c r="K33" s="85"/>
      <c r="L33" s="19" t="s">
        <v>39</v>
      </c>
      <c r="M33" s="17" t="s">
        <v>38</v>
      </c>
      <c r="N33" s="15" t="str">
        <f>IF(M33="SÍ",15,"0")</f>
        <v>0</v>
      </c>
      <c r="O33" s="104">
        <f>SUM(N33:N39)</f>
        <v>0</v>
      </c>
      <c r="P33" s="105">
        <f>IF(AND($O33&gt;=0,$O33&lt;=50),0,IF(AND($O33&gt;50,$O33&lt;=75),1,IF(AND($O33&gt;75,$O33&lt;=100),2,"")))</f>
        <v>0</v>
      </c>
      <c r="Q33" s="105">
        <f>$F33-$P33</f>
        <v>3</v>
      </c>
      <c r="R33" s="97">
        <f>IF($Q33&lt;=0,1,$Q33)</f>
        <v>3</v>
      </c>
      <c r="S33" s="105">
        <f>$H33-$P33</f>
        <v>5</v>
      </c>
      <c r="T33" s="97" t="str">
        <f>IF($S33=19,10,IF($S33=18,5,IF($S33=9,5,IF($S33=8,5,H33))))</f>
        <v>5</v>
      </c>
      <c r="U33" s="99" t="s">
        <v>29</v>
      </c>
      <c r="V33" s="101" t="str">
        <f>IF(AND($U33="PROBABILIDAD",$R33=1),$XET$6,IF(AND($U33="PROBABILIDAD",$R33=2),$XET$5,IF(AND($U33="PROBABILIDAD",$R33=3),$XET$4,IF(AND($U33="PROBABILIDAD",$R33=4),$XET$3,IF(AND($U33="PROBABILIDAD",$R33=5),$XET$2,$E33)))))</f>
        <v>(3) POSIBLE</v>
      </c>
      <c r="W33" s="102">
        <f>IF($U33="PROBABILIDAD",$R33,$F33)</f>
        <v>3</v>
      </c>
      <c r="X33" s="103" t="str">
        <f>IF(AND($U33="IMPACTO",$S33=18),$XET$9,IF(AND($U33="IMPACTO",$S33=19),$XEU$9,IF(AND($U33="IMPACTO",$S33=20),$XEV$9,IF(AND($U33="IMPACTO",$S33&lt;10),$XET$9,$G33))))</f>
        <v>(5) MODERADO</v>
      </c>
      <c r="Y33" s="89" t="str">
        <f>IF($U33="IMPACTO",$T33,$H33)</f>
        <v>5</v>
      </c>
      <c r="Z33" s="90">
        <f>$W33*$Y33</f>
        <v>15</v>
      </c>
      <c r="AA33" s="91">
        <f>$Z33</f>
        <v>15</v>
      </c>
      <c r="AB33" s="85"/>
      <c r="AC33" s="85"/>
      <c r="AD33" s="85"/>
      <c r="AE33" s="85"/>
      <c r="AF33" s="85"/>
      <c r="AG33" s="85"/>
      <c r="AH33" s="87"/>
    </row>
    <row r="34" spans="1:34" ht="48" customHeight="1" x14ac:dyDescent="0.35">
      <c r="A34" s="110"/>
      <c r="B34" s="113"/>
      <c r="C34" s="115"/>
      <c r="D34" s="118"/>
      <c r="E34" s="95"/>
      <c r="F34" s="120"/>
      <c r="G34" s="95"/>
      <c r="H34" s="90"/>
      <c r="I34" s="90"/>
      <c r="J34" s="122"/>
      <c r="K34" s="86"/>
      <c r="L34" s="20" t="s">
        <v>40</v>
      </c>
      <c r="M34" s="17" t="s">
        <v>38</v>
      </c>
      <c r="N34" s="16" t="str">
        <f>IF(M34="SÍ",5,"0")</f>
        <v>0</v>
      </c>
      <c r="O34" s="90"/>
      <c r="P34" s="106"/>
      <c r="Q34" s="106"/>
      <c r="R34" s="98"/>
      <c r="S34" s="106"/>
      <c r="T34" s="98"/>
      <c r="U34" s="100"/>
      <c r="V34" s="101"/>
      <c r="W34" s="102"/>
      <c r="X34" s="103"/>
      <c r="Y34" s="89"/>
      <c r="Z34" s="90"/>
      <c r="AA34" s="92"/>
      <c r="AB34" s="86"/>
      <c r="AC34" s="86"/>
      <c r="AD34" s="86"/>
      <c r="AE34" s="86"/>
      <c r="AF34" s="86"/>
      <c r="AG34" s="86"/>
      <c r="AH34" s="88"/>
    </row>
    <row r="35" spans="1:34" ht="33" customHeight="1" x14ac:dyDescent="0.35">
      <c r="A35" s="110"/>
      <c r="B35" s="113"/>
      <c r="C35" s="115"/>
      <c r="D35" s="118"/>
      <c r="E35" s="95"/>
      <c r="F35" s="120"/>
      <c r="G35" s="95"/>
      <c r="H35" s="90"/>
      <c r="I35" s="90"/>
      <c r="J35" s="123" t="str">
        <f>IF(AND(I33&gt;=5,I33&lt;=10),"BAJA",IF(AND(I33&gt;=15,I33&lt;=25),"MODERADA",IF(AND(I33&gt;=30,I33&lt;=50),"ALTA",IF(AND(I33&gt;=60,I33&lt;=100),"EXTREMA",""))))</f>
        <v>MODERADA</v>
      </c>
      <c r="K35" s="86"/>
      <c r="L35" s="21" t="s">
        <v>41</v>
      </c>
      <c r="M35" s="17" t="s">
        <v>38</v>
      </c>
      <c r="N35" s="16" t="str">
        <f>IF(M35="SÍ",15,"0")</f>
        <v>0</v>
      </c>
      <c r="O35" s="90"/>
      <c r="P35" s="106"/>
      <c r="Q35" s="106"/>
      <c r="R35" s="98"/>
      <c r="S35" s="106"/>
      <c r="T35" s="98"/>
      <c r="U35" s="100"/>
      <c r="V35" s="101"/>
      <c r="W35" s="102"/>
      <c r="X35" s="103"/>
      <c r="Y35" s="89"/>
      <c r="Z35" s="90"/>
      <c r="AA35" s="93" t="str">
        <f>IF(AND($Z33&gt;=5,$Z33&lt;=10),"BAJA",IF(AND($Z33&gt;=15,$Z33&lt;=25),"MODERADA",IF(AND($Z33&gt;=30,$Z33&lt;=50),"ALTA",IF(AND($Z33&gt;=60,$Z33&lt;=100),"EXTREMA",""))))</f>
        <v>MODERADA</v>
      </c>
      <c r="AB35" s="86"/>
      <c r="AC35" s="86"/>
      <c r="AD35" s="86"/>
      <c r="AE35" s="86"/>
      <c r="AF35" s="86"/>
      <c r="AG35" s="86"/>
      <c r="AH35" s="88"/>
    </row>
    <row r="36" spans="1:34" ht="26.25" customHeight="1" x14ac:dyDescent="0.35">
      <c r="A36" s="110"/>
      <c r="B36" s="113"/>
      <c r="C36" s="115"/>
      <c r="D36" s="118"/>
      <c r="E36" s="95"/>
      <c r="F36" s="120"/>
      <c r="G36" s="95"/>
      <c r="H36" s="90"/>
      <c r="I36" s="90"/>
      <c r="J36" s="123"/>
      <c r="K36" s="86"/>
      <c r="L36" s="21" t="s">
        <v>42</v>
      </c>
      <c r="M36" s="17" t="s">
        <v>38</v>
      </c>
      <c r="N36" s="16" t="str">
        <f>IF(M36="SÍ",10,"0")</f>
        <v>0</v>
      </c>
      <c r="O36" s="90"/>
      <c r="P36" s="106"/>
      <c r="Q36" s="106"/>
      <c r="R36" s="98"/>
      <c r="S36" s="106"/>
      <c r="T36" s="98"/>
      <c r="U36" s="100"/>
      <c r="V36" s="101"/>
      <c r="W36" s="102"/>
      <c r="X36" s="103"/>
      <c r="Y36" s="89"/>
      <c r="Z36" s="90"/>
      <c r="AA36" s="93"/>
      <c r="AB36" s="86"/>
      <c r="AC36" s="86"/>
      <c r="AD36" s="86"/>
      <c r="AE36" s="86"/>
      <c r="AF36" s="86"/>
      <c r="AG36" s="86"/>
      <c r="AH36" s="88"/>
    </row>
    <row r="37" spans="1:34" ht="45" customHeight="1" x14ac:dyDescent="0.35">
      <c r="A37" s="110"/>
      <c r="B37" s="113"/>
      <c r="C37" s="115"/>
      <c r="D37" s="118"/>
      <c r="E37" s="95"/>
      <c r="F37" s="120"/>
      <c r="G37" s="95"/>
      <c r="H37" s="90"/>
      <c r="I37" s="90"/>
      <c r="J37" s="123"/>
      <c r="K37" s="86"/>
      <c r="L37" s="20" t="s">
        <v>43</v>
      </c>
      <c r="M37" s="17" t="s">
        <v>38</v>
      </c>
      <c r="N37" s="16" t="str">
        <f>IF(M37="SÍ",15,"0")</f>
        <v>0</v>
      </c>
      <c r="O37" s="90"/>
      <c r="P37" s="106"/>
      <c r="Q37" s="106"/>
      <c r="R37" s="98"/>
      <c r="S37" s="106"/>
      <c r="T37" s="98"/>
      <c r="U37" s="100"/>
      <c r="V37" s="101"/>
      <c r="W37" s="102"/>
      <c r="X37" s="103"/>
      <c r="Y37" s="89"/>
      <c r="Z37" s="90"/>
      <c r="AA37" s="93"/>
      <c r="AB37" s="86"/>
      <c r="AC37" s="86"/>
      <c r="AD37" s="86"/>
      <c r="AE37" s="86"/>
      <c r="AF37" s="86"/>
      <c r="AG37" s="86"/>
      <c r="AH37" s="88"/>
    </row>
    <row r="38" spans="1:34" ht="51" customHeight="1" x14ac:dyDescent="0.35">
      <c r="A38" s="110"/>
      <c r="B38" s="113"/>
      <c r="C38" s="115"/>
      <c r="D38" s="118"/>
      <c r="E38" s="95"/>
      <c r="F38" s="120"/>
      <c r="G38" s="95"/>
      <c r="H38" s="90"/>
      <c r="I38" s="90"/>
      <c r="J38" s="123"/>
      <c r="K38" s="86"/>
      <c r="L38" s="20" t="s">
        <v>44</v>
      </c>
      <c r="M38" s="17" t="s">
        <v>38</v>
      </c>
      <c r="N38" s="16" t="str">
        <f>IF(M38="SÍ",10,"0")</f>
        <v>0</v>
      </c>
      <c r="O38" s="90"/>
      <c r="P38" s="106"/>
      <c r="Q38" s="106"/>
      <c r="R38" s="98"/>
      <c r="S38" s="106"/>
      <c r="T38" s="98"/>
      <c r="U38" s="100"/>
      <c r="V38" s="101"/>
      <c r="W38" s="102"/>
      <c r="X38" s="103"/>
      <c r="Y38" s="89"/>
      <c r="Z38" s="90"/>
      <c r="AA38" s="93"/>
      <c r="AB38" s="86"/>
      <c r="AC38" s="86"/>
      <c r="AD38" s="86"/>
      <c r="AE38" s="86"/>
      <c r="AF38" s="86"/>
      <c r="AG38" s="86"/>
      <c r="AH38" s="88"/>
    </row>
    <row r="39" spans="1:34" ht="39.75" customHeight="1" x14ac:dyDescent="0.35">
      <c r="A39" s="111"/>
      <c r="B39" s="114"/>
      <c r="C39" s="116"/>
      <c r="D39" s="119"/>
      <c r="E39" s="96"/>
      <c r="F39" s="121"/>
      <c r="G39" s="96"/>
      <c r="H39" s="90"/>
      <c r="I39" s="90"/>
      <c r="J39" s="124"/>
      <c r="K39" s="86"/>
      <c r="L39" s="23" t="s">
        <v>45</v>
      </c>
      <c r="M39" s="17" t="s">
        <v>38</v>
      </c>
      <c r="N39" s="16" t="str">
        <f>IF(M39="SÍ",30,"0")</f>
        <v>0</v>
      </c>
      <c r="O39" s="90"/>
      <c r="P39" s="106"/>
      <c r="Q39" s="106"/>
      <c r="R39" s="98"/>
      <c r="S39" s="106"/>
      <c r="T39" s="98"/>
      <c r="U39" s="100"/>
      <c r="V39" s="101"/>
      <c r="W39" s="102"/>
      <c r="X39" s="103"/>
      <c r="Y39" s="89"/>
      <c r="Z39" s="90"/>
      <c r="AA39" s="94"/>
      <c r="AB39" s="86"/>
      <c r="AC39" s="86"/>
      <c r="AD39" s="86"/>
      <c r="AE39" s="86"/>
      <c r="AF39" s="86"/>
      <c r="AG39" s="86"/>
      <c r="AH39" s="88"/>
    </row>
    <row r="40" spans="1:34" ht="21.75" customHeight="1" x14ac:dyDescent="0.35">
      <c r="A40" s="181" t="s">
        <v>46</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row>
    <row r="41" spans="1:34" ht="27.75" customHeight="1" x14ac:dyDescent="0.35">
      <c r="A41" s="184" t="s">
        <v>47</v>
      </c>
      <c r="B41" s="185"/>
      <c r="C41" s="186" t="s">
        <v>48</v>
      </c>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8" t="s">
        <v>49</v>
      </c>
      <c r="AD41" s="188"/>
      <c r="AE41" s="188"/>
      <c r="AF41" s="188" t="s">
        <v>50</v>
      </c>
      <c r="AG41" s="188"/>
      <c r="AH41" s="188"/>
    </row>
    <row r="42" spans="1:34" s="33" customFormat="1" ht="14.25" customHeight="1" x14ac:dyDescent="0.35">
      <c r="A42" s="110"/>
      <c r="B42" s="129"/>
      <c r="C42" s="115"/>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1"/>
      <c r="AD42" s="131"/>
      <c r="AE42" s="131"/>
      <c r="AF42" s="131"/>
      <c r="AG42" s="131"/>
      <c r="AH42" s="131"/>
    </row>
    <row r="43" spans="1:34" s="33" customFormat="1" ht="12.75" customHeight="1" x14ac:dyDescent="0.35">
      <c r="A43" s="110"/>
      <c r="B43" s="129"/>
      <c r="C43" s="115"/>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1"/>
      <c r="AD43" s="131"/>
      <c r="AE43" s="131"/>
      <c r="AF43" s="131"/>
      <c r="AG43" s="131"/>
      <c r="AH43" s="131"/>
    </row>
    <row r="44" spans="1:34" s="33" customFormat="1" ht="17.25" customHeight="1" x14ac:dyDescent="0.35">
      <c r="A44" s="110"/>
      <c r="B44" s="129"/>
      <c r="C44" s="115"/>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1"/>
      <c r="AD44" s="131"/>
      <c r="AE44" s="131"/>
      <c r="AF44" s="131"/>
      <c r="AG44" s="131"/>
      <c r="AH44" s="131"/>
    </row>
    <row r="45" spans="1:34" ht="15" customHeight="1" x14ac:dyDescent="0.35">
      <c r="A45" s="137" t="s">
        <v>51</v>
      </c>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9"/>
    </row>
    <row r="46" spans="1:34" x14ac:dyDescent="0.35">
      <c r="A46" s="167" t="s">
        <v>50</v>
      </c>
      <c r="B46" s="168"/>
      <c r="C46" s="168"/>
      <c r="D46" s="169"/>
      <c r="E46" s="143" t="s">
        <v>52</v>
      </c>
      <c r="F46" s="144"/>
      <c r="G46" s="144"/>
      <c r="H46" s="144"/>
      <c r="I46" s="145"/>
      <c r="J46" s="145"/>
      <c r="K46" s="146"/>
      <c r="L46" s="167" t="s">
        <v>53</v>
      </c>
      <c r="M46" s="168"/>
      <c r="N46" s="168"/>
      <c r="O46" s="169"/>
      <c r="R46" s="22"/>
      <c r="U46" s="170"/>
      <c r="V46" s="170"/>
      <c r="W46" s="170"/>
      <c r="X46" s="171"/>
      <c r="AA46" s="140" t="s">
        <v>54</v>
      </c>
      <c r="AB46" s="141"/>
      <c r="AC46" s="141"/>
      <c r="AD46" s="141"/>
      <c r="AE46" s="141"/>
      <c r="AF46" s="141"/>
      <c r="AG46" s="141"/>
      <c r="AH46" s="142"/>
    </row>
    <row r="47" spans="1:34" s="33" customFormat="1" x14ac:dyDescent="0.35">
      <c r="A47" s="25" t="s">
        <v>55</v>
      </c>
      <c r="B47" s="147"/>
      <c r="C47" s="147"/>
      <c r="D47" s="172"/>
      <c r="E47" s="25" t="s">
        <v>55</v>
      </c>
      <c r="F47" s="147"/>
      <c r="G47" s="147"/>
      <c r="H47" s="147"/>
      <c r="I47" s="148"/>
      <c r="J47" s="148"/>
      <c r="K47" s="149"/>
      <c r="L47" s="25" t="s">
        <v>55</v>
      </c>
      <c r="M47" s="165"/>
      <c r="N47" s="165"/>
      <c r="O47" s="165"/>
      <c r="P47" s="165"/>
      <c r="Q47" s="165"/>
      <c r="R47" s="165"/>
      <c r="S47" s="165"/>
      <c r="T47" s="165"/>
      <c r="U47" s="165"/>
      <c r="V47" s="165"/>
      <c r="W47" s="165"/>
      <c r="X47" s="166"/>
      <c r="AA47" s="25" t="s">
        <v>55</v>
      </c>
      <c r="AB47" s="147"/>
      <c r="AC47" s="148"/>
      <c r="AD47" s="148"/>
      <c r="AE47" s="148"/>
      <c r="AF47" s="148"/>
      <c r="AG47" s="148"/>
      <c r="AH47" s="149"/>
    </row>
    <row r="48" spans="1:34" s="33" customFormat="1" x14ac:dyDescent="0.35">
      <c r="A48" s="26" t="s">
        <v>56</v>
      </c>
      <c r="B48" s="165"/>
      <c r="C48" s="165"/>
      <c r="D48" s="166"/>
      <c r="E48" s="26" t="s">
        <v>56</v>
      </c>
      <c r="F48" s="147"/>
      <c r="G48" s="147"/>
      <c r="H48" s="147"/>
      <c r="I48" s="148"/>
      <c r="J48" s="148"/>
      <c r="K48" s="149"/>
      <c r="L48" s="26" t="s">
        <v>56</v>
      </c>
      <c r="M48" s="147"/>
      <c r="N48" s="147"/>
      <c r="O48" s="147"/>
      <c r="P48" s="147"/>
      <c r="Q48" s="147"/>
      <c r="R48" s="147"/>
      <c r="S48" s="147"/>
      <c r="T48" s="147"/>
      <c r="U48" s="147"/>
      <c r="V48" s="147"/>
      <c r="W48" s="147"/>
      <c r="X48" s="172"/>
      <c r="AA48" s="26" t="s">
        <v>56</v>
      </c>
      <c r="AB48" s="147"/>
      <c r="AC48" s="148"/>
      <c r="AD48" s="148"/>
      <c r="AE48" s="148"/>
      <c r="AF48" s="148"/>
      <c r="AG48" s="148"/>
      <c r="AH48" s="149"/>
    </row>
    <row r="49" spans="1:34" s="33" customFormat="1" x14ac:dyDescent="0.35">
      <c r="A49" s="27" t="s">
        <v>57</v>
      </c>
      <c r="B49" s="147"/>
      <c r="C49" s="147"/>
      <c r="D49" s="172"/>
      <c r="E49" s="27" t="s">
        <v>57</v>
      </c>
      <c r="F49" s="165"/>
      <c r="G49" s="165"/>
      <c r="H49" s="165"/>
      <c r="I49" s="173"/>
      <c r="J49" s="173"/>
      <c r="K49" s="174"/>
      <c r="L49" s="27" t="s">
        <v>57</v>
      </c>
      <c r="M49" s="147"/>
      <c r="N49" s="147"/>
      <c r="O49" s="147"/>
      <c r="P49" s="147"/>
      <c r="Q49" s="147"/>
      <c r="R49" s="147"/>
      <c r="S49" s="147"/>
      <c r="T49" s="147"/>
      <c r="U49" s="147"/>
      <c r="V49" s="147"/>
      <c r="W49" s="147"/>
      <c r="X49" s="172"/>
      <c r="AA49" s="27" t="s">
        <v>57</v>
      </c>
      <c r="AB49" s="147"/>
      <c r="AC49" s="148"/>
      <c r="AD49" s="148"/>
      <c r="AE49" s="148"/>
      <c r="AF49" s="148"/>
      <c r="AG49" s="148"/>
      <c r="AH49" s="149"/>
    </row>
    <row r="50" spans="1:34" s="33" customFormat="1" x14ac:dyDescent="0.3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119" priority="113">
      <formula>$J$14="BAJA"</formula>
    </cfRule>
    <cfRule type="expression" dxfId="118" priority="114">
      <formula>$J$14="MODERADA"</formula>
    </cfRule>
    <cfRule type="expression" dxfId="117" priority="115">
      <formula>$J$14="ALTA"</formula>
    </cfRule>
    <cfRule type="expression" dxfId="116" priority="116">
      <formula>$J$14="EXTREMA"</formula>
    </cfRule>
  </conditionalFormatting>
  <conditionalFormatting sqref="AA12:AA18">
    <cfRule type="expression" dxfId="115" priority="117">
      <formula>$AA$14="MODERADA"</formula>
    </cfRule>
    <cfRule type="expression" dxfId="114" priority="118">
      <formula>$AA$14="EXTREMA"</formula>
    </cfRule>
    <cfRule type="expression" dxfId="113" priority="119">
      <formula>$AA$14="ALTA"</formula>
    </cfRule>
    <cfRule type="expression" dxfId="112" priority="120">
      <formula>$AA$14="BAJA"</formula>
    </cfRule>
  </conditionalFormatting>
  <conditionalFormatting sqref="AA19:AA25">
    <cfRule type="expression" dxfId="111" priority="21">
      <formula>$AA$21="MODERADA"</formula>
    </cfRule>
    <cfRule type="expression" dxfId="110" priority="22">
      <formula>$AA$21="EXTREMA"</formula>
    </cfRule>
    <cfRule type="expression" dxfId="109" priority="23">
      <formula>$AA$21="ALTA"</formula>
    </cfRule>
    <cfRule type="expression" dxfId="108" priority="24">
      <formula>$AA$21="BAJA"</formula>
    </cfRule>
  </conditionalFormatting>
  <conditionalFormatting sqref="J19 J21">
    <cfRule type="expression" dxfId="107" priority="17">
      <formula>$J$21="BAJA"</formula>
    </cfRule>
    <cfRule type="expression" dxfId="106" priority="18">
      <formula>$J$21="MODERADA"</formula>
    </cfRule>
    <cfRule type="expression" dxfId="105" priority="19">
      <formula>$J$21="ALTA"</formula>
    </cfRule>
    <cfRule type="expression" dxfId="104" priority="20">
      <formula>$J$21="EXTREMA"</formula>
    </cfRule>
  </conditionalFormatting>
  <conditionalFormatting sqref="AA26:AA32">
    <cfRule type="expression" dxfId="103" priority="13">
      <formula>$AA$14="MODERADA"</formula>
    </cfRule>
    <cfRule type="expression" dxfId="102" priority="14">
      <formula>$AA$14="EXTREMA"</formula>
    </cfRule>
    <cfRule type="expression" dxfId="101" priority="15">
      <formula>$AA$14="ALTA"</formula>
    </cfRule>
    <cfRule type="expression" dxfId="100" priority="16">
      <formula>$AA$14="BAJA"</formula>
    </cfRule>
  </conditionalFormatting>
  <conditionalFormatting sqref="J26 J28">
    <cfRule type="expression" dxfId="99" priority="9">
      <formula>$J$28="BAJA"</formula>
    </cfRule>
    <cfRule type="expression" dxfId="98" priority="10">
      <formula>$J$28="MODERADA"</formula>
    </cfRule>
    <cfRule type="expression" dxfId="97" priority="11">
      <formula>$J$28="ALTA"</formula>
    </cfRule>
    <cfRule type="expression" dxfId="96" priority="12">
      <formula>$J$28="EXTREMA"</formula>
    </cfRule>
  </conditionalFormatting>
  <conditionalFormatting sqref="AA33:AA39">
    <cfRule type="expression" dxfId="95" priority="5">
      <formula>$AA$35="MODERADA"</formula>
    </cfRule>
    <cfRule type="expression" dxfId="94" priority="6">
      <formula>$AA$35="EXTREMA"</formula>
    </cfRule>
    <cfRule type="expression" dxfId="93" priority="7">
      <formula>$AA$35="ALTA"</formula>
    </cfRule>
    <cfRule type="expression" dxfId="92" priority="8">
      <formula>$AA$35="BAJA"</formula>
    </cfRule>
  </conditionalFormatting>
  <conditionalFormatting sqref="J33 J35">
    <cfRule type="expression" dxfId="91" priority="1">
      <formula>$J$35="BAJA"</formula>
    </cfRule>
    <cfRule type="expression" dxfId="90" priority="2">
      <formula>$J$35="MODERADA"</formula>
    </cfRule>
    <cfRule type="expression" dxfId="89" priority="3">
      <formula>$J$35="ALTA"</formula>
    </cfRule>
    <cfRule type="expression" dxfId="88"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6"/>
  <sheetViews>
    <sheetView tabSelected="1" zoomScale="40" zoomScaleNormal="40" zoomScaleSheetLayoutView="40" workbookViewId="0"/>
  </sheetViews>
  <sheetFormatPr baseColWidth="10" defaultColWidth="11.453125" defaultRowHeight="13" x14ac:dyDescent="0.3"/>
  <cols>
    <col min="1" max="1" width="22.54296875" style="36" customWidth="1"/>
    <col min="2" max="2" width="49.453125" style="36" customWidth="1"/>
    <col min="3" max="3" width="60.453125" style="36" customWidth="1"/>
    <col min="4" max="4" width="27.453125" style="38" customWidth="1"/>
    <col min="5" max="5" width="31.453125" style="36" customWidth="1"/>
    <col min="6" max="6" width="33.54296875" style="36" customWidth="1"/>
    <col min="7" max="7" width="19.1796875" style="36" customWidth="1"/>
    <col min="8" max="8" width="22.54296875" style="36" customWidth="1"/>
    <col min="9" max="9" width="25.26953125" style="36" hidden="1" customWidth="1"/>
    <col min="10" max="10" width="22.81640625" style="36" customWidth="1"/>
    <col min="11" max="11" width="86.81640625" style="36" customWidth="1"/>
    <col min="12" max="12" width="48.7265625" style="36" customWidth="1"/>
    <col min="13" max="13" width="26" style="36" customWidth="1"/>
    <col min="14" max="14" width="7.7265625" style="36" hidden="1" customWidth="1"/>
    <col min="15" max="15" width="21.1796875" style="36" hidden="1" customWidth="1"/>
    <col min="16" max="16" width="16.7265625" style="36" hidden="1" customWidth="1"/>
    <col min="17" max="17" width="16.54296875" style="36" hidden="1" customWidth="1"/>
    <col min="18" max="18" width="22.1796875" style="36" hidden="1" customWidth="1"/>
    <col min="19" max="19" width="24.1796875" style="34" hidden="1" customWidth="1"/>
    <col min="20" max="20" width="26.81640625" style="34" hidden="1" customWidth="1"/>
    <col min="21" max="21" width="14.1796875" style="36" customWidth="1"/>
    <col min="22" max="22" width="13.81640625" style="36" customWidth="1"/>
    <col min="23" max="23" width="15.7265625" style="36" customWidth="1"/>
    <col min="24" max="24" width="62" style="36" customWidth="1"/>
    <col min="25" max="25" width="77.453125" style="36" customWidth="1"/>
    <col min="26" max="26" width="30.81640625" style="36" customWidth="1"/>
    <col min="27" max="27" width="26.81640625" style="36" customWidth="1"/>
    <col min="28" max="28" width="37" style="36" customWidth="1"/>
    <col min="29" max="29" width="18" style="36" customWidth="1"/>
    <col min="30" max="30" width="68.7265625" style="36" customWidth="1"/>
    <col min="31" max="31" width="19.1796875" style="36" customWidth="1"/>
    <col min="32" max="32" width="23.54296875" style="36" customWidth="1"/>
    <col min="33" max="33" width="136.81640625" style="36" customWidth="1"/>
    <col min="34" max="34" width="17.26953125" style="36" hidden="1" customWidth="1"/>
    <col min="35" max="41" width="11.453125" style="36" hidden="1" customWidth="1"/>
    <col min="42" max="42" width="42.81640625" style="36" customWidth="1"/>
    <col min="43" max="16384" width="11.453125" style="36"/>
  </cols>
  <sheetData>
    <row r="1" spans="1:41" x14ac:dyDescent="0.3">
      <c r="A1" s="34"/>
      <c r="B1" s="34"/>
      <c r="C1" s="34"/>
      <c r="D1" s="35"/>
      <c r="E1" s="34"/>
      <c r="F1" s="34"/>
      <c r="G1" s="34"/>
      <c r="H1" s="34"/>
      <c r="I1" s="34"/>
      <c r="J1" s="34"/>
      <c r="K1" s="34"/>
      <c r="L1" s="34"/>
      <c r="M1" s="34"/>
      <c r="N1" s="34"/>
      <c r="O1" s="34"/>
      <c r="P1" s="34"/>
      <c r="Q1" s="34"/>
      <c r="R1" s="34"/>
      <c r="U1" s="34"/>
      <c r="V1" s="34"/>
      <c r="W1" s="34"/>
      <c r="X1" s="34"/>
      <c r="Y1" s="34"/>
      <c r="Z1" s="34"/>
      <c r="AA1" s="34"/>
      <c r="AB1" s="34"/>
      <c r="AC1" s="34"/>
      <c r="AD1" s="34"/>
      <c r="AE1" s="34"/>
      <c r="AF1" s="34"/>
      <c r="AG1" s="34"/>
      <c r="AK1" s="36" t="s">
        <v>30</v>
      </c>
      <c r="AL1" s="36" t="s">
        <v>29</v>
      </c>
      <c r="AN1" s="36" t="s">
        <v>58</v>
      </c>
    </row>
    <row r="2" spans="1:41" x14ac:dyDescent="0.3">
      <c r="A2" s="34"/>
      <c r="B2" s="34"/>
      <c r="C2" s="34"/>
      <c r="D2" s="35"/>
      <c r="E2" s="34"/>
      <c r="F2" s="34"/>
      <c r="G2" s="34"/>
      <c r="H2" s="34"/>
      <c r="I2" s="34"/>
      <c r="J2" s="34"/>
      <c r="K2" s="34"/>
      <c r="L2" s="34"/>
      <c r="M2" s="34"/>
      <c r="N2" s="34"/>
      <c r="O2" s="34"/>
      <c r="P2" s="34"/>
      <c r="Q2" s="34"/>
      <c r="R2" s="34"/>
      <c r="U2" s="34"/>
      <c r="V2" s="34"/>
      <c r="W2" s="34"/>
      <c r="X2" s="34"/>
      <c r="Y2" s="34"/>
      <c r="Z2" s="34"/>
      <c r="AA2" s="34"/>
      <c r="AB2" s="34"/>
      <c r="AC2" s="34"/>
      <c r="AD2" s="34"/>
      <c r="AE2" s="34"/>
      <c r="AF2" s="34"/>
      <c r="AG2" s="34"/>
      <c r="AH2" s="36" t="s">
        <v>59</v>
      </c>
      <c r="AI2" s="36" t="s">
        <v>37</v>
      </c>
      <c r="AL2" s="36" t="s">
        <v>60</v>
      </c>
      <c r="AN2" s="36" t="s">
        <v>61</v>
      </c>
    </row>
    <row r="3" spans="1:41" x14ac:dyDescent="0.3">
      <c r="A3" s="34"/>
      <c r="B3" s="34"/>
      <c r="C3" s="34"/>
      <c r="D3" s="35"/>
      <c r="E3" s="34"/>
      <c r="F3" s="34"/>
      <c r="G3" s="34"/>
      <c r="H3" s="34"/>
      <c r="I3" s="34"/>
      <c r="J3" s="34"/>
      <c r="K3" s="34"/>
      <c r="L3" s="34"/>
      <c r="M3" s="34"/>
      <c r="N3" s="34"/>
      <c r="O3" s="34"/>
      <c r="P3" s="34"/>
      <c r="Q3" s="34"/>
      <c r="R3" s="34"/>
      <c r="U3" s="34"/>
      <c r="V3" s="34"/>
      <c r="W3" s="34"/>
      <c r="X3" s="34"/>
      <c r="Y3" s="34"/>
      <c r="Z3" s="34"/>
      <c r="AA3" s="34"/>
      <c r="AB3" s="34"/>
      <c r="AC3" s="34"/>
      <c r="AD3" s="34"/>
      <c r="AE3" s="34"/>
      <c r="AF3" s="34"/>
      <c r="AG3" s="34"/>
      <c r="AH3" s="36" t="s">
        <v>62</v>
      </c>
      <c r="AI3" s="36" t="s">
        <v>38</v>
      </c>
      <c r="AL3" s="36" t="s">
        <v>63</v>
      </c>
      <c r="AN3" s="36" t="s">
        <v>64</v>
      </c>
    </row>
    <row r="4" spans="1:41" x14ac:dyDescent="0.3">
      <c r="A4" s="34"/>
      <c r="B4" s="34"/>
      <c r="C4" s="34"/>
      <c r="D4" s="35"/>
      <c r="E4" s="34"/>
      <c r="F4" s="34"/>
      <c r="G4" s="34"/>
      <c r="H4" s="34"/>
      <c r="I4" s="34"/>
      <c r="J4" s="34"/>
      <c r="K4" s="34"/>
      <c r="L4" s="34"/>
      <c r="M4" s="34"/>
      <c r="N4" s="34"/>
      <c r="O4" s="34"/>
      <c r="P4" s="34"/>
      <c r="Q4" s="34"/>
      <c r="R4" s="34"/>
      <c r="U4" s="34"/>
      <c r="V4" s="34"/>
      <c r="W4" s="34"/>
      <c r="X4" s="34"/>
      <c r="Y4" s="34"/>
      <c r="Z4" s="34"/>
      <c r="AA4" s="34"/>
      <c r="AB4" s="34"/>
      <c r="AC4" s="34"/>
      <c r="AD4" s="34"/>
      <c r="AE4" s="34"/>
      <c r="AF4" s="34"/>
      <c r="AG4" s="34"/>
      <c r="AH4" s="36" t="s">
        <v>65</v>
      </c>
      <c r="AI4" s="36" t="s">
        <v>66</v>
      </c>
      <c r="AK4" s="36" t="s">
        <v>67</v>
      </c>
      <c r="AL4" s="36" t="s">
        <v>68</v>
      </c>
      <c r="AN4" s="36" t="s">
        <v>69</v>
      </c>
    </row>
    <row r="5" spans="1:41" x14ac:dyDescent="0.3">
      <c r="A5" s="34"/>
      <c r="B5" s="34"/>
      <c r="C5" s="34"/>
      <c r="D5" s="35"/>
      <c r="E5" s="34"/>
      <c r="F5" s="34"/>
      <c r="G5" s="34"/>
      <c r="H5" s="34"/>
      <c r="I5" s="34"/>
      <c r="J5" s="34"/>
      <c r="K5" s="34"/>
      <c r="L5" s="34"/>
      <c r="M5" s="34"/>
      <c r="N5" s="34"/>
      <c r="O5" s="34"/>
      <c r="P5" s="34"/>
      <c r="Q5" s="34"/>
      <c r="R5" s="34"/>
      <c r="U5" s="34"/>
      <c r="V5" s="34"/>
      <c r="W5" s="34"/>
      <c r="X5" s="34"/>
      <c r="Y5" s="34"/>
      <c r="Z5" s="34"/>
      <c r="AA5" s="34"/>
      <c r="AB5" s="34"/>
      <c r="AC5" s="34"/>
      <c r="AD5" s="34"/>
      <c r="AE5" s="34"/>
      <c r="AF5" s="34"/>
      <c r="AG5" s="34"/>
      <c r="AH5" s="36" t="s">
        <v>70</v>
      </c>
      <c r="AI5" s="36" t="s">
        <v>71</v>
      </c>
      <c r="AK5" s="36" t="s">
        <v>72</v>
      </c>
      <c r="AL5" s="36" t="s">
        <v>73</v>
      </c>
      <c r="AN5" s="36" t="s">
        <v>74</v>
      </c>
    </row>
    <row r="6" spans="1:41" ht="29.25" customHeight="1" x14ac:dyDescent="0.3">
      <c r="A6" s="34"/>
      <c r="B6" s="34"/>
      <c r="C6" s="34"/>
      <c r="D6" s="35"/>
      <c r="E6" s="34"/>
      <c r="F6" s="34"/>
      <c r="G6" s="34"/>
      <c r="H6" s="34"/>
      <c r="I6" s="34"/>
      <c r="J6" s="34"/>
      <c r="K6" s="34"/>
      <c r="L6" s="34"/>
      <c r="M6" s="34"/>
      <c r="N6" s="34"/>
      <c r="O6" s="34"/>
      <c r="P6" s="34"/>
      <c r="Q6" s="34"/>
      <c r="R6" s="34"/>
      <c r="U6" s="34"/>
      <c r="V6" s="34"/>
      <c r="W6" s="34"/>
      <c r="X6" s="34"/>
      <c r="Y6" s="34"/>
      <c r="Z6" s="34"/>
      <c r="AA6" s="34"/>
      <c r="AB6" s="34"/>
      <c r="AC6" s="34"/>
      <c r="AD6" s="34"/>
      <c r="AE6" s="34"/>
      <c r="AF6" s="34"/>
      <c r="AG6" s="34"/>
      <c r="AH6" s="36" t="s">
        <v>75</v>
      </c>
      <c r="AI6" s="36" t="s">
        <v>76</v>
      </c>
      <c r="AJ6" s="36" t="s">
        <v>77</v>
      </c>
      <c r="AK6" s="36" t="s">
        <v>78</v>
      </c>
      <c r="AL6" s="36" t="s">
        <v>79</v>
      </c>
      <c r="AN6" s="36" t="s">
        <v>80</v>
      </c>
    </row>
    <row r="7" spans="1:41" ht="24.75" customHeight="1" x14ac:dyDescent="0.3">
      <c r="A7" s="341" t="s">
        <v>81</v>
      </c>
      <c r="B7" s="341"/>
      <c r="C7" s="342">
        <v>44561</v>
      </c>
      <c r="D7" s="343"/>
      <c r="E7" s="343"/>
      <c r="F7" s="343"/>
      <c r="G7" s="352"/>
      <c r="H7" s="353"/>
      <c r="I7" s="353"/>
      <c r="J7" s="353"/>
      <c r="K7" s="353"/>
      <c r="L7" s="354"/>
      <c r="M7" s="357" t="s">
        <v>82</v>
      </c>
      <c r="N7" s="358"/>
      <c r="O7" s="358"/>
      <c r="P7" s="358"/>
      <c r="Q7" s="358"/>
      <c r="R7" s="358"/>
      <c r="S7" s="358"/>
      <c r="T7" s="358"/>
      <c r="U7" s="358"/>
      <c r="V7" s="359"/>
      <c r="W7" s="53" t="s">
        <v>83</v>
      </c>
      <c r="X7" s="56"/>
      <c r="Y7" s="54" t="s">
        <v>84</v>
      </c>
      <c r="Z7" s="360"/>
      <c r="AA7" s="361"/>
      <c r="AB7" s="53" t="s">
        <v>85</v>
      </c>
      <c r="AC7" s="56"/>
      <c r="AD7" s="52" t="s">
        <v>86</v>
      </c>
      <c r="AE7" s="40" t="s">
        <v>87</v>
      </c>
      <c r="AF7" s="309"/>
      <c r="AG7" s="309"/>
      <c r="AH7" s="36" t="s">
        <v>88</v>
      </c>
      <c r="AI7" s="36" t="s">
        <v>89</v>
      </c>
      <c r="AJ7" s="36" t="s">
        <v>90</v>
      </c>
      <c r="AN7" s="36" t="s">
        <v>91</v>
      </c>
    </row>
    <row r="8" spans="1:41" x14ac:dyDescent="0.3">
      <c r="A8" s="362" t="s">
        <v>9</v>
      </c>
      <c r="B8" s="362"/>
      <c r="C8" s="362"/>
      <c r="D8" s="362"/>
      <c r="E8" s="362"/>
      <c r="F8" s="362"/>
      <c r="G8" s="348" t="s">
        <v>10</v>
      </c>
      <c r="H8" s="349"/>
      <c r="I8" s="349"/>
      <c r="J8" s="349"/>
      <c r="K8" s="349"/>
      <c r="L8" s="349"/>
      <c r="M8" s="349"/>
      <c r="N8" s="349"/>
      <c r="O8" s="349"/>
      <c r="P8" s="349"/>
      <c r="Q8" s="349"/>
      <c r="R8" s="349"/>
      <c r="S8" s="349"/>
      <c r="T8" s="349"/>
      <c r="U8" s="349"/>
      <c r="V8" s="349"/>
      <c r="W8" s="349"/>
      <c r="X8" s="363"/>
      <c r="Y8" s="349"/>
      <c r="Z8" s="349"/>
      <c r="AA8" s="349"/>
      <c r="AB8" s="350"/>
      <c r="AC8" s="329" t="s">
        <v>11</v>
      </c>
      <c r="AD8" s="310" t="s">
        <v>12</v>
      </c>
      <c r="AE8" s="311"/>
      <c r="AF8" s="311"/>
      <c r="AG8" s="311"/>
      <c r="AH8" s="36" t="s">
        <v>92</v>
      </c>
      <c r="AI8" s="36" t="s">
        <v>93</v>
      </c>
      <c r="AN8" s="36" t="s">
        <v>94</v>
      </c>
    </row>
    <row r="9" spans="1:41" s="39" customFormat="1" ht="14.25" customHeight="1" x14ac:dyDescent="0.3">
      <c r="A9" s="332" t="s">
        <v>95</v>
      </c>
      <c r="B9" s="351" t="s">
        <v>96</v>
      </c>
      <c r="C9" s="332" t="s">
        <v>14</v>
      </c>
      <c r="D9" s="332" t="s">
        <v>58</v>
      </c>
      <c r="E9" s="332" t="s">
        <v>15</v>
      </c>
      <c r="F9" s="347" t="s">
        <v>16</v>
      </c>
      <c r="G9" s="362" t="s">
        <v>97</v>
      </c>
      <c r="H9" s="362"/>
      <c r="I9" s="362"/>
      <c r="J9" s="362"/>
      <c r="K9" s="348" t="s">
        <v>19</v>
      </c>
      <c r="L9" s="349"/>
      <c r="M9" s="349"/>
      <c r="N9" s="349"/>
      <c r="O9" s="349"/>
      <c r="P9" s="349"/>
      <c r="Q9" s="349"/>
      <c r="R9" s="349"/>
      <c r="S9" s="349"/>
      <c r="T9" s="350"/>
      <c r="U9" s="348" t="s">
        <v>27</v>
      </c>
      <c r="V9" s="349"/>
      <c r="W9" s="349"/>
      <c r="X9" s="349"/>
      <c r="Y9" s="349"/>
      <c r="Z9" s="349"/>
      <c r="AA9" s="349"/>
      <c r="AB9" s="350"/>
      <c r="AC9" s="330"/>
      <c r="AD9" s="310"/>
      <c r="AE9" s="311"/>
      <c r="AF9" s="311"/>
      <c r="AG9" s="311"/>
      <c r="AH9" s="36" t="s">
        <v>98</v>
      </c>
      <c r="AI9" s="36" t="s">
        <v>99</v>
      </c>
      <c r="AJ9" s="36" t="s">
        <v>100</v>
      </c>
    </row>
    <row r="10" spans="1:41" s="39" customFormat="1" ht="20.25" customHeight="1" x14ac:dyDescent="0.3">
      <c r="A10" s="332"/>
      <c r="B10" s="333"/>
      <c r="C10" s="332"/>
      <c r="D10" s="332"/>
      <c r="E10" s="332"/>
      <c r="F10" s="347"/>
      <c r="G10" s="346" t="s">
        <v>23</v>
      </c>
      <c r="H10" s="346"/>
      <c r="I10" s="346"/>
      <c r="J10" s="346"/>
      <c r="K10" s="355" t="s">
        <v>101</v>
      </c>
      <c r="L10" s="347" t="s">
        <v>102</v>
      </c>
      <c r="M10" s="347" t="s">
        <v>25</v>
      </c>
      <c r="N10" s="329" t="s">
        <v>103</v>
      </c>
      <c r="O10" s="332" t="s">
        <v>104</v>
      </c>
      <c r="P10" s="333" t="s">
        <v>105</v>
      </c>
      <c r="Q10" s="351" t="s">
        <v>106</v>
      </c>
      <c r="R10" s="332" t="s">
        <v>107</v>
      </c>
      <c r="S10" s="332" t="s">
        <v>108</v>
      </c>
      <c r="T10" s="332" t="s">
        <v>109</v>
      </c>
      <c r="U10" s="356" t="s">
        <v>110</v>
      </c>
      <c r="V10" s="332" t="s">
        <v>111</v>
      </c>
      <c r="W10" s="355" t="s">
        <v>112</v>
      </c>
      <c r="X10" s="351" t="s">
        <v>113</v>
      </c>
      <c r="Y10" s="332" t="s">
        <v>114</v>
      </c>
      <c r="Z10" s="332"/>
      <c r="AA10" s="332"/>
      <c r="AB10" s="332"/>
      <c r="AC10" s="330"/>
      <c r="AD10" s="312"/>
      <c r="AE10" s="313"/>
      <c r="AF10" s="313"/>
      <c r="AG10" s="313"/>
      <c r="AH10" s="39" t="s">
        <v>115</v>
      </c>
      <c r="AI10" s="39" t="s">
        <v>116</v>
      </c>
      <c r="AJ10" s="39" t="s">
        <v>117</v>
      </c>
      <c r="AL10" s="39" t="s">
        <v>118</v>
      </c>
      <c r="AO10" s="36" t="s">
        <v>119</v>
      </c>
    </row>
    <row r="11" spans="1:41" s="39" customFormat="1" ht="57.75" customHeight="1" x14ac:dyDescent="0.3">
      <c r="A11" s="351"/>
      <c r="B11" s="334"/>
      <c r="C11" s="351"/>
      <c r="D11" s="351"/>
      <c r="E11" s="351"/>
      <c r="F11" s="329"/>
      <c r="G11" s="48" t="s">
        <v>29</v>
      </c>
      <c r="H11" s="48" t="s">
        <v>30</v>
      </c>
      <c r="I11" s="48"/>
      <c r="J11" s="49" t="s">
        <v>120</v>
      </c>
      <c r="K11" s="356"/>
      <c r="L11" s="347"/>
      <c r="M11" s="347"/>
      <c r="N11" s="331"/>
      <c r="O11" s="332"/>
      <c r="P11" s="334"/>
      <c r="Q11" s="334"/>
      <c r="R11" s="332"/>
      <c r="S11" s="332"/>
      <c r="T11" s="332"/>
      <c r="U11" s="364"/>
      <c r="V11" s="332"/>
      <c r="W11" s="356"/>
      <c r="X11" s="334"/>
      <c r="Y11" s="44" t="s">
        <v>121</v>
      </c>
      <c r="Z11" s="44" t="s">
        <v>122</v>
      </c>
      <c r="AA11" s="50" t="s">
        <v>123</v>
      </c>
      <c r="AB11" s="50" t="s">
        <v>34</v>
      </c>
      <c r="AC11" s="331"/>
      <c r="AD11" s="51" t="s">
        <v>124</v>
      </c>
      <c r="AE11" s="51" t="s">
        <v>35</v>
      </c>
      <c r="AF11" s="51" t="s">
        <v>125</v>
      </c>
      <c r="AG11" s="44" t="s">
        <v>126</v>
      </c>
      <c r="AH11" s="39" t="s">
        <v>127</v>
      </c>
      <c r="AI11" s="39" t="s">
        <v>38</v>
      </c>
      <c r="AL11" s="39" t="s">
        <v>128</v>
      </c>
      <c r="AO11" s="36" t="s">
        <v>129</v>
      </c>
    </row>
    <row r="12" spans="1:41" ht="377.25" customHeight="1" x14ac:dyDescent="0.3">
      <c r="A12" s="215" t="s">
        <v>130</v>
      </c>
      <c r="B12" s="294" t="s">
        <v>131</v>
      </c>
      <c r="C12" s="224" t="s">
        <v>132</v>
      </c>
      <c r="D12" s="227" t="s">
        <v>69</v>
      </c>
      <c r="E12" s="208" t="s">
        <v>133</v>
      </c>
      <c r="F12" s="231" t="s">
        <v>134</v>
      </c>
      <c r="G12" s="234" t="s">
        <v>68</v>
      </c>
      <c r="H12" s="234" t="s">
        <v>67</v>
      </c>
      <c r="I12" s="57" t="str">
        <f>CONCATENATE(G12,H12)</f>
        <v>POSIBLEMODERADO</v>
      </c>
      <c r="J12" s="236" t="str">
        <f>I13</f>
        <v>3. ALTO</v>
      </c>
      <c r="K12" s="224" t="s">
        <v>327</v>
      </c>
      <c r="L12" s="58" t="s">
        <v>135</v>
      </c>
      <c r="M12" s="59" t="s">
        <v>59</v>
      </c>
      <c r="N12" s="60">
        <f>IF(M12="ASIGNADO",15,IF(M12="NO ASIGNADO",0,""))</f>
        <v>15</v>
      </c>
      <c r="O12" s="288">
        <f>SUM(N12:N18)</f>
        <v>100</v>
      </c>
      <c r="P12" s="290" t="s">
        <v>115</v>
      </c>
      <c r="Q12" s="259">
        <f>IF(Q15="DÉBIL",0,IF(Q15="MODERADO",50,IF(Q15="FUERTE",100,"")))</f>
        <v>100</v>
      </c>
      <c r="R12" s="260"/>
      <c r="S12" s="277" t="s">
        <v>136</v>
      </c>
      <c r="T12" s="277" t="s">
        <v>136</v>
      </c>
      <c r="U12" s="228" t="s">
        <v>129</v>
      </c>
      <c r="V12" s="218" t="s">
        <v>137</v>
      </c>
      <c r="W12" s="220">
        <v>2018</v>
      </c>
      <c r="X12" s="344" t="s">
        <v>138</v>
      </c>
      <c r="Y12" s="231"/>
      <c r="Z12" s="221"/>
      <c r="AA12" s="251"/>
      <c r="AB12" s="210"/>
      <c r="AC12" s="254">
        <v>44561</v>
      </c>
      <c r="AD12" s="210" t="s">
        <v>139</v>
      </c>
      <c r="AE12" s="210" t="s">
        <v>140</v>
      </c>
      <c r="AF12" s="214"/>
      <c r="AG12" s="296" t="s">
        <v>351</v>
      </c>
      <c r="AH12" s="36" t="s">
        <v>141</v>
      </c>
      <c r="AI12" s="36" t="s">
        <v>142</v>
      </c>
      <c r="AJ12" s="36" t="s">
        <v>67</v>
      </c>
      <c r="AK12" s="36" t="s">
        <v>119</v>
      </c>
      <c r="AL12" s="36" t="s">
        <v>67</v>
      </c>
      <c r="AN12" s="36" t="s">
        <v>143</v>
      </c>
      <c r="AO12" s="36" t="s">
        <v>144</v>
      </c>
    </row>
    <row r="13" spans="1:41" ht="73.5" customHeight="1" x14ac:dyDescent="0.3">
      <c r="A13" s="216"/>
      <c r="B13" s="295"/>
      <c r="C13" s="225"/>
      <c r="D13" s="228"/>
      <c r="E13" s="212"/>
      <c r="F13" s="232"/>
      <c r="G13" s="234"/>
      <c r="H13" s="234"/>
      <c r="I13" s="57"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237"/>
      <c r="K13" s="225"/>
      <c r="L13" s="58" t="s">
        <v>145</v>
      </c>
      <c r="M13" s="59" t="s">
        <v>65</v>
      </c>
      <c r="N13" s="61">
        <f>IF(M13="ADECUADO",15,IF(M13="INADECUADO",0,""))</f>
        <v>15</v>
      </c>
      <c r="O13" s="289"/>
      <c r="P13" s="291"/>
      <c r="Q13" s="259"/>
      <c r="R13" s="261"/>
      <c r="S13" s="277"/>
      <c r="T13" s="277"/>
      <c r="U13" s="228"/>
      <c r="V13" s="219"/>
      <c r="W13" s="220"/>
      <c r="X13" s="344"/>
      <c r="Y13" s="231"/>
      <c r="Z13" s="265"/>
      <c r="AA13" s="252"/>
      <c r="AB13" s="211"/>
      <c r="AC13" s="220"/>
      <c r="AD13" s="211"/>
      <c r="AE13" s="211"/>
      <c r="AF13" s="214"/>
      <c r="AG13" s="296"/>
      <c r="AH13" s="36" t="s">
        <v>136</v>
      </c>
      <c r="AI13" s="36" t="s">
        <v>146</v>
      </c>
      <c r="AL13" s="36" t="s">
        <v>72</v>
      </c>
      <c r="AN13" s="36" t="s">
        <v>147</v>
      </c>
      <c r="AO13" s="36" t="s">
        <v>148</v>
      </c>
    </row>
    <row r="14" spans="1:41" ht="405" customHeight="1" x14ac:dyDescent="0.3">
      <c r="A14" s="216"/>
      <c r="B14" s="295"/>
      <c r="C14" s="225"/>
      <c r="D14" s="228"/>
      <c r="E14" s="212"/>
      <c r="F14" s="232"/>
      <c r="G14" s="234"/>
      <c r="H14" s="234"/>
      <c r="I14" s="57"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237"/>
      <c r="K14" s="225"/>
      <c r="L14" s="62" t="s">
        <v>149</v>
      </c>
      <c r="M14" s="59" t="s">
        <v>70</v>
      </c>
      <c r="N14" s="61">
        <f>IF(M14="OPORTUNA",15,IF(M14="INOPORTUNA",0,""))</f>
        <v>15</v>
      </c>
      <c r="O14" s="289"/>
      <c r="P14" s="291"/>
      <c r="Q14" s="259"/>
      <c r="R14" s="261"/>
      <c r="S14" s="63" t="s">
        <v>150</v>
      </c>
      <c r="T14" s="63" t="s">
        <v>151</v>
      </c>
      <c r="U14" s="228"/>
      <c r="V14" s="219"/>
      <c r="W14" s="220"/>
      <c r="X14" s="344"/>
      <c r="Y14" s="64"/>
      <c r="Z14" s="265"/>
      <c r="AA14" s="252"/>
      <c r="AB14" s="65"/>
      <c r="AC14" s="220"/>
      <c r="AD14" s="65" t="s">
        <v>152</v>
      </c>
      <c r="AE14" s="64" t="s">
        <v>153</v>
      </c>
      <c r="AF14" s="214"/>
      <c r="AG14" s="296"/>
      <c r="AH14" s="36" t="s">
        <v>154</v>
      </c>
      <c r="AI14" s="36" t="s">
        <v>137</v>
      </c>
      <c r="AJ14" s="36" t="s">
        <v>155</v>
      </c>
      <c r="AK14" s="36" t="s">
        <v>156</v>
      </c>
      <c r="AL14" s="36" t="s">
        <v>78</v>
      </c>
      <c r="AO14" s="36" t="s">
        <v>157</v>
      </c>
    </row>
    <row r="15" spans="1:41" ht="143.25" customHeight="1" x14ac:dyDescent="0.3">
      <c r="A15" s="216"/>
      <c r="B15" s="295"/>
      <c r="C15" s="225"/>
      <c r="D15" s="228"/>
      <c r="E15" s="59" t="s">
        <v>158</v>
      </c>
      <c r="F15" s="232"/>
      <c r="G15" s="234"/>
      <c r="H15" s="234"/>
      <c r="I15" s="57"/>
      <c r="J15" s="237"/>
      <c r="K15" s="225"/>
      <c r="L15" s="58" t="s">
        <v>159</v>
      </c>
      <c r="M15" s="59" t="s">
        <v>160</v>
      </c>
      <c r="N15" s="61">
        <f>IF(M15="PREVENIR",15,IF(M15="DETECTAR",10,IF(M15="NO ES UN CONTROL",0,"")))</f>
        <v>15</v>
      </c>
      <c r="O15" s="300" t="str">
        <f>IF(O12&lt;86,"DÉBIL",IF(O12&lt;96,"MODERADO",IF(O12&lt;101,"FUERTE","")))</f>
        <v>FUERTE</v>
      </c>
      <c r="P15" s="291"/>
      <c r="Q15" s="241" t="str">
        <f>IF(AND(O15="FUERTE",P12="FUERTE (SIEMPRE SE EJECUTA)"),"FUERTE",IF(OR(O15="DÉBIL",P12="DÉBIL (NO SE EJECUTA)"),"DÉBIL",IF(OR(O15="MODERADO",P12="MODERADO (ALGUNAS VECES)"),"MODERADO")))</f>
        <v>FUERTE</v>
      </c>
      <c r="R15" s="243" t="str">
        <f>IF(AND(O15="FUERTE",P12="FUERTE (SIEMPRE SE EJECUTA)"),"NO","SÍ")</f>
        <v>NO</v>
      </c>
      <c r="S15" s="24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4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28"/>
      <c r="V15" s="219"/>
      <c r="W15" s="220"/>
      <c r="X15" s="344"/>
      <c r="Y15" s="65"/>
      <c r="Z15" s="209"/>
      <c r="AA15" s="252"/>
      <c r="AB15" s="65"/>
      <c r="AC15" s="220"/>
      <c r="AD15" s="65" t="s">
        <v>161</v>
      </c>
      <c r="AE15" s="64" t="s">
        <v>162</v>
      </c>
      <c r="AF15" s="275"/>
      <c r="AG15" s="296"/>
      <c r="AH15" s="36" t="s">
        <v>136</v>
      </c>
      <c r="AO15" s="36" t="s">
        <v>163</v>
      </c>
    </row>
    <row r="16" spans="1:41" ht="250.5" customHeight="1" x14ac:dyDescent="0.3">
      <c r="A16" s="216"/>
      <c r="B16" s="295"/>
      <c r="C16" s="225"/>
      <c r="D16" s="228"/>
      <c r="E16" s="212" t="s">
        <v>164</v>
      </c>
      <c r="F16" s="232"/>
      <c r="G16" s="234"/>
      <c r="H16" s="234"/>
      <c r="I16" s="57"/>
      <c r="J16" s="237"/>
      <c r="K16" s="225"/>
      <c r="L16" s="58" t="s">
        <v>165</v>
      </c>
      <c r="M16" s="59" t="s">
        <v>88</v>
      </c>
      <c r="N16" s="61">
        <f>IF(M16="CONFIABLE",15,IF(M16="NO CONFIABLE",0,""))</f>
        <v>15</v>
      </c>
      <c r="O16" s="301"/>
      <c r="P16" s="291"/>
      <c r="Q16" s="241"/>
      <c r="R16" s="243"/>
      <c r="S16" s="245"/>
      <c r="T16" s="247"/>
      <c r="U16" s="228"/>
      <c r="V16" s="219"/>
      <c r="W16" s="220"/>
      <c r="X16" s="344"/>
      <c r="Y16" s="64"/>
      <c r="Z16" s="59" t="s">
        <v>166</v>
      </c>
      <c r="AA16" s="252"/>
      <c r="AB16" s="65"/>
      <c r="AC16" s="220"/>
      <c r="AD16" s="65" t="s">
        <v>318</v>
      </c>
      <c r="AE16" s="64" t="s">
        <v>167</v>
      </c>
      <c r="AF16" s="275"/>
      <c r="AG16" s="296"/>
      <c r="AH16" s="36" t="s">
        <v>168</v>
      </c>
      <c r="AJ16" s="36" t="s">
        <v>75</v>
      </c>
      <c r="AK16" s="36" t="s">
        <v>160</v>
      </c>
      <c r="AL16" s="36" t="s">
        <v>76</v>
      </c>
      <c r="AO16" s="36" t="s">
        <v>169</v>
      </c>
    </row>
    <row r="17" spans="1:41" ht="225" customHeight="1" x14ac:dyDescent="0.3">
      <c r="A17" s="216"/>
      <c r="B17" s="295"/>
      <c r="C17" s="225"/>
      <c r="D17" s="228"/>
      <c r="E17" s="212"/>
      <c r="F17" s="232"/>
      <c r="G17" s="234"/>
      <c r="H17" s="234"/>
      <c r="I17" s="57"/>
      <c r="J17" s="237"/>
      <c r="K17" s="225"/>
      <c r="L17" s="58" t="s">
        <v>170</v>
      </c>
      <c r="M17" s="59" t="s">
        <v>92</v>
      </c>
      <c r="N17" s="61">
        <f>IF(M17="SE INVESTIGAN Y SE RESUELVEN OPORTUNAMENTE",15,IF(M17="NO SE INVESTIGAN Y SE RESUELVEN OPORTUNAMENTE",0,""))</f>
        <v>15</v>
      </c>
      <c r="O17" s="301"/>
      <c r="P17" s="291"/>
      <c r="Q17" s="241"/>
      <c r="R17" s="243"/>
      <c r="S17" s="245"/>
      <c r="T17" s="247"/>
      <c r="U17" s="228"/>
      <c r="V17" s="219"/>
      <c r="W17" s="220"/>
      <c r="X17" s="344"/>
      <c r="Y17" s="66"/>
      <c r="Z17" s="210"/>
      <c r="AA17" s="252"/>
      <c r="AB17" s="66"/>
      <c r="AC17" s="220"/>
      <c r="AD17" s="80" t="s">
        <v>171</v>
      </c>
      <c r="AE17" s="67" t="s">
        <v>172</v>
      </c>
      <c r="AF17" s="275"/>
      <c r="AG17" s="296"/>
      <c r="AH17" s="36" t="s">
        <v>146</v>
      </c>
      <c r="AO17" s="36" t="s">
        <v>173</v>
      </c>
    </row>
    <row r="18" spans="1:41" ht="198.75" customHeight="1" x14ac:dyDescent="0.3">
      <c r="A18" s="216"/>
      <c r="B18" s="295"/>
      <c r="C18" s="226"/>
      <c r="D18" s="229"/>
      <c r="E18" s="213"/>
      <c r="F18" s="233"/>
      <c r="G18" s="235"/>
      <c r="H18" s="235"/>
      <c r="I18" s="57"/>
      <c r="J18" s="237"/>
      <c r="K18" s="226"/>
      <c r="L18" s="58" t="s">
        <v>174</v>
      </c>
      <c r="M18" s="59" t="s">
        <v>98</v>
      </c>
      <c r="N18" s="68">
        <f>IF(M18="COMPLETA",10,IF(M18="INCOMPLETA",5,IF(M18="NO EXISTE",0,"")))</f>
        <v>10</v>
      </c>
      <c r="O18" s="301"/>
      <c r="P18" s="292"/>
      <c r="Q18" s="242"/>
      <c r="R18" s="244"/>
      <c r="S18" s="246"/>
      <c r="T18" s="247"/>
      <c r="U18" s="229"/>
      <c r="V18" s="219"/>
      <c r="W18" s="221"/>
      <c r="X18" s="345"/>
      <c r="Y18" s="64"/>
      <c r="Z18" s="250"/>
      <c r="AA18" s="253"/>
      <c r="AB18" s="64"/>
      <c r="AC18" s="221"/>
      <c r="AD18" s="82" t="s">
        <v>333</v>
      </c>
      <c r="AE18" s="64" t="s">
        <v>175</v>
      </c>
      <c r="AF18" s="276"/>
      <c r="AG18" s="306"/>
      <c r="AO18" s="36" t="s">
        <v>176</v>
      </c>
    </row>
    <row r="19" spans="1:41" ht="346.5" customHeight="1" x14ac:dyDescent="0.3">
      <c r="A19" s="216"/>
      <c r="B19" s="222" t="s">
        <v>177</v>
      </c>
      <c r="C19" s="224" t="s">
        <v>178</v>
      </c>
      <c r="D19" s="227" t="s">
        <v>69</v>
      </c>
      <c r="E19" s="210" t="s">
        <v>179</v>
      </c>
      <c r="F19" s="231" t="s">
        <v>180</v>
      </c>
      <c r="G19" s="234" t="s">
        <v>68</v>
      </c>
      <c r="H19" s="234" t="s">
        <v>67</v>
      </c>
      <c r="I19" s="57" t="str">
        <f>CONCATENATE(G19,H19)</f>
        <v>POSIBLEMODERADO</v>
      </c>
      <c r="J19" s="236" t="str">
        <f>I20</f>
        <v>3. ALTO</v>
      </c>
      <c r="K19" s="224" t="s">
        <v>344</v>
      </c>
      <c r="L19" s="58" t="s">
        <v>135</v>
      </c>
      <c r="M19" s="59" t="s">
        <v>59</v>
      </c>
      <c r="N19" s="60">
        <f>IF(M19="ASIGNADO",15,IF(M19="NO ASIGNADO",0,""))</f>
        <v>15</v>
      </c>
      <c r="O19" s="288">
        <f>SUM(N19:N25)</f>
        <v>100</v>
      </c>
      <c r="P19" s="256" t="s">
        <v>115</v>
      </c>
      <c r="Q19" s="259">
        <f>IF(Q22="DÉBIL",0,IF(Q22="MODERADO",50,IF(Q22="FUERTE",100,"")))</f>
        <v>100</v>
      </c>
      <c r="R19" s="260"/>
      <c r="S19" s="277" t="s">
        <v>136</v>
      </c>
      <c r="T19" s="277" t="s">
        <v>136</v>
      </c>
      <c r="U19" s="228" t="s">
        <v>129</v>
      </c>
      <c r="V19" s="218" t="s">
        <v>137</v>
      </c>
      <c r="W19" s="220">
        <v>2018</v>
      </c>
      <c r="X19" s="224" t="s">
        <v>181</v>
      </c>
      <c r="Y19" s="65"/>
      <c r="Z19" s="221"/>
      <c r="AA19" s="251"/>
      <c r="AB19" s="65"/>
      <c r="AC19" s="254">
        <v>44561</v>
      </c>
      <c r="AD19" s="64" t="s">
        <v>182</v>
      </c>
      <c r="AE19" s="64" t="s">
        <v>183</v>
      </c>
      <c r="AF19" s="214"/>
      <c r="AG19" s="296" t="s">
        <v>352</v>
      </c>
      <c r="AH19" s="36" t="s">
        <v>141</v>
      </c>
      <c r="AI19" s="36" t="s">
        <v>142</v>
      </c>
      <c r="AJ19" s="36" t="s">
        <v>67</v>
      </c>
      <c r="AK19" s="36" t="s">
        <v>119</v>
      </c>
      <c r="AL19" s="36" t="s">
        <v>67</v>
      </c>
      <c r="AN19" s="36" t="s">
        <v>143</v>
      </c>
      <c r="AO19" s="36" t="s">
        <v>144</v>
      </c>
    </row>
    <row r="20" spans="1:41" ht="339.75" customHeight="1" x14ac:dyDescent="0.3">
      <c r="A20" s="216"/>
      <c r="B20" s="223"/>
      <c r="C20" s="225"/>
      <c r="D20" s="228"/>
      <c r="E20" s="230"/>
      <c r="F20" s="232"/>
      <c r="G20" s="234"/>
      <c r="H20" s="234"/>
      <c r="I20" s="57"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237"/>
      <c r="K20" s="225"/>
      <c r="L20" s="58" t="s">
        <v>145</v>
      </c>
      <c r="M20" s="59" t="s">
        <v>65</v>
      </c>
      <c r="N20" s="61">
        <f>IF(M20="ADECUADO",15,IF(M20="INADECUADO",0,""))</f>
        <v>15</v>
      </c>
      <c r="O20" s="289"/>
      <c r="P20" s="257"/>
      <c r="Q20" s="259"/>
      <c r="R20" s="261"/>
      <c r="S20" s="277"/>
      <c r="T20" s="277"/>
      <c r="U20" s="228"/>
      <c r="V20" s="219"/>
      <c r="W20" s="220"/>
      <c r="X20" s="224"/>
      <c r="Y20" s="64"/>
      <c r="Z20" s="265"/>
      <c r="AA20" s="252"/>
      <c r="AB20" s="64"/>
      <c r="AC20" s="220"/>
      <c r="AD20" s="83" t="s">
        <v>345</v>
      </c>
      <c r="AE20" s="64" t="s">
        <v>175</v>
      </c>
      <c r="AF20" s="214"/>
      <c r="AG20" s="296"/>
      <c r="AH20" s="36" t="s">
        <v>136</v>
      </c>
      <c r="AI20" s="36" t="s">
        <v>146</v>
      </c>
      <c r="AL20" s="36" t="s">
        <v>72</v>
      </c>
      <c r="AN20" s="36" t="s">
        <v>147</v>
      </c>
      <c r="AO20" s="36" t="s">
        <v>148</v>
      </c>
    </row>
    <row r="21" spans="1:41" ht="126" customHeight="1" x14ac:dyDescent="0.3">
      <c r="A21" s="216"/>
      <c r="B21" s="223"/>
      <c r="C21" s="225"/>
      <c r="D21" s="228"/>
      <c r="E21" s="230"/>
      <c r="F21" s="232"/>
      <c r="G21" s="234"/>
      <c r="H21" s="234"/>
      <c r="I21" s="57"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237"/>
      <c r="K21" s="225"/>
      <c r="L21" s="62" t="s">
        <v>149</v>
      </c>
      <c r="M21" s="69" t="s">
        <v>70</v>
      </c>
      <c r="N21" s="61">
        <f>IF(M21="OPORTUNA",15,IF(M21="INOPORTUNA",0,""))</f>
        <v>15</v>
      </c>
      <c r="O21" s="289"/>
      <c r="P21" s="257"/>
      <c r="Q21" s="259"/>
      <c r="R21" s="261"/>
      <c r="S21" s="63" t="s">
        <v>150</v>
      </c>
      <c r="T21" s="63" t="s">
        <v>151</v>
      </c>
      <c r="U21" s="228"/>
      <c r="V21" s="219"/>
      <c r="W21" s="220"/>
      <c r="X21" s="224"/>
      <c r="Y21" s="65"/>
      <c r="Z21" s="265"/>
      <c r="AA21" s="252"/>
      <c r="AB21" s="208"/>
      <c r="AC21" s="220"/>
      <c r="AD21" s="208" t="s">
        <v>184</v>
      </c>
      <c r="AE21" s="210" t="s">
        <v>185</v>
      </c>
      <c r="AF21" s="214"/>
      <c r="AG21" s="296"/>
      <c r="AH21" s="36" t="s">
        <v>154</v>
      </c>
      <c r="AI21" s="36" t="s">
        <v>137</v>
      </c>
      <c r="AJ21" s="36" t="s">
        <v>155</v>
      </c>
      <c r="AK21" s="36" t="s">
        <v>156</v>
      </c>
      <c r="AL21" s="36" t="s">
        <v>78</v>
      </c>
      <c r="AO21" s="36" t="s">
        <v>157</v>
      </c>
    </row>
    <row r="22" spans="1:41" ht="144.75" customHeight="1" x14ac:dyDescent="0.3">
      <c r="A22" s="216"/>
      <c r="B22" s="223"/>
      <c r="C22" s="225"/>
      <c r="D22" s="228"/>
      <c r="E22" s="59" t="s">
        <v>158</v>
      </c>
      <c r="F22" s="232"/>
      <c r="G22" s="234"/>
      <c r="H22" s="234"/>
      <c r="I22" s="57"/>
      <c r="J22" s="237"/>
      <c r="K22" s="225"/>
      <c r="L22" s="58" t="s">
        <v>159</v>
      </c>
      <c r="M22" s="59" t="s">
        <v>160</v>
      </c>
      <c r="N22" s="61">
        <f>IF(M22="PREVENIR",15,IF(M22="DETECTAR",10,IF(M22="NO ES UN CONTROL",0,"")))</f>
        <v>15</v>
      </c>
      <c r="O22" s="300" t="str">
        <f>IF(O19&lt;86,"DÉBIL",IF(O19&lt;96,"MODERADO",IF(O19&lt;101,"FUERTE","")))</f>
        <v>FUERTE</v>
      </c>
      <c r="P22" s="257"/>
      <c r="Q22" s="241" t="str">
        <f>IF(AND(O22="FUERTE",P19="FUERTE (SIEMPRE SE EJECUTA)"),"FUERTE",IF(OR(O22="DÉBIL",P19="DÉBIL (NO SE EJECUTA)"),"DÉBIL",IF(OR(O22="MODERADO",P19="MODERADO (ALGUNAS VECES)"),"MODERADO")))</f>
        <v>FUERTE</v>
      </c>
      <c r="R22" s="243" t="str">
        <f>IF(AND(O22="FUERTE",P19="FUERTE (SIEMPRE SE EJECUTA)"),"NO","SÍ")</f>
        <v>NO</v>
      </c>
      <c r="S22" s="245">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246">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228"/>
      <c r="V22" s="219"/>
      <c r="W22" s="220"/>
      <c r="X22" s="224"/>
      <c r="Y22" s="65"/>
      <c r="Z22" s="209"/>
      <c r="AA22" s="252"/>
      <c r="AB22" s="213"/>
      <c r="AC22" s="220"/>
      <c r="AD22" s="213"/>
      <c r="AE22" s="211"/>
      <c r="AF22" s="275"/>
      <c r="AG22" s="296"/>
      <c r="AH22" s="36" t="s">
        <v>136</v>
      </c>
      <c r="AO22" s="36" t="s">
        <v>163</v>
      </c>
    </row>
    <row r="23" spans="1:41" ht="134.25" customHeight="1" x14ac:dyDescent="0.3">
      <c r="A23" s="216"/>
      <c r="B23" s="223"/>
      <c r="C23" s="225"/>
      <c r="D23" s="228"/>
      <c r="E23" s="212" t="s">
        <v>186</v>
      </c>
      <c r="F23" s="232"/>
      <c r="G23" s="234"/>
      <c r="H23" s="234"/>
      <c r="I23" s="57"/>
      <c r="J23" s="237"/>
      <c r="K23" s="225"/>
      <c r="L23" s="58" t="s">
        <v>165</v>
      </c>
      <c r="M23" s="59" t="s">
        <v>88</v>
      </c>
      <c r="N23" s="61">
        <f>IF(M23="CONFIABLE",15,IF(M23="NO CONFIABLE",0,""))</f>
        <v>15</v>
      </c>
      <c r="O23" s="301"/>
      <c r="P23" s="257"/>
      <c r="Q23" s="241"/>
      <c r="R23" s="243"/>
      <c r="S23" s="245"/>
      <c r="T23" s="247"/>
      <c r="U23" s="228"/>
      <c r="V23" s="219"/>
      <c r="W23" s="220"/>
      <c r="X23" s="224"/>
      <c r="Y23" s="65"/>
      <c r="Z23" s="59" t="s">
        <v>166</v>
      </c>
      <c r="AA23" s="252"/>
      <c r="AB23" s="65"/>
      <c r="AC23" s="220"/>
      <c r="AD23" s="65" t="s">
        <v>187</v>
      </c>
      <c r="AE23" s="64" t="s">
        <v>188</v>
      </c>
      <c r="AF23" s="275"/>
      <c r="AG23" s="296"/>
      <c r="AH23" s="36" t="s">
        <v>168</v>
      </c>
      <c r="AJ23" s="36" t="s">
        <v>75</v>
      </c>
      <c r="AK23" s="36" t="s">
        <v>160</v>
      </c>
      <c r="AL23" s="36" t="s">
        <v>76</v>
      </c>
      <c r="AO23" s="36" t="s">
        <v>169</v>
      </c>
    </row>
    <row r="24" spans="1:41" ht="187.5" customHeight="1" x14ac:dyDescent="0.3">
      <c r="A24" s="216"/>
      <c r="B24" s="223"/>
      <c r="C24" s="225"/>
      <c r="D24" s="228"/>
      <c r="E24" s="212"/>
      <c r="F24" s="232"/>
      <c r="G24" s="234"/>
      <c r="H24" s="234"/>
      <c r="I24" s="57"/>
      <c r="J24" s="237"/>
      <c r="K24" s="225"/>
      <c r="L24" s="58" t="s">
        <v>170</v>
      </c>
      <c r="M24" s="59" t="s">
        <v>92</v>
      </c>
      <c r="N24" s="61">
        <f>IF(M24="SE INVESTIGAN Y SE RESUELVEN OPORTUNAMENTE",15,IF(M24="NO SE INVESTIGAN Y SE RESUELVEN OPORTUNAMENTE",0,""))</f>
        <v>15</v>
      </c>
      <c r="O24" s="301"/>
      <c r="P24" s="257"/>
      <c r="Q24" s="241"/>
      <c r="R24" s="243"/>
      <c r="S24" s="245"/>
      <c r="T24" s="247"/>
      <c r="U24" s="228"/>
      <c r="V24" s="219"/>
      <c r="W24" s="220"/>
      <c r="X24" s="224"/>
      <c r="Y24" s="65"/>
      <c r="Z24" s="208"/>
      <c r="AA24" s="252"/>
      <c r="AB24" s="65"/>
      <c r="AC24" s="220"/>
      <c r="AD24" s="81" t="s">
        <v>319</v>
      </c>
      <c r="AE24" s="81" t="s">
        <v>189</v>
      </c>
      <c r="AF24" s="275"/>
      <c r="AG24" s="296"/>
      <c r="AH24" s="36" t="s">
        <v>146</v>
      </c>
      <c r="AO24" s="36" t="s">
        <v>173</v>
      </c>
    </row>
    <row r="25" spans="1:41" ht="237.75" customHeight="1" x14ac:dyDescent="0.3">
      <c r="A25" s="216"/>
      <c r="B25" s="223"/>
      <c r="C25" s="226"/>
      <c r="D25" s="229"/>
      <c r="E25" s="213"/>
      <c r="F25" s="233"/>
      <c r="G25" s="235"/>
      <c r="H25" s="235"/>
      <c r="I25" s="57"/>
      <c r="J25" s="237"/>
      <c r="K25" s="226"/>
      <c r="L25" s="58" t="s">
        <v>174</v>
      </c>
      <c r="M25" s="69" t="s">
        <v>98</v>
      </c>
      <c r="N25" s="68">
        <f>IF(M25="COMPLETA",10,IF(M25="INCOMPLETA",5,IF(M25="NO EXISTE",0,"")))</f>
        <v>10</v>
      </c>
      <c r="O25" s="301"/>
      <c r="P25" s="258"/>
      <c r="Q25" s="242"/>
      <c r="R25" s="244"/>
      <c r="S25" s="246"/>
      <c r="T25" s="247"/>
      <c r="U25" s="229"/>
      <c r="V25" s="219"/>
      <c r="W25" s="221"/>
      <c r="X25" s="238"/>
      <c r="Y25" s="70"/>
      <c r="Z25" s="209"/>
      <c r="AA25" s="253"/>
      <c r="AB25" s="70"/>
      <c r="AC25" s="221"/>
      <c r="AD25" s="65" t="s">
        <v>190</v>
      </c>
      <c r="AE25" s="64" t="s">
        <v>162</v>
      </c>
      <c r="AF25" s="276"/>
      <c r="AG25" s="306"/>
      <c r="AO25" s="36" t="s">
        <v>176</v>
      </c>
    </row>
    <row r="26" spans="1:41" ht="213" customHeight="1" x14ac:dyDescent="0.3">
      <c r="A26" s="216"/>
      <c r="B26" s="222" t="s">
        <v>191</v>
      </c>
      <c r="C26" s="224" t="s">
        <v>192</v>
      </c>
      <c r="D26" s="227" t="s">
        <v>69</v>
      </c>
      <c r="E26" s="208" t="s">
        <v>193</v>
      </c>
      <c r="F26" s="214" t="s">
        <v>194</v>
      </c>
      <c r="G26" s="234" t="s">
        <v>73</v>
      </c>
      <c r="H26" s="234" t="s">
        <v>67</v>
      </c>
      <c r="I26" s="57" t="str">
        <f>CONCATENATE(G26,H26)</f>
        <v>PROBABLEMODERADO</v>
      </c>
      <c r="J26" s="236" t="str">
        <f>I27</f>
        <v>5. ALTO</v>
      </c>
      <c r="K26" s="224" t="s">
        <v>334</v>
      </c>
      <c r="L26" s="58" t="s">
        <v>135</v>
      </c>
      <c r="M26" s="59" t="s">
        <v>59</v>
      </c>
      <c r="N26" s="60">
        <f>IF(M26="ASIGNADO",15,IF(M26="NO ASIGNADO",0,""))</f>
        <v>15</v>
      </c>
      <c r="O26" s="288">
        <f>SUM(N26:N32)</f>
        <v>100</v>
      </c>
      <c r="P26" s="290" t="s">
        <v>115</v>
      </c>
      <c r="Q26" s="259">
        <f>IF(Q29="DÉBIL",0,IF(Q29="MODERADO",50,IF(Q29="FUERTE",100,"")))</f>
        <v>100</v>
      </c>
      <c r="R26" s="260"/>
      <c r="S26" s="277" t="s">
        <v>136</v>
      </c>
      <c r="T26" s="277" t="s">
        <v>136</v>
      </c>
      <c r="U26" s="228" t="s">
        <v>148</v>
      </c>
      <c r="V26" s="218" t="s">
        <v>137</v>
      </c>
      <c r="W26" s="220" t="s">
        <v>195</v>
      </c>
      <c r="X26" s="296" t="s">
        <v>196</v>
      </c>
      <c r="Y26" s="64"/>
      <c r="Z26" s="208"/>
      <c r="AA26" s="251"/>
      <c r="AB26" s="67"/>
      <c r="AC26" s="254">
        <v>44561</v>
      </c>
      <c r="AD26" s="64" t="s">
        <v>197</v>
      </c>
      <c r="AE26" s="64" t="s">
        <v>198</v>
      </c>
      <c r="AF26" s="214"/>
      <c r="AG26" s="296" t="s">
        <v>353</v>
      </c>
      <c r="AH26" s="36" t="s">
        <v>141</v>
      </c>
      <c r="AI26" s="36" t="s">
        <v>142</v>
      </c>
      <c r="AJ26" s="36" t="s">
        <v>67</v>
      </c>
      <c r="AK26" s="36" t="s">
        <v>119</v>
      </c>
      <c r="AL26" s="36" t="s">
        <v>67</v>
      </c>
      <c r="AN26" s="36" t="s">
        <v>143</v>
      </c>
      <c r="AO26" s="36" t="s">
        <v>144</v>
      </c>
    </row>
    <row r="27" spans="1:41" ht="155.25" customHeight="1" x14ac:dyDescent="0.3">
      <c r="A27" s="216"/>
      <c r="B27" s="223"/>
      <c r="C27" s="225"/>
      <c r="D27" s="228"/>
      <c r="E27" s="212"/>
      <c r="F27" s="220"/>
      <c r="G27" s="234"/>
      <c r="H27" s="234"/>
      <c r="I27" s="57"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237"/>
      <c r="K27" s="225"/>
      <c r="L27" s="58" t="s">
        <v>145</v>
      </c>
      <c r="M27" s="59" t="s">
        <v>65</v>
      </c>
      <c r="N27" s="61">
        <f>IF(M27="ADECUADO",15,IF(M27="INADECUADO",0,""))</f>
        <v>15</v>
      </c>
      <c r="O27" s="289"/>
      <c r="P27" s="291"/>
      <c r="Q27" s="259"/>
      <c r="R27" s="261"/>
      <c r="S27" s="277"/>
      <c r="T27" s="277"/>
      <c r="U27" s="228"/>
      <c r="V27" s="219"/>
      <c r="W27" s="220"/>
      <c r="X27" s="296"/>
      <c r="Y27" s="208"/>
      <c r="Z27" s="212"/>
      <c r="AA27" s="252"/>
      <c r="AB27" s="214"/>
      <c r="AC27" s="220"/>
      <c r="AD27" s="208" t="s">
        <v>199</v>
      </c>
      <c r="AE27" s="231" t="s">
        <v>188</v>
      </c>
      <c r="AF27" s="214"/>
      <c r="AG27" s="296"/>
      <c r="AH27" s="36" t="s">
        <v>136</v>
      </c>
      <c r="AI27" s="36" t="s">
        <v>146</v>
      </c>
      <c r="AL27" s="36" t="s">
        <v>72</v>
      </c>
      <c r="AN27" s="36" t="s">
        <v>147</v>
      </c>
      <c r="AO27" s="36" t="s">
        <v>148</v>
      </c>
    </row>
    <row r="28" spans="1:41" ht="155.25" customHeight="1" x14ac:dyDescent="0.3">
      <c r="A28" s="216"/>
      <c r="B28" s="223"/>
      <c r="C28" s="225"/>
      <c r="D28" s="228"/>
      <c r="E28" s="212"/>
      <c r="F28" s="220"/>
      <c r="G28" s="234"/>
      <c r="H28" s="234"/>
      <c r="I28" s="57"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37"/>
      <c r="K28" s="225"/>
      <c r="L28" s="62" t="s">
        <v>149</v>
      </c>
      <c r="M28" s="59" t="s">
        <v>70</v>
      </c>
      <c r="N28" s="61">
        <f>IF(M28="OPORTUNA",15,IF(M28="INOPORTUNA",0,""))</f>
        <v>15</v>
      </c>
      <c r="O28" s="289"/>
      <c r="P28" s="291"/>
      <c r="Q28" s="259"/>
      <c r="R28" s="261"/>
      <c r="S28" s="63" t="s">
        <v>150</v>
      </c>
      <c r="T28" s="63" t="s">
        <v>151</v>
      </c>
      <c r="U28" s="228"/>
      <c r="V28" s="219"/>
      <c r="W28" s="220"/>
      <c r="X28" s="296"/>
      <c r="Y28" s="213"/>
      <c r="Z28" s="212"/>
      <c r="AA28" s="252"/>
      <c r="AB28" s="214"/>
      <c r="AC28" s="220"/>
      <c r="AD28" s="213"/>
      <c r="AE28" s="231"/>
      <c r="AF28" s="214"/>
      <c r="AG28" s="296"/>
      <c r="AH28" s="36" t="s">
        <v>154</v>
      </c>
      <c r="AI28" s="36" t="s">
        <v>137</v>
      </c>
      <c r="AJ28" s="36" t="s">
        <v>155</v>
      </c>
      <c r="AK28" s="36" t="s">
        <v>156</v>
      </c>
      <c r="AL28" s="36" t="s">
        <v>78</v>
      </c>
      <c r="AO28" s="36" t="s">
        <v>157</v>
      </c>
    </row>
    <row r="29" spans="1:41" ht="158.25" customHeight="1" x14ac:dyDescent="0.3">
      <c r="A29" s="216"/>
      <c r="B29" s="223"/>
      <c r="C29" s="225"/>
      <c r="D29" s="228"/>
      <c r="E29" s="59" t="s">
        <v>158</v>
      </c>
      <c r="F29" s="220"/>
      <c r="G29" s="234"/>
      <c r="H29" s="234"/>
      <c r="I29" s="57"/>
      <c r="J29" s="237"/>
      <c r="K29" s="225"/>
      <c r="L29" s="58" t="s">
        <v>159</v>
      </c>
      <c r="M29" s="59" t="s">
        <v>160</v>
      </c>
      <c r="N29" s="61">
        <f>IF(M29="PREVENIR",15,IF(M29="DETECTAR",10,IF(M29="NO ES UN CONTROL",0,"")))</f>
        <v>15</v>
      </c>
      <c r="O29" s="300" t="str">
        <f>IF(O26&lt;86,"DÉBIL",IF(O26&lt;96,"MODERADO",IF(O26&lt;101,"FUERTE","")))</f>
        <v>FUERTE</v>
      </c>
      <c r="P29" s="291"/>
      <c r="Q29" s="241" t="str">
        <f>IF(AND(O29="FUERTE",P26="FUERTE (SIEMPRE SE EJECUTA)"),"FUERTE",IF(OR(O29="DÉBIL",P26="DÉBIL (NO SE EJECUTA)"),"DÉBIL",IF(OR(O29="MODERADO",P26="MODERADO (ALGUNAS VECES)"),"MODERADO")))</f>
        <v>FUERTE</v>
      </c>
      <c r="R29" s="243" t="str">
        <f>IF(AND(O29="FUERTE",P26="FUERTE (SIEMPRE SE EJECUTA)"),"NO","SÍ")</f>
        <v>NO</v>
      </c>
      <c r="S29" s="245">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246">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228"/>
      <c r="V29" s="219"/>
      <c r="W29" s="220"/>
      <c r="X29" s="296"/>
      <c r="Y29" s="65"/>
      <c r="Z29" s="213"/>
      <c r="AA29" s="252"/>
      <c r="AB29" s="71"/>
      <c r="AC29" s="220"/>
      <c r="AD29" s="65" t="s">
        <v>321</v>
      </c>
      <c r="AE29" s="72" t="s">
        <v>167</v>
      </c>
      <c r="AF29" s="275"/>
      <c r="AG29" s="296"/>
      <c r="AH29" s="36" t="s">
        <v>136</v>
      </c>
      <c r="AO29" s="36" t="s">
        <v>163</v>
      </c>
    </row>
    <row r="30" spans="1:41" ht="52.5" customHeight="1" x14ac:dyDescent="0.3">
      <c r="A30" s="216"/>
      <c r="B30" s="223"/>
      <c r="C30" s="225"/>
      <c r="D30" s="228"/>
      <c r="E30" s="212" t="s">
        <v>200</v>
      </c>
      <c r="F30" s="220"/>
      <c r="G30" s="234"/>
      <c r="H30" s="234"/>
      <c r="I30" s="57"/>
      <c r="J30" s="237"/>
      <c r="K30" s="225"/>
      <c r="L30" s="58" t="s">
        <v>165</v>
      </c>
      <c r="M30" s="59" t="s">
        <v>88</v>
      </c>
      <c r="N30" s="61">
        <f>IF(M30="CONFIABLE",15,IF(M30="NO CONFIABLE",0,""))</f>
        <v>15</v>
      </c>
      <c r="O30" s="301"/>
      <c r="P30" s="291"/>
      <c r="Q30" s="241"/>
      <c r="R30" s="243"/>
      <c r="S30" s="245"/>
      <c r="T30" s="247"/>
      <c r="U30" s="228"/>
      <c r="V30" s="219"/>
      <c r="W30" s="220"/>
      <c r="X30" s="296"/>
      <c r="Y30" s="208"/>
      <c r="Z30" s="59" t="s">
        <v>166</v>
      </c>
      <c r="AA30" s="252"/>
      <c r="AB30" s="210"/>
      <c r="AC30" s="220"/>
      <c r="AD30" s="208" t="s">
        <v>201</v>
      </c>
      <c r="AE30" s="210" t="s">
        <v>185</v>
      </c>
      <c r="AF30" s="275"/>
      <c r="AG30" s="296"/>
      <c r="AH30" s="36" t="s">
        <v>168</v>
      </c>
      <c r="AJ30" s="36" t="s">
        <v>75</v>
      </c>
      <c r="AK30" s="36" t="s">
        <v>160</v>
      </c>
      <c r="AL30" s="36" t="s">
        <v>76</v>
      </c>
      <c r="AO30" s="36" t="s">
        <v>169</v>
      </c>
    </row>
    <row r="31" spans="1:41" ht="72" customHeight="1" x14ac:dyDescent="0.3">
      <c r="A31" s="216"/>
      <c r="B31" s="223"/>
      <c r="C31" s="225"/>
      <c r="D31" s="228"/>
      <c r="E31" s="212"/>
      <c r="F31" s="220"/>
      <c r="G31" s="234"/>
      <c r="H31" s="234"/>
      <c r="I31" s="57"/>
      <c r="J31" s="237"/>
      <c r="K31" s="225"/>
      <c r="L31" s="58" t="s">
        <v>170</v>
      </c>
      <c r="M31" s="59" t="s">
        <v>92</v>
      </c>
      <c r="N31" s="61">
        <f>IF(M31="SE INVESTIGAN Y SE RESUELVEN OPORTUNAMENTE",15,IF(M31="NO SE INVESTIGAN Y SE RESUELVEN OPORTUNAMENTE",0,""))</f>
        <v>15</v>
      </c>
      <c r="O31" s="301"/>
      <c r="P31" s="291"/>
      <c r="Q31" s="241"/>
      <c r="R31" s="243"/>
      <c r="S31" s="245"/>
      <c r="T31" s="247"/>
      <c r="U31" s="228"/>
      <c r="V31" s="219"/>
      <c r="W31" s="220"/>
      <c r="X31" s="296"/>
      <c r="Y31" s="213"/>
      <c r="Z31" s="210"/>
      <c r="AA31" s="252"/>
      <c r="AB31" s="250"/>
      <c r="AC31" s="220"/>
      <c r="AD31" s="209"/>
      <c r="AE31" s="211"/>
      <c r="AF31" s="275"/>
      <c r="AG31" s="296"/>
      <c r="AH31" s="36" t="s">
        <v>146</v>
      </c>
      <c r="AO31" s="36" t="s">
        <v>173</v>
      </c>
    </row>
    <row r="32" spans="1:41" ht="153" customHeight="1" x14ac:dyDescent="0.3">
      <c r="A32" s="216"/>
      <c r="B32" s="223"/>
      <c r="C32" s="226"/>
      <c r="D32" s="229"/>
      <c r="E32" s="213"/>
      <c r="F32" s="221"/>
      <c r="G32" s="235"/>
      <c r="H32" s="235"/>
      <c r="I32" s="57"/>
      <c r="J32" s="237"/>
      <c r="K32" s="226"/>
      <c r="L32" s="58" t="s">
        <v>174</v>
      </c>
      <c r="M32" s="59" t="s">
        <v>98</v>
      </c>
      <c r="N32" s="68">
        <f>IF(M32="COMPLETA",10,IF(M32="INCOMPLETA",5,IF(M32="NO EXISTE",0,"")))</f>
        <v>10</v>
      </c>
      <c r="O32" s="301"/>
      <c r="P32" s="292"/>
      <c r="Q32" s="242"/>
      <c r="R32" s="244"/>
      <c r="S32" s="246"/>
      <c r="T32" s="247"/>
      <c r="U32" s="229"/>
      <c r="V32" s="219"/>
      <c r="W32" s="221"/>
      <c r="X32" s="306"/>
      <c r="Y32" s="65"/>
      <c r="Z32" s="250"/>
      <c r="AA32" s="253"/>
      <c r="AB32" s="66"/>
      <c r="AC32" s="221"/>
      <c r="AD32" s="82" t="s">
        <v>335</v>
      </c>
      <c r="AE32" s="67" t="s">
        <v>175</v>
      </c>
      <c r="AF32" s="276"/>
      <c r="AG32" s="306"/>
      <c r="AO32" s="36" t="s">
        <v>176</v>
      </c>
    </row>
    <row r="33" spans="1:41" ht="75" customHeight="1" x14ac:dyDescent="0.3">
      <c r="A33" s="216"/>
      <c r="B33" s="294" t="s">
        <v>202</v>
      </c>
      <c r="C33" s="296" t="s">
        <v>203</v>
      </c>
      <c r="D33" s="227" t="s">
        <v>69</v>
      </c>
      <c r="E33" s="208" t="s">
        <v>204</v>
      </c>
      <c r="F33" s="214" t="s">
        <v>205</v>
      </c>
      <c r="G33" s="234" t="s">
        <v>68</v>
      </c>
      <c r="H33" s="234" t="s">
        <v>72</v>
      </c>
      <c r="I33" s="57" t="str">
        <f>CONCATENATE(G33,H33)</f>
        <v>POSIBLEMAYOR</v>
      </c>
      <c r="J33" s="236" t="str">
        <f>I34</f>
        <v>3. EXTREMO</v>
      </c>
      <c r="K33" s="224" t="s">
        <v>206</v>
      </c>
      <c r="L33" s="58" t="s">
        <v>135</v>
      </c>
      <c r="M33" s="59" t="s">
        <v>59</v>
      </c>
      <c r="N33" s="60">
        <f>IF(M33="ASIGNADO",15,IF(M33="NO ASIGNADO",0,""))</f>
        <v>15</v>
      </c>
      <c r="O33" s="288">
        <f>SUM(N33:N39)</f>
        <v>100</v>
      </c>
      <c r="P33" s="290" t="s">
        <v>115</v>
      </c>
      <c r="Q33" s="259">
        <f>IF(Q36="DÉBIL",0,IF(Q36="MODERADO",50,IF(Q36="FUERTE",100,"")))</f>
        <v>100</v>
      </c>
      <c r="R33" s="260"/>
      <c r="S33" s="277" t="s">
        <v>136</v>
      </c>
      <c r="T33" s="277" t="s">
        <v>136</v>
      </c>
      <c r="U33" s="228" t="s">
        <v>144</v>
      </c>
      <c r="V33" s="218" t="s">
        <v>137</v>
      </c>
      <c r="W33" s="220" t="s">
        <v>207</v>
      </c>
      <c r="X33" s="296" t="s">
        <v>208</v>
      </c>
      <c r="Y33" s="210"/>
      <c r="Z33" s="221"/>
      <c r="AA33" s="251"/>
      <c r="AB33" s="208"/>
      <c r="AC33" s="254">
        <v>44561</v>
      </c>
      <c r="AD33" s="210" t="s">
        <v>209</v>
      </c>
      <c r="AE33" s="210" t="s">
        <v>210</v>
      </c>
      <c r="AF33" s="214"/>
      <c r="AG33" s="296" t="s">
        <v>354</v>
      </c>
      <c r="AH33" s="36" t="s">
        <v>141</v>
      </c>
      <c r="AI33" s="36" t="s">
        <v>142</v>
      </c>
      <c r="AJ33" s="36" t="s">
        <v>67</v>
      </c>
      <c r="AK33" s="36" t="s">
        <v>119</v>
      </c>
      <c r="AL33" s="36" t="s">
        <v>67</v>
      </c>
      <c r="AN33" s="36" t="s">
        <v>143</v>
      </c>
      <c r="AO33" s="36" t="s">
        <v>144</v>
      </c>
    </row>
    <row r="34" spans="1:41" ht="75" customHeight="1" x14ac:dyDescent="0.3">
      <c r="A34" s="216"/>
      <c r="B34" s="295"/>
      <c r="C34" s="297"/>
      <c r="D34" s="228"/>
      <c r="E34" s="212"/>
      <c r="F34" s="220"/>
      <c r="G34" s="234"/>
      <c r="H34" s="234"/>
      <c r="I34" s="57"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3. EXTREMO</v>
      </c>
      <c r="J34" s="237"/>
      <c r="K34" s="225"/>
      <c r="L34" s="58" t="s">
        <v>145</v>
      </c>
      <c r="M34" s="59" t="s">
        <v>65</v>
      </c>
      <c r="N34" s="61">
        <f>IF(M34="ADECUADO",15,IF(M34="INADECUADO",0,""))</f>
        <v>15</v>
      </c>
      <c r="O34" s="289"/>
      <c r="P34" s="291"/>
      <c r="Q34" s="259"/>
      <c r="R34" s="261"/>
      <c r="S34" s="277"/>
      <c r="T34" s="277"/>
      <c r="U34" s="228"/>
      <c r="V34" s="219"/>
      <c r="W34" s="220"/>
      <c r="X34" s="297"/>
      <c r="Y34" s="230"/>
      <c r="Z34" s="265"/>
      <c r="AA34" s="252"/>
      <c r="AB34" s="265"/>
      <c r="AC34" s="220"/>
      <c r="AD34" s="230"/>
      <c r="AE34" s="230"/>
      <c r="AF34" s="214"/>
      <c r="AG34" s="296"/>
      <c r="AH34" s="36" t="s">
        <v>136</v>
      </c>
      <c r="AI34" s="36" t="s">
        <v>146</v>
      </c>
      <c r="AL34" s="36" t="s">
        <v>72</v>
      </c>
      <c r="AN34" s="36" t="s">
        <v>147</v>
      </c>
      <c r="AO34" s="36" t="s">
        <v>148</v>
      </c>
    </row>
    <row r="35" spans="1:41" ht="75" customHeight="1" x14ac:dyDescent="0.3">
      <c r="A35" s="216"/>
      <c r="B35" s="295"/>
      <c r="C35" s="297"/>
      <c r="D35" s="228"/>
      <c r="E35" s="212"/>
      <c r="F35" s="220"/>
      <c r="G35" s="234"/>
      <c r="H35" s="234"/>
      <c r="I35" s="57"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237"/>
      <c r="K35" s="225"/>
      <c r="L35" s="62" t="s">
        <v>149</v>
      </c>
      <c r="M35" s="59" t="s">
        <v>70</v>
      </c>
      <c r="N35" s="61">
        <f>IF(M35="OPORTUNA",15,IF(M35="INOPORTUNA",0,""))</f>
        <v>15</v>
      </c>
      <c r="O35" s="289"/>
      <c r="P35" s="291"/>
      <c r="Q35" s="259"/>
      <c r="R35" s="261"/>
      <c r="S35" s="63" t="s">
        <v>150</v>
      </c>
      <c r="T35" s="63" t="s">
        <v>151</v>
      </c>
      <c r="U35" s="228"/>
      <c r="V35" s="219"/>
      <c r="W35" s="220"/>
      <c r="X35" s="297"/>
      <c r="Y35" s="211"/>
      <c r="Z35" s="265"/>
      <c r="AA35" s="252"/>
      <c r="AB35" s="209"/>
      <c r="AC35" s="220"/>
      <c r="AD35" s="211"/>
      <c r="AE35" s="211"/>
      <c r="AF35" s="214"/>
      <c r="AG35" s="296"/>
      <c r="AH35" s="36" t="s">
        <v>154</v>
      </c>
      <c r="AI35" s="36" t="s">
        <v>137</v>
      </c>
      <c r="AJ35" s="36" t="s">
        <v>155</v>
      </c>
      <c r="AK35" s="36" t="s">
        <v>156</v>
      </c>
      <c r="AL35" s="36" t="s">
        <v>78</v>
      </c>
      <c r="AO35" s="36" t="s">
        <v>157</v>
      </c>
    </row>
    <row r="36" spans="1:41" ht="167.25" customHeight="1" x14ac:dyDescent="0.3">
      <c r="A36" s="216"/>
      <c r="B36" s="295"/>
      <c r="C36" s="297"/>
      <c r="D36" s="228"/>
      <c r="E36" s="59" t="s">
        <v>158</v>
      </c>
      <c r="F36" s="220"/>
      <c r="G36" s="234"/>
      <c r="H36" s="234"/>
      <c r="I36" s="57"/>
      <c r="J36" s="237"/>
      <c r="K36" s="225"/>
      <c r="L36" s="58" t="s">
        <v>159</v>
      </c>
      <c r="M36" s="59" t="s">
        <v>160</v>
      </c>
      <c r="N36" s="61">
        <f>IF(M36="PREVENIR",15,IF(M36="DETECTAR",10,IF(M36="NO ES UN CONTROL",0,"")))</f>
        <v>15</v>
      </c>
      <c r="O36" s="300" t="str">
        <f>IF(O33&lt;86,"DÉBIL",IF(O33&lt;96,"MODERADO",IF(O33&lt;101,"FUERTE","")))</f>
        <v>FUERTE</v>
      </c>
      <c r="P36" s="291"/>
      <c r="Q36" s="241" t="str">
        <f>IF(AND(O36="FUERTE",P33="FUERTE (SIEMPRE SE EJECUTA)"),"FUERTE",IF(OR(O36="DÉBIL",P33="DÉBIL (NO SE EJECUTA)"),"DÉBIL",IF(OR(O36="MODERADO",P33="MODERADO (ALGUNAS VECES)"),"MODERADO")))</f>
        <v>FUERTE</v>
      </c>
      <c r="R36" s="243" t="str">
        <f>IF(AND(O36="FUERTE",P33="FUERTE (SIEMPRE SE EJECUTA)"),"NO","SÍ")</f>
        <v>NO</v>
      </c>
      <c r="S36" s="245">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246">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228"/>
      <c r="V36" s="219"/>
      <c r="W36" s="220"/>
      <c r="X36" s="297"/>
      <c r="Y36" s="65"/>
      <c r="Z36" s="209"/>
      <c r="AA36" s="252"/>
      <c r="AB36" s="65"/>
      <c r="AC36" s="220"/>
      <c r="AD36" s="64" t="s">
        <v>211</v>
      </c>
      <c r="AE36" s="64" t="s">
        <v>198</v>
      </c>
      <c r="AF36" s="275"/>
      <c r="AG36" s="296"/>
      <c r="AH36" s="36" t="s">
        <v>136</v>
      </c>
      <c r="AO36" s="36" t="s">
        <v>163</v>
      </c>
    </row>
    <row r="37" spans="1:41" ht="145.5" customHeight="1" x14ac:dyDescent="0.3">
      <c r="A37" s="216"/>
      <c r="B37" s="295"/>
      <c r="C37" s="297"/>
      <c r="D37" s="228"/>
      <c r="E37" s="212" t="s">
        <v>212</v>
      </c>
      <c r="F37" s="220"/>
      <c r="G37" s="234"/>
      <c r="H37" s="234"/>
      <c r="I37" s="57"/>
      <c r="J37" s="237"/>
      <c r="K37" s="225"/>
      <c r="L37" s="58" t="s">
        <v>165</v>
      </c>
      <c r="M37" s="59" t="s">
        <v>88</v>
      </c>
      <c r="N37" s="61">
        <f>IF(M37="CONFIABLE",15,IF(M37="NO CONFIABLE",0,""))</f>
        <v>15</v>
      </c>
      <c r="O37" s="301"/>
      <c r="P37" s="291"/>
      <c r="Q37" s="241"/>
      <c r="R37" s="243"/>
      <c r="S37" s="245"/>
      <c r="T37" s="247"/>
      <c r="U37" s="228"/>
      <c r="V37" s="219"/>
      <c r="W37" s="220"/>
      <c r="X37" s="297"/>
      <c r="Y37" s="210"/>
      <c r="Z37" s="59" t="s">
        <v>166</v>
      </c>
      <c r="AA37" s="252"/>
      <c r="AB37" s="64"/>
      <c r="AC37" s="220"/>
      <c r="AD37" s="65" t="s">
        <v>213</v>
      </c>
      <c r="AE37" s="64" t="s">
        <v>162</v>
      </c>
      <c r="AF37" s="275"/>
      <c r="AG37" s="296"/>
      <c r="AH37" s="36" t="s">
        <v>168</v>
      </c>
      <c r="AJ37" s="36" t="s">
        <v>75</v>
      </c>
      <c r="AK37" s="36" t="s">
        <v>160</v>
      </c>
      <c r="AL37" s="36" t="s">
        <v>76</v>
      </c>
      <c r="AO37" s="36" t="s">
        <v>169</v>
      </c>
    </row>
    <row r="38" spans="1:41" ht="84.75" customHeight="1" x14ac:dyDescent="0.3">
      <c r="A38" s="216"/>
      <c r="B38" s="295"/>
      <c r="C38" s="297"/>
      <c r="D38" s="228"/>
      <c r="E38" s="212"/>
      <c r="F38" s="220"/>
      <c r="G38" s="234"/>
      <c r="H38" s="234"/>
      <c r="I38" s="57"/>
      <c r="J38" s="237"/>
      <c r="K38" s="225"/>
      <c r="L38" s="58" t="s">
        <v>170</v>
      </c>
      <c r="M38" s="59" t="s">
        <v>92</v>
      </c>
      <c r="N38" s="61">
        <f>IF(M38="SE INVESTIGAN Y SE RESUELVEN OPORTUNAMENTE",15,IF(M38="NO SE INVESTIGAN Y SE RESUELVEN OPORTUNAMENTE",0,""))</f>
        <v>15</v>
      </c>
      <c r="O38" s="301"/>
      <c r="P38" s="291"/>
      <c r="Q38" s="241"/>
      <c r="R38" s="243"/>
      <c r="S38" s="245"/>
      <c r="T38" s="247"/>
      <c r="U38" s="228"/>
      <c r="V38" s="219"/>
      <c r="W38" s="220"/>
      <c r="X38" s="297"/>
      <c r="Y38" s="211"/>
      <c r="Z38" s="208"/>
      <c r="AA38" s="252"/>
      <c r="AB38" s="208"/>
      <c r="AC38" s="220"/>
      <c r="AD38" s="208" t="s">
        <v>332</v>
      </c>
      <c r="AE38" s="210" t="s">
        <v>214</v>
      </c>
      <c r="AF38" s="275"/>
      <c r="AG38" s="296"/>
      <c r="AH38" s="36" t="s">
        <v>146</v>
      </c>
      <c r="AO38" s="36" t="s">
        <v>173</v>
      </c>
    </row>
    <row r="39" spans="1:41" ht="84.75" customHeight="1" x14ac:dyDescent="0.3">
      <c r="A39" s="216"/>
      <c r="B39" s="295"/>
      <c r="C39" s="298"/>
      <c r="D39" s="229"/>
      <c r="E39" s="213"/>
      <c r="F39" s="221"/>
      <c r="G39" s="235"/>
      <c r="H39" s="235"/>
      <c r="I39" s="57"/>
      <c r="J39" s="237"/>
      <c r="K39" s="226"/>
      <c r="L39" s="58" t="s">
        <v>174</v>
      </c>
      <c r="M39" s="59" t="s">
        <v>98</v>
      </c>
      <c r="N39" s="68">
        <f>IF(M39="COMPLETA",10,IF(M39="INCOMPLETA",5,IF(M39="NO EXISTE",0,"")))</f>
        <v>10</v>
      </c>
      <c r="O39" s="301"/>
      <c r="P39" s="292"/>
      <c r="Q39" s="242"/>
      <c r="R39" s="244"/>
      <c r="S39" s="246"/>
      <c r="T39" s="247"/>
      <c r="U39" s="229"/>
      <c r="V39" s="219"/>
      <c r="W39" s="221"/>
      <c r="X39" s="298"/>
      <c r="Y39" s="65"/>
      <c r="Z39" s="209"/>
      <c r="AA39" s="253"/>
      <c r="AB39" s="209"/>
      <c r="AC39" s="221"/>
      <c r="AD39" s="209"/>
      <c r="AE39" s="211"/>
      <c r="AF39" s="276"/>
      <c r="AG39" s="306"/>
      <c r="AO39" s="36" t="s">
        <v>176</v>
      </c>
    </row>
    <row r="40" spans="1:41" ht="64.5" customHeight="1" x14ac:dyDescent="0.3">
      <c r="A40" s="216"/>
      <c r="B40" s="294" t="s">
        <v>215</v>
      </c>
      <c r="C40" s="224" t="s">
        <v>216</v>
      </c>
      <c r="D40" s="227" t="s">
        <v>69</v>
      </c>
      <c r="E40" s="208" t="s">
        <v>217</v>
      </c>
      <c r="F40" s="214" t="s">
        <v>218</v>
      </c>
      <c r="G40" s="234" t="s">
        <v>73</v>
      </c>
      <c r="H40" s="234" t="s">
        <v>72</v>
      </c>
      <c r="I40" s="57" t="str">
        <f>CONCATENATE(G40,H40)</f>
        <v>PROBABLEMAYOR</v>
      </c>
      <c r="J40" s="236" t="str">
        <f>I41</f>
        <v>5. EXTREMO</v>
      </c>
      <c r="K40" s="224" t="s">
        <v>219</v>
      </c>
      <c r="L40" s="58" t="s">
        <v>135</v>
      </c>
      <c r="M40" s="59" t="s">
        <v>59</v>
      </c>
      <c r="N40" s="60">
        <f>IF(M40="ASIGNADO",15,IF(M40="NO ASIGNADO",0,""))</f>
        <v>15</v>
      </c>
      <c r="O40" s="288">
        <f>SUM(N40:N46)</f>
        <v>80</v>
      </c>
      <c r="P40" s="290" t="s">
        <v>115</v>
      </c>
      <c r="Q40" s="259">
        <f>IF(Q43="DÉBIL",0,IF(Q43="MODERADO",50,IF(Q43="FUERTE",100,"")))</f>
        <v>0</v>
      </c>
      <c r="R40" s="260"/>
      <c r="S40" s="277" t="s">
        <v>136</v>
      </c>
      <c r="T40" s="277" t="s">
        <v>136</v>
      </c>
      <c r="U40" s="228" t="s">
        <v>220</v>
      </c>
      <c r="V40" s="218" t="s">
        <v>137</v>
      </c>
      <c r="W40" s="220">
        <v>2019</v>
      </c>
      <c r="X40" s="296" t="s">
        <v>221</v>
      </c>
      <c r="Y40" s="210" t="s">
        <v>222</v>
      </c>
      <c r="Z40" s="233" t="s">
        <v>223</v>
      </c>
      <c r="AA40" s="251" t="s">
        <v>143</v>
      </c>
      <c r="AB40" s="208" t="s">
        <v>224</v>
      </c>
      <c r="AC40" s="254">
        <v>44561</v>
      </c>
      <c r="AD40" s="231" t="s">
        <v>225</v>
      </c>
      <c r="AE40" s="231" t="s">
        <v>214</v>
      </c>
      <c r="AF40" s="214"/>
      <c r="AG40" s="296" t="s">
        <v>355</v>
      </c>
      <c r="AH40" s="36" t="s">
        <v>141</v>
      </c>
      <c r="AI40" s="36" t="s">
        <v>142</v>
      </c>
      <c r="AJ40" s="36" t="s">
        <v>67</v>
      </c>
      <c r="AK40" s="36" t="s">
        <v>119</v>
      </c>
      <c r="AL40" s="36" t="s">
        <v>67</v>
      </c>
      <c r="AN40" s="36" t="s">
        <v>143</v>
      </c>
      <c r="AO40" s="36" t="s">
        <v>144</v>
      </c>
    </row>
    <row r="41" spans="1:41" ht="53.25" customHeight="1" x14ac:dyDescent="0.3">
      <c r="A41" s="216"/>
      <c r="B41" s="295"/>
      <c r="C41" s="225"/>
      <c r="D41" s="228"/>
      <c r="E41" s="212"/>
      <c r="F41" s="220"/>
      <c r="G41" s="234"/>
      <c r="H41" s="234"/>
      <c r="I41" s="57"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237"/>
      <c r="K41" s="225"/>
      <c r="L41" s="58" t="s">
        <v>145</v>
      </c>
      <c r="M41" s="59" t="s">
        <v>65</v>
      </c>
      <c r="N41" s="61">
        <f>IF(M41="ADECUADO",15,IF(M41="INADECUADO",0,""))</f>
        <v>15</v>
      </c>
      <c r="O41" s="289"/>
      <c r="P41" s="291"/>
      <c r="Q41" s="259"/>
      <c r="R41" s="261"/>
      <c r="S41" s="277"/>
      <c r="T41" s="277"/>
      <c r="U41" s="228"/>
      <c r="V41" s="219"/>
      <c r="W41" s="220"/>
      <c r="X41" s="297"/>
      <c r="Y41" s="299"/>
      <c r="Z41" s="299"/>
      <c r="AA41" s="252"/>
      <c r="AB41" s="212"/>
      <c r="AC41" s="220"/>
      <c r="AD41" s="231"/>
      <c r="AE41" s="231"/>
      <c r="AF41" s="214"/>
      <c r="AG41" s="296"/>
      <c r="AH41" s="36" t="s">
        <v>136</v>
      </c>
      <c r="AI41" s="36" t="s">
        <v>146</v>
      </c>
      <c r="AL41" s="36" t="s">
        <v>72</v>
      </c>
      <c r="AN41" s="36" t="s">
        <v>147</v>
      </c>
      <c r="AO41" s="36" t="s">
        <v>148</v>
      </c>
    </row>
    <row r="42" spans="1:41" ht="69.75" customHeight="1" x14ac:dyDescent="0.3">
      <c r="A42" s="216"/>
      <c r="B42" s="295"/>
      <c r="C42" s="225"/>
      <c r="D42" s="228"/>
      <c r="E42" s="212"/>
      <c r="F42" s="220"/>
      <c r="G42" s="234"/>
      <c r="H42" s="234"/>
      <c r="I42" s="57"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237"/>
      <c r="K42" s="225"/>
      <c r="L42" s="62" t="s">
        <v>149</v>
      </c>
      <c r="M42" s="69" t="s">
        <v>71</v>
      </c>
      <c r="N42" s="61">
        <f>IF(M42="OPORTUNA",15,IF(M42="INOPORTUNA",0,""))</f>
        <v>0</v>
      </c>
      <c r="O42" s="289"/>
      <c r="P42" s="291"/>
      <c r="Q42" s="259"/>
      <c r="R42" s="261"/>
      <c r="S42" s="63" t="s">
        <v>150</v>
      </c>
      <c r="T42" s="63" t="s">
        <v>151</v>
      </c>
      <c r="U42" s="228"/>
      <c r="V42" s="219"/>
      <c r="W42" s="220"/>
      <c r="X42" s="297"/>
      <c r="Y42" s="299"/>
      <c r="Z42" s="299"/>
      <c r="AA42" s="252"/>
      <c r="AB42" s="212"/>
      <c r="AC42" s="220"/>
      <c r="AD42" s="231"/>
      <c r="AE42" s="231"/>
      <c r="AF42" s="214"/>
      <c r="AG42" s="296"/>
      <c r="AH42" s="36" t="s">
        <v>154</v>
      </c>
      <c r="AI42" s="36" t="s">
        <v>137</v>
      </c>
      <c r="AJ42" s="36" t="s">
        <v>155</v>
      </c>
      <c r="AK42" s="36" t="s">
        <v>156</v>
      </c>
      <c r="AL42" s="36" t="s">
        <v>78</v>
      </c>
      <c r="AO42" s="36" t="s">
        <v>157</v>
      </c>
    </row>
    <row r="43" spans="1:41" ht="84" customHeight="1" x14ac:dyDescent="0.3">
      <c r="A43" s="216"/>
      <c r="B43" s="295"/>
      <c r="C43" s="225"/>
      <c r="D43" s="228"/>
      <c r="E43" s="59" t="s">
        <v>158</v>
      </c>
      <c r="F43" s="220"/>
      <c r="G43" s="234"/>
      <c r="H43" s="234"/>
      <c r="I43" s="57"/>
      <c r="J43" s="237"/>
      <c r="K43" s="225"/>
      <c r="L43" s="58" t="s">
        <v>159</v>
      </c>
      <c r="M43" s="59" t="s">
        <v>75</v>
      </c>
      <c r="N43" s="61">
        <f>IF(M43="PREVENIR",15,IF(M43="DETECTAR",10,IF(M43="NO ES UN CONTROL",0,"")))</f>
        <v>10</v>
      </c>
      <c r="O43" s="300" t="str">
        <f>IF(O40&lt;86,"DÉBIL",IF(O40&lt;96,"MODERADO",IF(O40&lt;101,"FUERTE","")))</f>
        <v>DÉBIL</v>
      </c>
      <c r="P43" s="291"/>
      <c r="Q43" s="241" t="str">
        <f>IF(AND(O43="FUERTE",P40="FUERTE (SIEMPRE SE EJECUTA)"),"FUERTE",IF(OR(O43="DÉBIL",P40="DÉBIL (NO SE EJECUTA)"),"DÉBIL",IF(OR(O43="MODERADO",P40="MODERADO (ALGUNAS VECES)"),"MODERADO")))</f>
        <v>DÉBIL</v>
      </c>
      <c r="R43" s="243" t="str">
        <f>IF(AND(O43="FUERTE",P40="FUERTE (SIEMPRE SE EJECUTA)"),"NO","SÍ")</f>
        <v>SÍ</v>
      </c>
      <c r="S43" s="245" t="str">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N/A</v>
      </c>
      <c r="T43" s="246" t="str">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N/A</v>
      </c>
      <c r="U43" s="228"/>
      <c r="V43" s="219"/>
      <c r="W43" s="220"/>
      <c r="X43" s="297"/>
      <c r="Y43" s="299"/>
      <c r="Z43" s="250"/>
      <c r="AA43" s="252"/>
      <c r="AB43" s="212"/>
      <c r="AC43" s="220"/>
      <c r="AD43" s="231"/>
      <c r="AE43" s="231"/>
      <c r="AF43" s="275"/>
      <c r="AG43" s="296"/>
      <c r="AH43" s="36" t="s">
        <v>136</v>
      </c>
      <c r="AO43" s="36" t="s">
        <v>163</v>
      </c>
    </row>
    <row r="44" spans="1:41" ht="60.75" customHeight="1" x14ac:dyDescent="0.3">
      <c r="A44" s="216"/>
      <c r="B44" s="295"/>
      <c r="C44" s="225"/>
      <c r="D44" s="228"/>
      <c r="E44" s="212" t="s">
        <v>226</v>
      </c>
      <c r="F44" s="220"/>
      <c r="G44" s="234"/>
      <c r="H44" s="234"/>
      <c r="I44" s="57"/>
      <c r="J44" s="237"/>
      <c r="K44" s="225"/>
      <c r="L44" s="58" t="s">
        <v>165</v>
      </c>
      <c r="M44" s="59" t="s">
        <v>88</v>
      </c>
      <c r="N44" s="61">
        <f>IF(M44="CONFIABLE",15,IF(M44="NO CONFIABLE",0,""))</f>
        <v>15</v>
      </c>
      <c r="O44" s="301"/>
      <c r="P44" s="291"/>
      <c r="Q44" s="241"/>
      <c r="R44" s="243"/>
      <c r="S44" s="245"/>
      <c r="T44" s="247"/>
      <c r="U44" s="228"/>
      <c r="V44" s="219"/>
      <c r="W44" s="220"/>
      <c r="X44" s="297"/>
      <c r="Y44" s="299"/>
      <c r="Z44" s="59" t="s">
        <v>166</v>
      </c>
      <c r="AA44" s="252"/>
      <c r="AB44" s="212"/>
      <c r="AC44" s="220"/>
      <c r="AD44" s="231"/>
      <c r="AE44" s="231"/>
      <c r="AF44" s="275"/>
      <c r="AG44" s="296"/>
      <c r="AH44" s="36" t="s">
        <v>168</v>
      </c>
      <c r="AJ44" s="36" t="s">
        <v>75</v>
      </c>
      <c r="AK44" s="36" t="s">
        <v>160</v>
      </c>
      <c r="AL44" s="36" t="s">
        <v>76</v>
      </c>
      <c r="AO44" s="36" t="s">
        <v>169</v>
      </c>
    </row>
    <row r="45" spans="1:41" ht="66.75" customHeight="1" x14ac:dyDescent="0.3">
      <c r="A45" s="216"/>
      <c r="B45" s="295"/>
      <c r="C45" s="225"/>
      <c r="D45" s="228"/>
      <c r="E45" s="212"/>
      <c r="F45" s="220"/>
      <c r="G45" s="234"/>
      <c r="H45" s="234"/>
      <c r="I45" s="57"/>
      <c r="J45" s="237"/>
      <c r="K45" s="225"/>
      <c r="L45" s="58" t="s">
        <v>170</v>
      </c>
      <c r="M45" s="59" t="s">
        <v>92</v>
      </c>
      <c r="N45" s="61">
        <f>IF(M45="SE INVESTIGAN Y SE RESUELVEN OPORTUNAMENTE",15,IF(M45="NO SE INVESTIGAN Y SE RESUELVEN OPORTUNAMENTE",0,""))</f>
        <v>15</v>
      </c>
      <c r="O45" s="301"/>
      <c r="P45" s="291"/>
      <c r="Q45" s="241"/>
      <c r="R45" s="243"/>
      <c r="S45" s="245"/>
      <c r="T45" s="247"/>
      <c r="U45" s="228"/>
      <c r="V45" s="219"/>
      <c r="W45" s="220"/>
      <c r="X45" s="297"/>
      <c r="Y45" s="299"/>
      <c r="Z45" s="210" t="s">
        <v>227</v>
      </c>
      <c r="AA45" s="252"/>
      <c r="AB45" s="212"/>
      <c r="AC45" s="220"/>
      <c r="AD45" s="231"/>
      <c r="AE45" s="231"/>
      <c r="AF45" s="275"/>
      <c r="AG45" s="296"/>
      <c r="AH45" s="36" t="s">
        <v>146</v>
      </c>
      <c r="AO45" s="36" t="s">
        <v>173</v>
      </c>
    </row>
    <row r="46" spans="1:41" ht="62.25" customHeight="1" x14ac:dyDescent="0.3">
      <c r="A46" s="216"/>
      <c r="B46" s="295"/>
      <c r="C46" s="226"/>
      <c r="D46" s="229"/>
      <c r="E46" s="213"/>
      <c r="F46" s="221"/>
      <c r="G46" s="235"/>
      <c r="H46" s="235"/>
      <c r="I46" s="57"/>
      <c r="J46" s="237"/>
      <c r="K46" s="226"/>
      <c r="L46" s="58" t="s">
        <v>174</v>
      </c>
      <c r="M46" s="59" t="s">
        <v>98</v>
      </c>
      <c r="N46" s="68">
        <f>IF(M46="COMPLETA",10,IF(M46="INCOMPLETA",5,IF(M46="NO EXISTE",0,"")))</f>
        <v>10</v>
      </c>
      <c r="O46" s="301"/>
      <c r="P46" s="292"/>
      <c r="Q46" s="242"/>
      <c r="R46" s="244"/>
      <c r="S46" s="246"/>
      <c r="T46" s="247"/>
      <c r="U46" s="229"/>
      <c r="V46" s="219"/>
      <c r="W46" s="221"/>
      <c r="X46" s="298"/>
      <c r="Y46" s="250"/>
      <c r="Z46" s="250"/>
      <c r="AA46" s="253"/>
      <c r="AB46" s="213"/>
      <c r="AC46" s="221"/>
      <c r="AD46" s="210"/>
      <c r="AE46" s="210"/>
      <c r="AF46" s="276"/>
      <c r="AG46" s="306"/>
      <c r="AO46" s="36" t="s">
        <v>176</v>
      </c>
    </row>
    <row r="47" spans="1:41" ht="32.25" customHeight="1" x14ac:dyDescent="0.3">
      <c r="A47" s="216"/>
      <c r="B47" s="294" t="s">
        <v>228</v>
      </c>
      <c r="C47" s="296" t="s">
        <v>229</v>
      </c>
      <c r="D47" s="227" t="s">
        <v>69</v>
      </c>
      <c r="E47" s="208" t="s">
        <v>230</v>
      </c>
      <c r="F47" s="214" t="s">
        <v>231</v>
      </c>
      <c r="G47" s="234" t="s">
        <v>73</v>
      </c>
      <c r="H47" s="234" t="s">
        <v>128</v>
      </c>
      <c r="I47" s="57" t="str">
        <f>CONCATENATE(G47,H47)</f>
        <v>PROBABLEMENOR</v>
      </c>
      <c r="J47" s="236" t="str">
        <f>I48</f>
        <v>4. ALTO</v>
      </c>
      <c r="K47" s="224" t="s">
        <v>232</v>
      </c>
      <c r="L47" s="58" t="s">
        <v>135</v>
      </c>
      <c r="M47" s="59" t="s">
        <v>59</v>
      </c>
      <c r="N47" s="60">
        <f>IF(M47="ASIGNADO",15,IF(M47="NO ASIGNADO",0,""))</f>
        <v>15</v>
      </c>
      <c r="O47" s="288">
        <f>SUM(N47:N53)</f>
        <v>100</v>
      </c>
      <c r="P47" s="290" t="s">
        <v>115</v>
      </c>
      <c r="Q47" s="259">
        <f>IF(Q50="DÉBIL",0,IF(Q50="MODERADO",50,IF(Q50="FUERTE",100,"")))</f>
        <v>100</v>
      </c>
      <c r="R47" s="260"/>
      <c r="S47" s="277" t="s">
        <v>136</v>
      </c>
      <c r="T47" s="277" t="s">
        <v>136</v>
      </c>
      <c r="U47" s="228" t="s">
        <v>148</v>
      </c>
      <c r="V47" s="218" t="s">
        <v>137</v>
      </c>
      <c r="W47" s="220" t="s">
        <v>233</v>
      </c>
      <c r="X47" s="296" t="s">
        <v>234</v>
      </c>
      <c r="Y47" s="208"/>
      <c r="Z47" s="221"/>
      <c r="AA47" s="251"/>
      <c r="AB47" s="214"/>
      <c r="AC47" s="254">
        <v>44561</v>
      </c>
      <c r="AD47" s="231" t="s">
        <v>336</v>
      </c>
      <c r="AE47" s="231" t="s">
        <v>235</v>
      </c>
      <c r="AF47" s="214"/>
      <c r="AG47" s="296" t="s">
        <v>346</v>
      </c>
      <c r="AH47" s="36" t="s">
        <v>141</v>
      </c>
      <c r="AI47" s="36" t="s">
        <v>142</v>
      </c>
      <c r="AJ47" s="36" t="s">
        <v>67</v>
      </c>
      <c r="AK47" s="36" t="s">
        <v>119</v>
      </c>
      <c r="AL47" s="36" t="s">
        <v>67</v>
      </c>
      <c r="AN47" s="36" t="s">
        <v>143</v>
      </c>
      <c r="AO47" s="36" t="s">
        <v>144</v>
      </c>
    </row>
    <row r="48" spans="1:41" ht="33" customHeight="1" x14ac:dyDescent="0.3">
      <c r="A48" s="216"/>
      <c r="B48" s="295"/>
      <c r="C48" s="297"/>
      <c r="D48" s="228"/>
      <c r="E48" s="212"/>
      <c r="F48" s="220"/>
      <c r="G48" s="234"/>
      <c r="H48" s="234"/>
      <c r="I48" s="57"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4. ALTO</v>
      </c>
      <c r="J48" s="237"/>
      <c r="K48" s="304"/>
      <c r="L48" s="58" t="s">
        <v>145</v>
      </c>
      <c r="M48" s="59" t="s">
        <v>65</v>
      </c>
      <c r="N48" s="61">
        <f>IF(M48="ADECUADO",15,IF(M48="INADECUADO",0,""))</f>
        <v>15</v>
      </c>
      <c r="O48" s="289"/>
      <c r="P48" s="291"/>
      <c r="Q48" s="259"/>
      <c r="R48" s="261"/>
      <c r="S48" s="277"/>
      <c r="T48" s="277"/>
      <c r="U48" s="228"/>
      <c r="V48" s="219"/>
      <c r="W48" s="220"/>
      <c r="X48" s="297"/>
      <c r="Y48" s="212"/>
      <c r="Z48" s="265"/>
      <c r="AA48" s="252"/>
      <c r="AB48" s="220"/>
      <c r="AC48" s="220"/>
      <c r="AD48" s="232"/>
      <c r="AE48" s="302"/>
      <c r="AF48" s="214"/>
      <c r="AG48" s="296"/>
      <c r="AH48" s="36" t="s">
        <v>136</v>
      </c>
      <c r="AI48" s="36" t="s">
        <v>146</v>
      </c>
      <c r="AL48" s="36" t="s">
        <v>72</v>
      </c>
      <c r="AN48" s="36" t="s">
        <v>147</v>
      </c>
      <c r="AO48" s="36" t="s">
        <v>148</v>
      </c>
    </row>
    <row r="49" spans="1:41" ht="60.75" customHeight="1" x14ac:dyDescent="0.3">
      <c r="A49" s="216"/>
      <c r="B49" s="295"/>
      <c r="C49" s="297"/>
      <c r="D49" s="228"/>
      <c r="E49" s="212"/>
      <c r="F49" s="220"/>
      <c r="G49" s="234"/>
      <c r="H49" s="234"/>
      <c r="I49" s="57"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ALTO</v>
      </c>
      <c r="J49" s="237"/>
      <c r="K49" s="304"/>
      <c r="L49" s="62" t="s">
        <v>149</v>
      </c>
      <c r="M49" s="59" t="s">
        <v>70</v>
      </c>
      <c r="N49" s="61">
        <f>IF(M49="OPORTUNA",15,IF(M49="INOPORTUNA",0,""))</f>
        <v>15</v>
      </c>
      <c r="O49" s="289"/>
      <c r="P49" s="291"/>
      <c r="Q49" s="259"/>
      <c r="R49" s="261"/>
      <c r="S49" s="63" t="s">
        <v>150</v>
      </c>
      <c r="T49" s="63" t="s">
        <v>151</v>
      </c>
      <c r="U49" s="228"/>
      <c r="V49" s="219"/>
      <c r="W49" s="220"/>
      <c r="X49" s="297"/>
      <c r="Y49" s="212"/>
      <c r="Z49" s="265"/>
      <c r="AA49" s="252"/>
      <c r="AB49" s="220"/>
      <c r="AC49" s="220"/>
      <c r="AD49" s="232"/>
      <c r="AE49" s="302"/>
      <c r="AF49" s="214"/>
      <c r="AG49" s="296"/>
      <c r="AH49" s="36" t="s">
        <v>154</v>
      </c>
      <c r="AI49" s="36" t="s">
        <v>137</v>
      </c>
      <c r="AJ49" s="36" t="s">
        <v>155</v>
      </c>
      <c r="AK49" s="36" t="s">
        <v>156</v>
      </c>
      <c r="AL49" s="36" t="s">
        <v>78</v>
      </c>
      <c r="AO49" s="36" t="s">
        <v>157</v>
      </c>
    </row>
    <row r="50" spans="1:41" ht="63" customHeight="1" x14ac:dyDescent="0.3">
      <c r="A50" s="216"/>
      <c r="B50" s="295"/>
      <c r="C50" s="297"/>
      <c r="D50" s="228"/>
      <c r="E50" s="59" t="s">
        <v>158</v>
      </c>
      <c r="F50" s="220"/>
      <c r="G50" s="234"/>
      <c r="H50" s="234"/>
      <c r="I50" s="57"/>
      <c r="J50" s="237"/>
      <c r="K50" s="304"/>
      <c r="L50" s="58" t="s">
        <v>159</v>
      </c>
      <c r="M50" s="59" t="s">
        <v>160</v>
      </c>
      <c r="N50" s="61">
        <f>IF(M50="PREVENIR",15,IF(M50="DETECTAR",10,IF(M50="NO ES UN CONTROL",0,"")))</f>
        <v>15</v>
      </c>
      <c r="O50" s="300" t="str">
        <f>IF(O47&lt;86,"DÉBIL",IF(O47&lt;96,"MODERADO",IF(O47&lt;101,"FUERTE","")))</f>
        <v>FUERTE</v>
      </c>
      <c r="P50" s="291"/>
      <c r="Q50" s="241" t="str">
        <f>IF(AND(O50="FUERTE",P47="FUERTE (SIEMPRE SE EJECUTA)"),"FUERTE",IF(OR(O50="DÉBIL",P47="DÉBIL (NO SE EJECUTA)"),"DÉBIL",IF(OR(O50="MODERADO",P47="MODERADO (ALGUNAS VECES)"),"MODERADO")))</f>
        <v>FUERTE</v>
      </c>
      <c r="R50" s="243" t="str">
        <f>IF(AND(O50="FUERTE",P47="FUERTE (SIEMPRE SE EJECUTA)"),"NO","SÍ")</f>
        <v>NO</v>
      </c>
      <c r="S50" s="245">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246">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228"/>
      <c r="V50" s="219"/>
      <c r="W50" s="220"/>
      <c r="X50" s="297"/>
      <c r="Y50" s="212"/>
      <c r="Z50" s="209"/>
      <c r="AA50" s="252"/>
      <c r="AB50" s="220"/>
      <c r="AC50" s="220"/>
      <c r="AD50" s="232"/>
      <c r="AE50" s="302"/>
      <c r="AF50" s="275"/>
      <c r="AG50" s="296"/>
      <c r="AH50" s="36" t="s">
        <v>136</v>
      </c>
      <c r="AO50" s="36" t="s">
        <v>163</v>
      </c>
    </row>
    <row r="51" spans="1:41" ht="55.5" customHeight="1" x14ac:dyDescent="0.3">
      <c r="A51" s="216"/>
      <c r="B51" s="295"/>
      <c r="C51" s="297"/>
      <c r="D51" s="228"/>
      <c r="E51" s="212" t="s">
        <v>236</v>
      </c>
      <c r="F51" s="220"/>
      <c r="G51" s="234"/>
      <c r="H51" s="234"/>
      <c r="I51" s="57"/>
      <c r="J51" s="237"/>
      <c r="K51" s="304"/>
      <c r="L51" s="58" t="s">
        <v>165</v>
      </c>
      <c r="M51" s="59" t="s">
        <v>88</v>
      </c>
      <c r="N51" s="61">
        <f>IF(M51="CONFIABLE",15,IF(M51="NO CONFIABLE",0,""))</f>
        <v>15</v>
      </c>
      <c r="O51" s="301"/>
      <c r="P51" s="291"/>
      <c r="Q51" s="241"/>
      <c r="R51" s="243"/>
      <c r="S51" s="245"/>
      <c r="T51" s="247"/>
      <c r="U51" s="228"/>
      <c r="V51" s="219"/>
      <c r="W51" s="220"/>
      <c r="X51" s="297"/>
      <c r="Y51" s="212"/>
      <c r="Z51" s="59" t="s">
        <v>166</v>
      </c>
      <c r="AA51" s="252"/>
      <c r="AB51" s="220"/>
      <c r="AC51" s="220"/>
      <c r="AD51" s="232"/>
      <c r="AE51" s="302"/>
      <c r="AF51" s="275"/>
      <c r="AG51" s="296"/>
      <c r="AH51" s="36" t="s">
        <v>168</v>
      </c>
      <c r="AJ51" s="36" t="s">
        <v>75</v>
      </c>
      <c r="AK51" s="36" t="s">
        <v>160</v>
      </c>
      <c r="AL51" s="36" t="s">
        <v>76</v>
      </c>
      <c r="AO51" s="36" t="s">
        <v>169</v>
      </c>
    </row>
    <row r="52" spans="1:41" ht="66.75" customHeight="1" x14ac:dyDescent="0.3">
      <c r="A52" s="216"/>
      <c r="B52" s="295"/>
      <c r="C52" s="297"/>
      <c r="D52" s="228"/>
      <c r="E52" s="212"/>
      <c r="F52" s="220"/>
      <c r="G52" s="234"/>
      <c r="H52" s="234"/>
      <c r="I52" s="57"/>
      <c r="J52" s="237"/>
      <c r="K52" s="304"/>
      <c r="L52" s="58" t="s">
        <v>170</v>
      </c>
      <c r="M52" s="59" t="s">
        <v>92</v>
      </c>
      <c r="N52" s="61">
        <f>IF(M52="SE INVESTIGAN Y SE RESUELVEN OPORTUNAMENTE",15,IF(M52="NO SE INVESTIGAN Y SE RESUELVEN OPORTUNAMENTE",0,""))</f>
        <v>15</v>
      </c>
      <c r="O52" s="301"/>
      <c r="P52" s="291"/>
      <c r="Q52" s="241"/>
      <c r="R52" s="243"/>
      <c r="S52" s="245"/>
      <c r="T52" s="247"/>
      <c r="U52" s="228"/>
      <c r="V52" s="219"/>
      <c r="W52" s="220"/>
      <c r="X52" s="297"/>
      <c r="Y52" s="212"/>
      <c r="Z52" s="208"/>
      <c r="AA52" s="252"/>
      <c r="AB52" s="220"/>
      <c r="AC52" s="220"/>
      <c r="AD52" s="232"/>
      <c r="AE52" s="302"/>
      <c r="AF52" s="275"/>
      <c r="AG52" s="296"/>
      <c r="AH52" s="36" t="s">
        <v>146</v>
      </c>
      <c r="AO52" s="36" t="s">
        <v>173</v>
      </c>
    </row>
    <row r="53" spans="1:41" ht="60.75" customHeight="1" x14ac:dyDescent="0.3">
      <c r="A53" s="216"/>
      <c r="B53" s="295"/>
      <c r="C53" s="298"/>
      <c r="D53" s="229"/>
      <c r="E53" s="213"/>
      <c r="F53" s="221"/>
      <c r="G53" s="235"/>
      <c r="H53" s="235"/>
      <c r="I53" s="57"/>
      <c r="J53" s="237"/>
      <c r="K53" s="305"/>
      <c r="L53" s="58" t="s">
        <v>174</v>
      </c>
      <c r="M53" s="59" t="s">
        <v>98</v>
      </c>
      <c r="N53" s="68">
        <f>IF(M53="COMPLETA",10,IF(M53="INCOMPLETA",5,IF(M53="NO EXISTE",0,"")))</f>
        <v>10</v>
      </c>
      <c r="O53" s="301"/>
      <c r="P53" s="292"/>
      <c r="Q53" s="242"/>
      <c r="R53" s="244"/>
      <c r="S53" s="246"/>
      <c r="T53" s="247"/>
      <c r="U53" s="229"/>
      <c r="V53" s="219"/>
      <c r="W53" s="221"/>
      <c r="X53" s="298"/>
      <c r="Y53" s="212"/>
      <c r="Z53" s="209"/>
      <c r="AA53" s="253"/>
      <c r="AB53" s="221"/>
      <c r="AC53" s="221"/>
      <c r="AD53" s="233"/>
      <c r="AE53" s="303"/>
      <c r="AF53" s="276"/>
      <c r="AG53" s="306"/>
      <c r="AO53" s="36" t="s">
        <v>176</v>
      </c>
    </row>
    <row r="54" spans="1:41" ht="47.25" customHeight="1" x14ac:dyDescent="0.3">
      <c r="A54" s="216"/>
      <c r="B54" s="222" t="s">
        <v>237</v>
      </c>
      <c r="C54" s="224" t="s">
        <v>238</v>
      </c>
      <c r="D54" s="227" t="s">
        <v>69</v>
      </c>
      <c r="E54" s="208" t="s">
        <v>239</v>
      </c>
      <c r="F54" s="214" t="s">
        <v>240</v>
      </c>
      <c r="G54" s="234" t="s">
        <v>68</v>
      </c>
      <c r="H54" s="234" t="s">
        <v>128</v>
      </c>
      <c r="I54" s="57" t="str">
        <f>CONCATENATE(G54,H54)</f>
        <v>POSIBLEMENOR</v>
      </c>
      <c r="J54" s="236" t="str">
        <f>I55</f>
        <v>3. MODERADO</v>
      </c>
      <c r="K54" s="224" t="s">
        <v>241</v>
      </c>
      <c r="L54" s="58" t="s">
        <v>135</v>
      </c>
      <c r="M54" s="59" t="s">
        <v>59</v>
      </c>
      <c r="N54" s="60">
        <f>IF(M54="ASIGNADO",15,IF(M54="NO ASIGNADO",0,""))</f>
        <v>15</v>
      </c>
      <c r="O54" s="288">
        <f>SUM(N54:N60)</f>
        <v>85</v>
      </c>
      <c r="P54" s="290" t="s">
        <v>116</v>
      </c>
      <c r="Q54" s="259">
        <f>IF(Q57="DÉBIL",0,IF(Q57="MODERADO",50,IF(Q57="FUERTE",100,"")))</f>
        <v>0</v>
      </c>
      <c r="R54" s="260"/>
      <c r="S54" s="277" t="s">
        <v>136</v>
      </c>
      <c r="T54" s="277" t="s">
        <v>136</v>
      </c>
      <c r="U54" s="228" t="s">
        <v>176</v>
      </c>
      <c r="V54" s="218" t="s">
        <v>137</v>
      </c>
      <c r="W54" s="220">
        <v>2018</v>
      </c>
      <c r="X54" s="224" t="s">
        <v>242</v>
      </c>
      <c r="Y54" s="293" t="s">
        <v>322</v>
      </c>
      <c r="Z54" s="278" t="s">
        <v>223</v>
      </c>
      <c r="AA54" s="251" t="s">
        <v>143</v>
      </c>
      <c r="AB54" s="268" t="s">
        <v>243</v>
      </c>
      <c r="AC54" s="254">
        <v>44561</v>
      </c>
      <c r="AD54" s="214" t="s">
        <v>325</v>
      </c>
      <c r="AE54" s="210" t="s">
        <v>167</v>
      </c>
      <c r="AF54" s="214"/>
      <c r="AG54" s="296" t="s">
        <v>356</v>
      </c>
      <c r="AH54" s="36" t="s">
        <v>141</v>
      </c>
      <c r="AI54" s="36" t="s">
        <v>142</v>
      </c>
      <c r="AJ54" s="36" t="s">
        <v>67</v>
      </c>
      <c r="AK54" s="36" t="s">
        <v>119</v>
      </c>
      <c r="AL54" s="36" t="s">
        <v>67</v>
      </c>
      <c r="AN54" s="36" t="s">
        <v>143</v>
      </c>
      <c r="AO54" s="36" t="s">
        <v>144</v>
      </c>
    </row>
    <row r="55" spans="1:41" ht="40.5" customHeight="1" x14ac:dyDescent="0.3">
      <c r="A55" s="216"/>
      <c r="B55" s="223"/>
      <c r="C55" s="225"/>
      <c r="D55" s="228"/>
      <c r="E55" s="212"/>
      <c r="F55" s="220"/>
      <c r="G55" s="234"/>
      <c r="H55" s="234"/>
      <c r="I55" s="57"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3. MODERADO</v>
      </c>
      <c r="J55" s="237"/>
      <c r="K55" s="225"/>
      <c r="L55" s="58" t="s">
        <v>145</v>
      </c>
      <c r="M55" s="59" t="s">
        <v>65</v>
      </c>
      <c r="N55" s="61">
        <f>IF(M55="ADECUADO",15,IF(M55="INADECUADO",0,""))</f>
        <v>15</v>
      </c>
      <c r="O55" s="289"/>
      <c r="P55" s="291"/>
      <c r="Q55" s="259"/>
      <c r="R55" s="261"/>
      <c r="S55" s="277"/>
      <c r="T55" s="277"/>
      <c r="U55" s="228"/>
      <c r="V55" s="219"/>
      <c r="W55" s="220"/>
      <c r="X55" s="224"/>
      <c r="Y55" s="266"/>
      <c r="Z55" s="265"/>
      <c r="AA55" s="252"/>
      <c r="AB55" s="220"/>
      <c r="AC55" s="220"/>
      <c r="AD55" s="214"/>
      <c r="AE55" s="230"/>
      <c r="AF55" s="214"/>
      <c r="AG55" s="296"/>
      <c r="AH55" s="36" t="s">
        <v>136</v>
      </c>
      <c r="AI55" s="36" t="s">
        <v>146</v>
      </c>
      <c r="AL55" s="36" t="s">
        <v>72</v>
      </c>
      <c r="AN55" s="36" t="s">
        <v>147</v>
      </c>
      <c r="AO55" s="36" t="s">
        <v>148</v>
      </c>
    </row>
    <row r="56" spans="1:41" ht="61.5" customHeight="1" x14ac:dyDescent="0.3">
      <c r="A56" s="216"/>
      <c r="B56" s="223"/>
      <c r="C56" s="225"/>
      <c r="D56" s="228"/>
      <c r="E56" s="212"/>
      <c r="F56" s="220"/>
      <c r="G56" s="234"/>
      <c r="H56" s="234"/>
      <c r="I56" s="57"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MODERADO</v>
      </c>
      <c r="J56" s="237"/>
      <c r="K56" s="225"/>
      <c r="L56" s="62" t="s">
        <v>149</v>
      </c>
      <c r="M56" s="59" t="s">
        <v>71</v>
      </c>
      <c r="N56" s="61">
        <f>IF(M56="OPORTUNA",15,IF(M56="INOPORTUNA",0,""))</f>
        <v>0</v>
      </c>
      <c r="O56" s="289"/>
      <c r="P56" s="291"/>
      <c r="Q56" s="259"/>
      <c r="R56" s="261"/>
      <c r="S56" s="63" t="s">
        <v>150</v>
      </c>
      <c r="T56" s="63" t="s">
        <v>151</v>
      </c>
      <c r="U56" s="228"/>
      <c r="V56" s="219"/>
      <c r="W56" s="220"/>
      <c r="X56" s="224"/>
      <c r="Y56" s="266"/>
      <c r="Z56" s="265"/>
      <c r="AA56" s="252"/>
      <c r="AB56" s="220"/>
      <c r="AC56" s="220"/>
      <c r="AD56" s="214"/>
      <c r="AE56" s="211"/>
      <c r="AF56" s="214"/>
      <c r="AG56" s="296"/>
      <c r="AH56" s="36" t="s">
        <v>154</v>
      </c>
      <c r="AI56" s="36" t="s">
        <v>137</v>
      </c>
      <c r="AJ56" s="36" t="s">
        <v>155</v>
      </c>
      <c r="AK56" s="36" t="s">
        <v>156</v>
      </c>
      <c r="AL56" s="36" t="s">
        <v>78</v>
      </c>
      <c r="AO56" s="36" t="s">
        <v>157</v>
      </c>
    </row>
    <row r="57" spans="1:41" ht="90" customHeight="1" x14ac:dyDescent="0.3">
      <c r="A57" s="216"/>
      <c r="B57" s="223"/>
      <c r="C57" s="225"/>
      <c r="D57" s="228"/>
      <c r="E57" s="59" t="s">
        <v>158</v>
      </c>
      <c r="F57" s="220"/>
      <c r="G57" s="234"/>
      <c r="H57" s="234"/>
      <c r="I57" s="57"/>
      <c r="J57" s="237"/>
      <c r="K57" s="225"/>
      <c r="L57" s="58" t="s">
        <v>159</v>
      </c>
      <c r="M57" s="59" t="s">
        <v>160</v>
      </c>
      <c r="N57" s="61">
        <f>IF(M57="PREVENIR",15,IF(M57="DETECTAR",10,IF(M57="NO ES UN CONTROL",0,"")))</f>
        <v>15</v>
      </c>
      <c r="O57" s="300" t="str">
        <f>IF(O54&lt;86,"DÉBIL",IF(O54&lt;96,"MODERADO",IF(O54&lt;101,"FUERTE","")))</f>
        <v>DÉBIL</v>
      </c>
      <c r="P57" s="291"/>
      <c r="Q57" s="241" t="str">
        <f>IF(AND(O57="FUERTE",P54="FUERTE (SIEMPRE SE EJECUTA)"),"FUERTE",IF(OR(O57="DÉBIL",P54="DÉBIL (NO SE EJECUTA)"),"DÉBIL",IF(OR(O57="MODERADO",P54="MODERADO (ALGUNAS VECES)"),"MODERADO")))</f>
        <v>DÉBIL</v>
      </c>
      <c r="R57" s="243" t="str">
        <f>IF(AND(O57="FUERTE",P54="FUERTE (SIEMPRE SE EJECUTA)"),"NO","SÍ")</f>
        <v>SÍ</v>
      </c>
      <c r="S57" s="245" t="str">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N/A</v>
      </c>
      <c r="T57" s="246" t="str">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N/A</v>
      </c>
      <c r="U57" s="228"/>
      <c r="V57" s="219"/>
      <c r="W57" s="220"/>
      <c r="X57" s="224"/>
      <c r="Y57" s="266"/>
      <c r="Z57" s="209"/>
      <c r="AA57" s="252"/>
      <c r="AB57" s="220"/>
      <c r="AC57" s="220"/>
      <c r="AD57" s="212" t="s">
        <v>244</v>
      </c>
      <c r="AE57" s="210" t="s">
        <v>188</v>
      </c>
      <c r="AF57" s="275"/>
      <c r="AG57" s="296"/>
      <c r="AH57" s="36" t="s">
        <v>136</v>
      </c>
      <c r="AO57" s="36" t="s">
        <v>163</v>
      </c>
    </row>
    <row r="58" spans="1:41" ht="84" customHeight="1" x14ac:dyDescent="0.3">
      <c r="A58" s="216"/>
      <c r="B58" s="223"/>
      <c r="C58" s="225"/>
      <c r="D58" s="228"/>
      <c r="E58" s="212" t="s">
        <v>245</v>
      </c>
      <c r="F58" s="220"/>
      <c r="G58" s="234"/>
      <c r="H58" s="234"/>
      <c r="I58" s="57"/>
      <c r="J58" s="237"/>
      <c r="K58" s="225"/>
      <c r="L58" s="58" t="s">
        <v>165</v>
      </c>
      <c r="M58" s="59" t="s">
        <v>88</v>
      </c>
      <c r="N58" s="61">
        <f>IF(M58="CONFIABLE",15,IF(M58="NO CONFIABLE",0,""))</f>
        <v>15</v>
      </c>
      <c r="O58" s="301"/>
      <c r="P58" s="291"/>
      <c r="Q58" s="241"/>
      <c r="R58" s="243"/>
      <c r="S58" s="245"/>
      <c r="T58" s="247"/>
      <c r="U58" s="228"/>
      <c r="V58" s="219"/>
      <c r="W58" s="220"/>
      <c r="X58" s="224"/>
      <c r="Y58" s="266"/>
      <c r="Z58" s="59" t="s">
        <v>166</v>
      </c>
      <c r="AA58" s="252"/>
      <c r="AB58" s="220"/>
      <c r="AC58" s="220"/>
      <c r="AD58" s="209"/>
      <c r="AE58" s="211"/>
      <c r="AF58" s="275"/>
      <c r="AG58" s="296"/>
      <c r="AH58" s="36" t="s">
        <v>168</v>
      </c>
      <c r="AJ58" s="36" t="s">
        <v>75</v>
      </c>
      <c r="AK58" s="36" t="s">
        <v>160</v>
      </c>
      <c r="AL58" s="36" t="s">
        <v>76</v>
      </c>
      <c r="AO58" s="36" t="s">
        <v>169</v>
      </c>
    </row>
    <row r="59" spans="1:41" ht="71.25" customHeight="1" x14ac:dyDescent="0.3">
      <c r="A59" s="216"/>
      <c r="B59" s="223"/>
      <c r="C59" s="225"/>
      <c r="D59" s="228"/>
      <c r="E59" s="212"/>
      <c r="F59" s="220"/>
      <c r="G59" s="234"/>
      <c r="H59" s="234"/>
      <c r="I59" s="57"/>
      <c r="J59" s="237"/>
      <c r="K59" s="225"/>
      <c r="L59" s="58" t="s">
        <v>170</v>
      </c>
      <c r="M59" s="59" t="s">
        <v>92</v>
      </c>
      <c r="N59" s="61">
        <f>IF(M59="SE INVESTIGAN Y SE RESUELVEN OPORTUNAMENTE",15,IF(M59="NO SE INVESTIGAN Y SE RESUELVEN OPORTUNAMENTE",0,""))</f>
        <v>15</v>
      </c>
      <c r="O59" s="301"/>
      <c r="P59" s="291"/>
      <c r="Q59" s="241"/>
      <c r="R59" s="243"/>
      <c r="S59" s="245"/>
      <c r="T59" s="247"/>
      <c r="U59" s="228"/>
      <c r="V59" s="219"/>
      <c r="W59" s="220"/>
      <c r="X59" s="224"/>
      <c r="Y59" s="266"/>
      <c r="Z59" s="210" t="s">
        <v>323</v>
      </c>
      <c r="AA59" s="252"/>
      <c r="AB59" s="220"/>
      <c r="AC59" s="220"/>
      <c r="AD59" s="208" t="s">
        <v>324</v>
      </c>
      <c r="AE59" s="208" t="s">
        <v>189</v>
      </c>
      <c r="AF59" s="275"/>
      <c r="AG59" s="296"/>
      <c r="AH59" s="36" t="s">
        <v>146</v>
      </c>
      <c r="AO59" s="36" t="s">
        <v>173</v>
      </c>
    </row>
    <row r="60" spans="1:41" ht="66.75" customHeight="1" x14ac:dyDescent="0.3">
      <c r="A60" s="216"/>
      <c r="B60" s="223"/>
      <c r="C60" s="226"/>
      <c r="D60" s="229"/>
      <c r="E60" s="213"/>
      <c r="F60" s="221"/>
      <c r="G60" s="235"/>
      <c r="H60" s="235"/>
      <c r="I60" s="57"/>
      <c r="J60" s="237"/>
      <c r="K60" s="226"/>
      <c r="L60" s="58" t="s">
        <v>174</v>
      </c>
      <c r="M60" s="59" t="s">
        <v>98</v>
      </c>
      <c r="N60" s="68">
        <f>IF(M60="COMPLETA",10,IF(M60="INCOMPLETA",5,IF(M60="NO EXISTE",0,"")))</f>
        <v>10</v>
      </c>
      <c r="O60" s="301"/>
      <c r="P60" s="292"/>
      <c r="Q60" s="242"/>
      <c r="R60" s="244"/>
      <c r="S60" s="246"/>
      <c r="T60" s="247"/>
      <c r="U60" s="229"/>
      <c r="V60" s="219"/>
      <c r="W60" s="221"/>
      <c r="X60" s="238"/>
      <c r="Y60" s="267"/>
      <c r="Z60" s="250"/>
      <c r="AA60" s="253"/>
      <c r="AB60" s="221"/>
      <c r="AC60" s="221"/>
      <c r="AD60" s="213"/>
      <c r="AE60" s="213"/>
      <c r="AF60" s="276"/>
      <c r="AG60" s="306"/>
      <c r="AO60" s="36" t="s">
        <v>176</v>
      </c>
    </row>
    <row r="61" spans="1:41" ht="37.5" customHeight="1" x14ac:dyDescent="0.3">
      <c r="A61" s="216"/>
      <c r="B61" s="294" t="s">
        <v>246</v>
      </c>
      <c r="C61" s="296" t="s">
        <v>247</v>
      </c>
      <c r="D61" s="227" t="s">
        <v>69</v>
      </c>
      <c r="E61" s="210" t="s">
        <v>248</v>
      </c>
      <c r="F61" s="214" t="s">
        <v>249</v>
      </c>
      <c r="G61" s="234" t="s">
        <v>73</v>
      </c>
      <c r="H61" s="234" t="s">
        <v>128</v>
      </c>
      <c r="I61" s="57" t="str">
        <f>CONCATENATE(G61,H61)</f>
        <v>PROBABLEMENOR</v>
      </c>
      <c r="J61" s="236" t="str">
        <f>I62</f>
        <v>4. ALTO</v>
      </c>
      <c r="K61" s="224" t="s">
        <v>250</v>
      </c>
      <c r="L61" s="58" t="s">
        <v>135</v>
      </c>
      <c r="M61" s="59" t="s">
        <v>59</v>
      </c>
      <c r="N61" s="60">
        <f>IF(M61="ASIGNADO",15,IF(M61="NO ASIGNADO",0,""))</f>
        <v>15</v>
      </c>
      <c r="O61" s="288">
        <f>SUM(N61:N67)</f>
        <v>80</v>
      </c>
      <c r="P61" s="290" t="s">
        <v>116</v>
      </c>
      <c r="Q61" s="259">
        <f>IF(Q64="DÉBIL",0,IF(Q64="MODERADO",50,IF(Q64="FUERTE",100,"")))</f>
        <v>0</v>
      </c>
      <c r="R61" s="260"/>
      <c r="S61" s="277" t="s">
        <v>136</v>
      </c>
      <c r="T61" s="277" t="s">
        <v>136</v>
      </c>
      <c r="U61" s="228" t="s">
        <v>251</v>
      </c>
      <c r="V61" s="218" t="s">
        <v>137</v>
      </c>
      <c r="W61" s="220">
        <v>2019</v>
      </c>
      <c r="X61" s="297" t="s">
        <v>252</v>
      </c>
      <c r="Y61" s="210" t="s">
        <v>329</v>
      </c>
      <c r="Z61" s="221" t="s">
        <v>223</v>
      </c>
      <c r="AA61" s="251" t="s">
        <v>143</v>
      </c>
      <c r="AB61" s="268" t="s">
        <v>330</v>
      </c>
      <c r="AC61" s="254">
        <v>44561</v>
      </c>
      <c r="AD61" s="214" t="s">
        <v>331</v>
      </c>
      <c r="AE61" s="231" t="s">
        <v>214</v>
      </c>
      <c r="AF61" s="214"/>
      <c r="AG61" s="296" t="s">
        <v>347</v>
      </c>
      <c r="AH61" s="36" t="s">
        <v>141</v>
      </c>
      <c r="AI61" s="36" t="s">
        <v>142</v>
      </c>
      <c r="AJ61" s="36" t="s">
        <v>67</v>
      </c>
      <c r="AK61" s="36" t="s">
        <v>119</v>
      </c>
      <c r="AL61" s="36" t="s">
        <v>67</v>
      </c>
      <c r="AN61" s="36" t="s">
        <v>143</v>
      </c>
      <c r="AO61" s="36" t="s">
        <v>144</v>
      </c>
    </row>
    <row r="62" spans="1:41" ht="51.75" customHeight="1" x14ac:dyDescent="0.3">
      <c r="A62" s="216"/>
      <c r="B62" s="295"/>
      <c r="C62" s="297"/>
      <c r="D62" s="228"/>
      <c r="E62" s="230"/>
      <c r="F62" s="220"/>
      <c r="G62" s="234"/>
      <c r="H62" s="234"/>
      <c r="I62" s="57"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4. ALTO</v>
      </c>
      <c r="J62" s="237"/>
      <c r="K62" s="225"/>
      <c r="L62" s="58" t="s">
        <v>145</v>
      </c>
      <c r="M62" s="69" t="s">
        <v>65</v>
      </c>
      <c r="N62" s="61">
        <f>IF(M62="ADECUADO",15,IF(M62="INADECUADO",0,""))</f>
        <v>15</v>
      </c>
      <c r="O62" s="289"/>
      <c r="P62" s="291"/>
      <c r="Q62" s="259"/>
      <c r="R62" s="261"/>
      <c r="S62" s="277"/>
      <c r="T62" s="277"/>
      <c r="U62" s="228"/>
      <c r="V62" s="219"/>
      <c r="W62" s="220"/>
      <c r="X62" s="297"/>
      <c r="Y62" s="299"/>
      <c r="Z62" s="265"/>
      <c r="AA62" s="252"/>
      <c r="AB62" s="220"/>
      <c r="AC62" s="220"/>
      <c r="AD62" s="220"/>
      <c r="AE62" s="231"/>
      <c r="AF62" s="214"/>
      <c r="AG62" s="296"/>
      <c r="AH62" s="36" t="s">
        <v>136</v>
      </c>
      <c r="AI62" s="36" t="s">
        <v>146</v>
      </c>
      <c r="AL62" s="36" t="s">
        <v>72</v>
      </c>
      <c r="AN62" s="36" t="s">
        <v>147</v>
      </c>
      <c r="AO62" s="36" t="s">
        <v>148</v>
      </c>
    </row>
    <row r="63" spans="1:41" ht="69.75" customHeight="1" x14ac:dyDescent="0.3">
      <c r="A63" s="216"/>
      <c r="B63" s="295"/>
      <c r="C63" s="297"/>
      <c r="D63" s="228"/>
      <c r="E63" s="230"/>
      <c r="F63" s="220"/>
      <c r="G63" s="234"/>
      <c r="H63" s="234"/>
      <c r="I63" s="57"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ALTO</v>
      </c>
      <c r="J63" s="237"/>
      <c r="K63" s="225"/>
      <c r="L63" s="62" t="s">
        <v>149</v>
      </c>
      <c r="M63" s="59" t="s">
        <v>70</v>
      </c>
      <c r="N63" s="61">
        <f>IF(M63="OPORTUNA",15,IF(M63="INOPORTUNA",0,""))</f>
        <v>15</v>
      </c>
      <c r="O63" s="289"/>
      <c r="P63" s="291"/>
      <c r="Q63" s="259"/>
      <c r="R63" s="261"/>
      <c r="S63" s="63" t="s">
        <v>150</v>
      </c>
      <c r="T63" s="63" t="s">
        <v>151</v>
      </c>
      <c r="U63" s="228"/>
      <c r="V63" s="219"/>
      <c r="W63" s="220"/>
      <c r="X63" s="297"/>
      <c r="Y63" s="299"/>
      <c r="Z63" s="265"/>
      <c r="AA63" s="252"/>
      <c r="AB63" s="220"/>
      <c r="AC63" s="220"/>
      <c r="AD63" s="220"/>
      <c r="AE63" s="231"/>
      <c r="AF63" s="214"/>
      <c r="AG63" s="296"/>
      <c r="AH63" s="36" t="s">
        <v>154</v>
      </c>
      <c r="AI63" s="36" t="s">
        <v>137</v>
      </c>
      <c r="AJ63" s="36" t="s">
        <v>155</v>
      </c>
      <c r="AK63" s="36" t="s">
        <v>156</v>
      </c>
      <c r="AL63" s="36" t="s">
        <v>78</v>
      </c>
      <c r="AO63" s="36" t="s">
        <v>157</v>
      </c>
    </row>
    <row r="64" spans="1:41" ht="84" customHeight="1" x14ac:dyDescent="0.3">
      <c r="A64" s="216"/>
      <c r="B64" s="295"/>
      <c r="C64" s="297"/>
      <c r="D64" s="228"/>
      <c r="E64" s="59" t="s">
        <v>158</v>
      </c>
      <c r="F64" s="220"/>
      <c r="G64" s="234"/>
      <c r="H64" s="234"/>
      <c r="I64" s="57"/>
      <c r="J64" s="237"/>
      <c r="K64" s="225"/>
      <c r="L64" s="58" t="s">
        <v>159</v>
      </c>
      <c r="M64" s="59" t="s">
        <v>75</v>
      </c>
      <c r="N64" s="61">
        <f>IF(M64="PREVENIR",15,IF(M64="DETECTAR",10,IF(M64="NO ES UN CONTROL",0,"")))</f>
        <v>10</v>
      </c>
      <c r="O64" s="300" t="str">
        <f>IF(O61&lt;86,"DÉBIL",IF(O61&lt;96,"MODERADO",IF(O61&lt;101,"FUERTE","")))</f>
        <v>DÉBIL</v>
      </c>
      <c r="P64" s="291"/>
      <c r="Q64" s="241" t="str">
        <f>IF(AND(O64="FUERTE",P61="FUERTE (SIEMPRE SE EJECUTA)"),"FUERTE",IF(OR(O64="DÉBIL",P61="DÉBIL (NO SE EJECUTA)"),"DÉBIL",IF(OR(O64="MODERADO",P61="MODERADO (ALGUNAS VECES)"),"MODERADO")))</f>
        <v>DÉBIL</v>
      </c>
      <c r="R64" s="243" t="str">
        <f>IF(AND(O64="FUERTE",P61="FUERTE (SIEMPRE SE EJECUTA)"),"NO","SÍ")</f>
        <v>SÍ</v>
      </c>
      <c r="S64" s="245" t="str">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N/A</v>
      </c>
      <c r="T64" s="246" t="str">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N/A</v>
      </c>
      <c r="U64" s="228"/>
      <c r="V64" s="219"/>
      <c r="W64" s="220"/>
      <c r="X64" s="297"/>
      <c r="Y64" s="299"/>
      <c r="Z64" s="209"/>
      <c r="AA64" s="252"/>
      <c r="AB64" s="220"/>
      <c r="AC64" s="220"/>
      <c r="AD64" s="220"/>
      <c r="AE64" s="231"/>
      <c r="AF64" s="275"/>
      <c r="AG64" s="296"/>
      <c r="AH64" s="36" t="s">
        <v>136</v>
      </c>
      <c r="AO64" s="36" t="s">
        <v>163</v>
      </c>
    </row>
    <row r="65" spans="1:42" ht="60" customHeight="1" x14ac:dyDescent="0.3">
      <c r="A65" s="216"/>
      <c r="B65" s="295"/>
      <c r="C65" s="297"/>
      <c r="D65" s="228"/>
      <c r="E65" s="212" t="s">
        <v>253</v>
      </c>
      <c r="F65" s="220"/>
      <c r="G65" s="234"/>
      <c r="H65" s="234"/>
      <c r="I65" s="57"/>
      <c r="J65" s="237"/>
      <c r="K65" s="225"/>
      <c r="L65" s="58" t="s">
        <v>165</v>
      </c>
      <c r="M65" s="59" t="s">
        <v>88</v>
      </c>
      <c r="N65" s="61">
        <f>IF(M65="CONFIABLE",15,IF(M65="NO CONFIABLE",0,""))</f>
        <v>15</v>
      </c>
      <c r="O65" s="301"/>
      <c r="P65" s="291"/>
      <c r="Q65" s="241"/>
      <c r="R65" s="243"/>
      <c r="S65" s="245"/>
      <c r="T65" s="247"/>
      <c r="U65" s="228"/>
      <c r="V65" s="219"/>
      <c r="W65" s="220"/>
      <c r="X65" s="297"/>
      <c r="Y65" s="299"/>
      <c r="Z65" s="59" t="s">
        <v>166</v>
      </c>
      <c r="AA65" s="252"/>
      <c r="AB65" s="220"/>
      <c r="AC65" s="220"/>
      <c r="AD65" s="220"/>
      <c r="AE65" s="231"/>
      <c r="AF65" s="275"/>
      <c r="AG65" s="296"/>
      <c r="AH65" s="36" t="s">
        <v>168</v>
      </c>
      <c r="AJ65" s="36" t="s">
        <v>75</v>
      </c>
      <c r="AK65" s="36" t="s">
        <v>160</v>
      </c>
      <c r="AL65" s="36" t="s">
        <v>76</v>
      </c>
      <c r="AO65" s="36" t="s">
        <v>169</v>
      </c>
    </row>
    <row r="66" spans="1:42" ht="75.75" customHeight="1" x14ac:dyDescent="0.3">
      <c r="A66" s="216"/>
      <c r="B66" s="295"/>
      <c r="C66" s="297"/>
      <c r="D66" s="228"/>
      <c r="E66" s="212"/>
      <c r="F66" s="220"/>
      <c r="G66" s="234"/>
      <c r="H66" s="234"/>
      <c r="I66" s="57"/>
      <c r="J66" s="237"/>
      <c r="K66" s="225"/>
      <c r="L66" s="58" t="s">
        <v>170</v>
      </c>
      <c r="M66" s="69" t="s">
        <v>93</v>
      </c>
      <c r="N66" s="61">
        <f>IF(M66="SE INVESTIGAN Y SE RESUELVEN OPORTUNAMENTE",15,IF(M66="NO SE INVESTIGAN Y SE RESUELVEN OPORTUNAMENTE",0,""))</f>
        <v>0</v>
      </c>
      <c r="O66" s="301"/>
      <c r="P66" s="291"/>
      <c r="Q66" s="241"/>
      <c r="R66" s="243"/>
      <c r="S66" s="245"/>
      <c r="T66" s="247"/>
      <c r="U66" s="228"/>
      <c r="V66" s="219"/>
      <c r="W66" s="220"/>
      <c r="X66" s="297"/>
      <c r="Y66" s="299"/>
      <c r="Z66" s="221" t="s">
        <v>328</v>
      </c>
      <c r="AA66" s="252"/>
      <c r="AB66" s="220"/>
      <c r="AC66" s="220"/>
      <c r="AD66" s="220"/>
      <c r="AE66" s="231"/>
      <c r="AF66" s="275"/>
      <c r="AG66" s="296"/>
      <c r="AH66" s="36" t="s">
        <v>146</v>
      </c>
      <c r="AO66" s="36" t="s">
        <v>173</v>
      </c>
    </row>
    <row r="67" spans="1:42" ht="60.75" customHeight="1" x14ac:dyDescent="0.3">
      <c r="A67" s="216"/>
      <c r="B67" s="295"/>
      <c r="C67" s="298"/>
      <c r="D67" s="229"/>
      <c r="E67" s="213"/>
      <c r="F67" s="221"/>
      <c r="G67" s="235"/>
      <c r="H67" s="235"/>
      <c r="I67" s="57"/>
      <c r="J67" s="237"/>
      <c r="K67" s="226"/>
      <c r="L67" s="58" t="s">
        <v>174</v>
      </c>
      <c r="M67" s="73" t="s">
        <v>98</v>
      </c>
      <c r="N67" s="68">
        <f>IF(M67="COMPLETA",10,IF(M67="INCOMPLETA",5,IF(M67="NO EXISTE",0,"")))</f>
        <v>10</v>
      </c>
      <c r="O67" s="301"/>
      <c r="P67" s="292"/>
      <c r="Q67" s="242"/>
      <c r="R67" s="244"/>
      <c r="S67" s="246"/>
      <c r="T67" s="247"/>
      <c r="U67" s="229"/>
      <c r="V67" s="219"/>
      <c r="W67" s="221"/>
      <c r="X67" s="298"/>
      <c r="Y67" s="250"/>
      <c r="Z67" s="209"/>
      <c r="AA67" s="253"/>
      <c r="AB67" s="221"/>
      <c r="AC67" s="221"/>
      <c r="AD67" s="221"/>
      <c r="AE67" s="210"/>
      <c r="AF67" s="276"/>
      <c r="AG67" s="306"/>
      <c r="AO67" s="36" t="s">
        <v>176</v>
      </c>
    </row>
    <row r="68" spans="1:42" ht="102" customHeight="1" x14ac:dyDescent="0.3">
      <c r="A68" s="216"/>
      <c r="B68" s="238" t="s">
        <v>254</v>
      </c>
      <c r="C68" s="224" t="s">
        <v>255</v>
      </c>
      <c r="D68" s="227" t="s">
        <v>69</v>
      </c>
      <c r="E68" s="208" t="s">
        <v>256</v>
      </c>
      <c r="F68" s="214" t="s">
        <v>257</v>
      </c>
      <c r="G68" s="234" t="s">
        <v>68</v>
      </c>
      <c r="H68" s="234" t="s">
        <v>67</v>
      </c>
      <c r="I68" s="57" t="str">
        <f>CONCATENATE(G68,H68)</f>
        <v>POSIBLEMODERADO</v>
      </c>
      <c r="J68" s="286" t="str">
        <f>I69</f>
        <v>3. ALTO</v>
      </c>
      <c r="K68" s="224" t="s">
        <v>258</v>
      </c>
      <c r="L68" s="74" t="s">
        <v>135</v>
      </c>
      <c r="M68" s="59" t="s">
        <v>59</v>
      </c>
      <c r="N68" s="75">
        <f>IF(M68="ASIGNADO",15,IF(M68="NO ASIGNADO",0,""))</f>
        <v>15</v>
      </c>
      <c r="O68" s="281">
        <f>SUM(N68:N74)</f>
        <v>95</v>
      </c>
      <c r="P68" s="272" t="s">
        <v>115</v>
      </c>
      <c r="Q68" s="285">
        <f>IF(Q71="DÉBIL",0,IF(Q71="MODERADO",50,IF(Q71="FUERTE",100,"")))</f>
        <v>50</v>
      </c>
      <c r="R68" s="260"/>
      <c r="S68" s="277" t="s">
        <v>136</v>
      </c>
      <c r="T68" s="277" t="s">
        <v>136</v>
      </c>
      <c r="U68" s="228" t="s">
        <v>259</v>
      </c>
      <c r="V68" s="218" t="s">
        <v>137</v>
      </c>
      <c r="W68" s="220" t="s">
        <v>260</v>
      </c>
      <c r="X68" s="279" t="s">
        <v>261</v>
      </c>
      <c r="Y68" s="210" t="s">
        <v>262</v>
      </c>
      <c r="Z68" s="278" t="s">
        <v>223</v>
      </c>
      <c r="AA68" s="251" t="s">
        <v>143</v>
      </c>
      <c r="AB68" s="210" t="s">
        <v>263</v>
      </c>
      <c r="AC68" s="254">
        <v>44561</v>
      </c>
      <c r="AD68" s="208" t="s">
        <v>264</v>
      </c>
      <c r="AE68" s="210" t="s">
        <v>188</v>
      </c>
      <c r="AF68" s="214"/>
      <c r="AG68" s="296" t="s">
        <v>357</v>
      </c>
      <c r="AH68" s="36" t="s">
        <v>141</v>
      </c>
      <c r="AI68" s="36" t="s">
        <v>142</v>
      </c>
      <c r="AJ68" s="36" t="s">
        <v>67</v>
      </c>
      <c r="AK68" s="36" t="s">
        <v>119</v>
      </c>
      <c r="AL68" s="36" t="s">
        <v>67</v>
      </c>
      <c r="AN68" s="36" t="s">
        <v>143</v>
      </c>
      <c r="AO68" s="36" t="s">
        <v>144</v>
      </c>
    </row>
    <row r="69" spans="1:42" ht="102" customHeight="1" x14ac:dyDescent="0.3">
      <c r="A69" s="216"/>
      <c r="B69" s="239"/>
      <c r="C69" s="225"/>
      <c r="D69" s="228"/>
      <c r="E69" s="212"/>
      <c r="F69" s="220"/>
      <c r="G69" s="234"/>
      <c r="H69" s="234"/>
      <c r="I69" s="57"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3. ALTO</v>
      </c>
      <c r="J69" s="287"/>
      <c r="K69" s="225"/>
      <c r="L69" s="74" t="s">
        <v>145</v>
      </c>
      <c r="M69" s="59" t="s">
        <v>65</v>
      </c>
      <c r="N69" s="76">
        <f>IF(M69="ADECUADO",15,IF(M69="INADECUADO",0,""))</f>
        <v>15</v>
      </c>
      <c r="O69" s="282"/>
      <c r="P69" s="283"/>
      <c r="Q69" s="285"/>
      <c r="R69" s="261"/>
      <c r="S69" s="277"/>
      <c r="T69" s="277"/>
      <c r="U69" s="228"/>
      <c r="V69" s="219"/>
      <c r="W69" s="220"/>
      <c r="X69" s="279"/>
      <c r="Y69" s="266"/>
      <c r="Z69" s="265"/>
      <c r="AA69" s="252"/>
      <c r="AB69" s="266"/>
      <c r="AC69" s="220"/>
      <c r="AD69" s="212"/>
      <c r="AE69" s="230"/>
      <c r="AF69" s="214"/>
      <c r="AG69" s="296"/>
      <c r="AH69" s="36" t="s">
        <v>136</v>
      </c>
      <c r="AI69" s="36" t="s">
        <v>146</v>
      </c>
      <c r="AL69" s="36" t="s">
        <v>72</v>
      </c>
      <c r="AN69" s="36" t="s">
        <v>147</v>
      </c>
      <c r="AO69" s="36" t="s">
        <v>148</v>
      </c>
    </row>
    <row r="70" spans="1:42" ht="131.25" customHeight="1" x14ac:dyDescent="0.3">
      <c r="A70" s="216"/>
      <c r="B70" s="239"/>
      <c r="C70" s="225"/>
      <c r="D70" s="228"/>
      <c r="E70" s="212"/>
      <c r="F70" s="220"/>
      <c r="G70" s="234"/>
      <c r="H70" s="234"/>
      <c r="I70" s="57"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ALTO</v>
      </c>
      <c r="J70" s="287"/>
      <c r="K70" s="225"/>
      <c r="L70" s="77" t="s">
        <v>149</v>
      </c>
      <c r="M70" s="59" t="s">
        <v>70</v>
      </c>
      <c r="N70" s="76">
        <f>IF(M70="OPORTUNA",15,IF(M70="INOPORTUNA",0,""))</f>
        <v>15</v>
      </c>
      <c r="O70" s="282"/>
      <c r="P70" s="283"/>
      <c r="Q70" s="285"/>
      <c r="R70" s="261"/>
      <c r="S70" s="63" t="s">
        <v>150</v>
      </c>
      <c r="T70" s="63" t="s">
        <v>151</v>
      </c>
      <c r="U70" s="228"/>
      <c r="V70" s="219"/>
      <c r="W70" s="220"/>
      <c r="X70" s="279"/>
      <c r="Y70" s="266"/>
      <c r="Z70" s="265"/>
      <c r="AA70" s="252"/>
      <c r="AB70" s="266"/>
      <c r="AC70" s="220"/>
      <c r="AD70" s="81" t="s">
        <v>320</v>
      </c>
      <c r="AE70" s="81" t="s">
        <v>189</v>
      </c>
      <c r="AF70" s="214"/>
      <c r="AG70" s="296"/>
      <c r="AH70" s="36" t="s">
        <v>154</v>
      </c>
      <c r="AI70" s="36" t="s">
        <v>137</v>
      </c>
      <c r="AJ70" s="36" t="s">
        <v>155</v>
      </c>
      <c r="AK70" s="36" t="s">
        <v>156</v>
      </c>
      <c r="AL70" s="36" t="s">
        <v>78</v>
      </c>
      <c r="AO70" s="36" t="s">
        <v>157</v>
      </c>
    </row>
    <row r="71" spans="1:42" ht="61.5" customHeight="1" x14ac:dyDescent="0.3">
      <c r="A71" s="216"/>
      <c r="B71" s="239"/>
      <c r="C71" s="225"/>
      <c r="D71" s="228"/>
      <c r="E71" s="59" t="s">
        <v>158</v>
      </c>
      <c r="F71" s="220"/>
      <c r="G71" s="234"/>
      <c r="H71" s="234"/>
      <c r="I71" s="57"/>
      <c r="J71" s="287"/>
      <c r="K71" s="225"/>
      <c r="L71" s="74" t="s">
        <v>159</v>
      </c>
      <c r="M71" s="59" t="s">
        <v>75</v>
      </c>
      <c r="N71" s="76">
        <f>IF(M71="PREVENIR",15,IF(M71="DETECTAR",10,IF(M71="NO ES UN CONTROL",0,"")))</f>
        <v>10</v>
      </c>
      <c r="O71" s="269" t="str">
        <f>IF(O68&lt;86,"DÉBIL",IF(O68&lt;96,"MODERADO",IF(O68&lt;101,"FUERTE","")))</f>
        <v>MODERADO</v>
      </c>
      <c r="P71" s="283"/>
      <c r="Q71" s="271" t="str">
        <f>IF(AND(O71="FUERTE",P68="FUERTE (SIEMPRE SE EJECUTA)"),"FUERTE",IF(OR(O71="DÉBIL",P68="DÉBIL (NO SE EJECUTA)"),"DÉBIL",IF(OR(O71="MODERADO",P68="MODERADO (ALGUNAS VECES)"),"MODERADO")))</f>
        <v>MODERADO</v>
      </c>
      <c r="R71" s="273" t="str">
        <f>IF(AND(O71="FUERTE",P68="FUERTE (SIEMPRE SE EJECUTA)"),"NO","SÍ")</f>
        <v>SÍ</v>
      </c>
      <c r="S71" s="245">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1</v>
      </c>
      <c r="T71" s="246">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1</v>
      </c>
      <c r="U71" s="228"/>
      <c r="V71" s="219"/>
      <c r="W71" s="220"/>
      <c r="X71" s="279"/>
      <c r="Y71" s="266"/>
      <c r="Z71" s="209"/>
      <c r="AA71" s="252"/>
      <c r="AB71" s="266"/>
      <c r="AC71" s="220"/>
      <c r="AD71" s="208" t="s">
        <v>326</v>
      </c>
      <c r="AE71" s="210" t="s">
        <v>167</v>
      </c>
      <c r="AF71" s="275"/>
      <c r="AG71" s="296"/>
      <c r="AH71" s="36" t="s">
        <v>136</v>
      </c>
      <c r="AO71" s="36" t="s">
        <v>163</v>
      </c>
    </row>
    <row r="72" spans="1:42" ht="54" customHeight="1" x14ac:dyDescent="0.3">
      <c r="A72" s="216"/>
      <c r="B72" s="239"/>
      <c r="C72" s="225"/>
      <c r="D72" s="228"/>
      <c r="E72" s="212" t="s">
        <v>265</v>
      </c>
      <c r="F72" s="220"/>
      <c r="G72" s="234"/>
      <c r="H72" s="234"/>
      <c r="I72" s="57"/>
      <c r="J72" s="287"/>
      <c r="K72" s="225"/>
      <c r="L72" s="74" t="s">
        <v>165</v>
      </c>
      <c r="M72" s="59" t="s">
        <v>88</v>
      </c>
      <c r="N72" s="76">
        <f>IF(M72="CONFIABLE",15,IF(M72="NO CONFIABLE",0,""))</f>
        <v>15</v>
      </c>
      <c r="O72" s="270"/>
      <c r="P72" s="283"/>
      <c r="Q72" s="271"/>
      <c r="R72" s="273"/>
      <c r="S72" s="245"/>
      <c r="T72" s="247"/>
      <c r="U72" s="228"/>
      <c r="V72" s="219"/>
      <c r="W72" s="220"/>
      <c r="X72" s="279"/>
      <c r="Y72" s="266"/>
      <c r="Z72" s="59" t="s">
        <v>166</v>
      </c>
      <c r="AA72" s="252"/>
      <c r="AB72" s="266"/>
      <c r="AC72" s="220"/>
      <c r="AD72" s="213"/>
      <c r="AE72" s="211"/>
      <c r="AF72" s="275"/>
      <c r="AG72" s="296"/>
      <c r="AH72" s="36" t="s">
        <v>168</v>
      </c>
      <c r="AJ72" s="36" t="s">
        <v>75</v>
      </c>
      <c r="AK72" s="36" t="s">
        <v>160</v>
      </c>
      <c r="AL72" s="36" t="s">
        <v>76</v>
      </c>
      <c r="AO72" s="36" t="s">
        <v>169</v>
      </c>
    </row>
    <row r="73" spans="1:42" ht="92.25" customHeight="1" x14ac:dyDescent="0.3">
      <c r="A73" s="216"/>
      <c r="B73" s="239"/>
      <c r="C73" s="225"/>
      <c r="D73" s="228"/>
      <c r="E73" s="212"/>
      <c r="F73" s="220"/>
      <c r="G73" s="234"/>
      <c r="H73" s="234"/>
      <c r="I73" s="57"/>
      <c r="J73" s="287"/>
      <c r="K73" s="225"/>
      <c r="L73" s="74" t="s">
        <v>170</v>
      </c>
      <c r="M73" s="69" t="s">
        <v>92</v>
      </c>
      <c r="N73" s="76">
        <f>IF(M73="SE INVESTIGAN Y SE RESUELVEN OPORTUNAMENTE",15,IF(M73="NO SE INVESTIGAN Y SE RESUELVEN OPORTUNAMENTE",0,""))</f>
        <v>15</v>
      </c>
      <c r="O73" s="270"/>
      <c r="P73" s="283"/>
      <c r="Q73" s="271"/>
      <c r="R73" s="273"/>
      <c r="S73" s="245"/>
      <c r="T73" s="247"/>
      <c r="U73" s="228"/>
      <c r="V73" s="219"/>
      <c r="W73" s="220"/>
      <c r="X73" s="279"/>
      <c r="Y73" s="266"/>
      <c r="Z73" s="210" t="s">
        <v>266</v>
      </c>
      <c r="AA73" s="252"/>
      <c r="AB73" s="266"/>
      <c r="AC73" s="220"/>
      <c r="AD73" s="210" t="s">
        <v>267</v>
      </c>
      <c r="AE73" s="210" t="s">
        <v>268</v>
      </c>
      <c r="AF73" s="275"/>
      <c r="AG73" s="296"/>
      <c r="AH73" s="36" t="s">
        <v>146</v>
      </c>
      <c r="AO73" s="36" t="s">
        <v>173</v>
      </c>
    </row>
    <row r="74" spans="1:42" ht="92.25" customHeight="1" x14ac:dyDescent="0.3">
      <c r="A74" s="216"/>
      <c r="B74" s="240"/>
      <c r="C74" s="226"/>
      <c r="D74" s="229"/>
      <c r="E74" s="213"/>
      <c r="F74" s="221"/>
      <c r="G74" s="235"/>
      <c r="H74" s="235"/>
      <c r="I74" s="57"/>
      <c r="J74" s="287"/>
      <c r="K74" s="226"/>
      <c r="L74" s="74" t="s">
        <v>174</v>
      </c>
      <c r="M74" s="59" t="s">
        <v>98</v>
      </c>
      <c r="N74" s="78">
        <f>IF(M74="COMPLETA",10,IF(M74="INCOMPLETA",5,IF(M74="NO EXISTE",0,"")))</f>
        <v>10</v>
      </c>
      <c r="O74" s="270"/>
      <c r="P74" s="284"/>
      <c r="Q74" s="272"/>
      <c r="R74" s="274"/>
      <c r="S74" s="246"/>
      <c r="T74" s="247"/>
      <c r="U74" s="229"/>
      <c r="V74" s="219"/>
      <c r="W74" s="221"/>
      <c r="X74" s="280"/>
      <c r="Y74" s="267"/>
      <c r="Z74" s="250"/>
      <c r="AA74" s="253"/>
      <c r="AB74" s="267"/>
      <c r="AC74" s="221"/>
      <c r="AD74" s="211"/>
      <c r="AE74" s="211"/>
      <c r="AF74" s="276"/>
      <c r="AG74" s="306"/>
      <c r="AO74" s="36" t="s">
        <v>176</v>
      </c>
    </row>
    <row r="75" spans="1:42" ht="60.75" customHeight="1" x14ac:dyDescent="0.3">
      <c r="A75" s="216"/>
      <c r="B75" s="222" t="s">
        <v>269</v>
      </c>
      <c r="C75" s="224" t="s">
        <v>270</v>
      </c>
      <c r="D75" s="227" t="s">
        <v>69</v>
      </c>
      <c r="E75" s="210" t="s">
        <v>271</v>
      </c>
      <c r="F75" s="231" t="s">
        <v>272</v>
      </c>
      <c r="G75" s="234" t="s">
        <v>73</v>
      </c>
      <c r="H75" s="234" t="s">
        <v>72</v>
      </c>
      <c r="I75" s="57" t="str">
        <f>CONCATENATE(G75,H75)</f>
        <v>PROBABLEMAYOR</v>
      </c>
      <c r="J75" s="236" t="str">
        <f>I76</f>
        <v>5. EXTREMO</v>
      </c>
      <c r="K75" s="367" t="s">
        <v>316</v>
      </c>
      <c r="L75" s="58" t="s">
        <v>135</v>
      </c>
      <c r="M75" s="69" t="s">
        <v>59</v>
      </c>
      <c r="N75" s="79">
        <f>IF(M75="ASIGNADO",15,IF(M75="NO ASIGNADO",0,""))</f>
        <v>15</v>
      </c>
      <c r="O75" s="255">
        <f>SUM(N75:N81)</f>
        <v>100</v>
      </c>
      <c r="P75" s="256" t="s">
        <v>115</v>
      </c>
      <c r="Q75" s="259">
        <f>IF(Q78="DÉBIL",0,IF(Q78="MODERADO",50,IF(Q78="FUERTE",100,"")))</f>
        <v>100</v>
      </c>
      <c r="R75" s="260"/>
      <c r="S75" s="262" t="s">
        <v>136</v>
      </c>
      <c r="T75" s="262" t="s">
        <v>136</v>
      </c>
      <c r="U75" s="228" t="s">
        <v>157</v>
      </c>
      <c r="V75" s="218" t="s">
        <v>137</v>
      </c>
      <c r="W75" s="220">
        <v>2018</v>
      </c>
      <c r="X75" s="296" t="s">
        <v>273</v>
      </c>
      <c r="Y75" s="208"/>
      <c r="Z75" s="208"/>
      <c r="AA75" s="251"/>
      <c r="AB75" s="214"/>
      <c r="AC75" s="254">
        <v>44561</v>
      </c>
      <c r="AD75" s="208" t="s">
        <v>274</v>
      </c>
      <c r="AE75" s="210" t="s">
        <v>275</v>
      </c>
      <c r="AF75" s="214"/>
      <c r="AG75" s="296" t="s">
        <v>358</v>
      </c>
      <c r="AH75" s="36" t="s">
        <v>141</v>
      </c>
      <c r="AI75" s="36" t="s">
        <v>142</v>
      </c>
      <c r="AJ75" s="36" t="s">
        <v>67</v>
      </c>
      <c r="AK75" s="36" t="s">
        <v>119</v>
      </c>
      <c r="AL75" s="36" t="s">
        <v>67</v>
      </c>
      <c r="AN75" s="36" t="s">
        <v>143</v>
      </c>
      <c r="AO75" s="36" t="s">
        <v>144</v>
      </c>
    </row>
    <row r="76" spans="1:42" ht="70.5" customHeight="1" x14ac:dyDescent="0.3">
      <c r="A76" s="216"/>
      <c r="B76" s="223"/>
      <c r="C76" s="225"/>
      <c r="D76" s="228"/>
      <c r="E76" s="230"/>
      <c r="F76" s="232"/>
      <c r="G76" s="234"/>
      <c r="H76" s="234"/>
      <c r="I76" s="57"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237"/>
      <c r="K76" s="225"/>
      <c r="L76" s="58" t="s">
        <v>145</v>
      </c>
      <c r="M76" s="69" t="s">
        <v>65</v>
      </c>
      <c r="N76" s="79">
        <f>IF(M76="ADECUADO",15,IF(M76="INADECUADO",0,""))</f>
        <v>15</v>
      </c>
      <c r="O76" s="255"/>
      <c r="P76" s="257"/>
      <c r="Q76" s="259"/>
      <c r="R76" s="261"/>
      <c r="S76" s="262"/>
      <c r="T76" s="262"/>
      <c r="U76" s="228"/>
      <c r="V76" s="219"/>
      <c r="W76" s="220"/>
      <c r="X76" s="296"/>
      <c r="Y76" s="212"/>
      <c r="Z76" s="212"/>
      <c r="AA76" s="252"/>
      <c r="AB76" s="214"/>
      <c r="AC76" s="220"/>
      <c r="AD76" s="212"/>
      <c r="AE76" s="230"/>
      <c r="AF76" s="214"/>
      <c r="AG76" s="296"/>
      <c r="AH76" s="36" t="s">
        <v>136</v>
      </c>
      <c r="AI76" s="36" t="s">
        <v>146</v>
      </c>
      <c r="AL76" s="36" t="s">
        <v>72</v>
      </c>
      <c r="AN76" s="36" t="s">
        <v>147</v>
      </c>
      <c r="AO76" s="36" t="s">
        <v>148</v>
      </c>
    </row>
    <row r="77" spans="1:42" ht="69.75" customHeight="1" x14ac:dyDescent="0.3">
      <c r="A77" s="216"/>
      <c r="B77" s="223"/>
      <c r="C77" s="225"/>
      <c r="D77" s="228"/>
      <c r="E77" s="230"/>
      <c r="F77" s="232"/>
      <c r="G77" s="234"/>
      <c r="H77" s="234"/>
      <c r="I77" s="57"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237"/>
      <c r="K77" s="225"/>
      <c r="L77" s="62" t="s">
        <v>149</v>
      </c>
      <c r="M77" s="69" t="s">
        <v>70</v>
      </c>
      <c r="N77" s="79">
        <f>IF(M77="OPORTUNA",15,IF(M77="INOPORTUNA",0,""))</f>
        <v>15</v>
      </c>
      <c r="O77" s="255"/>
      <c r="P77" s="257"/>
      <c r="Q77" s="259"/>
      <c r="R77" s="261"/>
      <c r="S77" s="63" t="s">
        <v>150</v>
      </c>
      <c r="T77" s="63" t="s">
        <v>151</v>
      </c>
      <c r="U77" s="228"/>
      <c r="V77" s="219"/>
      <c r="W77" s="220"/>
      <c r="X77" s="296"/>
      <c r="Y77" s="213"/>
      <c r="Z77" s="212"/>
      <c r="AA77" s="252"/>
      <c r="AB77" s="214"/>
      <c r="AC77" s="220"/>
      <c r="AD77" s="213"/>
      <c r="AE77" s="211"/>
      <c r="AF77" s="214"/>
      <c r="AG77" s="296"/>
      <c r="AH77" s="36" t="s">
        <v>154</v>
      </c>
      <c r="AI77" s="36" t="s">
        <v>137</v>
      </c>
      <c r="AJ77" s="36" t="s">
        <v>155</v>
      </c>
      <c r="AK77" s="36" t="s">
        <v>156</v>
      </c>
      <c r="AL77" s="36" t="s">
        <v>78</v>
      </c>
      <c r="AO77" s="36" t="s">
        <v>157</v>
      </c>
    </row>
    <row r="78" spans="1:42" ht="101.25" customHeight="1" x14ac:dyDescent="0.3">
      <c r="A78" s="216"/>
      <c r="B78" s="223"/>
      <c r="C78" s="225"/>
      <c r="D78" s="228"/>
      <c r="E78" s="59" t="s">
        <v>158</v>
      </c>
      <c r="F78" s="232"/>
      <c r="G78" s="234"/>
      <c r="H78" s="234"/>
      <c r="I78" s="57"/>
      <c r="J78" s="237"/>
      <c r="K78" s="225"/>
      <c r="L78" s="58" t="s">
        <v>159</v>
      </c>
      <c r="M78" s="69" t="s">
        <v>160</v>
      </c>
      <c r="N78" s="79">
        <f>IF(M78="PREVENIR",15,IF(M78="DETECTAR",10,IF(M78="NO ES UN CONTROL",0,"")))</f>
        <v>15</v>
      </c>
      <c r="O78" s="241" t="str">
        <f>IF(O75&lt;86,"DÉBIL",IF(O75&lt;96,"MODERADO",IF(O75&lt;101,"FUERTE","")))</f>
        <v>FUERTE</v>
      </c>
      <c r="P78" s="257"/>
      <c r="Q78" s="241" t="str">
        <f>IF(AND(O78="FUERTE",P75="FUERTE (SIEMPRE SE EJECUTA)"),"FUERTE",IF(OR(O78="DÉBIL",P75="DÉBIL (NO SE EJECUTA)"),"DÉBIL",IF(OR(O78="MODERADO",P75="MODERADO (ALGUNAS VECES)"),"MODERADO")))</f>
        <v>FUERTE</v>
      </c>
      <c r="R78" s="243" t="str">
        <f>IF(AND(O78="FUERTE",P75="FUERTE (SIEMPRE SE EJECUTA)"),"NO","SÍ")</f>
        <v>NO</v>
      </c>
      <c r="S78" s="245">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246">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2</v>
      </c>
      <c r="U78" s="228"/>
      <c r="V78" s="219"/>
      <c r="W78" s="220"/>
      <c r="X78" s="296"/>
      <c r="Y78" s="208"/>
      <c r="Z78" s="213"/>
      <c r="AA78" s="252"/>
      <c r="AB78" s="208"/>
      <c r="AC78" s="220"/>
      <c r="AD78" s="208" t="s">
        <v>317</v>
      </c>
      <c r="AE78" s="210" t="s">
        <v>276</v>
      </c>
      <c r="AF78" s="275"/>
      <c r="AG78" s="296"/>
      <c r="AH78" s="36" t="s">
        <v>136</v>
      </c>
      <c r="AO78" s="36" t="s">
        <v>163</v>
      </c>
      <c r="AP78" s="84"/>
    </row>
    <row r="79" spans="1:42" ht="108.75" customHeight="1" x14ac:dyDescent="0.3">
      <c r="A79" s="216"/>
      <c r="B79" s="223"/>
      <c r="C79" s="225"/>
      <c r="D79" s="228"/>
      <c r="E79" s="230" t="s">
        <v>277</v>
      </c>
      <c r="F79" s="232"/>
      <c r="G79" s="234"/>
      <c r="H79" s="234"/>
      <c r="I79" s="57"/>
      <c r="J79" s="237"/>
      <c r="K79" s="225"/>
      <c r="L79" s="58" t="s">
        <v>165</v>
      </c>
      <c r="M79" s="69" t="s">
        <v>88</v>
      </c>
      <c r="N79" s="79">
        <f>IF(M79="CONFIABLE",15,IF(M79="NO CONFIABLE",0,""))</f>
        <v>15</v>
      </c>
      <c r="O79" s="241"/>
      <c r="P79" s="257"/>
      <c r="Q79" s="241"/>
      <c r="R79" s="243"/>
      <c r="S79" s="245"/>
      <c r="T79" s="247"/>
      <c r="U79" s="228"/>
      <c r="V79" s="219"/>
      <c r="W79" s="220"/>
      <c r="X79" s="296"/>
      <c r="Y79" s="213"/>
      <c r="Z79" s="59" t="s">
        <v>166</v>
      </c>
      <c r="AA79" s="252"/>
      <c r="AB79" s="213"/>
      <c r="AC79" s="220"/>
      <c r="AD79" s="213"/>
      <c r="AE79" s="211"/>
      <c r="AF79" s="275"/>
      <c r="AG79" s="296"/>
      <c r="AH79" s="36" t="s">
        <v>168</v>
      </c>
      <c r="AJ79" s="36" t="s">
        <v>75</v>
      </c>
      <c r="AK79" s="36" t="s">
        <v>160</v>
      </c>
      <c r="AL79" s="36" t="s">
        <v>76</v>
      </c>
      <c r="AO79" s="36" t="s">
        <v>169</v>
      </c>
    </row>
    <row r="80" spans="1:42" ht="153.75" customHeight="1" x14ac:dyDescent="0.3">
      <c r="A80" s="216"/>
      <c r="B80" s="223"/>
      <c r="C80" s="225"/>
      <c r="D80" s="228"/>
      <c r="E80" s="230"/>
      <c r="F80" s="232"/>
      <c r="G80" s="234"/>
      <c r="H80" s="234"/>
      <c r="I80" s="57"/>
      <c r="J80" s="237"/>
      <c r="K80" s="225"/>
      <c r="L80" s="58" t="s">
        <v>170</v>
      </c>
      <c r="M80" s="69" t="s">
        <v>92</v>
      </c>
      <c r="N80" s="79">
        <f>IF(M80="SE INVESTIGAN Y SE RESUELVEN OPORTUNAMENTE",15,IF(M80="NO SE INVESTIGAN Y SE RESUELVEN OPORTUNAMENTE",0,""))</f>
        <v>15</v>
      </c>
      <c r="O80" s="241"/>
      <c r="P80" s="257"/>
      <c r="Q80" s="241"/>
      <c r="R80" s="243"/>
      <c r="S80" s="245"/>
      <c r="T80" s="247"/>
      <c r="U80" s="228"/>
      <c r="V80" s="219"/>
      <c r="W80" s="220"/>
      <c r="X80" s="296"/>
      <c r="Y80" s="210"/>
      <c r="Z80" s="210"/>
      <c r="AA80" s="252"/>
      <c r="AB80" s="210"/>
      <c r="AC80" s="220"/>
      <c r="AD80" s="208" t="s">
        <v>278</v>
      </c>
      <c r="AE80" s="210" t="s">
        <v>268</v>
      </c>
      <c r="AF80" s="275"/>
      <c r="AG80" s="296"/>
      <c r="AH80" s="36" t="s">
        <v>146</v>
      </c>
      <c r="AO80" s="36" t="s">
        <v>173</v>
      </c>
    </row>
    <row r="81" spans="1:41" ht="153.75" customHeight="1" x14ac:dyDescent="0.3">
      <c r="A81" s="216"/>
      <c r="B81" s="223"/>
      <c r="C81" s="226"/>
      <c r="D81" s="229"/>
      <c r="E81" s="211"/>
      <c r="F81" s="233"/>
      <c r="G81" s="235"/>
      <c r="H81" s="235"/>
      <c r="I81" s="57"/>
      <c r="J81" s="237"/>
      <c r="K81" s="226"/>
      <c r="L81" s="58" t="s">
        <v>174</v>
      </c>
      <c r="M81" s="69" t="s">
        <v>98</v>
      </c>
      <c r="N81" s="79">
        <f>IF(M81="COMPLETA",10,IF(M81="INCOMPLETA",5,IF(M81="NO EXISTE",0,"")))</f>
        <v>10</v>
      </c>
      <c r="O81" s="241"/>
      <c r="P81" s="258"/>
      <c r="Q81" s="242"/>
      <c r="R81" s="244"/>
      <c r="S81" s="246"/>
      <c r="T81" s="247"/>
      <c r="U81" s="229"/>
      <c r="V81" s="219"/>
      <c r="W81" s="221"/>
      <c r="X81" s="306"/>
      <c r="Y81" s="211"/>
      <c r="Z81" s="250"/>
      <c r="AA81" s="253"/>
      <c r="AB81" s="211"/>
      <c r="AC81" s="221"/>
      <c r="AD81" s="209"/>
      <c r="AE81" s="211"/>
      <c r="AF81" s="276"/>
      <c r="AG81" s="306"/>
      <c r="AO81" s="36" t="s">
        <v>176</v>
      </c>
    </row>
    <row r="82" spans="1:41" ht="33" customHeight="1" x14ac:dyDescent="0.3">
      <c r="A82" s="216"/>
      <c r="B82" s="222" t="s">
        <v>279</v>
      </c>
      <c r="C82" s="224" t="s">
        <v>280</v>
      </c>
      <c r="D82" s="227" t="s">
        <v>69</v>
      </c>
      <c r="E82" s="210" t="s">
        <v>281</v>
      </c>
      <c r="F82" s="231" t="s">
        <v>282</v>
      </c>
      <c r="G82" s="234" t="s">
        <v>68</v>
      </c>
      <c r="H82" s="234" t="s">
        <v>67</v>
      </c>
      <c r="I82" s="57" t="str">
        <f>CONCATENATE(G82,H82)</f>
        <v>POSIBLEMODERADO</v>
      </c>
      <c r="J82" s="236" t="str">
        <f>I83</f>
        <v>3. ALTO</v>
      </c>
      <c r="K82" s="224" t="s">
        <v>337</v>
      </c>
      <c r="L82" s="58" t="s">
        <v>135</v>
      </c>
      <c r="M82" s="69" t="s">
        <v>59</v>
      </c>
      <c r="N82" s="79">
        <f>IF(M82="ASIGNADO",15,IF(M82="NO ASIGNADO",0,""))</f>
        <v>15</v>
      </c>
      <c r="O82" s="255">
        <f>SUM(N82:N88)</f>
        <v>100</v>
      </c>
      <c r="P82" s="256" t="s">
        <v>115</v>
      </c>
      <c r="Q82" s="259">
        <f>IF(Q85="DÉBIL",0,IF(Q85="MODERADO",50,IF(Q85="FUERTE",100,"")))</f>
        <v>100</v>
      </c>
      <c r="R82" s="260"/>
      <c r="S82" s="262" t="s">
        <v>136</v>
      </c>
      <c r="T82" s="262" t="s">
        <v>136</v>
      </c>
      <c r="U82" s="263" t="s">
        <v>129</v>
      </c>
      <c r="V82" s="218" t="s">
        <v>137</v>
      </c>
      <c r="W82" s="220">
        <v>2018</v>
      </c>
      <c r="X82" s="224" t="s">
        <v>283</v>
      </c>
      <c r="Y82" s="210"/>
      <c r="Z82" s="208"/>
      <c r="AA82" s="251"/>
      <c r="AB82" s="210"/>
      <c r="AC82" s="254">
        <v>44561</v>
      </c>
      <c r="AD82" s="231" t="s">
        <v>338</v>
      </c>
      <c r="AE82" s="210" t="s">
        <v>175</v>
      </c>
      <c r="AF82" s="214"/>
      <c r="AG82" s="296" t="s">
        <v>348</v>
      </c>
      <c r="AH82" s="36" t="s">
        <v>141</v>
      </c>
      <c r="AI82" s="36" t="s">
        <v>142</v>
      </c>
      <c r="AJ82" s="36" t="s">
        <v>67</v>
      </c>
      <c r="AK82" s="36" t="s">
        <v>119</v>
      </c>
      <c r="AL82" s="36" t="s">
        <v>67</v>
      </c>
      <c r="AN82" s="36" t="s">
        <v>143</v>
      </c>
      <c r="AO82" s="36" t="s">
        <v>144</v>
      </c>
    </row>
    <row r="83" spans="1:41" ht="37.5" customHeight="1" x14ac:dyDescent="0.3">
      <c r="A83" s="216"/>
      <c r="B83" s="223"/>
      <c r="C83" s="225"/>
      <c r="D83" s="228"/>
      <c r="E83" s="230"/>
      <c r="F83" s="232"/>
      <c r="G83" s="234"/>
      <c r="H83" s="234"/>
      <c r="I83" s="57" t="str">
        <f>IF(I82="RARA VEZINSIGNIFICANTE","1. BAJO",IF(I82="RARA VEZMENOR","2. BAJO",IF(I82="IMPROBABLEINSIGNIFICANTE","3. BAJO",IF(I82="IMPROBABLEMENOR","4. BAJO",IF(I82="POSIBLEINSIGNIFICANTE","5. BAJO",IF(I82="RARA VEZMODERADO","1. MODERADO",IF(I82="IMPROBABLEMODERADO","2. MODERADO",IF(I82="POSIBLEMENOR","3. MODERADO",IF(I82="PROBABLEINSIGNIFICANTE","4. MODERADO",IF(I82="RARA VEZMAYOR","1. ALTO",IF(I82="IMPROBABLEMAYOR","2. ALTO",IF(I82="POSIBLEMODERADO","3. ALTO",IF(I82="PROBABLEMENOR","4. ALTO",IF(I82="PROBABLEMODERADO","5. ALTO",IF(I82="CASI SEGUROINSIGNIFICANTE","6. ALTO",IF(I82="CASI SEGUROMENOR","7. ALTO",IF(I82="RARA VEZCATASTRÓFICO","1. EXTREMO",IF(I82="IMPROBABLECATASTRÓFICO","2. EXTREMO",IF(I82="POSIBLEMAYOR","3. EXTREMO",IF(I82="POSIBLECATASTRÓFICO","4. EXTREMO",IF(I82="PROBABLEMAYOR","5. EXTREMO",IF(I82="PROBABLECATASTRÓFICO","6. EXTREMO",IF(I82="CASI SEGUROMODERADO","7. EXTREMO",IF(I82="CASI SEGUROMAYOR","8. EXTREMO",IF(I82="CASI SEGUROCATASTRÓFICO","9. EXTREMO","")))))))))))))))))))))))))</f>
        <v>3. ALTO</v>
      </c>
      <c r="J83" s="237"/>
      <c r="K83" s="225"/>
      <c r="L83" s="58" t="s">
        <v>145</v>
      </c>
      <c r="M83" s="69" t="s">
        <v>65</v>
      </c>
      <c r="N83" s="79">
        <f>IF(M83="ADECUADO",15,IF(M83="INADECUADO",0,""))</f>
        <v>15</v>
      </c>
      <c r="O83" s="255"/>
      <c r="P83" s="257"/>
      <c r="Q83" s="259"/>
      <c r="R83" s="261"/>
      <c r="S83" s="262"/>
      <c r="T83" s="262"/>
      <c r="U83" s="263"/>
      <c r="V83" s="219"/>
      <c r="W83" s="220"/>
      <c r="X83" s="224"/>
      <c r="Y83" s="230"/>
      <c r="Z83" s="212"/>
      <c r="AA83" s="252"/>
      <c r="AB83" s="230"/>
      <c r="AC83" s="220"/>
      <c r="AD83" s="232"/>
      <c r="AE83" s="230"/>
      <c r="AF83" s="214"/>
      <c r="AG83" s="296"/>
      <c r="AH83" s="36" t="s">
        <v>136</v>
      </c>
      <c r="AI83" s="36" t="s">
        <v>146</v>
      </c>
      <c r="AL83" s="36" t="s">
        <v>72</v>
      </c>
      <c r="AN83" s="36" t="s">
        <v>147</v>
      </c>
      <c r="AO83" s="36" t="s">
        <v>148</v>
      </c>
    </row>
    <row r="84" spans="1:41" ht="63.75" customHeight="1" x14ac:dyDescent="0.3">
      <c r="A84" s="216"/>
      <c r="B84" s="223"/>
      <c r="C84" s="225"/>
      <c r="D84" s="228"/>
      <c r="E84" s="230"/>
      <c r="F84" s="232"/>
      <c r="G84" s="234"/>
      <c r="H84" s="234"/>
      <c r="I84" s="57" t="str">
        <f>IF(OR(I83="1. BAJO",I83="2. BAJO",I83="3. BAJO",I83="4. BAJO",I83="5. BAJO"),"BAJO",IF(OR(I83="1. MODERADO",I83="2. MODERADO",I83="3. MODERADO",I83="4. MODERADO"),"MODERADO",IF(OR(I83="1. ALTO",I83="2. ALTO",I83="3. ALTO",I83="4. ALTO",I83="5. ALTO",I83="6. ALTO",I83="7. ALTO"),"ALTO",IF(OR(I83="1. EXTREMO",I83="2. EXTREMO",I83="3. EXTREMO",I83="4. EXTREMO",I83="5. EXTREMO",I83="6. EXTREMO",I83="7. EXTREMO",I83="8. EXTREMO",I83="9. EXTREMO"),"EXTREMO",""))))</f>
        <v>ALTO</v>
      </c>
      <c r="J84" s="237"/>
      <c r="K84" s="225"/>
      <c r="L84" s="62" t="s">
        <v>149</v>
      </c>
      <c r="M84" s="69" t="s">
        <v>70</v>
      </c>
      <c r="N84" s="79">
        <f>IF(M84="OPORTUNA",15,IF(M84="INOPORTUNA",0,""))</f>
        <v>15</v>
      </c>
      <c r="O84" s="255"/>
      <c r="P84" s="257"/>
      <c r="Q84" s="259"/>
      <c r="R84" s="261"/>
      <c r="S84" s="63" t="s">
        <v>150</v>
      </c>
      <c r="T84" s="63" t="s">
        <v>151</v>
      </c>
      <c r="U84" s="263"/>
      <c r="V84" s="219"/>
      <c r="W84" s="220"/>
      <c r="X84" s="224"/>
      <c r="Y84" s="230"/>
      <c r="Z84" s="212"/>
      <c r="AA84" s="252"/>
      <c r="AB84" s="230"/>
      <c r="AC84" s="220"/>
      <c r="AD84" s="232"/>
      <c r="AE84" s="230"/>
      <c r="AF84" s="214"/>
      <c r="AG84" s="296"/>
      <c r="AH84" s="36" t="s">
        <v>154</v>
      </c>
      <c r="AI84" s="36" t="s">
        <v>137</v>
      </c>
      <c r="AJ84" s="36" t="s">
        <v>155</v>
      </c>
      <c r="AK84" s="36" t="s">
        <v>156</v>
      </c>
      <c r="AL84" s="36" t="s">
        <v>78</v>
      </c>
      <c r="AO84" s="36" t="s">
        <v>157</v>
      </c>
    </row>
    <row r="85" spans="1:41" ht="66" customHeight="1" x14ac:dyDescent="0.3">
      <c r="A85" s="216"/>
      <c r="B85" s="223"/>
      <c r="C85" s="225"/>
      <c r="D85" s="228"/>
      <c r="E85" s="59" t="s">
        <v>158</v>
      </c>
      <c r="F85" s="232"/>
      <c r="G85" s="234"/>
      <c r="H85" s="234"/>
      <c r="I85" s="57"/>
      <c r="J85" s="237"/>
      <c r="K85" s="225"/>
      <c r="L85" s="58" t="s">
        <v>159</v>
      </c>
      <c r="M85" s="69" t="s">
        <v>160</v>
      </c>
      <c r="N85" s="79">
        <f>IF(M85="PREVENIR",15,IF(M85="DETECTAR",10,IF(M85="NO ES UN CONTROL",0,"")))</f>
        <v>15</v>
      </c>
      <c r="O85" s="241" t="str">
        <f>IF(O82&lt;86,"DÉBIL",IF(O82&lt;96,"MODERADO",IF(O82&lt;101,"FUERTE","")))</f>
        <v>FUERTE</v>
      </c>
      <c r="P85" s="257"/>
      <c r="Q85" s="241" t="str">
        <f>IF(AND(O85="FUERTE",P82="FUERTE (SIEMPRE SE EJECUTA)"),"FUERTE",IF(OR(O85="DÉBIL",P82="DÉBIL (NO SE EJECUTA)"),"DÉBIL",IF(OR(O85="MODERADO",P82="MODERADO (ALGUNAS VECES)"),"MODERADO")))</f>
        <v>FUERTE</v>
      </c>
      <c r="R85" s="243" t="str">
        <f>IF(AND(O85="FUERTE",P82="FUERTE (SIEMPRE SE EJECUTA)"),"NO","SÍ")</f>
        <v>NO</v>
      </c>
      <c r="S85" s="245">
        <f>IF(AND($Q85="FUERTE",$S82="DIRECTAMENTE",$T82="DIRECTAMENTE"),2,IF(AND($Q85="FUERTE",$S82="DIRECTAMENTE",$T82="INDIRECTAMENTE"),2,IF(AND($Q85="FUERTE",$S82="DIRECTAMENTE",$T82="NO DISMINUYE"),2,IF(AND($Q85="FUERTE",$S82="NO DISMINUYE",$T82="DIRECTAMENTE"),0,IF(AND($Q85="MODERADO",$S82="DIRECTAMENTE",$T82="DIRECTAMENTE"),1,IF(AND($Q85="MODERADO",$S82="DIRECTAMENTE",$T82="INDIRECTAMENTE"),1,IF(AND($Q85="MODERADO",$S82="DIRECTAMENTE",$T82="NO DISMINUYE"),1,IF(AND($Q85="MODERADO",$S82="NO DISMINUYE",$T82="DIRECTAMENTE"),0,"N/A"))))))))</f>
        <v>2</v>
      </c>
      <c r="T85" s="246">
        <f>IF(AND($Q85="FUERTE",$S82="DIRECTAMENTE",$T82="DIRECTAMENTE"),2,IF(AND($Q85="FUERTE",$S82="DIRECTAMENTE",$T82="INDIRECTAMENTE"),1,IF(AND($Q85="FUERTE",$S82="DIRECTAMENTE",$T82="NO DISMINUYE"),0,IF(AND($Q85="FUERTE",$S82="NO DISMINUYE",$T82="DIRECTAMENTE"),2,IF(AND($Q85="MODERADO",$S82="DIRECTAMENTE",$T82="DIRECTAMENTE"),1,IF(AND($Q85="MODERADO",$S82="DIRECTAMENTE",$T82="INDIRECTAMENTE"),0,IF(AND($Q85="MODERADO",$S82="DIRECTAMENTE",$T82="NO DISMINUYE"),0,IF(AND($Q85="MODERADO",$S82="NO DISMINUYE",$T82="DIRECTAMENTE"),1,"N/A"))))))))</f>
        <v>2</v>
      </c>
      <c r="U85" s="263"/>
      <c r="V85" s="219"/>
      <c r="W85" s="220"/>
      <c r="X85" s="224"/>
      <c r="Y85" s="230"/>
      <c r="Z85" s="213"/>
      <c r="AA85" s="252"/>
      <c r="AB85" s="230"/>
      <c r="AC85" s="220"/>
      <c r="AD85" s="232"/>
      <c r="AE85" s="230"/>
      <c r="AF85" s="248"/>
      <c r="AG85" s="296"/>
      <c r="AH85" s="36" t="s">
        <v>136</v>
      </c>
      <c r="AO85" s="36" t="s">
        <v>163</v>
      </c>
    </row>
    <row r="86" spans="1:41" ht="48" customHeight="1" x14ac:dyDescent="0.3">
      <c r="A86" s="216"/>
      <c r="B86" s="223"/>
      <c r="C86" s="225"/>
      <c r="D86" s="228"/>
      <c r="E86" s="230" t="s">
        <v>284</v>
      </c>
      <c r="F86" s="232"/>
      <c r="G86" s="234"/>
      <c r="H86" s="234"/>
      <c r="I86" s="57"/>
      <c r="J86" s="237"/>
      <c r="K86" s="225"/>
      <c r="L86" s="58" t="s">
        <v>165</v>
      </c>
      <c r="M86" s="69" t="s">
        <v>88</v>
      </c>
      <c r="N86" s="79">
        <f>IF(M86="CONFIABLE",15,IF(M86="NO CONFIABLE",0,""))</f>
        <v>15</v>
      </c>
      <c r="O86" s="241"/>
      <c r="P86" s="257"/>
      <c r="Q86" s="241"/>
      <c r="R86" s="243"/>
      <c r="S86" s="245"/>
      <c r="T86" s="247"/>
      <c r="U86" s="263"/>
      <c r="V86" s="219"/>
      <c r="W86" s="220"/>
      <c r="X86" s="224"/>
      <c r="Y86" s="230"/>
      <c r="Z86" s="59" t="s">
        <v>166</v>
      </c>
      <c r="AA86" s="252"/>
      <c r="AB86" s="230"/>
      <c r="AC86" s="220"/>
      <c r="AD86" s="232"/>
      <c r="AE86" s="230"/>
      <c r="AF86" s="248"/>
      <c r="AG86" s="296"/>
      <c r="AH86" s="36" t="s">
        <v>168</v>
      </c>
      <c r="AJ86" s="36" t="s">
        <v>75</v>
      </c>
      <c r="AK86" s="36" t="s">
        <v>160</v>
      </c>
      <c r="AL86" s="36" t="s">
        <v>76</v>
      </c>
      <c r="AO86" s="36" t="s">
        <v>169</v>
      </c>
    </row>
    <row r="87" spans="1:41" ht="66.75" customHeight="1" x14ac:dyDescent="0.3">
      <c r="A87" s="216"/>
      <c r="B87" s="223"/>
      <c r="C87" s="225"/>
      <c r="D87" s="228"/>
      <c r="E87" s="230"/>
      <c r="F87" s="232"/>
      <c r="G87" s="234"/>
      <c r="H87" s="234"/>
      <c r="I87" s="57"/>
      <c r="J87" s="237"/>
      <c r="K87" s="225"/>
      <c r="L87" s="58" t="s">
        <v>170</v>
      </c>
      <c r="M87" s="69" t="s">
        <v>92</v>
      </c>
      <c r="N87" s="79">
        <f>IF(M87="SE INVESTIGAN Y SE RESUELVEN OPORTUNAMENTE",15,IF(M87="NO SE INVESTIGAN Y SE RESUELVEN OPORTUNAMENTE",0,""))</f>
        <v>15</v>
      </c>
      <c r="O87" s="241"/>
      <c r="P87" s="257"/>
      <c r="Q87" s="241"/>
      <c r="R87" s="243"/>
      <c r="S87" s="245"/>
      <c r="T87" s="247"/>
      <c r="U87" s="263"/>
      <c r="V87" s="219"/>
      <c r="W87" s="220"/>
      <c r="X87" s="224"/>
      <c r="Y87" s="230"/>
      <c r="Z87" s="210"/>
      <c r="AA87" s="252"/>
      <c r="AB87" s="230"/>
      <c r="AC87" s="220"/>
      <c r="AD87" s="232"/>
      <c r="AE87" s="230"/>
      <c r="AF87" s="248"/>
      <c r="AG87" s="296"/>
      <c r="AH87" s="36" t="s">
        <v>146</v>
      </c>
      <c r="AO87" s="36" t="s">
        <v>173</v>
      </c>
    </row>
    <row r="88" spans="1:41" ht="48.75" customHeight="1" x14ac:dyDescent="0.3">
      <c r="A88" s="217"/>
      <c r="B88" s="223"/>
      <c r="C88" s="226"/>
      <c r="D88" s="229"/>
      <c r="E88" s="211"/>
      <c r="F88" s="233"/>
      <c r="G88" s="235"/>
      <c r="H88" s="235"/>
      <c r="I88" s="57"/>
      <c r="J88" s="237"/>
      <c r="K88" s="226"/>
      <c r="L88" s="58" t="s">
        <v>174</v>
      </c>
      <c r="M88" s="69" t="s">
        <v>98</v>
      </c>
      <c r="N88" s="79">
        <f>IF(M88="COMPLETA",10,IF(M88="INCOMPLETA",5,IF(M88="NO EXISTE",0,"")))</f>
        <v>10</v>
      </c>
      <c r="O88" s="241"/>
      <c r="P88" s="258"/>
      <c r="Q88" s="242"/>
      <c r="R88" s="244"/>
      <c r="S88" s="246"/>
      <c r="T88" s="247"/>
      <c r="U88" s="264"/>
      <c r="V88" s="219"/>
      <c r="W88" s="221"/>
      <c r="X88" s="238"/>
      <c r="Y88" s="211"/>
      <c r="Z88" s="250"/>
      <c r="AA88" s="253"/>
      <c r="AB88" s="211"/>
      <c r="AC88" s="221"/>
      <c r="AD88" s="233"/>
      <c r="AE88" s="211"/>
      <c r="AF88" s="249"/>
      <c r="AG88" s="306"/>
      <c r="AO88" s="36" t="s">
        <v>176</v>
      </c>
    </row>
    <row r="89" spans="1:41" ht="27.75" customHeight="1" x14ac:dyDescent="0.3">
      <c r="A89" s="338" t="s">
        <v>285</v>
      </c>
      <c r="B89" s="338"/>
      <c r="C89" s="338"/>
      <c r="D89" s="338"/>
      <c r="E89" s="338"/>
      <c r="F89" s="338"/>
      <c r="G89" s="338"/>
      <c r="H89" s="338"/>
      <c r="I89" s="338"/>
      <c r="J89" s="338"/>
      <c r="K89" s="338"/>
      <c r="L89" s="338"/>
      <c r="M89" s="339"/>
      <c r="N89" s="338"/>
      <c r="O89" s="338"/>
      <c r="P89" s="338"/>
      <c r="Q89" s="338"/>
      <c r="R89" s="338"/>
      <c r="S89" s="338"/>
      <c r="T89" s="338"/>
      <c r="U89" s="338"/>
      <c r="V89" s="338"/>
      <c r="W89" s="338"/>
      <c r="X89" s="338"/>
      <c r="Y89" s="338"/>
      <c r="Z89" s="338"/>
      <c r="AA89" s="338"/>
      <c r="AB89" s="338"/>
      <c r="AC89" s="338"/>
      <c r="AD89" s="338"/>
      <c r="AE89" s="338"/>
      <c r="AF89" s="338"/>
      <c r="AG89" s="338"/>
      <c r="AO89" s="36" t="s">
        <v>286</v>
      </c>
    </row>
    <row r="90" spans="1:41" ht="21.75" customHeight="1" x14ac:dyDescent="0.3">
      <c r="A90" s="314" t="s">
        <v>46</v>
      </c>
      <c r="B90" s="314"/>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O90" s="36" t="s">
        <v>287</v>
      </c>
    </row>
    <row r="91" spans="1:41" ht="27.75" customHeight="1" x14ac:dyDescent="0.3">
      <c r="A91" s="336" t="s">
        <v>47</v>
      </c>
      <c r="B91" s="336"/>
      <c r="C91" s="336" t="s">
        <v>288</v>
      </c>
      <c r="D91" s="336"/>
      <c r="E91" s="336"/>
      <c r="F91" s="336"/>
      <c r="G91" s="336"/>
      <c r="H91" s="336"/>
      <c r="I91" s="336"/>
      <c r="J91" s="336"/>
      <c r="K91" s="336"/>
      <c r="L91" s="336"/>
      <c r="M91" s="336"/>
      <c r="N91" s="336"/>
      <c r="O91" s="336"/>
      <c r="P91" s="336"/>
      <c r="Q91" s="336"/>
      <c r="R91" s="336"/>
      <c r="S91" s="336"/>
      <c r="T91" s="336"/>
      <c r="U91" s="336"/>
      <c r="V91" s="336"/>
      <c r="W91" s="336"/>
      <c r="X91" s="336"/>
      <c r="Y91" s="336"/>
      <c r="Z91" s="337" t="s">
        <v>289</v>
      </c>
      <c r="AA91" s="337"/>
      <c r="AB91" s="337"/>
      <c r="AC91" s="337"/>
      <c r="AD91" s="340" t="s">
        <v>50</v>
      </c>
      <c r="AE91" s="340"/>
      <c r="AF91" s="340"/>
      <c r="AG91" s="340"/>
      <c r="AO91" s="36" t="s">
        <v>290</v>
      </c>
    </row>
    <row r="92" spans="1:41" s="37" customFormat="1" ht="27.75" customHeight="1" x14ac:dyDescent="0.3">
      <c r="A92" s="365" t="s">
        <v>291</v>
      </c>
      <c r="B92" s="366"/>
      <c r="C92" s="335" t="s">
        <v>292</v>
      </c>
      <c r="D92" s="335"/>
      <c r="E92" s="335"/>
      <c r="F92" s="335"/>
      <c r="G92" s="335"/>
      <c r="H92" s="335"/>
      <c r="I92" s="335"/>
      <c r="J92" s="335"/>
      <c r="K92" s="335"/>
      <c r="L92" s="335"/>
      <c r="M92" s="335"/>
      <c r="N92" s="335"/>
      <c r="O92" s="335"/>
      <c r="P92" s="335"/>
      <c r="Q92" s="335"/>
      <c r="R92" s="335"/>
      <c r="S92" s="335"/>
      <c r="T92" s="335"/>
      <c r="U92" s="335"/>
      <c r="V92" s="335"/>
      <c r="W92" s="335"/>
      <c r="X92" s="335"/>
      <c r="Y92" s="335"/>
      <c r="Z92" s="204">
        <v>44314</v>
      </c>
      <c r="AA92" s="205"/>
      <c r="AB92" s="205"/>
      <c r="AC92" s="206"/>
      <c r="AD92" s="307" t="s">
        <v>293</v>
      </c>
      <c r="AE92" s="307"/>
      <c r="AF92" s="307"/>
      <c r="AG92" s="307"/>
      <c r="AO92" s="36" t="s">
        <v>294</v>
      </c>
    </row>
    <row r="93" spans="1:41" s="37" customFormat="1" ht="27.75" customHeight="1" x14ac:dyDescent="0.3">
      <c r="A93" s="201">
        <v>2</v>
      </c>
      <c r="B93" s="202"/>
      <c r="C93" s="335" t="s">
        <v>295</v>
      </c>
      <c r="D93" s="335"/>
      <c r="E93" s="335"/>
      <c r="F93" s="335"/>
      <c r="G93" s="335"/>
      <c r="H93" s="335"/>
      <c r="I93" s="335"/>
      <c r="J93" s="335"/>
      <c r="K93" s="335"/>
      <c r="L93" s="335"/>
      <c r="M93" s="335"/>
      <c r="N93" s="335"/>
      <c r="O93" s="335"/>
      <c r="P93" s="335"/>
      <c r="Q93" s="335"/>
      <c r="R93" s="335"/>
      <c r="S93" s="335"/>
      <c r="T93" s="335"/>
      <c r="U93" s="335"/>
      <c r="V93" s="335"/>
      <c r="W93" s="335"/>
      <c r="X93" s="335"/>
      <c r="Y93" s="335"/>
      <c r="Z93" s="204">
        <v>44316</v>
      </c>
      <c r="AA93" s="205"/>
      <c r="AB93" s="205"/>
      <c r="AC93" s="206"/>
      <c r="AD93" s="307" t="s">
        <v>293</v>
      </c>
      <c r="AE93" s="307"/>
      <c r="AF93" s="307"/>
      <c r="AG93" s="307"/>
      <c r="AO93" s="36" t="s">
        <v>259</v>
      </c>
    </row>
    <row r="94" spans="1:41" s="37" customFormat="1" ht="39.75" customHeight="1" x14ac:dyDescent="0.3">
      <c r="A94" s="201">
        <v>3</v>
      </c>
      <c r="B94" s="202"/>
      <c r="C94" s="203" t="s">
        <v>296</v>
      </c>
      <c r="D94" s="203"/>
      <c r="E94" s="203"/>
      <c r="F94" s="203"/>
      <c r="G94" s="203"/>
      <c r="H94" s="203"/>
      <c r="I94" s="203"/>
      <c r="J94" s="203"/>
      <c r="K94" s="203"/>
      <c r="L94" s="203"/>
      <c r="M94" s="203"/>
      <c r="N94" s="203"/>
      <c r="O94" s="203"/>
      <c r="P94" s="203"/>
      <c r="Q94" s="203"/>
      <c r="R94" s="203"/>
      <c r="S94" s="203"/>
      <c r="T94" s="203"/>
      <c r="U94" s="203"/>
      <c r="V94" s="203"/>
      <c r="W94" s="203"/>
      <c r="X94" s="203"/>
      <c r="Y94" s="203"/>
      <c r="Z94" s="204">
        <v>44408</v>
      </c>
      <c r="AA94" s="205"/>
      <c r="AB94" s="205"/>
      <c r="AC94" s="206"/>
      <c r="AD94" s="307" t="s">
        <v>297</v>
      </c>
      <c r="AE94" s="307"/>
      <c r="AF94" s="307"/>
      <c r="AG94" s="307"/>
      <c r="AO94" s="36" t="s">
        <v>259</v>
      </c>
    </row>
    <row r="95" spans="1:41" s="37" customFormat="1" ht="38.25" customHeight="1" x14ac:dyDescent="0.3">
      <c r="A95" s="201">
        <v>4</v>
      </c>
      <c r="B95" s="202"/>
      <c r="C95" s="203" t="s">
        <v>298</v>
      </c>
      <c r="D95" s="203"/>
      <c r="E95" s="203"/>
      <c r="F95" s="203"/>
      <c r="G95" s="203"/>
      <c r="H95" s="203"/>
      <c r="I95" s="203"/>
      <c r="J95" s="203"/>
      <c r="K95" s="203"/>
      <c r="L95" s="203"/>
      <c r="M95" s="203"/>
      <c r="N95" s="203"/>
      <c r="O95" s="203"/>
      <c r="P95" s="203"/>
      <c r="Q95" s="203"/>
      <c r="R95" s="203"/>
      <c r="S95" s="203"/>
      <c r="T95" s="203"/>
      <c r="U95" s="203"/>
      <c r="V95" s="203"/>
      <c r="W95" s="203"/>
      <c r="X95" s="203"/>
      <c r="Y95" s="203"/>
      <c r="Z95" s="204">
        <v>44446</v>
      </c>
      <c r="AA95" s="205"/>
      <c r="AB95" s="205"/>
      <c r="AC95" s="206"/>
      <c r="AD95" s="207" t="s">
        <v>299</v>
      </c>
      <c r="AE95" s="207"/>
      <c r="AF95" s="207"/>
      <c r="AG95" s="207"/>
      <c r="AO95" s="36" t="s">
        <v>251</v>
      </c>
    </row>
    <row r="96" spans="1:41" s="37" customFormat="1" ht="38.25" customHeight="1" x14ac:dyDescent="0.3">
      <c r="A96" s="201">
        <v>5</v>
      </c>
      <c r="B96" s="202"/>
      <c r="C96" s="203" t="s">
        <v>300</v>
      </c>
      <c r="D96" s="203"/>
      <c r="E96" s="203"/>
      <c r="F96" s="203"/>
      <c r="G96" s="203"/>
      <c r="H96" s="203"/>
      <c r="I96" s="203"/>
      <c r="J96" s="203"/>
      <c r="K96" s="203"/>
      <c r="L96" s="203"/>
      <c r="M96" s="203"/>
      <c r="N96" s="203"/>
      <c r="O96" s="203"/>
      <c r="P96" s="203"/>
      <c r="Q96" s="203"/>
      <c r="R96" s="203"/>
      <c r="S96" s="203"/>
      <c r="T96" s="203"/>
      <c r="U96" s="203"/>
      <c r="V96" s="203"/>
      <c r="W96" s="203"/>
      <c r="X96" s="203"/>
      <c r="Y96" s="203"/>
      <c r="Z96" s="204">
        <v>44561</v>
      </c>
      <c r="AA96" s="205"/>
      <c r="AB96" s="205"/>
      <c r="AC96" s="206"/>
      <c r="AD96" s="207" t="s">
        <v>339</v>
      </c>
      <c r="AE96" s="207"/>
      <c r="AF96" s="207"/>
      <c r="AG96" s="207"/>
      <c r="AO96" s="36" t="s">
        <v>251</v>
      </c>
    </row>
    <row r="97" spans="1:41" ht="15" customHeight="1" x14ac:dyDescent="0.3">
      <c r="A97" s="201"/>
      <c r="B97" s="202"/>
      <c r="C97" s="326"/>
      <c r="D97" s="326"/>
      <c r="E97" s="326"/>
      <c r="F97" s="326"/>
      <c r="G97" s="326"/>
      <c r="H97" s="326"/>
      <c r="I97" s="326"/>
      <c r="J97" s="326"/>
      <c r="K97" s="326"/>
      <c r="L97" s="326"/>
      <c r="M97" s="326"/>
      <c r="N97" s="326"/>
      <c r="O97" s="326"/>
      <c r="P97" s="326"/>
      <c r="Q97" s="326"/>
      <c r="R97" s="326"/>
      <c r="S97" s="326"/>
      <c r="T97" s="326"/>
      <c r="U97" s="326"/>
      <c r="V97" s="326"/>
      <c r="W97" s="326"/>
      <c r="X97" s="326"/>
      <c r="Y97" s="326"/>
      <c r="Z97" s="327"/>
      <c r="AA97" s="205"/>
      <c r="AB97" s="205"/>
      <c r="AC97" s="206"/>
      <c r="AD97" s="328"/>
      <c r="AE97" s="328"/>
      <c r="AF97" s="328"/>
      <c r="AG97" s="328"/>
      <c r="AO97" s="36" t="s">
        <v>301</v>
      </c>
    </row>
    <row r="98" spans="1:41" customFormat="1" ht="30.75" customHeight="1" x14ac:dyDescent="0.35">
      <c r="A98" s="322" t="s">
        <v>50</v>
      </c>
      <c r="B98" s="322"/>
      <c r="C98" s="322"/>
      <c r="D98" s="322"/>
      <c r="E98" s="322"/>
      <c r="F98" s="322"/>
      <c r="G98" s="322" t="s">
        <v>302</v>
      </c>
      <c r="H98" s="322"/>
      <c r="I98" s="322"/>
      <c r="J98" s="322"/>
      <c r="K98" s="322"/>
      <c r="L98" s="322"/>
      <c r="M98" s="315" t="s">
        <v>303</v>
      </c>
      <c r="N98" s="316"/>
      <c r="O98" s="316"/>
      <c r="P98" s="316"/>
      <c r="Q98" s="316"/>
      <c r="R98" s="316"/>
      <c r="S98" s="316"/>
      <c r="T98" s="316"/>
      <c r="U98" s="316"/>
      <c r="V98" s="317"/>
      <c r="W98" s="315" t="s">
        <v>304</v>
      </c>
      <c r="X98" s="316"/>
      <c r="Y98" s="316"/>
      <c r="Z98" s="316"/>
      <c r="AA98" s="317"/>
      <c r="AB98" s="308" t="str">
        <f>IF(X7="X","APOYO OFICINA ASESORA DE PLANEACIÓN","APOYO OFICINA DE CONTROL INTERNO")</f>
        <v>APOYO OFICINA DE CONTROL INTERNO</v>
      </c>
      <c r="AC98" s="308"/>
      <c r="AD98" s="308"/>
      <c r="AE98" s="308"/>
      <c r="AF98" s="308"/>
      <c r="AG98" s="308"/>
      <c r="AH98" s="43"/>
      <c r="AO98" s="36" t="s">
        <v>305</v>
      </c>
    </row>
    <row r="99" spans="1:41" s="33" customFormat="1" ht="33.75" customHeight="1" x14ac:dyDescent="0.35">
      <c r="A99" s="42" t="s">
        <v>56</v>
      </c>
      <c r="B99" s="323" t="s">
        <v>339</v>
      </c>
      <c r="C99" s="324"/>
      <c r="D99" s="324"/>
      <c r="E99" s="324"/>
      <c r="F99" s="325"/>
      <c r="G99" s="41" t="s">
        <v>56</v>
      </c>
      <c r="H99" s="140" t="s">
        <v>306</v>
      </c>
      <c r="I99" s="318"/>
      <c r="J99" s="318"/>
      <c r="K99" s="318"/>
      <c r="L99" s="319"/>
      <c r="M99" s="41" t="s">
        <v>56</v>
      </c>
      <c r="N99" s="46"/>
      <c r="O99" s="144" t="s">
        <v>340</v>
      </c>
      <c r="P99" s="144"/>
      <c r="Q99" s="144"/>
      <c r="R99" s="144"/>
      <c r="S99" s="144"/>
      <c r="T99" s="144"/>
      <c r="U99" s="144"/>
      <c r="V99" s="320"/>
      <c r="W99" s="45" t="s">
        <v>56</v>
      </c>
      <c r="X99" s="140" t="s">
        <v>342</v>
      </c>
      <c r="Y99" s="318"/>
      <c r="Z99" s="318"/>
      <c r="AA99" s="319"/>
      <c r="AB99" s="45" t="s">
        <v>56</v>
      </c>
      <c r="AC99" s="120" t="s">
        <v>350</v>
      </c>
      <c r="AD99" s="120"/>
      <c r="AE99" s="120"/>
      <c r="AF99" s="120"/>
      <c r="AG99" s="120"/>
      <c r="AO99" s="36" t="s">
        <v>307</v>
      </c>
    </row>
    <row r="100" spans="1:41" s="33" customFormat="1" ht="32.25" customHeight="1" x14ac:dyDescent="0.35">
      <c r="A100" s="42" t="s">
        <v>57</v>
      </c>
      <c r="B100" s="140" t="s">
        <v>308</v>
      </c>
      <c r="C100" s="318"/>
      <c r="D100" s="318"/>
      <c r="E100" s="318"/>
      <c r="F100" s="319"/>
      <c r="G100" s="42" t="s">
        <v>57</v>
      </c>
      <c r="H100" s="321" t="s">
        <v>309</v>
      </c>
      <c r="I100" s="321"/>
      <c r="J100" s="321"/>
      <c r="K100" s="321"/>
      <c r="L100" s="321"/>
      <c r="M100" s="41" t="s">
        <v>57</v>
      </c>
      <c r="N100" s="47"/>
      <c r="O100" s="321" t="s">
        <v>341</v>
      </c>
      <c r="P100" s="321"/>
      <c r="Q100" s="321"/>
      <c r="R100" s="321"/>
      <c r="S100" s="321"/>
      <c r="T100" s="321"/>
      <c r="U100" s="321"/>
      <c r="V100" s="321"/>
      <c r="W100" s="42" t="s">
        <v>57</v>
      </c>
      <c r="X100" s="140" t="s">
        <v>343</v>
      </c>
      <c r="Y100" s="318"/>
      <c r="Z100" s="318"/>
      <c r="AA100" s="319"/>
      <c r="AB100" s="42" t="s">
        <v>57</v>
      </c>
      <c r="AC100" s="120" t="s">
        <v>349</v>
      </c>
      <c r="AD100" s="120"/>
      <c r="AE100" s="120"/>
      <c r="AF100" s="120"/>
      <c r="AG100" s="120"/>
      <c r="AO100" s="36" t="s">
        <v>310</v>
      </c>
    </row>
    <row r="101" spans="1:41" s="37" customFormat="1" x14ac:dyDescent="0.3">
      <c r="D101" s="38"/>
      <c r="S101" s="55"/>
      <c r="T101" s="55"/>
      <c r="AO101" s="36" t="s">
        <v>311</v>
      </c>
    </row>
    <row r="102" spans="1:41" x14ac:dyDescent="0.3">
      <c r="AO102" s="36" t="s">
        <v>312</v>
      </c>
    </row>
    <row r="103" spans="1:41" x14ac:dyDescent="0.3">
      <c r="AO103" s="36" t="s">
        <v>313</v>
      </c>
    </row>
    <row r="104" spans="1:41" x14ac:dyDescent="0.3">
      <c r="AO104" s="36" t="s">
        <v>220</v>
      </c>
    </row>
    <row r="105" spans="1:41" x14ac:dyDescent="0.3">
      <c r="AO105" s="36" t="s">
        <v>314</v>
      </c>
    </row>
    <row r="106" spans="1:41" x14ac:dyDescent="0.3">
      <c r="AO106" s="36" t="s">
        <v>315</v>
      </c>
    </row>
  </sheetData>
  <sheetProtection selectLockedCells="1"/>
  <dataConsolidate/>
  <mergeCells count="500">
    <mergeCell ref="AD68:AD69"/>
    <mergeCell ref="AD71:AD72"/>
    <mergeCell ref="A94:B94"/>
    <mergeCell ref="C94:Y94"/>
    <mergeCell ref="Z94:AC94"/>
    <mergeCell ref="AD94:AG94"/>
    <mergeCell ref="AG75:AG81"/>
    <mergeCell ref="O78:O81"/>
    <mergeCell ref="Q78:Q81"/>
    <mergeCell ref="R78:R81"/>
    <mergeCell ref="S78:S81"/>
    <mergeCell ref="T78:T81"/>
    <mergeCell ref="AF78:AF81"/>
    <mergeCell ref="Z80:Z81"/>
    <mergeCell ref="X75:X81"/>
    <mergeCell ref="Y75:Y77"/>
    <mergeCell ref="Z75:Z78"/>
    <mergeCell ref="AA75:AA81"/>
    <mergeCell ref="AB75:AB77"/>
    <mergeCell ref="AC75:AC81"/>
    <mergeCell ref="AE75:AE77"/>
    <mergeCell ref="AF75:AF77"/>
    <mergeCell ref="O75:O77"/>
    <mergeCell ref="P75:P81"/>
    <mergeCell ref="Q75:Q77"/>
    <mergeCell ref="R75:R77"/>
    <mergeCell ref="S75:S76"/>
    <mergeCell ref="T75:T76"/>
    <mergeCell ref="U75:U81"/>
    <mergeCell ref="W75:W81"/>
    <mergeCell ref="B75:B81"/>
    <mergeCell ref="C75:C81"/>
    <mergeCell ref="D75:D81"/>
    <mergeCell ref="E75:E77"/>
    <mergeCell ref="F75:F81"/>
    <mergeCell ref="G75:G81"/>
    <mergeCell ref="H75:H81"/>
    <mergeCell ref="J75:J81"/>
    <mergeCell ref="K75:K81"/>
    <mergeCell ref="E79:E81"/>
    <mergeCell ref="A93:B93"/>
    <mergeCell ref="A96:B96"/>
    <mergeCell ref="A9:A11"/>
    <mergeCell ref="Z93:AC93"/>
    <mergeCell ref="C93:Y93"/>
    <mergeCell ref="A8:F8"/>
    <mergeCell ref="G8:AB8"/>
    <mergeCell ref="E9:E11"/>
    <mergeCell ref="B9:B11"/>
    <mergeCell ref="X10:X11"/>
    <mergeCell ref="U10:U11"/>
    <mergeCell ref="Q10:Q11"/>
    <mergeCell ref="V12:V18"/>
    <mergeCell ref="H12:H18"/>
    <mergeCell ref="F9:F11"/>
    <mergeCell ref="G9:J9"/>
    <mergeCell ref="D9:D11"/>
    <mergeCell ref="K10:K11"/>
    <mergeCell ref="U12:U18"/>
    <mergeCell ref="T12:T13"/>
    <mergeCell ref="S12:S13"/>
    <mergeCell ref="K12:K18"/>
    <mergeCell ref="D12:D18"/>
    <mergeCell ref="A92:B92"/>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Z7:AA7"/>
    <mergeCell ref="C92:Y92"/>
    <mergeCell ref="O15:O18"/>
    <mergeCell ref="P12:P18"/>
    <mergeCell ref="AD92:AG92"/>
    <mergeCell ref="A91:B91"/>
    <mergeCell ref="AF12:AF14"/>
    <mergeCell ref="AF15:AF18"/>
    <mergeCell ref="F12:F18"/>
    <mergeCell ref="G12:G18"/>
    <mergeCell ref="B12:B18"/>
    <mergeCell ref="AA12:AA18"/>
    <mergeCell ref="Z12:Z15"/>
    <mergeCell ref="Z17:Z18"/>
    <mergeCell ref="J12:J18"/>
    <mergeCell ref="Z91:AC91"/>
    <mergeCell ref="Z92:AC92"/>
    <mergeCell ref="W12:W18"/>
    <mergeCell ref="E16:E18"/>
    <mergeCell ref="E12:E14"/>
    <mergeCell ref="A89:AG89"/>
    <mergeCell ref="AD91:AG91"/>
    <mergeCell ref="C91:Y91"/>
    <mergeCell ref="B19:B25"/>
    <mergeCell ref="V75:V81"/>
    <mergeCell ref="AC8:AC11"/>
    <mergeCell ref="AG12:AG18"/>
    <mergeCell ref="R10:R11"/>
    <mergeCell ref="R12:R14"/>
    <mergeCell ref="O12:O14"/>
    <mergeCell ref="Q12:Q14"/>
    <mergeCell ref="AC12:AC18"/>
    <mergeCell ref="P10:P11"/>
    <mergeCell ref="Y12:Y13"/>
    <mergeCell ref="AE12:AE13"/>
    <mergeCell ref="AB12:AB13"/>
    <mergeCell ref="AD12:AD13"/>
    <mergeCell ref="W98:AA98"/>
    <mergeCell ref="X99:AA99"/>
    <mergeCell ref="X100:AA100"/>
    <mergeCell ref="O99:V99"/>
    <mergeCell ref="O100:V100"/>
    <mergeCell ref="Z96:AC96"/>
    <mergeCell ref="C96:Y96"/>
    <mergeCell ref="A98:F98"/>
    <mergeCell ref="B99:F99"/>
    <mergeCell ref="B100:F100"/>
    <mergeCell ref="G98:L98"/>
    <mergeCell ref="H99:L99"/>
    <mergeCell ref="H100:L100"/>
    <mergeCell ref="AC100:AG100"/>
    <mergeCell ref="A97:B97"/>
    <mergeCell ref="C97:Y97"/>
    <mergeCell ref="Z97:AC97"/>
    <mergeCell ref="AD97:AG97"/>
    <mergeCell ref="AD93:AG93"/>
    <mergeCell ref="AD96:AG96"/>
    <mergeCell ref="AB98:AG98"/>
    <mergeCell ref="AC99:AG99"/>
    <mergeCell ref="AF7:AG7"/>
    <mergeCell ref="AD8:AG10"/>
    <mergeCell ref="A90:AG90"/>
    <mergeCell ref="C19:C25"/>
    <mergeCell ref="D19:D25"/>
    <mergeCell ref="E19:E21"/>
    <mergeCell ref="F19:F25"/>
    <mergeCell ref="G19:G25"/>
    <mergeCell ref="H19:H25"/>
    <mergeCell ref="J19:J25"/>
    <mergeCell ref="K19:K25"/>
    <mergeCell ref="O19:O21"/>
    <mergeCell ref="E23:E25"/>
    <mergeCell ref="Z19:Z22"/>
    <mergeCell ref="AA19:AA25"/>
    <mergeCell ref="AC19:AC25"/>
    <mergeCell ref="AF19:AF21"/>
    <mergeCell ref="AG19:AG25"/>
    <mergeCell ref="M98:V98"/>
    <mergeCell ref="O22:O25"/>
    <mergeCell ref="Q22:Q25"/>
    <mergeCell ref="R22:R25"/>
    <mergeCell ref="S22:S25"/>
    <mergeCell ref="T22:T25"/>
    <mergeCell ref="AF22:AF25"/>
    <mergeCell ref="Z24:Z25"/>
    <mergeCell ref="P19:P25"/>
    <mergeCell ref="Q19:Q21"/>
    <mergeCell ref="R19:R21"/>
    <mergeCell ref="S19:S20"/>
    <mergeCell ref="T19:T20"/>
    <mergeCell ref="U19:U25"/>
    <mergeCell ref="V19:V25"/>
    <mergeCell ref="W19:W25"/>
    <mergeCell ref="X19:X25"/>
    <mergeCell ref="AD21:AD22"/>
    <mergeCell ref="AE21:AE22"/>
    <mergeCell ref="AB21:AB22"/>
    <mergeCell ref="W26:W32"/>
    <mergeCell ref="B26:B32"/>
    <mergeCell ref="C26:C32"/>
    <mergeCell ref="D26:D32"/>
    <mergeCell ref="E26:E28"/>
    <mergeCell ref="F26:F32"/>
    <mergeCell ref="G26:G32"/>
    <mergeCell ref="H26:H32"/>
    <mergeCell ref="J26:J32"/>
    <mergeCell ref="K26:K32"/>
    <mergeCell ref="E30:E32"/>
    <mergeCell ref="AF26:AF28"/>
    <mergeCell ref="AG26:AG32"/>
    <mergeCell ref="O29:O32"/>
    <mergeCell ref="Q29:Q32"/>
    <mergeCell ref="R29:R32"/>
    <mergeCell ref="S29:S32"/>
    <mergeCell ref="T29:T32"/>
    <mergeCell ref="AF29:AF32"/>
    <mergeCell ref="Z31:Z32"/>
    <mergeCell ref="Y30:Y31"/>
    <mergeCell ref="AB30:AB31"/>
    <mergeCell ref="AE30:AE31"/>
    <mergeCell ref="X26:X32"/>
    <mergeCell ref="Z26:Z29"/>
    <mergeCell ref="AA26:AA32"/>
    <mergeCell ref="AC26:AC32"/>
    <mergeCell ref="O26:O28"/>
    <mergeCell ref="P26:P32"/>
    <mergeCell ref="Q26:Q28"/>
    <mergeCell ref="R26:R28"/>
    <mergeCell ref="S26:S27"/>
    <mergeCell ref="T26:T27"/>
    <mergeCell ref="U26:U32"/>
    <mergeCell ref="V26:V32"/>
    <mergeCell ref="B33:B39"/>
    <mergeCell ref="C33:C39"/>
    <mergeCell ref="D33:D39"/>
    <mergeCell ref="E33:E35"/>
    <mergeCell ref="F33:F39"/>
    <mergeCell ref="G33:G39"/>
    <mergeCell ref="H33:H39"/>
    <mergeCell ref="J33:J39"/>
    <mergeCell ref="K33:K39"/>
    <mergeCell ref="AG33:AG39"/>
    <mergeCell ref="O36:O39"/>
    <mergeCell ref="Q36:Q39"/>
    <mergeCell ref="R36:R39"/>
    <mergeCell ref="S36:S39"/>
    <mergeCell ref="T36:T39"/>
    <mergeCell ref="AF36:AF39"/>
    <mergeCell ref="E37:E39"/>
    <mergeCell ref="Z38:Z39"/>
    <mergeCell ref="X33:X39"/>
    <mergeCell ref="Z33:Z36"/>
    <mergeCell ref="AA33:AA39"/>
    <mergeCell ref="AC33:AC39"/>
    <mergeCell ref="AF33:AF35"/>
    <mergeCell ref="O33:O35"/>
    <mergeCell ref="P33:P39"/>
    <mergeCell ref="Q33:Q35"/>
    <mergeCell ref="R33:R35"/>
    <mergeCell ref="S33:S34"/>
    <mergeCell ref="T33:T34"/>
    <mergeCell ref="U33:U39"/>
    <mergeCell ref="V33:V39"/>
    <mergeCell ref="W33:W39"/>
    <mergeCell ref="Y37:Y38"/>
    <mergeCell ref="U40:U46"/>
    <mergeCell ref="V40:V46"/>
    <mergeCell ref="W40:W46"/>
    <mergeCell ref="B40:B46"/>
    <mergeCell ref="C40:C46"/>
    <mergeCell ref="D40:D46"/>
    <mergeCell ref="E40:E42"/>
    <mergeCell ref="F40:F46"/>
    <mergeCell ref="G40:G46"/>
    <mergeCell ref="H40:H46"/>
    <mergeCell ref="J40:J46"/>
    <mergeCell ref="K40:K46"/>
    <mergeCell ref="AG40:AG46"/>
    <mergeCell ref="O43:O46"/>
    <mergeCell ref="Q43:Q46"/>
    <mergeCell ref="R43:R46"/>
    <mergeCell ref="S43:S46"/>
    <mergeCell ref="T43:T46"/>
    <mergeCell ref="AF43:AF46"/>
    <mergeCell ref="E44:E46"/>
    <mergeCell ref="Z45:Z46"/>
    <mergeCell ref="X40:X46"/>
    <mergeCell ref="Y40:Y46"/>
    <mergeCell ref="Z40:Z43"/>
    <mergeCell ref="AA40:AA46"/>
    <mergeCell ref="AB40:AB46"/>
    <mergeCell ref="AC40:AC46"/>
    <mergeCell ref="AD40:AD46"/>
    <mergeCell ref="AE40:AE46"/>
    <mergeCell ref="AF40:AF42"/>
    <mergeCell ref="O40:O42"/>
    <mergeCell ref="P40:P46"/>
    <mergeCell ref="Q40:Q42"/>
    <mergeCell ref="R40:R42"/>
    <mergeCell ref="S40:S41"/>
    <mergeCell ref="T40:T41"/>
    <mergeCell ref="B47:B53"/>
    <mergeCell ref="C47:C53"/>
    <mergeCell ref="D47:D53"/>
    <mergeCell ref="E47:E49"/>
    <mergeCell ref="F47:F53"/>
    <mergeCell ref="G47:G53"/>
    <mergeCell ref="H47:H53"/>
    <mergeCell ref="J47:J53"/>
    <mergeCell ref="K47:K53"/>
    <mergeCell ref="E51:E53"/>
    <mergeCell ref="O47:O49"/>
    <mergeCell ref="P47:P53"/>
    <mergeCell ref="Q47:Q49"/>
    <mergeCell ref="R47:R49"/>
    <mergeCell ref="S47:S48"/>
    <mergeCell ref="T47:T48"/>
    <mergeCell ref="U47:U53"/>
    <mergeCell ref="V47:V53"/>
    <mergeCell ref="W47:W53"/>
    <mergeCell ref="W54:W60"/>
    <mergeCell ref="X47:X53"/>
    <mergeCell ref="Y47:Y53"/>
    <mergeCell ref="Z47:Z50"/>
    <mergeCell ref="AF47:AF49"/>
    <mergeCell ref="AA54:AA60"/>
    <mergeCell ref="AC54:AC60"/>
    <mergeCell ref="AF54:AF56"/>
    <mergeCell ref="AA47:AA53"/>
    <mergeCell ref="AB47:AB53"/>
    <mergeCell ref="AC47:AC53"/>
    <mergeCell ref="AD47:AD53"/>
    <mergeCell ref="AE47:AE53"/>
    <mergeCell ref="AE59:AE60"/>
    <mergeCell ref="AE57:AE58"/>
    <mergeCell ref="AE54:AE56"/>
    <mergeCell ref="AB54:AB60"/>
    <mergeCell ref="O61:O63"/>
    <mergeCell ref="P61:P67"/>
    <mergeCell ref="Q61:Q63"/>
    <mergeCell ref="Z66:Z67"/>
    <mergeCell ref="AG47:AG53"/>
    <mergeCell ref="O50:O53"/>
    <mergeCell ref="Q50:Q53"/>
    <mergeCell ref="R50:R53"/>
    <mergeCell ref="S50:S53"/>
    <mergeCell ref="T50:T53"/>
    <mergeCell ref="AF50:AF53"/>
    <mergeCell ref="AG54:AG60"/>
    <mergeCell ref="O57:O60"/>
    <mergeCell ref="Q57:Q60"/>
    <mergeCell ref="R57:R60"/>
    <mergeCell ref="S57:S60"/>
    <mergeCell ref="T57:T60"/>
    <mergeCell ref="AF57:AF60"/>
    <mergeCell ref="Z52:Z53"/>
    <mergeCell ref="R54:R56"/>
    <mergeCell ref="S54:S55"/>
    <mergeCell ref="T54:T55"/>
    <mergeCell ref="U54:U60"/>
    <mergeCell ref="V54:V60"/>
    <mergeCell ref="K54:K60"/>
    <mergeCell ref="O54:O56"/>
    <mergeCell ref="P54:P60"/>
    <mergeCell ref="Q54:Q56"/>
    <mergeCell ref="Y54:Y60"/>
    <mergeCell ref="AF61:AF63"/>
    <mergeCell ref="B61:B67"/>
    <mergeCell ref="C61:C67"/>
    <mergeCell ref="D61:D67"/>
    <mergeCell ref="X61:X67"/>
    <mergeCell ref="Y61:Y67"/>
    <mergeCell ref="Z61:Z64"/>
    <mergeCell ref="O64:O67"/>
    <mergeCell ref="Q64:Q67"/>
    <mergeCell ref="R64:R67"/>
    <mergeCell ref="S64:S67"/>
    <mergeCell ref="T64:T67"/>
    <mergeCell ref="AF64:AF67"/>
    <mergeCell ref="E61:E63"/>
    <mergeCell ref="F61:F67"/>
    <mergeCell ref="G61:G67"/>
    <mergeCell ref="H61:H67"/>
    <mergeCell ref="J61:J67"/>
    <mergeCell ref="K61:K67"/>
    <mergeCell ref="D68:D74"/>
    <mergeCell ref="E68:E70"/>
    <mergeCell ref="F68:F74"/>
    <mergeCell ref="G68:G74"/>
    <mergeCell ref="H68:H74"/>
    <mergeCell ref="J68:J74"/>
    <mergeCell ref="B54:B60"/>
    <mergeCell ref="C54:C60"/>
    <mergeCell ref="D54:D60"/>
    <mergeCell ref="E65:E67"/>
    <mergeCell ref="E58:E60"/>
    <mergeCell ref="E54:E56"/>
    <mergeCell ref="F54:F60"/>
    <mergeCell ref="G54:G60"/>
    <mergeCell ref="H54:H60"/>
    <mergeCell ref="J54:J60"/>
    <mergeCell ref="E72:E74"/>
    <mergeCell ref="Z73:Z74"/>
    <mergeCell ref="W68:W74"/>
    <mergeCell ref="X68:X74"/>
    <mergeCell ref="Z68:Z71"/>
    <mergeCell ref="AA68:AA74"/>
    <mergeCell ref="AC68:AC74"/>
    <mergeCell ref="K68:K74"/>
    <mergeCell ref="O68:O70"/>
    <mergeCell ref="P68:P74"/>
    <mergeCell ref="Q68:Q70"/>
    <mergeCell ref="R68:R70"/>
    <mergeCell ref="S68:S69"/>
    <mergeCell ref="T68:T69"/>
    <mergeCell ref="U68:U74"/>
    <mergeCell ref="V68:V74"/>
    <mergeCell ref="AD33:AD35"/>
    <mergeCell ref="AD78:AD79"/>
    <mergeCell ref="AA61:AA67"/>
    <mergeCell ref="AB61:AB67"/>
    <mergeCell ref="AF68:AF70"/>
    <mergeCell ref="AG68:AG74"/>
    <mergeCell ref="O71:O74"/>
    <mergeCell ref="Q71:Q74"/>
    <mergeCell ref="R71:R74"/>
    <mergeCell ref="S71:S74"/>
    <mergeCell ref="T71:T74"/>
    <mergeCell ref="AF71:AF74"/>
    <mergeCell ref="AC61:AC67"/>
    <mergeCell ref="AD61:AD67"/>
    <mergeCell ref="Z59:Z60"/>
    <mergeCell ref="R61:R63"/>
    <mergeCell ref="S61:S62"/>
    <mergeCell ref="T61:T62"/>
    <mergeCell ref="U61:U67"/>
    <mergeCell ref="V61:V67"/>
    <mergeCell ref="W61:W67"/>
    <mergeCell ref="X54:X60"/>
    <mergeCell ref="Z54:Z57"/>
    <mergeCell ref="AG61:AG67"/>
    <mergeCell ref="R82:R84"/>
    <mergeCell ref="S82:S83"/>
    <mergeCell ref="T82:T83"/>
    <mergeCell ref="U82:U88"/>
    <mergeCell ref="AE27:AE28"/>
    <mergeCell ref="Y80:Y81"/>
    <mergeCell ref="Y78:Y79"/>
    <mergeCell ref="AB78:AB79"/>
    <mergeCell ref="AB80:AB81"/>
    <mergeCell ref="AE78:AE79"/>
    <mergeCell ref="AE80:AE81"/>
    <mergeCell ref="AE71:AE72"/>
    <mergeCell ref="AE73:AE74"/>
    <mergeCell ref="Y33:Y35"/>
    <mergeCell ref="AB33:AB35"/>
    <mergeCell ref="AB38:AB39"/>
    <mergeCell ref="AE33:AE35"/>
    <mergeCell ref="AE38:AE39"/>
    <mergeCell ref="AE61:AE67"/>
    <mergeCell ref="Y68:Y74"/>
    <mergeCell ref="AB68:AB74"/>
    <mergeCell ref="AE68:AE69"/>
    <mergeCell ref="AD27:AD28"/>
    <mergeCell ref="AD30:AD31"/>
    <mergeCell ref="Y27:Y28"/>
    <mergeCell ref="AB27:AB28"/>
    <mergeCell ref="B68:B74"/>
    <mergeCell ref="C68:C74"/>
    <mergeCell ref="AG82:AG88"/>
    <mergeCell ref="O85:O88"/>
    <mergeCell ref="Q85:Q88"/>
    <mergeCell ref="R85:R88"/>
    <mergeCell ref="S85:S88"/>
    <mergeCell ref="T85:T88"/>
    <mergeCell ref="AF85:AF88"/>
    <mergeCell ref="Z87:Z88"/>
    <mergeCell ref="Y82:Y88"/>
    <mergeCell ref="AB82:AB88"/>
    <mergeCell ref="AE82:AE88"/>
    <mergeCell ref="X82:X88"/>
    <mergeCell ref="Z82:Z85"/>
    <mergeCell ref="AA82:AA88"/>
    <mergeCell ref="AC82:AC88"/>
    <mergeCell ref="AD82:AD88"/>
    <mergeCell ref="AF82:AF84"/>
    <mergeCell ref="O82:O84"/>
    <mergeCell ref="P82:P88"/>
    <mergeCell ref="Q82:Q84"/>
    <mergeCell ref="A95:B95"/>
    <mergeCell ref="C95:Y95"/>
    <mergeCell ref="Z95:AC95"/>
    <mergeCell ref="AD95:AG95"/>
    <mergeCell ref="AD80:AD81"/>
    <mergeCell ref="AD38:AD39"/>
    <mergeCell ref="AD73:AD74"/>
    <mergeCell ref="AD75:AD77"/>
    <mergeCell ref="AD59:AD60"/>
    <mergeCell ref="AD57:AD58"/>
    <mergeCell ref="AD54:AD56"/>
    <mergeCell ref="A12:A88"/>
    <mergeCell ref="V82:V88"/>
    <mergeCell ref="W82:W88"/>
    <mergeCell ref="B82:B88"/>
    <mergeCell ref="C82:C88"/>
    <mergeCell ref="D82:D88"/>
    <mergeCell ref="E82:E84"/>
    <mergeCell ref="F82:F88"/>
    <mergeCell ref="G82:G88"/>
    <mergeCell ref="H82:H88"/>
    <mergeCell ref="J82:J88"/>
    <mergeCell ref="K82:K88"/>
    <mergeCell ref="E86:E88"/>
  </mergeCells>
  <conditionalFormatting sqref="J12:J18">
    <cfRule type="containsText" dxfId="87" priority="111" operator="containsText" text="EXTREMO">
      <formula>NOT(ISERROR(SEARCH("EXTREMO",J12)))</formula>
    </cfRule>
    <cfRule type="containsText" dxfId="86" priority="112" operator="containsText" text="ALTO">
      <formula>NOT(ISERROR(SEARCH("ALTO",J12)))</formula>
    </cfRule>
    <cfRule type="containsText" dxfId="85" priority="113" operator="containsText" text="MODERADO">
      <formula>NOT(ISERROR(SEARCH("MODERADO",J12)))</formula>
    </cfRule>
    <cfRule type="containsText" dxfId="84" priority="114" operator="containsText" text="BAJO">
      <formula>NOT(ISERROR(SEARCH("BAJO",J12)))</formula>
    </cfRule>
  </conditionalFormatting>
  <conditionalFormatting sqref="U12:U18">
    <cfRule type="containsText" dxfId="83" priority="105" operator="containsText" text="EXTREMO">
      <formula>NOT(ISERROR(SEARCH("EXTREMO",U12)))</formula>
    </cfRule>
    <cfRule type="containsText" dxfId="82" priority="106" operator="containsText" text="MODERADO">
      <formula>NOT(ISERROR(SEARCH("MODERADO",U12)))</formula>
    </cfRule>
    <cfRule type="containsText" dxfId="81" priority="107" operator="containsText" text="ALTO">
      <formula>NOT(ISERROR(SEARCH("ALTO",U12)))</formula>
    </cfRule>
    <cfRule type="containsText" dxfId="80" priority="108" operator="containsText" text="BAJO">
      <formula>NOT(ISERROR(SEARCH("BAJO",U12)))</formula>
    </cfRule>
  </conditionalFormatting>
  <conditionalFormatting sqref="J19:J25">
    <cfRule type="containsText" dxfId="79" priority="101" operator="containsText" text="EXTREMO">
      <formula>NOT(ISERROR(SEARCH("EXTREMO",J19)))</formula>
    </cfRule>
    <cfRule type="containsText" dxfId="78" priority="102" operator="containsText" text="ALTO">
      <formula>NOT(ISERROR(SEARCH("ALTO",J19)))</formula>
    </cfRule>
    <cfRule type="containsText" dxfId="77" priority="103" operator="containsText" text="MODERADO">
      <formula>NOT(ISERROR(SEARCH("MODERADO",J19)))</formula>
    </cfRule>
    <cfRule type="containsText" dxfId="76" priority="104" operator="containsText" text="BAJO">
      <formula>NOT(ISERROR(SEARCH("BAJO",J19)))</formula>
    </cfRule>
  </conditionalFormatting>
  <conditionalFormatting sqref="U19:U25">
    <cfRule type="containsText" dxfId="75" priority="97" operator="containsText" text="EXTREMO">
      <formula>NOT(ISERROR(SEARCH("EXTREMO",U19)))</formula>
    </cfRule>
    <cfRule type="containsText" dxfId="74" priority="98" operator="containsText" text="MODERADO">
      <formula>NOT(ISERROR(SEARCH("MODERADO",U19)))</formula>
    </cfRule>
    <cfRule type="containsText" dxfId="73" priority="99" operator="containsText" text="ALTO">
      <formula>NOT(ISERROR(SEARCH("ALTO",U19)))</formula>
    </cfRule>
    <cfRule type="containsText" dxfId="72" priority="100" operator="containsText" text="BAJO">
      <formula>NOT(ISERROR(SEARCH("BAJO",U19)))</formula>
    </cfRule>
  </conditionalFormatting>
  <conditionalFormatting sqref="J26:J32">
    <cfRule type="containsText" dxfId="71" priority="93" operator="containsText" text="EXTREMO">
      <formula>NOT(ISERROR(SEARCH("EXTREMO",J26)))</formula>
    </cfRule>
    <cfRule type="containsText" dxfId="70" priority="94" operator="containsText" text="ALTO">
      <formula>NOT(ISERROR(SEARCH("ALTO",J26)))</formula>
    </cfRule>
    <cfRule type="containsText" dxfId="69" priority="95" operator="containsText" text="MODERADO">
      <formula>NOT(ISERROR(SEARCH("MODERADO",J26)))</formula>
    </cfRule>
    <cfRule type="containsText" dxfId="68" priority="96" operator="containsText" text="BAJO">
      <formula>NOT(ISERROR(SEARCH("BAJO",J26)))</formula>
    </cfRule>
  </conditionalFormatting>
  <conditionalFormatting sqref="U26:U32">
    <cfRule type="containsText" dxfId="67" priority="89" operator="containsText" text="EXTREMO">
      <formula>NOT(ISERROR(SEARCH("EXTREMO",U26)))</formula>
    </cfRule>
    <cfRule type="containsText" dxfId="66" priority="90" operator="containsText" text="MODERADO">
      <formula>NOT(ISERROR(SEARCH("MODERADO",U26)))</formula>
    </cfRule>
    <cfRule type="containsText" dxfId="65" priority="91" operator="containsText" text="ALTO">
      <formula>NOT(ISERROR(SEARCH("ALTO",U26)))</formula>
    </cfRule>
    <cfRule type="containsText" dxfId="64" priority="92" operator="containsText" text="BAJO">
      <formula>NOT(ISERROR(SEARCH("BAJO",U26)))</formula>
    </cfRule>
  </conditionalFormatting>
  <conditionalFormatting sqref="J33:J39">
    <cfRule type="containsText" dxfId="63" priority="85" operator="containsText" text="EXTREMO">
      <formula>NOT(ISERROR(SEARCH("EXTREMO",J33)))</formula>
    </cfRule>
    <cfRule type="containsText" dxfId="62" priority="86" operator="containsText" text="ALTO">
      <formula>NOT(ISERROR(SEARCH("ALTO",J33)))</formula>
    </cfRule>
    <cfRule type="containsText" dxfId="61" priority="87" operator="containsText" text="MODERADO">
      <formula>NOT(ISERROR(SEARCH("MODERADO",J33)))</formula>
    </cfRule>
    <cfRule type="containsText" dxfId="60" priority="88" operator="containsText" text="BAJO">
      <formula>NOT(ISERROR(SEARCH("BAJO",J33)))</formula>
    </cfRule>
  </conditionalFormatting>
  <conditionalFormatting sqref="U33:U39">
    <cfRule type="containsText" dxfId="59" priority="81" operator="containsText" text="EXTREMO">
      <formula>NOT(ISERROR(SEARCH("EXTREMO",U33)))</formula>
    </cfRule>
    <cfRule type="containsText" dxfId="58" priority="82" operator="containsText" text="MODERADO">
      <formula>NOT(ISERROR(SEARCH("MODERADO",U33)))</formula>
    </cfRule>
    <cfRule type="containsText" dxfId="57" priority="83" operator="containsText" text="ALTO">
      <formula>NOT(ISERROR(SEARCH("ALTO",U33)))</formula>
    </cfRule>
    <cfRule type="containsText" dxfId="56" priority="84" operator="containsText" text="BAJO">
      <formula>NOT(ISERROR(SEARCH("BAJO",U33)))</formula>
    </cfRule>
  </conditionalFormatting>
  <conditionalFormatting sqref="J40:J46">
    <cfRule type="containsText" dxfId="55" priority="77" operator="containsText" text="EXTREMO">
      <formula>NOT(ISERROR(SEARCH("EXTREMO",J40)))</formula>
    </cfRule>
    <cfRule type="containsText" dxfId="54" priority="78" operator="containsText" text="ALTO">
      <formula>NOT(ISERROR(SEARCH("ALTO",J40)))</formula>
    </cfRule>
    <cfRule type="containsText" dxfId="53" priority="79" operator="containsText" text="MODERADO">
      <formula>NOT(ISERROR(SEARCH("MODERADO",J40)))</formula>
    </cfRule>
    <cfRule type="containsText" dxfId="52" priority="80" operator="containsText" text="BAJO">
      <formula>NOT(ISERROR(SEARCH("BAJO",J40)))</formula>
    </cfRule>
  </conditionalFormatting>
  <conditionalFormatting sqref="U40:U46">
    <cfRule type="containsText" dxfId="51" priority="73" operator="containsText" text="EXTREMO">
      <formula>NOT(ISERROR(SEARCH("EXTREMO",U40)))</formula>
    </cfRule>
    <cfRule type="containsText" dxfId="50" priority="74" operator="containsText" text="MODERADO">
      <formula>NOT(ISERROR(SEARCH("MODERADO",U40)))</formula>
    </cfRule>
    <cfRule type="containsText" dxfId="49" priority="75" operator="containsText" text="ALTO">
      <formula>NOT(ISERROR(SEARCH("ALTO",U40)))</formula>
    </cfRule>
    <cfRule type="containsText" dxfId="48" priority="76" operator="containsText" text="BAJO">
      <formula>NOT(ISERROR(SEARCH("BAJO",U40)))</formula>
    </cfRule>
  </conditionalFormatting>
  <conditionalFormatting sqref="J47:J53">
    <cfRule type="containsText" dxfId="47" priority="61" operator="containsText" text="EXTREMO">
      <formula>NOT(ISERROR(SEARCH("EXTREMO",J47)))</formula>
    </cfRule>
    <cfRule type="containsText" dxfId="46" priority="62" operator="containsText" text="ALTO">
      <formula>NOT(ISERROR(SEARCH("ALTO",J47)))</formula>
    </cfRule>
    <cfRule type="containsText" dxfId="45" priority="63" operator="containsText" text="MODERADO">
      <formula>NOT(ISERROR(SEARCH("MODERADO",J47)))</formula>
    </cfRule>
    <cfRule type="containsText" dxfId="44" priority="64" operator="containsText" text="BAJO">
      <formula>NOT(ISERROR(SEARCH("BAJO",J47)))</formula>
    </cfRule>
  </conditionalFormatting>
  <conditionalFormatting sqref="U47:U53">
    <cfRule type="containsText" dxfId="43" priority="57" operator="containsText" text="EXTREMO">
      <formula>NOT(ISERROR(SEARCH("EXTREMO",U47)))</formula>
    </cfRule>
    <cfRule type="containsText" dxfId="42" priority="58" operator="containsText" text="MODERADO">
      <formula>NOT(ISERROR(SEARCH("MODERADO",U47)))</formula>
    </cfRule>
    <cfRule type="containsText" dxfId="41" priority="59" operator="containsText" text="ALTO">
      <formula>NOT(ISERROR(SEARCH("ALTO",U47)))</formula>
    </cfRule>
    <cfRule type="containsText" dxfId="40" priority="60" operator="containsText" text="BAJO">
      <formula>NOT(ISERROR(SEARCH("BAJO",U47)))</formula>
    </cfRule>
  </conditionalFormatting>
  <conditionalFormatting sqref="J54:J60">
    <cfRule type="containsText" dxfId="39" priority="53" operator="containsText" text="EXTREMO">
      <formula>NOT(ISERROR(SEARCH("EXTREMO",J54)))</formula>
    </cfRule>
    <cfRule type="containsText" dxfId="38" priority="54" operator="containsText" text="ALTO">
      <formula>NOT(ISERROR(SEARCH("ALTO",J54)))</formula>
    </cfRule>
    <cfRule type="containsText" dxfId="37" priority="55" operator="containsText" text="MODERADO">
      <formula>NOT(ISERROR(SEARCH("MODERADO",J54)))</formula>
    </cfRule>
    <cfRule type="containsText" dxfId="36" priority="56" operator="containsText" text="BAJO">
      <formula>NOT(ISERROR(SEARCH("BAJO",J54)))</formula>
    </cfRule>
  </conditionalFormatting>
  <conditionalFormatting sqref="U54:U60">
    <cfRule type="containsText" dxfId="35" priority="49" operator="containsText" text="EXTREMO">
      <formula>NOT(ISERROR(SEARCH("EXTREMO",U54)))</formula>
    </cfRule>
    <cfRule type="containsText" dxfId="34" priority="50" operator="containsText" text="MODERADO">
      <formula>NOT(ISERROR(SEARCH("MODERADO",U54)))</formula>
    </cfRule>
    <cfRule type="containsText" dxfId="33" priority="51" operator="containsText" text="ALTO">
      <formula>NOT(ISERROR(SEARCH("ALTO",U54)))</formula>
    </cfRule>
    <cfRule type="containsText" dxfId="32" priority="52" operator="containsText" text="BAJO">
      <formula>NOT(ISERROR(SEARCH("BAJO",U54)))</formula>
    </cfRule>
  </conditionalFormatting>
  <conditionalFormatting sqref="J61:J67">
    <cfRule type="containsText" dxfId="31" priority="45" operator="containsText" text="EXTREMO">
      <formula>NOT(ISERROR(SEARCH("EXTREMO",J61)))</formula>
    </cfRule>
    <cfRule type="containsText" dxfId="30" priority="46" operator="containsText" text="ALTO">
      <formula>NOT(ISERROR(SEARCH("ALTO",J61)))</formula>
    </cfRule>
    <cfRule type="containsText" dxfId="29" priority="47" operator="containsText" text="MODERADO">
      <formula>NOT(ISERROR(SEARCH("MODERADO",J61)))</formula>
    </cfRule>
    <cfRule type="containsText" dxfId="28" priority="48" operator="containsText" text="BAJO">
      <formula>NOT(ISERROR(SEARCH("BAJO",J61)))</formula>
    </cfRule>
  </conditionalFormatting>
  <conditionalFormatting sqref="U61:U67">
    <cfRule type="containsText" dxfId="27" priority="41" operator="containsText" text="EXTREMO">
      <formula>NOT(ISERROR(SEARCH("EXTREMO",U61)))</formula>
    </cfRule>
    <cfRule type="containsText" dxfId="26" priority="42" operator="containsText" text="MODERADO">
      <formula>NOT(ISERROR(SEARCH("MODERADO",U61)))</formula>
    </cfRule>
    <cfRule type="containsText" dxfId="25" priority="43" operator="containsText" text="ALTO">
      <formula>NOT(ISERROR(SEARCH("ALTO",U61)))</formula>
    </cfRule>
    <cfRule type="containsText" dxfId="24" priority="44" operator="containsText" text="BAJO">
      <formula>NOT(ISERROR(SEARCH("BAJO",U61)))</formula>
    </cfRule>
  </conditionalFormatting>
  <conditionalFormatting sqref="U68:U74">
    <cfRule type="containsText" dxfId="23" priority="21" operator="containsText" text="EXTREMO">
      <formula>NOT(ISERROR(SEARCH("EXTREMO",U68)))</formula>
    </cfRule>
    <cfRule type="containsText" dxfId="22" priority="22" operator="containsText" text="MODERADO">
      <formula>NOT(ISERROR(SEARCH("MODERADO",U68)))</formula>
    </cfRule>
    <cfRule type="containsText" dxfId="21" priority="23" operator="containsText" text="ALTO">
      <formula>NOT(ISERROR(SEARCH("ALTO",U68)))</formula>
    </cfRule>
    <cfRule type="containsText" dxfId="20" priority="24" operator="containsText" text="BAJO">
      <formula>NOT(ISERROR(SEARCH("BAJO",U68)))</formula>
    </cfRule>
  </conditionalFormatting>
  <conditionalFormatting sqref="J68:J74">
    <cfRule type="containsText" dxfId="19" priority="17" operator="containsText" text="EXTREMO">
      <formula>NOT(ISERROR(SEARCH("EXTREMO",J68)))</formula>
    </cfRule>
    <cfRule type="containsText" dxfId="18" priority="18" operator="containsText" text="ALTO">
      <formula>NOT(ISERROR(SEARCH("ALTO",J68)))</formula>
    </cfRule>
    <cfRule type="containsText" dxfId="17" priority="19" operator="containsText" text="MODERADO">
      <formula>NOT(ISERROR(SEARCH("MODERADO",J68)))</formula>
    </cfRule>
    <cfRule type="containsText" dxfId="16" priority="20" operator="containsText" text="BAJO">
      <formula>NOT(ISERROR(SEARCH("BAJO",J68)))</formula>
    </cfRule>
  </conditionalFormatting>
  <conditionalFormatting sqref="U75:U81">
    <cfRule type="containsText" dxfId="15" priority="13" operator="containsText" text="EXTREMO">
      <formula>NOT(ISERROR(SEARCH("EXTREMO",U75)))</formula>
    </cfRule>
    <cfRule type="containsText" dxfId="14" priority="14" operator="containsText" text="MODERADO">
      <formula>NOT(ISERROR(SEARCH("MODERADO",U75)))</formula>
    </cfRule>
    <cfRule type="containsText" dxfId="13" priority="15" operator="containsText" text="ALTO">
      <formula>NOT(ISERROR(SEARCH("ALTO",U75)))</formula>
    </cfRule>
    <cfRule type="containsText" dxfId="12" priority="16" operator="containsText" text="BAJO">
      <formula>NOT(ISERROR(SEARCH("BAJO",U75)))</formula>
    </cfRule>
  </conditionalFormatting>
  <conditionalFormatting sqref="J75:J81">
    <cfRule type="containsText" dxfId="11" priority="9" operator="containsText" text="EXTREMO">
      <formula>NOT(ISERROR(SEARCH("EXTREMO",J75)))</formula>
    </cfRule>
    <cfRule type="containsText" dxfId="10" priority="10" operator="containsText" text="ALTO">
      <formula>NOT(ISERROR(SEARCH("ALTO",J75)))</formula>
    </cfRule>
    <cfRule type="containsText" dxfId="9" priority="11" operator="containsText" text="MODERADO">
      <formula>NOT(ISERROR(SEARCH("MODERADO",J75)))</formula>
    </cfRule>
    <cfRule type="containsText" dxfId="8" priority="12" operator="containsText" text="BAJO">
      <formula>NOT(ISERROR(SEARCH("BAJO",J75)))</formula>
    </cfRule>
  </conditionalFormatting>
  <conditionalFormatting sqref="U82:U88">
    <cfRule type="containsText" dxfId="7" priority="5" operator="containsText" text="EXTREMO">
      <formula>NOT(ISERROR(SEARCH("EXTREMO",U82)))</formula>
    </cfRule>
    <cfRule type="containsText" dxfId="6" priority="6" operator="containsText" text="MODERADO">
      <formula>NOT(ISERROR(SEARCH("MODERADO",U82)))</formula>
    </cfRule>
    <cfRule type="containsText" dxfId="5" priority="7" operator="containsText" text="ALTO">
      <formula>NOT(ISERROR(SEARCH("ALTO",U82)))</formula>
    </cfRule>
    <cfRule type="containsText" dxfId="4" priority="8" operator="containsText" text="BAJO">
      <formula>NOT(ISERROR(SEARCH("BAJO",U82)))</formula>
    </cfRule>
  </conditionalFormatting>
  <conditionalFormatting sqref="J82:J88">
    <cfRule type="containsText" dxfId="3" priority="1" operator="containsText" text="EXTREMO">
      <formula>NOT(ISERROR(SEARCH("EXTREMO",J82)))</formula>
    </cfRule>
    <cfRule type="containsText" dxfId="2" priority="2" operator="containsText" text="ALTO">
      <formula>NOT(ISERROR(SEARCH("ALTO",J82)))</formula>
    </cfRule>
    <cfRule type="containsText" dxfId="1" priority="3" operator="containsText" text="MODERADO">
      <formula>NOT(ISERROR(SEARCH("MODERADO",J82)))</formula>
    </cfRule>
    <cfRule type="containsText" dxfId="0" priority="4" operator="containsText" text="BAJO">
      <formula>NOT(ISERROR(SEARCH("BAJO",J82)))</formula>
    </cfRule>
  </conditionalFormatting>
  <dataValidations count="21">
    <dataValidation type="list" allowBlank="1" showInputMessage="1" showErrorMessage="1" sqref="M18 M25 M32 M39 M46 M53 M60 M67 M74 M81 M88" xr:uid="{00000000-0002-0000-0100-000000000000}">
      <formula1>$AH$9:$AJ$9</formula1>
    </dataValidation>
    <dataValidation type="list" allowBlank="1" showInputMessage="1" showErrorMessage="1" sqref="M12 M19 M26 M33 M40 M47 M54 M61 M68 M82 M75" xr:uid="{00000000-0002-0000-0100-000001000000}">
      <formula1>$AH$2:$AH$3</formula1>
    </dataValidation>
    <dataValidation type="list" allowBlank="1" showInputMessage="1" showErrorMessage="1" sqref="M13 M20 M27 M34 M41 M48 M55 M62 M69 M76 M83" xr:uid="{00000000-0002-0000-0100-000002000000}">
      <formula1>$AH$4:$AI$4</formula1>
    </dataValidation>
    <dataValidation type="list" allowBlank="1" showInputMessage="1" showErrorMessage="1" sqref="M14 M21 M28 M35 M42 M49 M56 M63 M70 M77 M84" xr:uid="{00000000-0002-0000-0100-000003000000}">
      <formula1>$AH$5:$AI$5</formula1>
    </dataValidation>
    <dataValidation type="list" allowBlank="1" showInputMessage="1" showErrorMessage="1" sqref="M16 M23 M30 M37 M44 M51 M58 M65 M72 M79 M86" xr:uid="{00000000-0002-0000-0100-000004000000}">
      <formula1>$AH$7:$AI$7</formula1>
    </dataValidation>
    <dataValidation type="list" allowBlank="1" showInputMessage="1" showErrorMessage="1" sqref="M17 M24 M31 M38 M45 M52 M59 M66 M73 M80 M87" xr:uid="{00000000-0002-0000-0100-000005000000}">
      <formula1>$AH$8:$AI$8</formula1>
    </dataValidation>
    <dataValidation type="list" allowBlank="1" showInputMessage="1" showErrorMessage="1" sqref="P12 P19 P26 P33 P40 P47 P54 P61 P68" xr:uid="{00000000-0002-0000-0100-000006000000}">
      <formula1>$AH$10:$AJ$10</formula1>
    </dataValidation>
    <dataValidation type="list" allowBlank="1" showInputMessage="1" showErrorMessage="1" sqref="T12 S12:S13 T19 S19:S20 T26 S26:S27 T33 S33:S34 T40 S40:S41 T47 S47:S48 T54 S54:S55 T61 S61:S62 T68 S68:S69" xr:uid="{00000000-0002-0000-0100-000007000000}">
      <formula1>$AH$15:$AH$17</formula1>
    </dataValidation>
    <dataValidation type="list" allowBlank="1" showInputMessage="1" showErrorMessage="1" sqref="M15 M22 M29 M36 M43 M50 M57 M64 M71 M78 M85" xr:uid="{00000000-0002-0000-0100-000008000000}">
      <formula1>$AJ$16:$AL$16</formula1>
    </dataValidation>
    <dataValidation type="list" allowBlank="1" showInputMessage="1" showErrorMessage="1" sqref="V68:V74" xr:uid="{00000000-0002-0000-0100-000009000000}">
      <formula1>$AI$14:$AK$14</formula1>
    </dataValidation>
    <dataValidation type="list" allowBlank="1" showInputMessage="1" showErrorMessage="1" sqref="U12:U81" xr:uid="{00000000-0002-0000-0100-00000A000000}">
      <formula1>$AO$10:$AO$106</formula1>
    </dataValidation>
    <dataValidation type="list" allowBlank="1" showInputMessage="1" showErrorMessage="1" sqref="H12:H88" xr:uid="{00000000-0002-0000-0100-00000B000000}">
      <formula1>$AL$10:$AL$14</formula1>
    </dataValidation>
    <dataValidation type="list" allowBlank="1" showInputMessage="1" showErrorMessage="1" sqref="P75 P82" xr:uid="{00000000-0002-0000-0100-00000C000000}">
      <formula1>$AH$8:$AJ$8</formula1>
    </dataValidation>
    <dataValidation type="list" allowBlank="1" showInputMessage="1" showErrorMessage="1" sqref="T75 S75:S76 T82 S82:S83" xr:uid="{00000000-0002-0000-0100-00000D000000}">
      <formula1>$AH$13:$AH$15</formula1>
    </dataValidation>
    <dataValidation type="list" allowBlank="1" showInputMessage="1" showErrorMessage="1" sqref="AA12:AA88" xr:uid="{00000000-0002-0000-0100-00000E000000}">
      <formula1>$AN$12:$AN$13</formula1>
    </dataValidation>
    <dataValidation type="list" allowBlank="1" showInputMessage="1" showErrorMessage="1" sqref="U82:U88" xr:uid="{00000000-0002-0000-0100-00000F000000}">
      <formula1>$AO$8:$AO$23</formula1>
    </dataValidation>
    <dataValidation type="list" allowBlank="1" showInputMessage="1" showErrorMessage="1" sqref="V75:V88" xr:uid="{00000000-0002-0000-0100-000010000000}">
      <formula1>$AI$12:$AK$12</formula1>
    </dataValidation>
    <dataValidation type="list" allowBlank="1" showInputMessage="1" showErrorMessage="1" sqref="G75:G88" xr:uid="{00000000-0002-0000-0100-000011000000}">
      <formula1>$AL$1:$AL$5</formula1>
    </dataValidation>
    <dataValidation type="list" allowBlank="1" showInputMessage="1" showErrorMessage="1" sqref="V12:V67" xr:uid="{00000000-0002-0000-0100-000012000000}">
      <formula1>$AH$14:$AK$14</formula1>
    </dataValidation>
    <dataValidation type="list" allowBlank="1" showInputMessage="1" showErrorMessage="1" sqref="G12:G74" xr:uid="{00000000-0002-0000-0100-000013000000}">
      <formula1>$AL$2:$AL$6</formula1>
    </dataValidation>
    <dataValidation type="list" allowBlank="1" showInputMessage="1" showErrorMessage="1" sqref="D12:D88" xr:uid="{00000000-0002-0000-0100-000014000000}">
      <formula1>$AN$2:$AN$8</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d9408cb9c5db6ab8804f49330aab317d">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a8095750b0f617f1e45f46d449950194"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B819EB-9AA7-43CF-9417-457EDEF3D865}">
  <ds:schemaRefs>
    <ds:schemaRef ds:uri="http://schemas.microsoft.com/sharepoint/v3/contenttype/forms"/>
  </ds:schemaRefs>
</ds:datastoreItem>
</file>

<file path=customXml/itemProps2.xml><?xml version="1.0" encoding="utf-8"?>
<ds:datastoreItem xmlns:ds="http://schemas.openxmlformats.org/officeDocument/2006/customXml" ds:itemID="{6A6C76D6-5F37-47E8-9983-CE6DA36F6FED}">
  <ds:schemaRefs>
    <ds:schemaRef ds:uri="http://schemas.microsoft.com/office/2006/documentManagement/types"/>
    <ds:schemaRef ds:uri="http://purl.org/dc/terms/"/>
    <ds:schemaRef ds:uri="d8efec78-3424-4c97-abf4-c2ff1d9e6d03"/>
    <ds:schemaRef ds:uri="http://www.w3.org/XML/1998/namespace"/>
    <ds:schemaRef ds:uri="8befd943-4f51-4e42-85af-a0705225944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C352D9C-5DCA-4147-97C1-50F87B556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Misional</vt:lpstr>
      <vt:lpstr>Misional!Área_de_impresión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Humberto Parra</dc:creator>
  <cp:keywords/>
  <dc:description/>
  <cp:lastModifiedBy>Marcela Delgado</cp:lastModifiedBy>
  <cp:revision/>
  <dcterms:created xsi:type="dcterms:W3CDTF">2016-10-28T13:56:30Z</dcterms:created>
  <dcterms:modified xsi:type="dcterms:W3CDTF">2022-02-08T15:09:47Z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