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defaultThemeVersion="166925"/>
  <mc:AlternateContent xmlns:mc="http://schemas.openxmlformats.org/markup-compatibility/2006">
    <mc:Choice Requires="x15">
      <x15ac:absPath xmlns:x15ac="http://schemas.microsoft.com/office/spreadsheetml/2010/11/ac" url="D:\Users\Ma. Pilar-Carlos A\Documents\"/>
    </mc:Choice>
  </mc:AlternateContent>
  <xr:revisionPtr revIDLastSave="0" documentId="13_ncr:1_{BBCCA3FE-52C4-42D8-BB25-6290A82ED13D}" xr6:coauthVersionLast="47" xr6:coauthVersionMax="47" xr10:uidLastSave="{00000000-0000-0000-0000-000000000000}"/>
  <bookViews>
    <workbookView xWindow="-120" yWindow="-120" windowWidth="29040" windowHeight="15840" xr2:uid="{E9951750-6718-4E65-99C4-7D8C6E70D595}"/>
  </bookViews>
  <sheets>
    <sheet name="Riesgos Gestión STMEO" sheetId="3" r:id="rId1"/>
    <sheet name="Datos" sheetId="5" state="hidden" r:id="rId2"/>
  </sheets>
  <definedNames>
    <definedName name="_xlnm._FilterDatabase" localSheetId="0" hidden="1">'Riesgos Gestión STMEO'!$A$16:$BD$16</definedName>
    <definedName name="_xlnm.Print_Area" localSheetId="0">'Riesgos Gestión STMEO'!$A$1:$AK$19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9" i="3" l="1"/>
  <c r="S19" i="3"/>
  <c r="V18" i="3"/>
  <c r="S18" i="3"/>
  <c r="V27" i="3"/>
  <c r="S27" i="3"/>
  <c r="V26" i="3"/>
  <c r="S26" i="3"/>
  <c r="V25" i="3"/>
  <c r="S25" i="3"/>
  <c r="V41" i="3"/>
  <c r="S41" i="3"/>
  <c r="V34" i="3" l="1"/>
  <c r="S34" i="3"/>
  <c r="V33" i="3"/>
  <c r="S33" i="3"/>
  <c r="V32" i="3"/>
  <c r="S32" i="3"/>
  <c r="V31" i="3"/>
  <c r="S31" i="3"/>
  <c r="V30" i="3"/>
  <c r="S30" i="3"/>
  <c r="V17" i="3"/>
  <c r="S17" i="3"/>
  <c r="V37" i="3" l="1"/>
  <c r="S37" i="3"/>
  <c r="V39" i="3"/>
  <c r="S39" i="3"/>
  <c r="V42" i="3" l="1"/>
  <c r="S42" i="3"/>
  <c r="V43" i="3"/>
  <c r="S43" i="3"/>
  <c r="V40" i="3"/>
  <c r="S40" i="3"/>
  <c r="K40" i="3"/>
  <c r="L40" i="3" s="1"/>
  <c r="M40" i="3" s="1"/>
  <c r="H40" i="3"/>
  <c r="AD43" i="3" l="1"/>
  <c r="AC43" i="3" s="1"/>
  <c r="N40" i="3"/>
  <c r="O40" i="3" s="1"/>
  <c r="I40" i="3"/>
  <c r="Z40" i="3" s="1"/>
  <c r="AD40" i="3"/>
  <c r="AC40" i="3" s="1"/>
  <c r="AD41" i="3" l="1"/>
  <c r="AD42" i="3"/>
  <c r="AC42" i="3" s="1"/>
  <c r="AB40" i="3"/>
  <c r="Z41" i="3" s="1"/>
  <c r="AA40" i="3"/>
  <c r="AE40" i="3" s="1"/>
  <c r="AF40" i="3" s="1"/>
  <c r="AB41" i="3" l="1"/>
  <c r="Z42" i="3" s="1"/>
  <c r="AB42" i="3" s="1"/>
  <c r="Z43" i="3" s="1"/>
  <c r="AA41" i="3"/>
  <c r="AA42" i="3" l="1"/>
  <c r="AE42" i="3" s="1"/>
  <c r="AF42" i="3" s="1"/>
  <c r="AA43" i="3"/>
  <c r="AE43" i="3" s="1"/>
  <c r="AF43" i="3" s="1"/>
  <c r="AB43" i="3"/>
  <c r="S38" i="3" l="1"/>
  <c r="V38" i="3"/>
  <c r="S36" i="3"/>
  <c r="V36" i="3"/>
  <c r="S24" i="3" l="1"/>
  <c r="V23" i="3"/>
  <c r="S23" i="3"/>
  <c r="V22" i="3"/>
  <c r="S22" i="3"/>
  <c r="V21" i="3"/>
  <c r="S21" i="3"/>
  <c r="V35" i="3" l="1"/>
  <c r="S35" i="3"/>
  <c r="K35" i="3"/>
  <c r="L35" i="3" s="1"/>
  <c r="M35" i="3" s="1"/>
  <c r="AD38" i="3" s="1"/>
  <c r="H35" i="3"/>
  <c r="V29" i="3"/>
  <c r="S29" i="3"/>
  <c r="V28" i="3"/>
  <c r="S28" i="3"/>
  <c r="K28" i="3"/>
  <c r="H28" i="3"/>
  <c r="K25" i="3"/>
  <c r="L25" i="3" s="1"/>
  <c r="H25" i="3"/>
  <c r="I25" i="3" s="1"/>
  <c r="AC38" i="3" l="1"/>
  <c r="AD39" i="3"/>
  <c r="AD35" i="3"/>
  <c r="AC35" i="3" s="1"/>
  <c r="L28" i="3"/>
  <c r="M28" i="3" s="1"/>
  <c r="N25" i="3"/>
  <c r="O25" i="3" s="1"/>
  <c r="Z25" i="3"/>
  <c r="AB25" i="3" s="1"/>
  <c r="Z26" i="3" s="1"/>
  <c r="N35" i="3"/>
  <c r="O35" i="3" s="1"/>
  <c r="I35" i="3"/>
  <c r="I28" i="3"/>
  <c r="M25" i="3"/>
  <c r="AD26" i="3" s="1"/>
  <c r="V24" i="3"/>
  <c r="V20" i="3"/>
  <c r="S20" i="3"/>
  <c r="K20" i="3"/>
  <c r="H20" i="3"/>
  <c r="AD27" i="3" l="1"/>
  <c r="AC27" i="3" s="1"/>
  <c r="AC26" i="3"/>
  <c r="AB26" i="3"/>
  <c r="Z27" i="3" s="1"/>
  <c r="AA26" i="3"/>
  <c r="AD25" i="3"/>
  <c r="AC25" i="3" s="1"/>
  <c r="AC39" i="3"/>
  <c r="AC41" i="3"/>
  <c r="AE41" i="3" s="1"/>
  <c r="AF41" i="3" s="1"/>
  <c r="Z28" i="3"/>
  <c r="AB28" i="3" s="1"/>
  <c r="Z29" i="3" s="1"/>
  <c r="Z35" i="3"/>
  <c r="AA35" i="3" s="1"/>
  <c r="AE35" i="3" s="1"/>
  <c r="AF35" i="3" s="1"/>
  <c r="AD28" i="3"/>
  <c r="AC28" i="3" s="1"/>
  <c r="AD36" i="3"/>
  <c r="AD37" i="3" s="1"/>
  <c r="AC37" i="3" s="1"/>
  <c r="N28" i="3"/>
  <c r="O28" i="3" s="1"/>
  <c r="AA25" i="3"/>
  <c r="L20" i="3"/>
  <c r="M20" i="3" s="1"/>
  <c r="I20" i="3"/>
  <c r="Z20" i="3" s="1"/>
  <c r="AB20" i="3" s="1"/>
  <c r="Z21" i="3" s="1"/>
  <c r="AE26" i="3" l="1"/>
  <c r="AF26" i="3" s="1"/>
  <c r="AE25" i="3"/>
  <c r="AF25" i="3" s="1"/>
  <c r="AB27" i="3"/>
  <c r="AA27" i="3"/>
  <c r="AE27" i="3" s="1"/>
  <c r="AF27" i="3" s="1"/>
  <c r="AA28" i="3"/>
  <c r="AE28" i="3" s="1"/>
  <c r="AF28" i="3" s="1"/>
  <c r="AC36" i="3"/>
  <c r="AB35" i="3"/>
  <c r="Z36" i="3" s="1"/>
  <c r="AB36" i="3" s="1"/>
  <c r="Z37" i="3" s="1"/>
  <c r="AD29" i="3"/>
  <c r="AC29" i="3" s="1"/>
  <c r="AB29" i="3"/>
  <c r="Z30" i="3" s="1"/>
  <c r="AA29" i="3"/>
  <c r="AD20" i="3"/>
  <c r="AD21" i="3" s="1"/>
  <c r="AD23" i="3"/>
  <c r="N20" i="3"/>
  <c r="O20" i="3" s="1"/>
  <c r="AA20" i="3"/>
  <c r="AB37" i="3" l="1"/>
  <c r="Z38" i="3" s="1"/>
  <c r="AA37" i="3"/>
  <c r="AE37" i="3" s="1"/>
  <c r="AF37" i="3" s="1"/>
  <c r="AD30" i="3"/>
  <c r="AC30" i="3" s="1"/>
  <c r="AA36" i="3"/>
  <c r="AE36" i="3" s="1"/>
  <c r="AF36" i="3" s="1"/>
  <c r="AE29" i="3"/>
  <c r="AF29" i="3" s="1"/>
  <c r="AA30" i="3"/>
  <c r="AB30" i="3"/>
  <c r="Z31" i="3" s="1"/>
  <c r="AC20" i="3"/>
  <c r="AE20" i="3" s="1"/>
  <c r="AF20" i="3" s="1"/>
  <c r="AC23" i="3"/>
  <c r="AD24" i="3"/>
  <c r="AC24" i="3" s="1"/>
  <c r="AB21" i="3"/>
  <c r="Z22" i="3" s="1"/>
  <c r="AA21" i="3"/>
  <c r="AC21" i="3"/>
  <c r="AD22" i="3"/>
  <c r="AC22" i="3" s="1"/>
  <c r="AD31" i="3" l="1"/>
  <c r="AC31" i="3" s="1"/>
  <c r="AB38" i="3"/>
  <c r="Z39" i="3" s="1"/>
  <c r="AA38" i="3"/>
  <c r="AE38" i="3" s="1"/>
  <c r="AF38" i="3" s="1"/>
  <c r="AE30" i="3"/>
  <c r="AF30" i="3" s="1"/>
  <c r="AA31" i="3"/>
  <c r="AB31" i="3"/>
  <c r="Z32" i="3" s="1"/>
  <c r="AE21" i="3"/>
  <c r="AF21" i="3" s="1"/>
  <c r="AA22" i="3"/>
  <c r="AE22" i="3" s="1"/>
  <c r="AF22" i="3" s="1"/>
  <c r="AB22" i="3"/>
  <c r="Z23" i="3" s="1"/>
  <c r="AD32" i="3" l="1"/>
  <c r="AC32" i="3" s="1"/>
  <c r="AB39" i="3"/>
  <c r="AA39" i="3"/>
  <c r="AE39" i="3" s="1"/>
  <c r="AF39" i="3" s="1"/>
  <c r="AE31" i="3"/>
  <c r="AF31" i="3" s="1"/>
  <c r="AA32" i="3"/>
  <c r="AB32" i="3"/>
  <c r="Z33" i="3" s="1"/>
  <c r="AB23" i="3"/>
  <c r="Z24" i="3" s="1"/>
  <c r="AA23" i="3"/>
  <c r="AE23" i="3" s="1"/>
  <c r="AF23" i="3" s="1"/>
  <c r="K17" i="3"/>
  <c r="L17" i="3" s="1"/>
  <c r="AD33" i="3" l="1"/>
  <c r="AC33" i="3" s="1"/>
  <c r="AE32" i="3"/>
  <c r="AF32" i="3" s="1"/>
  <c r="AD34" i="3"/>
  <c r="AA33" i="3"/>
  <c r="AB33" i="3"/>
  <c r="Z34" i="3" s="1"/>
  <c r="AA24" i="3"/>
  <c r="AE24" i="3" s="1"/>
  <c r="AF24" i="3" s="1"/>
  <c r="AB24" i="3"/>
  <c r="M17" i="3"/>
  <c r="AD17" i="3" s="1"/>
  <c r="H17" i="3"/>
  <c r="AC17" i="3" l="1"/>
  <c r="AD18" i="3"/>
  <c r="AC18" i="3" s="1"/>
  <c r="AC34" i="3"/>
  <c r="AE33" i="3"/>
  <c r="AF33" i="3" s="1"/>
  <c r="AA34" i="3"/>
  <c r="AB34" i="3"/>
  <c r="I17" i="3"/>
  <c r="Z17" i="3" s="1"/>
  <c r="N17" i="3"/>
  <c r="O17" i="3" s="1"/>
  <c r="AA17" i="3" l="1"/>
  <c r="AE17" i="3" s="1"/>
  <c r="AF17" i="3" s="1"/>
  <c r="AB17" i="3"/>
  <c r="Z18" i="3" s="1"/>
  <c r="AE34" i="3"/>
  <c r="AF34" i="3" s="1"/>
  <c r="AA18" i="3" l="1"/>
  <c r="AE18" i="3" s="1"/>
  <c r="AF18" i="3" s="1"/>
  <c r="AB18" i="3"/>
  <c r="AD19" i="3"/>
  <c r="Z19" i="3" l="1"/>
  <c r="AB19" i="3" s="1"/>
  <c r="AC19" i="3"/>
  <c r="AA19" i="3" l="1"/>
  <c r="AE19" i="3" s="1"/>
  <c r="AF1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tc={E05D81E0-3308-4222-B763-B77345008846}</author>
    <author>tc={FAA3FE27-2A9B-4BD3-AD3D-9792A125D54C}</author>
  </authors>
  <commentList>
    <comment ref="G20" authorId="0" shapeId="0" xr:uid="{E05D81E0-3308-4222-B763-B77345008846}">
      <text>
        <t>[Comentario encadenado]
Su versión de Excel le permite leer este comentario encadenado; sin embargo, las ediciones que se apliquen se quitarán si el archivo se abre en una versión más reciente de Excel. Más información: https://go.microsoft.com/fwlink/?linkid=870924
Comentario:
    Numero de egresos 2021</t>
      </text>
    </comment>
    <comment ref="G40" authorId="1" shapeId="0" xr:uid="{FAA3FE27-2A9B-4BD3-AD3D-9792A125D54C}">
      <text>
        <t>[Comentario encadenado]
Su versión de Excel le permite leer este comentario encadenado; sin embargo, las ediciones que se apliquen se quitarán si el archivo se abre en una versión más reciente de Excel. Más información: https://go.microsoft.com/fwlink/?linkid=870924
Comentario:
    Numero de unidades</t>
      </text>
    </comment>
  </commentList>
</comments>
</file>

<file path=xl/sharedStrings.xml><?xml version="1.0" encoding="utf-8"?>
<sst xmlns="http://schemas.openxmlformats.org/spreadsheetml/2006/main" count="464" uniqueCount="325">
  <si>
    <t>MODELO PEDAGÓGICO</t>
  </si>
  <si>
    <t>CÓDIGO</t>
  </si>
  <si>
    <t>E-PLA-FT-020</t>
  </si>
  <si>
    <t>VERSIÓN</t>
  </si>
  <si>
    <t>09</t>
  </si>
  <si>
    <t>MAPA DE RIESGOS DE GESTIÓN</t>
  </si>
  <si>
    <t>PÁGINA</t>
  </si>
  <si>
    <t>1 DE 1</t>
  </si>
  <si>
    <t>VIGENTE DESDE</t>
  </si>
  <si>
    <t>Proceso</t>
  </si>
  <si>
    <t>Objetivo del Proceso</t>
  </si>
  <si>
    <t>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t>
  </si>
  <si>
    <t>Alcance</t>
  </si>
  <si>
    <t>El proceso comienza con la etapa de planeación y finaliza con la etapa de inclusión social y productiva de los NNAJ desde el Modelo Pedagógico.</t>
  </si>
  <si>
    <t>IDENTIFICACIÓN DEL RIESGO</t>
  </si>
  <si>
    <t>VALORACIÓN DEL RIESGO</t>
  </si>
  <si>
    <t>GESTIÓN DEL RIESGO</t>
  </si>
  <si>
    <t xml:space="preserve">MONITOREO </t>
  </si>
  <si>
    <t>SEGUIMIENTO Y EVALUACIÓN</t>
  </si>
  <si>
    <t>Atributos</t>
  </si>
  <si>
    <t>No. De Riesgo</t>
  </si>
  <si>
    <t>Impacto</t>
  </si>
  <si>
    <t>Causa Inmediata</t>
  </si>
  <si>
    <t>Causa Raíz</t>
  </si>
  <si>
    <t>Descripción del Riesgo</t>
  </si>
  <si>
    <t>Clasificación Riesgo</t>
  </si>
  <si>
    <t>Frecuencia con la que se realiza la actividad</t>
  </si>
  <si>
    <t>Probabilidad 
Inherente</t>
  </si>
  <si>
    <t>%</t>
  </si>
  <si>
    <t>Criterios de Impacto</t>
  </si>
  <si>
    <t>Observación de Impacto</t>
  </si>
  <si>
    <t>Impacto
 Inherente</t>
  </si>
  <si>
    <t>Zona de riesgo</t>
  </si>
  <si>
    <t>Zona de riesgo
inherente</t>
  </si>
  <si>
    <t>No. De control</t>
  </si>
  <si>
    <t>Descripción del Control</t>
  </si>
  <si>
    <t>Afectación</t>
  </si>
  <si>
    <t xml:space="preserve">Tipo </t>
  </si>
  <si>
    <t>Implementación</t>
  </si>
  <si>
    <t>Calificación</t>
  </si>
  <si>
    <t>Documentación</t>
  </si>
  <si>
    <t>Frecuencia</t>
  </si>
  <si>
    <t>Evidencia</t>
  </si>
  <si>
    <t xml:space="preserve">Probabilidad Residual </t>
  </si>
  <si>
    <t>Probabilidad Residual Final</t>
  </si>
  <si>
    <t>Impacto Residual Final</t>
  </si>
  <si>
    <t>Zona de Riesgo Final</t>
  </si>
  <si>
    <t>Tratamiento</t>
  </si>
  <si>
    <t>Plan de Acción</t>
  </si>
  <si>
    <t>Responsable</t>
  </si>
  <si>
    <t>Fecha implementación</t>
  </si>
  <si>
    <t>Fecha Del Monitoreo</t>
  </si>
  <si>
    <t>Reporte De La Ejecución De Los Controles</t>
  </si>
  <si>
    <t>Reporte De La Ejecución De Las Acciones Para El Fortalecimiento Del Riesgo</t>
  </si>
  <si>
    <t>Reporte De Las Acciones Desarrolladas En Caso De Que Se Haya Materializado El Riesgo</t>
  </si>
  <si>
    <t>Observaciones Del Monitoreo</t>
  </si>
  <si>
    <t xml:space="preserve">OBSERVACIONES OFICINA ASESORA DE PLANEACIÓN </t>
  </si>
  <si>
    <t>OBSERVACIONES OFICINA DE CONTROL INTERNO</t>
  </si>
  <si>
    <t>Reputacional</t>
  </si>
  <si>
    <t>demandas, quejas o inconformidades de los NNAJ y/o sus familias en contra de la entidad</t>
  </si>
  <si>
    <t xml:space="preserve"> incumplimiento de la oferta de servicios del modelo pedagógico y los objetivos del plan de atención de los NNAJ.</t>
  </si>
  <si>
    <t>Posibilidad de afectación reputacional por demandas, quejas o inconformidades de los NNAJ y/o sus familias en contra de la entidad, por el incumplimiento de la oferta de servicios del modelo pedagógico y los objetivos del plan de atención de los NNAJ.</t>
  </si>
  <si>
    <t>El riesgo afecta la imagen de la entidad con algunos usuarios de relevancia frente al logro de los objetivos.</t>
  </si>
  <si>
    <r>
      <rPr>
        <b/>
        <sz val="12"/>
        <color rgb="FF000000"/>
        <rFont val="Times New Roman"/>
      </rPr>
      <t>Psicosocial</t>
    </r>
    <r>
      <rPr>
        <sz val="12"/>
        <color rgb="FF000000"/>
        <rFont val="Times New Roman"/>
      </rPr>
      <t xml:space="preserve">: El equipo de apoyo del área Sicosocial revisa cada 2 meses las acciones  realizadas a los NNAJ por los equipos psicosociales, mediante la estrategia UPI Cómo Vamos, verificando aleatoriamente que las intervenciones realizadas, den respuesta al plan de atención individual y familiar de los NNAJ y sus familias, el resultado de las verificaciones se relaciona y registra en el formato Acta A-GDO-FT-004 y Registro de asistencia a reunión y/o capacitación A-GDH-FT-010. En el evento en que se detecten casos de NNAJ sin intervenciones o intervenciones que no den respuesta a los objetivos del plan de atención individual y familiar se informa a los equipos psicosociales  para que se prioricen estas atenciones y se de cumplimiento a su plan. </t>
    </r>
  </si>
  <si>
    <t>Detectivo</t>
  </si>
  <si>
    <t>Manual</t>
  </si>
  <si>
    <t>Se encuentra documentado en el Manual de procesos y procedimientos del Área psicosocial</t>
  </si>
  <si>
    <t>Cada 2 meses</t>
  </si>
  <si>
    <t>Acta A-GDO-FT-004 y Registro de asistencia a reunión y/o capacitación A-GDH-FT-010</t>
  </si>
  <si>
    <t>REDUCIR EL RIESGO</t>
  </si>
  <si>
    <t>Actualizar el formato 019 OFERTA MISIONAL UPI M-MEX-FT-019 para que refleje los servicios que cada UPI ofrece</t>
  </si>
  <si>
    <t>Delegado Tipo B - Contexto Externado</t>
  </si>
  <si>
    <t>02/05/2022 al 30/11/2022</t>
  </si>
  <si>
    <t xml:space="preserve">
El equipo de apoyo del área Sicosocial revisó las acciones realizadas a los NNAJ por los equipos psicosociales de los meses Mayo, Junio y Julio, en las UPIS Arcadia, Belén, Bosa, Conservatorio, Florida, la 27 internado y externado, Perdomo, La 32, Liberia, Molinos, Servita, Rioja, San francisco y Sana lucia verificando aleatoriamente que las intervenciones realizadas, den respuesta al plan de atención individual y familiar de los NNAJ y sus familias, en los casos en los que no se cumple el plan de trabajo del NNAJ y/o su familia en la casilla de observaciones y compromisos se consigna la acción a desarrollar para dar cumplimiento a proceso. (Adjunto carpetas por UPIS con actas de reuniones).
El acta del mes Agosto no se envía puesto que el seguimiento se hace mes vencido.</t>
  </si>
  <si>
    <t>Por parte de delegado tipo B del contexto pedagógico externado se realiza actualización del formato Oferta Misional M-MEX-FT-019 el cual fue autorizado por la subdirectora de la STMEO y enviado al equipo MIPG para dar continuidad al proceso de oficialización. Se adjunta pantallazo del correo electrónico del 29 de agosto de 2022 y se adjunta formato de actualización de oferta institucional.</t>
  </si>
  <si>
    <t xml:space="preserve">Control No. 1:  Se evidencia que se aplica el control, a través de la revisión aleatoria en la estratégia UPI como vamos, se adjuntan las actas elaboradas en cada UPI. 
Sin embargo,  el formato que se limit a verificar si el NNAJ cuenta con PAIF,  si se ha hecho seguimiento al mismo, si hay intervenciones periodicas según la necesidad del NNAJ y Talleres educativos.
En ell formato se registra con un Cumple, No Cumple o N/A, pero en el formato no se puede determinar que las intervenciones realizadas, den respuesta al plan de atención individual y familiar de los NNAJ tal como lo establece el control, en este sentido es importante revisar si este es el formato ideal para evidenciar la apicación del control.
Por otra parte, existen fdormatos en donde se registra que N/A en  Paif Elaborado, pero se registra "Cumple" en seguimiento a PAIF, por ejemplo en el acta de julio de BOSA,  lo cual  no tiene sentido decir que no aplica la elaboración del PAIF pero si aplica el seguimiento al mismo.
Control No.2: Se evidencia la aplicación del control de acuerdo como fue diseñado, en donde el encargado de la UPI verifica que las actividaes desarrolladas estén orientadas al cumplimiento de la misionalidad y los objetivos del  modelo pedagógico, firmando los formatos, contribuyendo a mitigar el riesgo identificado.
 No obstante lo anterior, como una accion para mejorar el control, se sugiere al proceso revisar que  el formato utuilizado para registrar la información sea firmado por el encargado de la UPI y no solo que se diligencie su nombre. 
Control No. 3: El proceso menciona que durante el periodo evaluado no se recibieron quejas relacionada con el tema, por lo cual el control no fue necesario aplicarlo.
Acciones de Fortalecimiento: Se evidencia la  actualización del formato 019 OFERTA MISIONAL UPI M-MEX-FT-019 el cual permitirá actualizar la oferta misional de las UPI. </t>
  </si>
  <si>
    <t>Nota general: Al realizar el análisis de la información frente al I seguimiento a los mapas de gestión se pudo contrastar que se realizó un ajuste al primer riesgo  en el primer seguimiento fueron reportados 10 controles para este segundo seguimiento se reportan 3 controles para las siguientes áreas psicosocial, Internados y STMEO.
Control No. 1:  Se pudo evidenciar que el control se está aplicando por medio de una revisión aleatoria en la Estrategia UPI como vamos , a través de la revisión aleatoria en la estrategia UPI como vamos. Sin embargo,  el formato verifica solo  si el NNAJ cuenta con PAIF,  si se ha hecho seguimiento al mismo, si hay intervenciones periódicas según la necesidad del NNAJ y Talleres educativos. para evaluar se registra con las siguientes categorías:  Cumple, No Cumple o N/A; pero en el formato no se puede observar el número de  intervenciones realizadas, para así dar respuesta al plan de atención individual y familiar de los NNAJ tal como lo establece el control, en este sentido es importante revisar si este es el formato ideal para evidenciar la aplicación del control.
Por otra parte, se observaron formatos en donde se registra que N/A en  Paif Elaborado, pero se registra "Cumple" en seguimiento a PAIF, por ejemplo en el acta de julio de BOSA,  lo cual  es una contradicción porque no tiene sentido decir que no aplica la elaboración del PAIF pero si aplica el seguimiento al mismo.</t>
  </si>
  <si>
    <r>
      <rPr>
        <b/>
        <sz val="12"/>
        <color rgb="FF000000"/>
        <rFont val="Times New Roman"/>
      </rPr>
      <t>Internado</t>
    </r>
    <r>
      <rPr>
        <sz val="12"/>
        <color rgb="FF000000"/>
        <rFont val="Times New Roman"/>
      </rPr>
      <t>: El responsable de unidad realiza verificación mensual con base al formato "Planeación y seguimiento mensual de actividades con NNAJ en las Unidades de Protección Integral” M-MIN-FT-010 reportado por las áreas de servicio, de la planeación y ejecución de las actividades  verificando que estén orientadas al cumplimiento de la misionalidad y los objetivos del  modelo pedagógico. Si las actividades están orientadas al cumplimiento de la misionalidad y el modelo pedagógico, el responsable de unidad firma el formato aprobándolas, de lo contrario devuelve al área para su ajuste.</t>
    </r>
  </si>
  <si>
    <t>Preventivo</t>
  </si>
  <si>
    <t>No se encuentra documentado</t>
  </si>
  <si>
    <t>Mensualmente</t>
  </si>
  <si>
    <t>formato "Planeación y seguimiento mensual de actividades con NNAJ en las Unidades de Protección Integral” M-MIN-FT-010</t>
  </si>
  <si>
    <t>Los responsables de las unidades realizaron verificación mensual durante los meses de mayo, junio, julio y agosto de 2022 de la planeación de actividades con los NNAJ en las unidades de protección social como son Arcadia, la 27 sur, Liberia, San Francisco. (Adjunto carpetas con verificaciones mensuales, en los cuales se encuentran los formatos en Excel M-MIN-FT-010 por cada una de las unidades de protección integral).</t>
  </si>
  <si>
    <r>
      <rPr>
        <sz val="10"/>
        <color rgb="FF000000"/>
        <rFont val="Times New Roman"/>
      </rPr>
      <t>Nota: Para el primer seguimiento en Internados se tenían dos controles uno asociado a la verificación mensual del desarrollo de actividades en la UPI este continuó para el II seguimiento, el control dos estaba asociado a la verificación del diseño y desarrollo de centros de interés realizado por los tutores y coordinadores de vivienda, consignado en formato Centro de interés en las unidades de protección social , no obstante para este segundo seguimiento se eliminó.
Control No.2: Se valida la aplicación del control de acuerdo como fue diseñado,  en donde el encargado de la UPI realiza un seguimiento a las actividades planeadas para el mes   orientadas al cumplimiento de la misionalidad y los objetivos del  modelo pedagógico, firmando los formatos, contribuyendo a mitigar el riesgo identificado.
No obstante lo anterior, como una acción para mejorar el control, se sugiere al proceso revisar que  el formato utilizado para registrar la información sea firmado por el encargado de la UPI y no solo que se diligencie su nombre.</t>
    </r>
    <r>
      <rPr>
        <sz val="10"/>
        <color rgb="FF8EA9DB"/>
        <rFont val="Times New Roman"/>
      </rPr>
      <t xml:space="preserve"> </t>
    </r>
  </si>
  <si>
    <r>
      <rPr>
        <b/>
        <sz val="12"/>
        <color theme="1"/>
        <rFont val="Times New Roman"/>
        <family val="1"/>
      </rPr>
      <t>STMEO</t>
    </r>
    <r>
      <rPr>
        <sz val="12"/>
        <color theme="1"/>
        <rFont val="Times New Roman"/>
        <family val="1"/>
      </rPr>
      <t>: Cada vez que se reciba una petición, queja o reclamo (PQR) relacionada con el  incumplimiento de la  oferta de servicios del modelo pedagógico, el profesional encargado de las PQRS de la STMEO informa a la Subdireccion Técnica de Métodos Educativos y Operativos para que se inicie el seguimiento a la situación presentada.
Paralelamente, solicita información a la UPI en donde se presentaron los hechos con el fin de dar respuesta de fondo desde la subdirección de metodos
Finalmente las respuestas son emitidas a través del aplicativo Bogotá te escucha o con radicado a través del Cordis y envía copia al  líder del contexto donde se presentaron los hechos para que realice seguimiento a los compromisos generados</t>
    </r>
  </si>
  <si>
    <t>Correctivo</t>
  </si>
  <si>
    <t>Se encuentra documentado en el procedimiento PERMANENCIA EN ACTIVIDADES DE CORRESPONSABILIDAD MODALIDAD ESTÍMULO M-MEM-PR-007</t>
  </si>
  <si>
    <t>semanal</t>
  </si>
  <si>
    <t xml:space="preserve">Acta A-GDO-FT-004. </t>
  </si>
  <si>
    <t>Realizar una prueba piloto que permita establecer una linea base respecto a las PQRs recibidas relacionadas con incumplimiento de la  oferta de servicios del modelo pedagógico</t>
  </si>
  <si>
    <t>Profesionales STMEO</t>
  </si>
  <si>
    <t>01/09/2022 al 30/09/2022</t>
  </si>
  <si>
    <t>No se recibieron quejas relacionadas con este tema</t>
  </si>
  <si>
    <r>
      <rPr>
        <b/>
        <sz val="10"/>
        <color rgb="FF000000"/>
        <rFont val="Times New Roman"/>
      </rPr>
      <t>Control No. 3:</t>
    </r>
    <r>
      <rPr>
        <sz val="10"/>
        <color rgb="FF000000"/>
        <rFont val="Times New Roman"/>
      </rPr>
      <t xml:space="preserve">  No fueron aportadas evidencias porque de acuerdo al proceso durante el periodo evaluado no se recibieron quejas relacionada con el tema, por lo cual el control no fue necesario aplicarlo.
Acciones de Fortalecimiento: Frente a las acciones de fortalecimiento se evidenció la actualización del formato 019 OFERTA MISIONAL UPI M-MEX-FT-019 el cual permitirá actualizar la oferta misional de las UPI. </t>
    </r>
  </si>
  <si>
    <t xml:space="preserve">quejas o escándalos mediáticos </t>
  </si>
  <si>
    <t>exposición a vulneración de derechos sin que se tomen medidas inmediatas a las necesidades de los NNAJ por ausencia y/o demoras en el seguimiento al egreso de los NNAJ.</t>
  </si>
  <si>
    <t xml:space="preserve">Posibilidad de afectación reputacional por quejas o escándalos mediáticos a la entidad, debido a la  vulneración de derechos sin que se tomen medidas inmediatas a las necesidades de los NNAJ por ausencia y/o demoras en el seguimiento al egreso de los NNAJ. </t>
  </si>
  <si>
    <t>El riesgo afecta la imagen de la entidad con efecto publicitario sostenido a nivel de sector administrativo o distrital</t>
  </si>
  <si>
    <r>
      <rPr>
        <b/>
        <sz val="12"/>
        <color rgb="FF000000"/>
        <rFont val="Times New Roman"/>
      </rPr>
      <t>Sociolegal</t>
    </r>
    <r>
      <rPr>
        <sz val="12"/>
        <color rgb="FF000000"/>
        <rFont val="Times New Roman"/>
      </rPr>
      <t>: Los funcionarios y/o Contratistas de  la línea de trabajo de seguimiento al egreso del área Sociolegal todos los días verifica el comprobador de derechos (Secretaría Distrital de Salud y/o ADRES), SIMAT y antecedentes institucionales del ICBF, realiza contacto telefónico para saber el estado del NNAJ con el fin de determinar el estado de derechos y realiza las actividades necesarias para el cierre del caso. Dicha información es registrada en SIMI /Módulo Socio legal/Acta de Egreso/Ver Seguimientos/Presentación a Comité. Adicionalmente, esta información se registra en formato Control de Atenciones, Acciones y/o Seguimientos M-MEX-FT-006</t>
    </r>
  </si>
  <si>
    <t>Documentado en el Documento Interno llamado  Seguimiento a la Inasistencia Temporal y/o al Egreso del NNAJ -M-MSL-DI-002</t>
  </si>
  <si>
    <t>Diariamente</t>
  </si>
  <si>
    <t>SIMI - Control de Atenciones, Acciones y/o Seguimientos M-MEX-FT-006</t>
  </si>
  <si>
    <t>Realizar procesos de inducción a profesionales nuevos en el tema de seguimiento al egreso y SIMI con el fin de que haya claridad en procesos, parametrización y uso del sistema misional de la entidad.</t>
  </si>
  <si>
    <t xml:space="preserve">Funcionarios y/o Contratistas de  la línea de trabajo de seguimiento al egreso del área Sociolegal </t>
  </si>
  <si>
    <t>02/02/2022 al 30/11/2022</t>
  </si>
  <si>
    <t>Los funcionarios de Seguimiento al Egreso contratados para este fin desarrollan las acciones mencionadas y dejan registro en el Sistema de Información Misional SIMI Vigente y en los controles de Atenciones, acciones y seguimientos de manera diaria. Es necesario resaltar que desde el 13 de Junio se actualizó el Formato M-MEX-FT-006 Control de Atenciones, Acciones y/o Seguimientos , en el instructivo Numeral 17 se avala que los profesionales de seguimiento al egreso pueden diligenciar el formato de manera digital previo cumplimiento los numerales A, B, C,  D y E.  Se adjunta carpeta con controles de Atenciones, acciones y/o Seguimiento de cada uno de los profesionales.</t>
  </si>
  <si>
    <t>Se realiza procesos de inducción a los y las profesionales que ingresan nuevos al área sicosocial, haciendo enfasis en diligenciamiento en SIMI y parametrizazión con fechas de 1, 21 de julio y 23 y 24 de agosto de 2022.</t>
  </si>
  <si>
    <t xml:space="preserve"> 
Control No. 1: Se evidencia la aplicación del control por parte del equipo de seguimiento al egreso, en donde verifican el comprobador de derechos y demas bases que les permita determoinar el estado de los derechos de los NNAJ  y registran la información en el formato  M-MEX-FT-006 Control de Atenciones, Acciones y/o Seguimientos
Control No.2 : Se evidencia la aplicación del control por medio de las actas en donde se realiza la verificacion aleatoria de que la información registrada en el SIMI por parte de lis funcionarios y/o contratistas corresponda a lo diligenciado en los formatos M-MEX-FT-006 Control de Atenciones, Acciones y/o Seguimientos
Control No. 3: Se evidencia la aplicación del control con el desarrollo de los comites de egreso en donde se presentan los casos para cierre y se verifica el cumplimiento de los seguiientos realizados.
Como sugerencia al proceso, dentro de las actas se podría dejar especificamente que el comite luego de analizados los casos, aprueba el cierre de los mismos.
Control No. 4: Si bien se evidencia que se han desarrollado acciones encaminadas al reingreso de los NNAJ, ni el reporte ni los adjuntos  permite evidenciar que el control se haya aplicado tal como se diseño, ya que no se informa acerca de la convocatoria del comité de reingresos para el estudio de los casos y tomar decisiones de posibles reingresos.
Control No. 5: No se aplicó el control, por cuanto no se recibieron quejas o denuncias por vulneracion de derechos.
Acciones de Fortalecimiento: Se evidencia el desarrollo de capacitaciones a las personas que se vinculan al equipo en los temas relacionados con SIMI, sin embargo em las capacitaciones no se evidencia que se hayan tocado los temas relacionados con seguimiento al egreso. Se sugiere al proceso que teniendo en cuenta que la ccion termina en el mes de noviembre, en las proximas capacitaciones se deje evidencia de que se capacitaron en estos temas desritos en la accion de fortalecimiento.</t>
  </si>
  <si>
    <r>
      <rPr>
        <b/>
        <sz val="10"/>
        <color rgb="FF000000"/>
        <rFont val="Times New Roman"/>
      </rPr>
      <t xml:space="preserve">Control No. 1: </t>
    </r>
    <r>
      <rPr>
        <sz val="10"/>
        <color rgb="FF000000"/>
        <rFont val="Times New Roman"/>
      </rPr>
      <t>Se constata por medio de la evidencia que se ha aplicado control  en el formato  M-MEX-FT-006 Control de Atenciones, Acciones y/o Seguimientos
por parte del equipo de seguimiento al egreso, de acuerdo al cumplimiento del  instructivo Numeral 17 donde se avala que los profesionales de seguimiento al egreso pueden diligenciar el formato de manera digital previo cumplimiento los numerales A, B, C,  D y E.</t>
    </r>
  </si>
  <si>
    <r>
      <rPr>
        <b/>
        <sz val="12"/>
        <color rgb="FF000000"/>
        <rFont val="Times New Roman"/>
      </rPr>
      <t>Sociolegal</t>
    </r>
    <r>
      <rPr>
        <sz val="12"/>
        <color rgb="FF000000"/>
        <rFont val="Times New Roman"/>
      </rPr>
      <t>: El delegado de la línea de trabajo de seguimiento al egreso del área Sociolegal, semanalmente revisa de forma aleatoria la información registrada por parte de los  funcionarios y/o Contratistas verificando que se encuentre registrada adecuadamente en el SIMI conforme a lo diligenciado en el formato Control de Atenciones, Acciones y/o Seguimientos M-MEX-FT-006 dejando evidencia en el formato de Acta de reunión A-GDO-FT-004</t>
    </r>
  </si>
  <si>
    <t>No se deja evidencia</t>
  </si>
  <si>
    <t>Los delegados Edwin Reyes del área sociolegal  y Royer Romero del área de Emprender y Empleabilidad, hacen revisión de manera aleatoria y semanal de los controles de atenciones, acciones y/o seguimientos de cada uno de los profesionales, de encontrar algún error  o anomalía en la información y/o en el parámetro registrado se hace devolución al profesional para su corrección de lo contrario se  procede a dejar registro con la firma  físico y/o digital de aprobación  en el formato M-MEX-FT-006 en el espacio de Responsable o Delegado quien verifica información en  SIMI 1,0 y lo pasa al Responsable o líder de área de Sociolegal para su firma. Se adjunta evidencia carpeta con actas en formato A-GDO-FT-004 y asistencia en formato A-GDO-FT-010 de revisión y socialización de hallazgos los miembros del equipo.</t>
  </si>
  <si>
    <t>Control No.2: El proceso aportó como soporte  la aplicación del control por medio de las actas en donde se realiza la verificación aleatoria de que la información registrada en el SIMI por parte de los funcionarios y/o contratistas corresponda a lo diligenciado en los formatos M-MEX-FT-006 Control de Atenciones, Acciones y/o Seguimientos.</t>
  </si>
  <si>
    <r>
      <rPr>
        <b/>
        <sz val="12"/>
        <color rgb="FF000000"/>
        <rFont val="Times New Roman"/>
      </rPr>
      <t>Sociolegal</t>
    </r>
    <r>
      <rPr>
        <sz val="12"/>
        <color rgb="FF000000"/>
        <rFont val="Times New Roman"/>
      </rPr>
      <t xml:space="preserve">: El delegado de la línea de trabajo de seguimiento al egreso del área Sociolegal  convoca mensualmente el comité de egresos con el fin de revisar los seguimientos realizados por cada uno de los contratistas o funcionarios  de las personas encontradas en base de datos semestrales de egresos entregadas por SIMI verificando que se realizaron las actividades requeridas para  para dar cierre de casos.   Esta información se registra en formato Acta de reunión A-GDO-FT-004 - Registro asistencia A-GDO-FT-010 y la novedad se registra en el SIMI/Módulo Socio legal/Acta de Egreso/Ver Seguimientos/Presentación a Comité. </t>
    </r>
  </si>
  <si>
    <t>mensual</t>
  </si>
  <si>
    <t xml:space="preserve"> Acta de reunión A-GDO-FT-004 - Registro asistencia A-GDO-FT-010 </t>
  </si>
  <si>
    <t>Los delegados Edwin Reyes área sociolegal y Royer Romero del área de Emprender y Empleabilidad, convocan los comités de Egreso cada que haya lugar y/o de manera semanal para presentar allí, los motivos de cierres de caso y aclarar dudas respecto algún tema en particular, en el II cuatrienio para la presentación de este informe se han realizado (16) comités desde el 5 de mayo y hasta el 26 de agosto.  Se adjunta carpeta de Evidencia Actas en formato A-GDO-FT-004 y asistencia en formato A-GDO-FT-010 de Comités Convocados y realizados.
Se han adelantado distintas reuniones de Equipo de Seguimiento con el fin de disminuir riesgo en el registro de la información reportada en el SIMI, Se adjunta carpeta de evidencia Reuniones Equipo de Seguimiento 2022, (Inducciones Seguimiento-Egreso Emprender, Inducciones Seguimiento-Egreso Sociolegal, Capacitación nuevo SIMI) Se adjunta Carpeta de evidencia de reuniones adelantadas con el equipo de egreso.</t>
  </si>
  <si>
    <t>Control No. 3: Se evidencia la aplicación del control por medio de los formatos Actas en formato A-GDO-FT-004 y asistencia en formato A-GDO-FT-010  donde se soporta desarrollo de los comités de egreso presentando los casos para cierre y se verifica el cumplimiento de los seguimientos realizados.
Se han adelantado distintas reuniones de Equipo de Seguimiento con el fin de disminuir riesgo en el registro de la información reportada en el SIMI, Se adjunta carpeta de evidencia Reuniones Equipo de Seguimiento 2022, (Inducciones Seguimiento-Egreso Emprender, Inducciones Seguimiento-Egreso Socio legal, Capacitación nuevo SIMI) Se adjunta Carpeta de evidencia de reuniones adelantadas con el equipo de egreso.
Como sugerencia al proceso, dentro de las actas se podría dejar específicamente que el comité luego de analizados los casos, aprueba el cierre de los mismos.</t>
  </si>
  <si>
    <r>
      <rPr>
        <b/>
        <sz val="12"/>
        <color rgb="FF000000"/>
        <rFont val="Times New Roman"/>
      </rPr>
      <t xml:space="preserve">Sociolegal: </t>
    </r>
    <r>
      <rPr>
        <sz val="12"/>
        <color rgb="FF000000"/>
        <rFont val="Times New Roman"/>
      </rPr>
      <t xml:space="preserve">El delegado del área de servicio de sociolegal para el tema de reingresos, cada vez que se requiera, convoca el comité de reingresos de acuerdo las solicitudes del NNAJ,  para estudiar los casos y  tomar decisiones de posibles reingresos, cuando este lo amerite y sea condicionante para el bienestar del NNAJ. En caso de que la decisión sea positiva en los reingresos, se informa al NNAJ, se registra la novedad en SIMI, se hace traslado en el sistema y los traslada a la unidad, y en caso de que no sea positivo el reingreso se registra en SIMI. Lo anterior es consignado en formato Acta de reunión A-GDO-FT-004 - Registro asistencia A-GDO-FT-010 y la novedad se registra en el SIMI/Módulo Socio legal/Acta de Egreso/Ver Seguimientos/Presentación a Comité. </t>
    </r>
    <r>
      <rPr>
        <sz val="12"/>
        <color rgb="FFFF0000"/>
        <rFont val="Times New Roman"/>
      </rPr>
      <t xml:space="preserve"> </t>
    </r>
  </si>
  <si>
    <t>Documento Interno llamado  Seguimiento a la Inasistencia Temporal y/o al Egreso del NNAJ -M-MSL-DI-002</t>
  </si>
  <si>
    <t>cada vez que se requiera</t>
  </si>
  <si>
    <t>Acta de reunión A-GDO-FT-004 - Registro asistencia A-GDO-FT-010</t>
  </si>
  <si>
    <t>El delegado Edwin Reyes y/o los profesionales del área sociolegal  adelantan acciones de reingreso cada vez que se presenten o sean necesario, antes de adelantar el trámite se hace revisión del solicitante  en el Sistema de Información Misional SIMI, de la ficha de Observaciones, acta y motivo de Egreso del NNAJ, posteriormente  si es menor de edad se diligencia solicitud de reingreso y acta de compromiso que debe ser firmada por el solicitante, el responsable legal y funcionario que atiende el caso, de igual manera se atiende a los jóvenes  que  solicitan reingreso con antecedentes institucionales, se proyecta correo  electrónico y se envía a la unidad en la  que el NNAJ desea reintegrarse y se queda en espera de respuesta de comité Misional de la misma para su aprobación e recibe formato SOLICITUD DE TRASLADOS ENTRE UPIS/EGRESO O REASIGNACIÓN DE TALLERES - M-MEX-FT-009  posteriormente se realiza traslado  en el Sistema Misional SIMI  por  parte de la Administrativa del área de Sociolegal. Se adjunta carpeta de evidencia donde se relacionan Tramites de solicitud de reingreso con soporte M-MEX-FT-006, M-MSL-FT-005 M-MSL-FT-015 Formato de Reingreso y Acta de Compromiso, de igual manera formato M-MEX-FT-009 Solicitud de Traslado entre UPIS/EGRESO o Reasignación de Talleres y Control de Atenciones donde se evidencia y se registran las acciones de solicitudes de Reingreso SDRG.
Se realiza reunión de entrega de reporte semestral de acciones realizada por funcionario y cierres de caso con corte al 30 de junio de 2022, Se adjunta carpeta de evidencia Reuniones Equipo de Seguimiento 2022, (Informe Semestral de Seguimiento).</t>
  </si>
  <si>
    <t xml:space="preserve">Control No. 4: Si bien se evidencia que se han desarrollado acciones encaminadas al reingreso de los NNAJ, ni el reporte ni los adjuntos  permite evidenciar que el control se haya aplicado tal como se diseñó, ya que no se informa acerca de la convocatoria del comité de reingresos para el estudio de los casos y tomar decisiones de posibles reingresos.
</t>
  </si>
  <si>
    <r>
      <rPr>
        <b/>
        <sz val="12"/>
        <color rgb="FF000000"/>
        <rFont val="Times New Roman"/>
      </rPr>
      <t xml:space="preserve">Sociolegal: </t>
    </r>
    <r>
      <rPr>
        <sz val="12"/>
        <color rgb="FF000000"/>
        <rFont val="Times New Roman"/>
      </rPr>
      <t xml:space="preserve">En caso de que se reciba una queja o denuncia por NNA en estado de  vulneración de derechos sin que la entidad  haya tomado medidas por ausencia y/o demoras en el seguimiento al egreso, se reactiva la ruta definida en el Instructivo de restablecimiento de derechos a NNA con sus derechos amenazados, inobservados o vulnerados M-MSL-IN-006  de acuerdo con las prioridades que presente. </t>
    </r>
  </si>
  <si>
    <t>En caso de que se reciba una queja o denuncia por NNA en estado de  vulneración de derechos</t>
  </si>
  <si>
    <t>SIMI y Acta de reunión A-GDO-FT-004</t>
  </si>
  <si>
    <t>No se tiene conocimiento de que se halla presentado queja o denuncia.</t>
  </si>
  <si>
    <t>Control No. 5: De acuerdo con el área de Socio legal no fue aplicado el  control, porque no se recibieron quejas o denuncias por vulneración de derechos.
Acciones de Fortalecimiento: Se evidencia el desarrollo de inducciones a las personas que se vinculan al equipo en temas relacionados con SIMI, sin embargo en las actas no se evidencia que se hayan tocado temas relacionados con seguimiento al egreso. Se sugiere al proceso que teniendo en cuenta que la acción termina en el mes de noviembre, incluir en las próximas inducciones el tema de seguimiento al egreso siendo este tema una acción de fortalecimiento propuesta por el área de Socio legal.</t>
  </si>
  <si>
    <t>quejas y escándalos mediáticos</t>
  </si>
  <si>
    <t>debido a ocurrencia de situaciones de trato inadecuado a NNAJ, servidores o contratistas del Idipron.</t>
  </si>
  <si>
    <t>Posibilidad de afectación reputacional por quejas y escándalos mediáticos debido a ocurrencia de situaciones de trato inadecuado a NNAJ, servidores o contratistas del Idipron.</t>
  </si>
  <si>
    <r>
      <rPr>
        <b/>
        <sz val="12"/>
        <color rgb="FF000000"/>
        <rFont val="Times New Roman"/>
      </rPr>
      <t>STMEO</t>
    </r>
    <r>
      <rPr>
        <sz val="12"/>
        <color rgb="FF000000"/>
        <rFont val="Times New Roman"/>
      </rPr>
      <t>: Cada vez que se reciba una petición, queja o reclamo (PQR) relacionada con el trato inadecuado a un NNAJ, el profesional encargado de las PQRS de la STMEO informa a la Subdireccion Técnica de Métodos Educativos y Operativos para que se inicie el seguimiento a la situación presentada.
Paralelamente, solicita información a la UPI en donde se presentaron los hechos con el fin de dar respuesta de fondo desde la subdirección de metodos
Finalmente las respuestas son emitidas a través del aplicativo Bogotá te escucha o con radicado a través del Cordis y envía copia al  líder del contexto donde se presentaron los hechos para que realice seguimiento a los compromisos generados</t>
    </r>
  </si>
  <si>
    <t>Cada vez que se reciba una petición, queja o reclamo (PQR) relacionada con el trato inadecuado a un NNAJ</t>
  </si>
  <si>
    <t>Bitácora Consolidada PQR con los radicados de las respuestas emitidas</t>
  </si>
  <si>
    <t>Elaborar un documento que establezca lineamientos para situaciones críticas en donde se dé un manejo oportuno a situaciones de trato inadecuado.</t>
  </si>
  <si>
    <t>Profesionales Contexto Externado</t>
  </si>
  <si>
    <t xml:space="preserve">Para este cuatrimestre se presentaron 19 quejas de beneficiarios y beneficiarias por trato inadecuado en los cuales el profesional encargado de las PQRS de la STMEO verifica la UPI, área y dependencia de donde proviene la PQR, para hacer seguimiento y brindar respuesta a solicitud, en este sentido en la bitácora se encuentra información del código de la PQRS del Cordis, se relaciona la queja expresa, el área que realizó la proyección y el radicado y fecha de la respuesta emitida. (Adjunto bitácora en donde se consolidan las PQRS y las observaciones del caso).
</t>
  </si>
  <si>
    <t xml:space="preserve">El equipo de contexto internado y externado realizó avances en construcción de documento que establece lineamientos para situaciones críticas para el manejo oportuno de situaciones al interior de las UPis. (Se adjunta avance de formato)
</t>
  </si>
  <si>
    <t xml:space="preserve">De acuerdo a auditoria de control interno, en informe de auditorías contexto internado y externado, numeral 11.11- Página 10, se identificó en las unidades de Santa Lucia y la Rioja que se están aplicando sanciones o castigos a los Adolescentes y jóvenes, quienes indicaron que están siendo expulsados entre 5 a 15 días fuera de la unidad, tanto en externado como internado, lo que puede interferir en los avances alcanzados de restitución de derechos, objetivos del proceso pedagógico y/o en los casos de consumo de sustancias psicoactivas, lo cual denota falencias en el cumplimiento de lo establecido en el “Pacto de convivencia de código M-MIN-MA-002. Sin embargo, en proceso de atención a la ciudadanía no se recibió ninguna queja asociada a este tema. Por lo anterior se han desarrollado avances de actualización de manual de convivencia y se tiene pendiente hacer reporte en plan de mejoramiento durante los meses de septiembre a octubre 2022. </t>
  </si>
  <si>
    <t>Control No. 1:    Se evidencia que el proceso ha realizado el seguimiento a las respuestas de las PQR recibidas, la persona encargada ha distriiubuido las pqrs en las unidades responsables y evidencia que se esta pendiente de que se de respuesta en términos.
No obstante, con las evidencias no se puede detrminar que se haya informado a la Subdireccion Técnica de Métodos Educativos y Operativos para que se inicie el seguimiento a la situación presentada, tampoco se puede determinar que se haya iniciado el seguimiento a la situación como lo establece el control.
Tanpoco se evidencia que se copie al líder del contexto las erspuestas emitidas con el fin de que se haga seguimiento a los compromisos generados
Control No.2: Con el reporte realizado por el contexto externado, se puede evidenciar que no se está aplicando el control. Se evidencia que parte del control No. 2 no se esta cumpliendo, es decir no se está informando a los responsables sobre las acciones tomadas para que puedan realizar el seguimiento adecuado.
Control No. 3:  Con el reporte realizado por el contexto internado, se puede evidenciar que no se está aplicando el control. Se evidencia que parte del control No. 2 no se esta cumpliendo, es decir no se está informando a los responsables sobre las acciones tomadas para que puedan realizar el seguimiento adecuado.
Acciones de Fortalecimiento: Se evidencia un avance en la construccion del documento que establezca lineamientos para situaciones críticas en donde se dé un manejo oportuno a situaciones de trato inadecuado, sin embargo, la acción se había proyectado terminarla el 30 de julio, se sugiere al proceso para el siguiente seguimiento terminiar la actividad o ajustar la fecha.
Las demas acciones inician en el ultimo cuatrimestre.</t>
  </si>
  <si>
    <t>Control No. 1:   De acuerdo a la evidencia soportada se constató  que la STMEO lleva mediante una Excel  llamado "INSTRUMENTO DE REGISTRO RESPUESTAS A ENTIDADES Y CIUDADANOS ASIGNADOS A LA SUBDIRECCIÓN TÉCNICA DE MÉTODOS EDUCATIVOS Y OPERATIVA", se sugiere que este  instrumento se incluya en el SIGID. Se observa en este que la Subdirección ha realizado el seguimiento a las respuestas de las PQR recibidas, con la debida distribución de las par en las unidades responsables y evidencia que se está pendiente de que se dé respuesta en términos.
No obstante, con las evidencias no se pudo verificar que se haya iniciado el seguimiento a la situación presentada como lo establece el control como tampoco que copie al líder del contexto las respuestas emitidas con el fin de que se haga seguimiento a los compromisos generados.</t>
  </si>
  <si>
    <r>
      <rPr>
        <b/>
        <sz val="12"/>
        <color rgb="FF000000"/>
        <rFont val="Times New Roman"/>
      </rPr>
      <t>Externado</t>
    </r>
    <r>
      <rPr>
        <sz val="12"/>
        <color rgb="FF000000"/>
        <rFont val="Times New Roman"/>
      </rPr>
      <t xml:space="preserve">: Cada vez que la STMEO informe sobre compromisos establecidos como resultado de posibles situaciones de trato inadecuado, el líder del contexto solicita a la UPI las evidencias que soporten la ejecución de las actividades con el fin de verificar el cumplimiento de los compromisos definidos
</t>
    </r>
  </si>
  <si>
    <t xml:space="preserve">Cada vez que la STMEO informe sobre compromisos establecidos </t>
  </si>
  <si>
    <t>Soportes del cumplimiento de compromisos</t>
  </si>
  <si>
    <t>Realizar una prueba piloto que permita establecer una linea base respecto a las PQRs recibidas relacionadas con el  trato inadecuado  a los NNAJ</t>
  </si>
  <si>
    <t>A la fecha el líder del contexto pedagógico externado no cuenta con información remitida desde la STMEO respecto a posibles situaciones de trato inadecuado por lo cual no se adjuntan evidencias que soporten la ejecución de actividades donde se verifique el cumplimiento de compromisos adquiridos, en este sentido desde el mes de septiembre se fortalecerá este proceso en donde mensualmente se enviara la bitácora de PQRS para que contexto externado y los responsables de las unidades tengan trazabilidad de situaciones que suceden al interior de sus casas, por lo cual no se adjuntan evidencias que soporten la ejecución de actividades donde se verifique el cumplimiento de compromisos adquiridos.</t>
  </si>
  <si>
    <r>
      <rPr>
        <b/>
        <sz val="10"/>
        <color rgb="FF000000"/>
        <rFont val="Times New Roman"/>
      </rPr>
      <t>Control No.2:</t>
    </r>
    <r>
      <rPr>
        <sz val="10"/>
        <color rgb="FF000000"/>
        <rFont val="Times New Roman"/>
      </rPr>
      <t xml:space="preserve"> Se corrobora en la carpeta compartida los soportes asociados a la aplicación del control y no se evidencia ninguna carpeta asociada al Contexto Externado</t>
    </r>
  </si>
  <si>
    <r>
      <rPr>
        <b/>
        <sz val="12"/>
        <color rgb="FF000000"/>
        <rFont val="Times New Roman"/>
      </rPr>
      <t>Internado</t>
    </r>
    <r>
      <rPr>
        <sz val="12"/>
        <color rgb="FF000000"/>
        <rFont val="Times New Roman"/>
      </rPr>
      <t>:  Cada vez que la STMEO informe sobre compromisos establecidos como resultado de posibles situaciones de trato inadecuado, el líder del contexto solicita a la UPI las evidencias que soporten la ejecución de las actividades con el fin de verificar el cumplimiento de los compromisos definidos</t>
    </r>
  </si>
  <si>
    <t>Revisar los documentos del proceso para determinar en cual se deben incluir los controles definidos</t>
  </si>
  <si>
    <t>01/09/2022 al 30/11/2022</t>
  </si>
  <si>
    <t>A la fecha el líder del contexto pedagógico internado no cuenta con información remitida desde la STMEO respecto a posibles situaciones de trato inadecuado por lo cual no se adjuntan evidencias que soporten la ejecución de actividades donde se verifique el cumplimiento de compromisos adquiridos, en este sentido desde el mes de septiembre se fortalecerá este proceso en donde mensualmente se enviara la bitácora de PQRS para que contexto internado y los responsables de las unidades tengan trazabilidad de situaciones que suceden al interior de sus casas, por lo cual no se adjuntan evidencias que soporten la ejecución de actividades donde se verifique el cumplimiento de compromisos adquiridos.</t>
  </si>
  <si>
    <t>Nota: Para el primer seguimiento en el tercer riesgo se tenía registrado un control para la STMEO y dos controles para Externado, para este segundo seguimiento se observó que continúan tres controles una para STMEO, otro para el contexto de externados y el tercer control para Internados se tenían dos controles uno asociado a la verificación mensual del desarrollo de actividades en la UPI este continuó para el II seguimiento, el control dos estaba asociado a la verificación cada vez que se presenta una situación de posible trato inadecuado, el responsable de UPI debía realizar un comité misional en la que verifica si hubo o no trato inadecuado, escuchando a  cada una de las partes implicadas en la situación. Los resultados del comité se documentan en el formato  Acta A-GDO-FT-004.
Control No 3: Se corrobora en la carpeta compartida los soportes asociados a la aplicación del control y no se evidencia ninguna carpeta asociada al Contexto Internado.
Acciones de Fortalecimiento: Se evidencia un avance en la construcción del documento que establezca lineamientos para situaciones críticas en donde se dé un manejo oportuno a situaciones de trato inadecuado, sin embargo, la acción se había proyectado terminarla el 30 de julio, se sugiere al proceso para el siguiente seguimiento terminar la actividad o ajustar la fecha.</t>
  </si>
  <si>
    <t>demandas, quejas, escándalos mediáticos</t>
  </si>
  <si>
    <t xml:space="preserve">debido a la afectación del estado de salud de los NNAJ, ocasionada por la naturalización de lesiones personales, inobservancia de las medidas de seguridad, inadecuado uso de elementos de protección personal, herramientas, materiales e insumos, y/o lineamientos establecidos en  el desarrollo de las actividades propias del Modelo Pedagógico y la fabricación de alimentos </t>
  </si>
  <si>
    <t xml:space="preserve">Posibilidad de afectación económica y/o reputacional por demandas, quejas, escándalos mediáticos debido a la afectación del estado de salud de los NNAJ, ocasionada por la naturalización de lesiones personales, inobservancia de las medidas de seguridad, inadecuado uso de elementos de protección personal, herramientas, materiales e insumos, y/o lineamientos establecidos en  el desarrollo de las actividades propias del Modelo Pedagógico y la fabricación de alimentos. </t>
  </si>
  <si>
    <r>
      <rPr>
        <b/>
        <sz val="12"/>
        <color rgb="FF000000"/>
        <rFont val="Times New Roman"/>
      </rPr>
      <t xml:space="preserve">Espiritualidad: </t>
    </r>
    <r>
      <rPr>
        <sz val="12"/>
        <color rgb="FF000000"/>
        <rFont val="Times New Roman"/>
      </rPr>
      <t>Cada vez que se realice una salida programada,  el referente del Área de Espiritualidad asignado para la actividad verifica con el formato Planeación Actividades Pedagógicas M-MES-FT-009 la asistencia de  los NNAJ autorizados de acuerdo con el estado de afiliación al sistema de salud reportado  por el  Área de Salud 
En caso de que un NNAJ no se encuentre afiliado al sistema de salud, se determina que no puede participar en la actividad y se registra en la columna Tutor / Acudiente que Autoriza</t>
    </r>
  </si>
  <si>
    <t>Cada vez que se realice una salida programada</t>
  </si>
  <si>
    <t>Planeación Actividades Pedagógicas M-MES-FT-009</t>
  </si>
  <si>
    <t xml:space="preserve">Realizar la revisión del Formato de Asistencia Semanal a Formación, Práctica o Convenios M-MEX-FT-001 para incluir una columna donde se pueda registrar el cumplimiento del uso de  los elementos de protección personal acorde con los protocolos de seguridad de cada taller. </t>
  </si>
  <si>
    <t>Profesionales Formación Técnica</t>
  </si>
  <si>
    <t>El referente del área de espiritualidad realizó 4 procesos de verificación y validación del estado de afiliación de NNAJ a través de correo electrónico con la auxiliar de enfermería del área de salud, para los campamentos sentipensantes de territorio en los meses de mayo y junio, con fechas 26 de mayo, 15, 21 y 23 de junio de 2022, con beneficiarios y beneficiarias de las UPIs Bosa, Florida y Santa Lucia. (Se adjuntan formatos salidas pedagógicas M-MES-FT-009 con observaciones de EPS y asistencia).</t>
  </si>
  <si>
    <t>El equipo de formación tecnica inicia revisión del Formato de Asistencia Semanal a Formación, Práctica o Convenios M-MEX-FT-001 para incluir una columna donde se pueda registrar el cumplimiento del uso de  los elementos de protección personal acorde con los protocolos de seguridad de cada taller, en la cual se identifica respuesta con indicaciones desde el contexto externado para hacefr tramite con lider Sigid, a traves de correo electrónico.</t>
  </si>
  <si>
    <t>De acuerdo a auditoria de control interno, en informe de auditorías contexto internado y externado, numeral 11.13, 11.14, y 11.15 - Página 11, se identificaron las siguientes situaciones las condiciones de aseo y la disposición de residuos no es adecuada,   que no se cuenta con elementos de protección como overoles por inexistencia de tallas grandes, lo que puede ocasionar afectación en la salud de los beneficiarios y beneficiarias, en este sentido se identifica que se presentaron fallas en la elaboración de fichas técnicas para la compra de elementos, y que no se tenía previsto algunas compras.  Para lo anterior algunas acciones de acuerdo con mesas de trabajo con la OCCI deben ser llevadas a comité directivo y otras deben ser reformuladas.</t>
  </si>
  <si>
    <r>
      <rPr>
        <sz val="10"/>
        <color rgb="FF000000"/>
        <rFont val="Times New Roman"/>
      </rPr>
      <t xml:space="preserve">Control No1: Con los documentos aportdos como evidencias, se puede determinar que se aplicó el control. Es importante que el proceso entienda que la actividad de control no esta en solicitar la verificación y validación del estado de afiliacion de los NNAJ a la EPS, sino en validar que los NNAJ que asisten  a las actividades por fuera del Instituto, cuentan con el aval del área de salud y se encuentran afiliados a una EPS:
Control No. 2: Se evidencia que el control se viene aplicando con la verificación de la asistencia de una enfermera (o) en las salidas programadas. No obstante lo anterior se evidencia que algunas de las revisiones y soportes son posteriores a la salida realizada y el control debe ser preventivo, es decir aplicarse antes de ejecutar la actividad.
Control No. 3: Se evidencia la verificación mensual del buen uso de las EPP en los talleres. se deja evidencia en el formato de acta.
No obstante lo anterior y como se evidenció en el primer seguimiento, se debe revisar la periodicidad de la aplicación del control, toda vez que no es suficiente hacer la revision aleatoria mensualmente, esto quedo en evidencia en el informe de la Auditoría Interna al proceso realizada por la Oficina de Control Interno entregado en el mes de junio, se dejaron los siguientes hallazgos relacionados:
</t>
    </r>
    <r>
      <rPr>
        <i/>
        <sz val="10"/>
        <color rgb="FF000000"/>
        <rFont val="Times New Roman"/>
      </rPr>
      <t xml:space="preserve">"11.14Se  evidenció  en  taller  de  ebanisteríaen  la  unidad  de  Perdomo,  beneficiarios  que  no  cuentan  con elementos  de  protección  (overol  de  trabajo)  se  informó  que  no  se  tiene  previsto  la  compra  de  tallas grandes siendo insuficiente la dotación para algunos estudiantes., esta situación genera desconocimiento y no aplicación al “numeral 2. Normas de Seguridad ante riesgos mecánicos (Operación de máquinas y equipos)del  Protocolo  de  seguridad  en  taller  de  ebanistería –Utilizar  siempre  los  elementos  de protección  personal,  de  conformidad  con  el  proceso  Gestión  del  Desarrollo  Humano  código  A-GDH-DI-013, al igual que lo concerniente a “Protocolo de seguridad taller de carpintería A-GDH-DI-024-5. Peligros,  riesgos  y  medidas  de  prevención -Personas  (Jóvenes  participantes,  docentes  y  visitantes)-Utilizar  los  elementos  de protección  personal  adecuados  al  tipo  de  producto  a  manipular  tapabocas, overol,   guantes   y   anteojos   de   seguridad   Generar   procedimientos   de   trabajo.,   dado   que   si   los beneficiarios  del  programa  no  utilizan  elementos  de  protección  al  momento  de  la  ocurrencia de  un accidente en el ejercicio de la actividad”, la no entrega deestoselementos de protección, puede generar una  potencial  lesión  en  los  estudiantes,  por  lo  tanto,  es  necesario  que  se  revise  la  dotación  de  estos elementos para que sean entregados y utilizados de conformidad a los protocolos internos de la entidad."
</t>
    </r>
    <r>
      <rPr>
        <sz val="10"/>
        <color rgb="FF000000"/>
        <rFont val="Times New Roman"/>
      </rPr>
      <t xml:space="preserve">
Control No. 4: Se evidencia la aplicación del control con la revisión del uso de las EPP en los jovenes que forman parte de diferentes convenios. Es importante revisar la periodicidad de las verificaciones y /o analizar la posibilidad de que el control se realice en dos momentos, un contorl diario al momento de iniciar las labores y otro con una periodicidad menor en la que de manera sorpresa se verifique el uso de las EPP
Control No. 5: Se evidencia las visitas de acompañamiento realizadas a las diferentes UPI los resultados quedaron registrados en el formato M-MSD-FT-025.
 Se sugiere al proceso revisar los resultados de las visita y los seguimientos de los mismos, ya que se evidencian varios hallazgos que persisten en revisiones posteriores es el caso de la Upi Servitá que en informe de auditoría realizada por la oficina de control interno del mes de junio se evidenciaron hallazgos relacionados con el punto de higienizacion del menaje que en la visita realizada por el equipo de salud en el mes de agosto peristia. -</t>
    </r>
    <r>
      <rPr>
        <sz val="10"/>
        <color rgb="FFED7D31"/>
        <rFont val="Times New Roman"/>
      </rPr>
      <t xml:space="preserve"> Se genera Alerta para que en el siguiente seguimiento se evidencie un avance en la correción de las situaciones evidenciadas.
</t>
    </r>
    <r>
      <rPr>
        <sz val="10"/>
        <color rgb="FF000000"/>
        <rFont val="Times New Roman"/>
      </rPr>
      <t xml:space="preserve">
Control No. 6: El control no se aplico durante el periodo evaluado, el control se realizó en el primer trimestre del año.
Control No. 7: Se evidencia la aplicaicón del control con los informes realizados y las alertas y hallazgos encontrados por el equipo que realiza la visita.Se sugiere al proceso revisar los resultados de las visita y los seguimientos de los mismos, ya que se evidencian varios hallazgos que persisten en revisiones posteriores.
Teniendo en cuenta el informe de auditoría realizada por la oficina de control interno del mes de junio, especialmente el hallazgo 11.15, el proceso debe revisar la necesidad de generar controles relacionados con la infraestructura y la posibilidad de que afecten la salud de los NNAJ.
 </t>
    </r>
  </si>
  <si>
    <t xml:space="preserve">Control No1: De acuerdo a las evidencias aportadas se pudo constatar que fue aplicado el control formatos salidas pedagógicas M-MES-FT-009. Se recomienda que el proceso comprenda  que la actividad de control no está en solicitar la verificación y validación del estado de afiliación de los NNAJ a la EPS, sino en validar que los NNAJ que asisten  a las actividades por fuera del Instituto, cuentan con el aval del área de salud y se encuentren afiliados a una EPS.
</t>
  </si>
  <si>
    <r>
      <rPr>
        <b/>
        <sz val="12"/>
        <color rgb="FF000000"/>
        <rFont val="Times New Roman"/>
      </rPr>
      <t>Espiritualidad</t>
    </r>
    <r>
      <rPr>
        <sz val="12"/>
        <color rgb="FF000000"/>
        <rFont val="Times New Roman"/>
      </rPr>
      <t>: Cada vez que se presenta una salida programada,  el referente del Área de Espiritualidad  asignado para la actividad, verifica la asistencia de un auxiliar de enfermería registrándolo en el formato de listado de asistencia A-GDH-FT-010 que se anexa al formato Acta A-GDO-FT-004. En caso de no asistencia de  auxiliar de enfermería, se debe verificar la asistencia del primer respondiente o una persona capacitada y certificada en prestar los primeros auxilios. En caso de que no se cuente con ninguno de estas personas, la actividad no se puede llevar a cabo.</t>
    </r>
  </si>
  <si>
    <t>listado de asistencia A-GDH-FT-010 que se anexa al formato Acta A-GDO-FT-004</t>
  </si>
  <si>
    <t>Revisar la documentación del proceso y documentar los controles del área de Espiritualidad</t>
  </si>
  <si>
    <t>Profesionales Área de Espiritualidad y Contextos</t>
  </si>
  <si>
    <t>01/09/2022 al 30/12/2022</t>
  </si>
  <si>
    <t>El referente del Área de Espiritualidad realizó durante los 4 Campamentos/pasadías sentipensantes, el diligenciamiento del formato de asistencia A-GDH-FT-010, donde se evidencia la asistencia del Auxiliar de Enfermería, con fechas de 26 de mayo, 21 y 24 de junio y 6 de julio. Se adjunta evaluación de campamentos y se adjunta lista de asistencia A-GDH-FT-010 de profesionales que asistieron a campamento de las Upis Bosa, Florida y Santa Lucia.</t>
  </si>
  <si>
    <r>
      <rPr>
        <b/>
        <sz val="10"/>
        <color rgb="FF000000"/>
        <rFont val="Times New Roman"/>
      </rPr>
      <t>Control No. 2:</t>
    </r>
    <r>
      <rPr>
        <sz val="10"/>
        <color rgb="FF000000"/>
        <rFont val="Times New Roman"/>
      </rPr>
      <t xml:space="preserve"> Se evidencia que el control se viene aplicando con la verificación de la asistencia de una enfermera (o) en las salidas programadas. No obstante se observó que algunas de las revisiones y soportes son posteriores a la salida realizada y el control debe ser preventivo, es decir aplicarse antes de ejecutar la actividad.</t>
    </r>
  </si>
  <si>
    <r>
      <rPr>
        <b/>
        <sz val="12"/>
        <color rgb="FF000000"/>
        <rFont val="Times New Roman"/>
      </rPr>
      <t>Educación-Formación Técnica:</t>
    </r>
    <r>
      <rPr>
        <sz val="12"/>
        <color rgb="FF000000"/>
        <rFont val="Times New Roman"/>
      </rPr>
      <t xml:space="preserve"> El educador/tallerista de cada una de las upi verifica mensualmente de forma aleatoria que los adolescentes y jóvenes utilizan los elementos de protección personal acorde con los protocolos de seguridad de cada taller, dejando registro de lo evidenciado en el formato Acta de reunión A-GDO-FT-004 y Registro de asistencia diaria de los AJ.
</t>
    </r>
  </si>
  <si>
    <t>Acta de reunión A-GDO-FT-004 y Registro de asistencia diaria M-MEX-FT001</t>
  </si>
  <si>
    <t>Los educadores/talleristas de cada una del Upis Bosa, 32, Molinos y Perdomo verificó mensualmente que los adolescentes y jóvenes utilizan los elementos de protección personal acorde con los protocolos de seguridad de cada taller de forma aleatoria. (Se adjuntan Actas de Verificación de Uso de Implementos de seguridad, por Grupo de cada UPI por mes Mayo, Junio, Julio y Agosto).</t>
  </si>
  <si>
    <t xml:space="preserve">Control No. 3: Se corroboró la verificación mensual del buen uso de las EPP en los talleres de acuerdo al diligenciamiento del formato del acta de reunión A-GDO-FT-004 y registro de asistencia diarias.
No obstante frente a lo sustentado por el área de Educación- Formación técnica y como se evidenció en el primer seguimiento, se debe revisar la periodicidad de la aplicación del control, toda vez que no es suficiente hacer la revisión aleatoria mensualmente, y esto se pudo constatar en la Auditoría Interna a los contextos internados y externados  entregada en el mes de junio, donde se ratificaron el hallazgo relacionado:
"11.14 Se  evidenció  en  taller  de  ebanistería en  la  unidad  de  Perdomo,  beneficiarios  que  no  cuentan  con elementos  de  protección  (overol  de  trabajo)  se  informó  que  no  se  tiene  previsto  la  compra  de  tallas grandes siendo insuficiente la dotación para algunos estudiantes., esta situación genera desconocimiento y no aplicación al “numeral 2. Normas de Seguridad ante riesgos mecánicos (Operación de máquinas y equipos)del  Protocolo  de  seguridad  en  taller  de  ebanistería –Utilizar  siempre  los  elementos  de protección  personal,  de  conformidad  con  el  proceso  Gestión  del  Desarrollo  Humano  código  A-GDH-DI-013, al igual que lo concerniente a “Protocolo de seguridad taller de carpintería A-GDH-DI-024-5. Peligros,  riesgos  y  medidas  de  prevención -Personas  (Jóvenes  participantes,  docentes  y  visitantes)-Utilizar  los  elementos  de protección  personal  adecuados  al  tipo  de  producto  a  manipular  tapabocas, overol,   guantes   y   anteojos   de   seguridad   Generar   procedimientos   de   trabajo.,   dado   que   si   los beneficiarios  del  programa  no  utilizan  elementos  de  protección  al  momento  de  la  ocurrencia de  un accidente en el ejercicio de la actividad”, la no entrega deestoselementos de protección, puede generar una  potencial  lesión  en  los  estudiantes,  por  lo  tanto,  es  necesario  que  se  revise  la  dotación  de  estos elementos para que sean entregados y utilizados de conformidad a los protocolos internos de la entidad."
</t>
  </si>
  <si>
    <r>
      <rPr>
        <b/>
        <sz val="12"/>
        <color rgb="FF000000"/>
        <rFont val="Times New Roman"/>
      </rPr>
      <t>Emprender</t>
    </r>
    <r>
      <rPr>
        <sz val="12"/>
        <color rgb="FF000000"/>
        <rFont val="Times New Roman"/>
      </rPr>
      <t xml:space="preserve">: El profesional de SST  que forma parte de  convenios  verifica mensualmente de forma aleatoria que los AJ que hacen parte del convenio, usen los elementos de protección personal, registrando los resultados en el formato INSPECCIÓN DE ELEMENTOS DE PROTECCIÓN PERSONAL (EPP) A-GDH-FT-072. </t>
    </r>
  </si>
  <si>
    <t xml:space="preserve">formato INSPECCIÓN DE ELEMENTOS DE PROTECCIÓN PERSONAL (EPP) A-GDH-FT-072. </t>
  </si>
  <si>
    <t>Realizar un reporte mensual consolidado del uso de los elementos de protección personal</t>
  </si>
  <si>
    <t>Profesionales Emprender</t>
  </si>
  <si>
    <t>El profesional asignado de SST perteneciente al grupo de convenios realizo visitas mensuales aleatorias a los diferentes convenios y a los diferentes lugares donde se desarrollan las actividades que desempeñan los Jóvenes, en el formato INSPECCIÓN DE ELEMENTOS DE PROTECCIÓN PERSONAL (EPP) A-GDH-FT-072 se dejó registrado la visita y la revisión de los siguientes ítem (Gel, overol, camibuso, pantalón, careta, gorro, guantes, gafas-monogafas, botas de seguridad, tapabocas) 
Las visitas mensuales aleatorias que se realizaron fueron a los siguientes convenios con Secretaría Distrital de planeación y de Cultura, Secretaría Distrital de Integración social-comedores, Secretaría Distrital De Movilidad, Fondo de desarrollo local de Kennedy, Transmilenio S.A - Baños Públicos. (Se adjuntan formato INSPECCIÓN DE ELEMENTOS DE PROTECCIÓN PERSONAL (EPP) A-GDH-FT-072 y actas de informe mensual de inspección de elementos de protección personal).</t>
  </si>
  <si>
    <t>Control No. 4: Se evidencia la aplicación del control con la revisión del uso de las EPP en los jóvenes que forman parte de diferentes convenios. Es importante revisar la periodicidad de las verificaciones y /o analizar la posibilidad de que el control se realice en dos momentos, un control diario al momento de iniciar las labores y otro con una periodicidad menor en la que de manera sorpresa se verifique el uso de las EPP.</t>
  </si>
  <si>
    <r>
      <rPr>
        <b/>
        <sz val="12"/>
        <color rgb="FF000000"/>
        <rFont val="Times New Roman"/>
      </rPr>
      <t>Salud</t>
    </r>
    <r>
      <rPr>
        <sz val="12"/>
        <color rgb="FF000000"/>
        <rFont val="Times New Roman"/>
      </rPr>
      <t>: Los profesionales de seguridad alimentaria realizan la visita de acompañamiento y asesoría técnica en buenas prácticas de manufactura a los servicios de alimentación, donde bimestralmente y de forma aleatoria se inspeccionan los espacios de fabricación de alimentos de las UPIs, en donde se tiene en cuenta aspectos como: Instalaciones sanitarias, Equipos y utensilios, Personal manipulador de alimentos, Requisitos higiénicos de fabricación, saneamiento, Almacenamiento y distribución, entre otros. Toda esta información es registrada en el formato (M-MSD-FT-025)  bajo los requerimientos establecidos por la resolución 2674 de 2013 de Ministerio de salud la protección social.</t>
    </r>
  </si>
  <si>
    <t>Se encuentra documentado en el 006 MANUAL OPERATIVO AREA DE SALUD M-MSD-MA-006</t>
  </si>
  <si>
    <t>Bimestralmente</t>
  </si>
  <si>
    <t>formato M-MSD-FT-025</t>
  </si>
  <si>
    <t xml:space="preserve">Se realizaron visitas de acompañamiento técnico en BPM a los servicios de alimentación durante el cuatrimestre en servicios de alimentación, panadería y economato, en la Upi Bosa, Upi La 32, Upi Oasis, Upi Perdomo, Upi Santa Lucia, Upi San Francisco, Upi Conservatorio, Upi Servita, Upi Florida, Upi Liberia, Upi La 27, Upi La Arcadia. (Adjunto carpeta con información registrada en formato (M-MSD-FT-025). </t>
  </si>
  <si>
    <t>Control No. 5: Se evidencia las visitas de acompañamiento realizadas a las diferentes UPI los resultados quedaron registrados en el formato M-MSD-FT-025.
Se sugiere al proceso revisar los resultados de las visita y los seguimientos de los mismos, ya que se evidenció un hallazgo que persiste en revisiones posteriores; es el caso de la Upi Servitá que en el informe de auditoría realizada por la oficina de control interno del mes de junio se evidenció un hallazgo relacionado con el punto de higienización del menaje que en la visita realizada por el equipo de salud en el mes de agosto persistía. - Se genera Alerta para que en el siguiente seguimiento se evidencie un avance en la corrección de las situaciones evidenciadas.</t>
  </si>
  <si>
    <r>
      <rPr>
        <b/>
        <sz val="12"/>
        <color rgb="FF000000"/>
        <rFont val="Times New Roman"/>
      </rPr>
      <t>Salud</t>
    </r>
    <r>
      <rPr>
        <sz val="12"/>
        <color rgb="FF000000"/>
        <rFont val="Times New Roman"/>
      </rPr>
      <t xml:space="preserve">: Los profesionales de seguridad alimentaria ejecutan anualmente en todos los servicios de alimentación de las UPIs el procedimiento perfil sanitario M-MSD-PR-008 verificando el cumplimiento de los requisitos estipulados en el marco legal de la Resolución 2674 de 2013 de Buenas Prácticas de Manufactura en los servicios de alimentación, involucrando las diferentes áreas del Instituto. Dicha inspección se registra en el formato Perfil Sanitario Servicios de Alimentación M-MSD-FT-038. </t>
    </r>
  </si>
  <si>
    <t>Anualmente</t>
  </si>
  <si>
    <t xml:space="preserve">formato Perfil Sanitario Servicios de Alimentación M-MSD-FT-038. </t>
  </si>
  <si>
    <t>Analizar el control definido y su aplicación para determinar las acciones que se deben implementar cuando se incumple con el uso de los elementos de protección personal de acuerdo con el nivel de riesgos establecido para cada convenio</t>
  </si>
  <si>
    <t xml:space="preserve">Profesionales del Área de Convenios </t>
  </si>
  <si>
    <t>01/12/2022 al 31/12/2022</t>
  </si>
  <si>
    <t>Para este cuatrimestre no se tiene planeado realizar esta acción</t>
  </si>
  <si>
    <t>Control No. 6: El control no se aplicó durante el periodo evaluado, el control se realizó en el primer trimestre del año.</t>
  </si>
  <si>
    <r>
      <rPr>
        <b/>
        <sz val="12"/>
        <color rgb="FF000000"/>
        <rFont val="Times New Roman"/>
      </rPr>
      <t>Salud:</t>
    </r>
    <r>
      <rPr>
        <sz val="12"/>
        <color rgb="FF000000"/>
        <rFont val="Times New Roman"/>
      </rPr>
      <t xml:space="preserve"> En caso de que en la inspección realizada, la evaluación  arroje una calificación inferior a 100%,  los profesionales de seguridad alimentaria, generan las alertas necesarias para que se formulen las acciones correctivas que permitan mejorar las condiciones encontradas. Posteriormente se realiza una visita de refuerzo para evaluar si las situaciones que generaron las alertas fueron subsanadas.</t>
    </r>
  </si>
  <si>
    <t>025 INFORME VISITA DE ACOMPAÑAMIENTO Y ASESORÍA TÉCNICA EN BUENAS PRACTICAS DE MANUFACTURA A LOS SERVICIOS DE ALIMENTACIÓN M-MSD-FT-025</t>
  </si>
  <si>
    <t>Elaborar un documento que establezca lineamientos para situaciones criticas en donde se dé un manejo oportuno a situaciones de trato inadecuado</t>
  </si>
  <si>
    <t>Los profesionales de seguridad alimentaria en sus vistas bimestrales formulan acciones correctivas que permitan mejorar las condiciones encontradas, las cuales son registradas en la casilla correcciones/acciones correctivas las cuales son monitoreadas en las siguientes visitas para evaluar si las situaciones fueron subsanadas. (Adjunto carpeta con Informes de visitas de acompañamiento con información registrada en formato (M-MSD-FT-025) y carpeta de informes en donde se hace seguimiento a cumplimiento de acciones correctivas.</t>
  </si>
  <si>
    <t>Control No. 7: Se evidencia la aplicación del control con los informes realizados y las alertas y hallazgos encontrados por el equipo que realiza la visita. Se sugiere al proceso revisar los resultados de las visitas y los seguimientos de los mismos, ya que se evidencian varios hallazgos que persisten en revisiones posteriores.
Teniendo en cuenta el informe de auditoría realizada por la oficina de control interno del mes de junio, especialmente el hallazgo 11.15, el proceso debe revisar la necesidad de generar controles relacionados con la infraestructura y la posibilidad de que afecten la salud de los NNAJ.</t>
  </si>
  <si>
    <t>quejas, escándalos mediáticos o hallazgos de entes de control</t>
  </si>
  <si>
    <t>falta de los elementos de consumo y alimentos necesarios para la correcta prestación de los servicios, ocasionado por fallas en la planeación, abastecimiento, preservación, custodia, entrega y seguimiento de la destinación final.</t>
  </si>
  <si>
    <t>Posibilidad de afectación reputacional por quejas, escándalos mediáticos o hallazgos de entes de control debido a la falta de los elementos de consumo y alimentos necesarios para la correcta prestación de los servicios, ocasionado por fallas en la planeación, abastecimiento, preservación, custodia, entrega y seguimiento de la destinación final.</t>
  </si>
  <si>
    <r>
      <rPr>
        <b/>
        <sz val="12"/>
        <color rgb="FF000000"/>
        <rFont val="Times New Roman"/>
      </rPr>
      <t>Externado</t>
    </r>
    <r>
      <rPr>
        <sz val="12"/>
        <color rgb="FF000000"/>
        <rFont val="Times New Roman"/>
      </rPr>
      <t>: El líder del contexto, cada vez que se realizan ingresos de AJ a las Unidades, envía correo electrónico a los responsables de UPI y Economato relacionando la proyección de ingresos de acuerdo con lo recibido por parte del contexto territorio, con el fin de asegurar el suministro de alimentos a los AJ</t>
    </r>
    <r>
      <rPr>
        <sz val="12"/>
        <color rgb="FFFFFF00"/>
        <rFont val="Times New Roman"/>
      </rPr>
      <t xml:space="preserve"> </t>
    </r>
  </si>
  <si>
    <t>cada vez que se realizan ingresos de AJ a las Unidades</t>
  </si>
  <si>
    <t>Corre Electrónico</t>
  </si>
  <si>
    <t xml:space="preserve">Realizar monitoreo de las cantidades existentes en los espacios de almacenamiento temporal con el fin de alertar sobre posibles desabastecimientos de productos. </t>
  </si>
  <si>
    <t>Profesionales de gestión de recursos para la STMEO</t>
  </si>
  <si>
    <t>02/052022 al 30/11/2022</t>
  </si>
  <si>
    <t>El líder del contexto, realizo 3 solicitudes en los meses de mayo, junio y agosto a través de correo electrónico a los responsables de UPI y Economato relacionando las fechas de ingreso y/o traslado de los beneficiarios y beneficiarias entre las UPIs, con la proyección de ingresos de acuerdo con lo recibido por parte del contexto territorio, con el fin de asegurar el suministro de alimentos a los AJ. (Adjunto pantallazos de correos enviados).</t>
  </si>
  <si>
    <t>No  se presentó desabastecimiento de productos, sin embargo en algunas unidades se realizo traslado de insumos para dar respuesta a necesidades del servicio, presentado en control 4.</t>
  </si>
  <si>
    <t>De acuerdo a auditoria de control interno, en informe de auditorías contexto internado y externado, numeral 11.9 página 10, se corroboró durante las visitadas realizadas que en las unidades de Perdomo, La 32, Santa Lucia, Oasis, La Rioja y Arcadia carencia de insumos, en algunas unidades no reciben estos desde el año 2021, lo cual denota falencias en el cumplimiento de lo establecido en el procedimiento “Gestión y control de elementos de consumo y consumo controlado ubicados en los espacios de almacenamiento de las Unidades de Protección Integral código M-MIN-PR-003”, en este sentido se requiere ajustar las acciones dado a que los materiales se entregaban a fin de año, lo que afecta su disponibilidad en las unidades.</t>
  </si>
  <si>
    <r>
      <rPr>
        <sz val="10"/>
        <color rgb="FF000000"/>
        <rFont val="Times New Roman"/>
      </rPr>
      <t xml:space="preserve">
Control No. 1: Se evidencia la ejecución del control por medio del envío de los correos en donde se informa a las unidades del ingreso de los beneficaiarios para que se realicen las acciones preventivas para garantizar que  contarán con los elementos necesarios.
Control No.2 : Si bien en el reporte realizado el proceso menciona que se realizó el seguimiento semanal en el formato Control de espacios, no se adjunta muestras de dicho formato que permita evidenciar que se haya realizado la verificación a través del mencionado formato. Se adjuntan como evidnecias matrices de excel llamados 
reporte semanal y gestión y resumen samanal novedades en los que no s epuede evidenciar que se haya realizado la verificación mencionada en el control.
Control No. 3: Se evidencia que el area ha realizado la verificacion de los formatos programacion de alimentos y cobertura con el fin de garantizar el despacho de los alimentos necesarios.
Control No. 4: Se evidencia que el proceso ha realizado el traslado de bienes entre diferentes unidades con el fin de evitar desabastecimiento de los bienes necesarios para la operación de las uidades. Lo anterior evidencia que el control es efectivo y permite evitar el desabastecimiento. 
Control No. 5: Debido a que no se presentó desabastecimiento de alimentos en ninguna UPI, no hubo necesidad de aplicar el control.
Acciones de Fortalecimiento: El proceso menciona que no hubo desabasteciemiento de productos. es importante destacar que la acción de fortalecimiento no depende de que haya o no desabastecimiento, y que la acción definida "</t>
    </r>
    <r>
      <rPr>
        <i/>
        <sz val="10"/>
        <color rgb="FF000000"/>
        <rFont val="Times New Roman"/>
      </rPr>
      <t>Realizar monitoreo de las cantidades existentes en los espacios de almacenamiento temporal con el fin de alertar sobre posibles desabastecimientos de productos</t>
    </r>
    <r>
      <rPr>
        <sz val="10"/>
        <color rgb="FF000000"/>
        <rFont val="Times New Roman"/>
      </rPr>
      <t xml:space="preserve">"  y debió reportarse avances en el cumplimiento de esta actividad.
MATERIALIZACIÓN DEL RIESGO
De acuerdo con lo reportado por el proceso y a la auditoria de control interno, el riesgo se materializó enn las unidades de Perdomo, La 32, Santa Lucia, Oasis, La Rioja y Arcadia carencia de insumos, en algunas unidades no reciben estos desde el año 2021, lo cual denota falencias en el cumplimiento de lo establecido en el procedimiento “Gestión y control de elementos de consumo y consumo controlado ubicados en los espacios de almacenamiento de las Unidades de Protección Integral código M-MIN-PR-003”
De acuerdo con lo anterior, se hace necesario que el proceso revise los controles que fallaron y ajustar las actividades que permitan garantizar que no se presente desabastecimiento en las unidades.
</t>
    </r>
  </si>
  <si>
    <r>
      <rPr>
        <b/>
        <sz val="10"/>
        <color rgb="FF000000"/>
        <rFont val="Times New Roman"/>
      </rPr>
      <t>Control No. 1:</t>
    </r>
    <r>
      <rPr>
        <sz val="10"/>
        <color rgb="FF000000"/>
        <rFont val="Times New Roman"/>
      </rPr>
      <t xml:space="preserve"> Como soporte a la ejecución del control se evidencia el envío de los correos en donde se informa a las unidades del ingreso de los beneficiarios para que se realicen las acciones preventivas para garantizar que  contarán con los elementos necesarios.</t>
    </r>
  </si>
  <si>
    <r>
      <rPr>
        <b/>
        <sz val="12"/>
        <color rgb="FF000000"/>
        <rFont val="Times New Roman"/>
      </rPr>
      <t>STMEO</t>
    </r>
    <r>
      <rPr>
        <sz val="12"/>
        <color rgb="FF000000"/>
        <rFont val="Times New Roman"/>
      </rPr>
      <t>: Los funcionarios o contratistas del grupo de trabajo de gestión de recursos para la STMEO, realiza seguimiento semanal verificando a través del formato CONTROL DE ESPACIOS DE ALMACENAMIENTO TEMPORAL M-MEX-FT-026 el registro de las entradas generadas en la semana anterior contra las comprobantes de egreso generadas por el almacén y los traslados de elementos de consumo entre unidades y las salidas contra los soportes de entrega a NNAJ, Contratistas o Funcionarios.</t>
    </r>
  </si>
  <si>
    <t>Documentado en el Procedimiento Gestión y Control de Elementos de Consumo  y Consumo Controlado Ubicados en los espacios de Almacenamiento Temporal de las Unidades de Protección Integral   M-MIN-PR-003</t>
  </si>
  <si>
    <t>Semanalmente</t>
  </si>
  <si>
    <t>CONTROL DE ESPACIOS DE ALMACENAMIENTO TEMPORAL M-MEX-FT-026</t>
  </si>
  <si>
    <t>Los funcionarios o contratistas del grupo de trabajo de gestión de recursos para la STMEO, realizaron seguimiento semanal, verificando a través del formato la toma física total del inventario de los elementos de consumo y consumo controlado ubicados en los espacios de almacenamiento en CONTROL DE ESPACIOS DE ALMACENAMIENTO TEMPORAL M-MEX-FT-026 el registro de las entradas generadas en la semana anterior contra las comprobantes de egreso generadas por el almacén y los traslados de elementos de consumo entre unidades y las salidas contra los soportes de entrega a NNAJ, Contratistas o Funcionarios. Con el fin de garantizar la transparencia en la información y establecer las respectivas responsabilidades en cuanto a actividades y datos a subsanar, se realiza el descargue y firma de formato M-MEX-FT-026 el mismo día de la visita, lo cual hace parte de los anexos de las actas de reunión, así mismo se adjunta base en Excel con información consolidada de visitas a espacios temporales de almacenamiento.</t>
  </si>
  <si>
    <t>Control No.2: De acuerdo al reporte de las acciones realizadas, se enuncia que se ha realizado el proceso menciona que se realizó el seguimiento semanal en el formato Control de espacios, no fue adjuntado dicho formato para identificar se haya realizado la verificación a través del mencionado formato. Se adjuntan como evidencias matrices de Excel llamados  reporte semanal y gestión y resumen semanal novedades en los que no s e puede evidenciar que se haya realizado la verificación mencionada en el control.</t>
  </si>
  <si>
    <r>
      <rPr>
        <b/>
        <sz val="12"/>
        <color rgb="FF000000"/>
        <rFont val="Times New Roman"/>
      </rPr>
      <t>Economato</t>
    </r>
    <r>
      <rPr>
        <sz val="12"/>
        <color rgb="FF000000"/>
        <rFont val="Times New Roman"/>
      </rPr>
      <t xml:space="preserve">: Los profesionales delegados por el componente economato para la programación de alimentos verifican semanalmente que los alimentos que se van a despachar a las diferentes UPI sean suficientes para atender la demanda requerida, para lo cual revisan que en el formato cobertura de programación semanal M-MSD-FT-061 se tenga en cuenta las novedades y necesidades reportadas por las UPI vía correo electrónico y con esta información se realiza la programación o cancelación de productos a través del formato Programación de pedidos a proveedores M-MSD-FT-057
</t>
    </r>
  </si>
  <si>
    <t>Documentado en el Procedimiento Abastecimiento de alimentos centro de acopio M-MSD-PR-007</t>
  </si>
  <si>
    <t>formato Programación de pedidos a proveedores M-MSD-FT-057</t>
  </si>
  <si>
    <t>Los profesionales delegados por el componente del Economato en la programación de alimentos verificaron semanalmente para la programación de alimentos el formato Cobertura de programación semanal y Programación de Pedidos a Proveedores M-MSD-FT-057 de los meses de mayo (5 semanas), junio (4 semanas), julio (5 semanas) y agosto (4 semanas) del 2022; para los proveedores de carne, huevos, pollo, pescado, lácteos, tamal y helado. (Adjunto carpetas con archivos en Excel con programación de coberturas y de pedidos a proveedores mensuales).</t>
  </si>
  <si>
    <t>Control No. 3: Se evidencia que el componente de seguridad alimentaria- economato ha realizado la verificación en los formatos cobertura de programación semanal M-MSD-FT-061 y Programación de pedidos a proveedores M-MSD-FT-057de acuerdo a lo descrito en la descripción del control.</t>
  </si>
  <si>
    <r>
      <rPr>
        <b/>
        <sz val="12"/>
        <color rgb="FF000000"/>
        <rFont val="Times New Roman"/>
      </rPr>
      <t>STMEO:</t>
    </r>
    <r>
      <rPr>
        <sz val="12"/>
        <color rgb="FF000000"/>
        <rFont val="Times New Roman"/>
      </rPr>
      <t xml:space="preserve">  En caso de que se evidencie un posible desabastecimiento de algún bien de consumo,  Los funcionarios o contratistas del grupo de trabajo de gestión de recursos para la STMEO verifican la existencia del bien en otros espacios de almacenamiento temporal y gestionan el respectivo traslado hacia la unidad que lo requiere. </t>
    </r>
  </si>
  <si>
    <t>En caso de que se evidencie un posible desabastecimiento de algún bien de consumo</t>
  </si>
  <si>
    <t xml:space="preserve">Formato Atención a requerimientos de traslados de bienes de consumos </t>
  </si>
  <si>
    <t>Realizar la revisión de los documentos del proceso para incluir los controles definidos</t>
  </si>
  <si>
    <t>Profesionales de los contextos y áreas de derechos</t>
  </si>
  <si>
    <t>Los funcionarios o contratistas del grupo de trabajo de gestión de recursos para la STMEO, realizaron 112 traslados de acuerdo a necesidad de las Upis, evidenciado en matriz de excel "TRaslados" ATENCIÓN  A REQUERIMIENTOS DE TRASLADO DE BIENES DE CONSUMO.</t>
  </si>
  <si>
    <t>Control No. 4: Se evidencia que el proceso ha realizado el traslado de bienes entre diferentes unidades con el fin de evitar desabastecimiento de los bienes necesarios para la operación de las unidades de acuerdo al soporte "Matriz de control-traspasos entre unidades".</t>
  </si>
  <si>
    <r>
      <rPr>
        <b/>
        <sz val="12"/>
        <color rgb="FF000000"/>
        <rFont val="Times New Roman"/>
      </rPr>
      <t>Economato</t>
    </r>
    <r>
      <rPr>
        <sz val="12"/>
        <color rgb="FF000000"/>
        <rFont val="Times New Roman"/>
      </rPr>
      <t>: Cuando se detecta un desabastecimiento de alimentos en una UPI, los profesionales de Economato realizan la verificación  y si es neceario se realiza pedidos extraordinarios a los proveedores o se revisa   la existencia de los productos en otras unidades y realizan la redistribución hacia las unidades donde se presenta el desabastecimiento</t>
    </r>
  </si>
  <si>
    <t>Documentado en el Protocolo de atención de contingencias en el suministro de alimentos M-MSD-IN-020</t>
  </si>
  <si>
    <t>Cuando se detecta un desabastecimiento de alimentos en una UPI</t>
  </si>
  <si>
    <t>Correo Electrónico</t>
  </si>
  <si>
    <t>No se presento desabastecimienro de alimentos en ninguna UPI.</t>
  </si>
  <si>
    <t>Control No. 5: Debido a que no se presentó desabastecimiento de alimentos en ninguna UPI, no hubo necesidad de aplicar el control.
Acciones de Fortalecimiento: El proceso menciona que no hubo desabastecimiento de productos. es importante destacar que la acción de fortalecimiento no depende de que haya o no desabastecimiento, y que la acción definida "Realizar monitoreo de las cantidades existentes en los espacios de almacenamiento temporal con el fin de alertar sobre posibles desabastecimientos de productos"  y debió reportarse avances en el cumplimiento de esta actividad.
La OAP enuncia en su seguimiento que se registró la materialización del riesgo de acuerdo a la Auditoria de gestión a los contextos internados y externados se había registrado un hallazgo frente a esto, se hace claridad que si evidenció un desabastecimiento de insumos más no de alimentos y este control está relacionado al componente de seguridad alimentaria.</t>
  </si>
  <si>
    <t>Sanciones y Multas</t>
  </si>
  <si>
    <t xml:space="preserve"> cierre de las unidades por Incumplimientos en la normatividad  de salubridad, medio ambiente o habitabilidad </t>
  </si>
  <si>
    <t>Posibilidad de afectación económica o reputacional por sanciones y multas que conlleve el cierre de  las unidades de protección integral por Incumplimientos en la normatividad  de salubridad, medio ambiente o habitabilidad.</t>
  </si>
  <si>
    <t>Afectación Menor a 700 SMLMV</t>
  </si>
  <si>
    <r>
      <rPr>
        <b/>
        <sz val="12"/>
        <color rgb="FF000000"/>
        <rFont val="Times New Roman"/>
      </rPr>
      <t>Internado</t>
    </r>
    <r>
      <rPr>
        <sz val="12"/>
        <color rgb="FF000000"/>
        <rFont val="Times New Roman"/>
      </rPr>
      <t>: Los responsables de UPI realizan un seguimiento mensual a las necesidades de mantenimiento a la infraestructura documentando su estado de avance y soportando sus requerimientos al área de infraestructura, las cuales son registradas en Formato Acta Reunión A-GDO-FT-004, Solicitud de Mantenimiento A-SAD-FT-003.</t>
    </r>
  </si>
  <si>
    <t>Mantenimiento de Bienes Inmuebles A-MBI-PR-001</t>
  </si>
  <si>
    <t xml:space="preserve">Formato Acta Reunión A-GDO-FT-004, Solicitud de Mantenimiento A-SAD-FT-003. </t>
  </si>
  <si>
    <t>ACEPTAR EL RIESGO</t>
  </si>
  <si>
    <t>N.A.</t>
  </si>
  <si>
    <t xml:space="preserve">
Los responsables de UPI realizaron seguimientos mensuales a las necesidades de mantenimiento a la infraestructura soportando sus requerimientos al área de infraestructura, las cuales son registradas en Formato Acta Reunión A-GDO-FT-004, Solicitud de Mantenimiento A-SAD-FT-003, de los meses de mayo, junio, julio y agosto de 2022 de las unidades de protección integral Arcadia, San Francisco, Liberia y La 27 sur.  Para mitigar o eliminar las causas que generen el cierre de las unidades por incumpliendo con respecto a la mala  gestión realizada para el mantenimiento adecuado a las instalaciones de las UPIS se trabajo en los meses de mayo, junio, julio y agosto de 2022 los requerimiento en los tiempos oportunos por medio del Formato visita mantenimiento de las instalaciones, seguimiento a actividades las cuales anexamos como evidencias al igual que las actas de seguimiento realizadas por el responsable de unidad. (Adjunto carpetas mensuales, por unidades de protección integral con actas de reunión de interventorías de infraestructura, pantallazos de solicitudes por aplicativo Aranda de infraestructura por cada una de las unidades de protección integral y formatos de Solicitud de Mantenimiento A-SAD-FT-003).</t>
  </si>
  <si>
    <t>De acuerdo a auditoria de control interno, en informe de auditorías contexto internado y externado, numeral 11.7, 11.8,  11.10 - Página 9 y 10, se identificaron las siguientes situaciones que hay equipos de cocina que no se encuentran en uso o no están en funcionamiento, espacios con daños o deterioro por falta de mantenimiento de la infraestructura física, en este sentido como dificultad se presenta que a pesar de que se han hecho solicitudes a infraestructura no se tiene en todos los casos respuesta satisfactoria por no existencia de materiales, priorización diferente a las necesidades de las Upis, entre otras. Para lo anterior algunas acciones de acuerdo con mesas de trabajo con la OCCI deben ser llevadas a comité directivo y otras deben ser reformuladas.</t>
  </si>
  <si>
    <r>
      <rPr>
        <sz val="10"/>
        <color rgb="FF000000"/>
        <rFont val="Times New Roman"/>
      </rPr>
      <t xml:space="preserve">
Control No. 1 y 2 : Se evidencia la aplicaicón del control, realizando las solicitudes al área de infraestructura respecto a aquellas necesidades de arreglos e intervenciones que se requeriern en las diferentes Unidades.
No obstante lo anterior se sugiere al proceso realizar la revision del diseño del control con la OAP a fin de estandarizar ocmo debe reportarse la información, toda vez que cada contexto adjunta información diferente y no es facil determinar si se han cumplido con los requerimientos por parte del área de manteminientos.
Control No. 3: Durante el periodo no se ralizaron perfiles sanitarios por lo tanto no se aplico el control, se destaca que la frecuencia del control es anual.
Control No. 4: El proceso menciona que no se han preentado planes de mejormaiento en el periodo evaluado. 
No obstante lo anterior, se conoció que en el informe de la Auditoría Interna al proceso realizada por la Oficina de Control Interno entregado en el mes de junio, se dejaron los siguientes hallazgos relacionados:
"</t>
    </r>
    <r>
      <rPr>
        <i/>
        <sz val="10"/>
        <color rgb="FF000000"/>
        <rFont val="Times New Roman"/>
      </rPr>
      <t>11.10Se observóen las unidadesde San Franciscoy la Arcadia,algunos espacioscomo la cocina,biblioteca, dormitorios  y  la  sala  de cómputo,  que  presentan  daños  o  deterioros  porfalta  de  mantenimiento  de  la infraestructura física, con lo cual se puede evidenciar debilidades en elcumplimiento de los lineamientos internosde  la  entidad  en  lo  que  se  refiere  a “Mantenimiento  de  Bienes-Mantenimiento  de  Bienes inmuebles  código  A-MBI-PR-001, reparaciones locativas “Se entiende por reparaciones o mejoras locativas aquellas obras que tienen como finalidad mantener el inmueble en las debidas condiciones de higiene  y  ornato  sin  afectar  su  estructura  portante,  su  distribución  interior,  sus  características funcionales, formales y/o volumétricas”, situación  que  está  ligada  con  no  atender  en  el  desarrollo  del procedimiento mencionado, en lo que respecta a la gestión de la solicitud de mantenimiento correctivo a través  del  formato  A-SAD-FT-003,  al  correo  del  área  de  mantenimiento  y  la  mesa  de  ayuda,  una  vez detectada  la  necesidad.  El  no mantenimiento  de  la  infraestructura  física  de  la sedepuede  generar disminución de las condiciones de higiene, ornato y afectación de la estructura del inmueble, lo que puede ocasionar afectaciones y riesgos de seguridad de losfuncionarios o beneficiariosde la Unidad.</t>
    </r>
    <r>
      <rPr>
        <sz val="10"/>
        <color rgb="FF000000"/>
        <rFont val="Times New Roman"/>
      </rPr>
      <t>"
"</t>
    </r>
    <r>
      <rPr>
        <i/>
        <sz val="10"/>
        <color rgb="FF000000"/>
        <rFont val="Times New Roman"/>
      </rPr>
      <t>11.17Durante lasvisitasrealizadasa la UPIs–Santa Luciay la Arcadia, se observó que el área de los salones limita la capacidad de beneficiarios atendidos por grupo, los ambientes pedagógicos básicos no tienen las condiciones de infraestructura requeridas para el adecuado funcionamiento según las edades de los niños o jóvenes que hacen uso de estos, posiblemente causado por la infraestructura locativa de la edificación, lo que denota debilidades en el cumplimiento de lo definido por laLa Ley 115 de 1994 que indica “ que los  establecimientos  educativos  deben  contar  con  un  PEI    que  permita  desarrollar  una  propuesta educativa  adaptada  a  las  particularidades  de  cada  contexto  que  demanda  diferentes  ambientes pedagógicos que hagan posible el desarrollo de dicho proyecto”.Así  mismo de  lo definido  en la  NTC 4595,  Tercera  versión,  en  el  numeral  5.3  “Ambientes  pedagógicos  básicos”,  hace  referencia  a  los diferentes ambientes que deben abarcan las instalaciones escolares en sus áreas así:  AmbienteNúmeromáximodeestudiantesÁrea(m2/estudiante)Preescolar202,00BásicayMedia(6-16años)(1)401,65Multigrado(preescolar,básicaprimaria)301,80Multigrado(básicasecundariaymedia)251,80(1)En ambientes A para educación Básica y Media, cuando en un establecimiento educativo losgrupos de trabajoestén  conformados  por  menos  de  treinta  (30)  estudiantes,  se  debe  aumentar  el  área  total  de  superficie  delambienteen3m2parapreverespaciosuficienteparaelpuestodelmaestro.Fuente. NTC 4595 Planeamiento y diseño de instalaciones y ambientes escolares, Tercera versión</t>
    </r>
    <r>
      <rPr>
        <sz val="10"/>
        <color rgb="FF000000"/>
        <rFont val="Times New Roman"/>
      </rPr>
      <t>"
Por lo anterior se puede entender que no se esta aplicando el control definido.</t>
    </r>
  </si>
  <si>
    <t xml:space="preserve">Control No. 1: Se pudo observar que los responsables de las Upis están el seguimiento mensual a las necesidades de mantenimiento estas se dejan registradas aplicando los controles los cuales son Formato Acta Reunión A-GDO-FT-004 y Solicitud de Mantenimiento A-SAD-FT-003. Se sugiere al proceso revisar el diseño del control con la OAP, a fin de estandarizar la manera de reportarse la información, toda vez que cada contexto aporta información diferente  y no es fácil determinar si se han cumplido con los requerimientos por parte del área de mantenimientos.
</t>
  </si>
  <si>
    <r>
      <rPr>
        <b/>
        <sz val="12"/>
        <color rgb="FF000000"/>
        <rFont val="Times New Roman"/>
      </rPr>
      <t>Externado</t>
    </r>
    <r>
      <rPr>
        <sz val="12"/>
        <color rgb="FF000000"/>
        <rFont val="Times New Roman"/>
      </rPr>
      <t>: Mensualmente los responsables de las unidades, realizan la verificación del estado de la infraestructura y si se requiere alguna intervención los responsables de UPI realizan la solicitud a través del sistema aranda o correo electrónico</t>
    </r>
  </si>
  <si>
    <t>Correos electrónicos</t>
  </si>
  <si>
    <t>Los responsables de UPI realizaron seguimientos mensuales a las necesidades de mantenimiento a la infraestructura soportando sus requerimientos al área de infraestructura, las cuales son registradas en Formato Acta Reunión A-GDO-FT-004, Solicitud de Mantenimiento A-SAD-FT-003, de los meses de mayo, junio, julio y agosto de 2022 de las unidades de protección integral Rioja, la Victoria, Servitá, florida, Bosa, Santa Lucia, a 32, Castillo y Casa Belen. Se adjunta carpeta con: (1) pantallazo correo electrónico, (1) Formato Acta Reunión A-GDO-FT-004 UPI Molinos. (1) pantallazo correo electrónico UPI La Rioja, (2) formatos de Solicitud de Mantenimiento A-SAD-FT-003 UPI La Rioja. (1) pantallazo correo electrónico UPI La Victoria. (1) pantallazo correo electrónico UPI Servitá (18) formatos de Solicitud de Mantenimiento A-SAD-FT-003 UPI Servita. (1) pantallazo correo electrónico (1) archivo con (13) pantallazos casos Aranda UPI Bosa. (1) pantallazo correo electrónico UPI Florida (1) archivo con (12) pantallazos casos Aranda.   (1) pantallazo correo electrónico, (1) Formato Acta Reunión A-GDO-FT-004 UPI Santa Lucia.   (1) pantallazo correo electrónico, (1) archivo con (13) pantallazos casos Aranda UPI La 32.  (2) pantallazos correos electrónicos UPI El Castillo (1) archivo correspondiente al mes de junio y julio, (1) archivo correspondiente al mes de  agosto donde se relacionan solicitudes de UPI El Castillo.  (1) pantallazo correo electrónico UPI Casa Belén (1) archivo correspondiente al récord solicitudes Aranda UPI Casa Belén. (1) pantallazo correo electrónico UPI Conservatorio Javier de Nicoló, (4) archivos relacionando solicitudes UPI Conservatorio Javier de Nicoló.   (1) pantallazo correo electrónico UPI Perdomo, (1) archivo correspondiente al récord solicitudes Aranda UPI Perdomo. (1) pantallazo correo electrónico UPI Oasis, (1) archivo relacionando solicitudes UPI Oasis.</t>
  </si>
  <si>
    <t>Control No. 2: Se pudo observar que los responsables de las UPI's están el seguimiento mensual a las necesidades de mantenimiento estas se dejan registradas aplicando los controles los cuales son Formato Acta Reunión A-GDO-FT-004 y Solicitud de Mantenimiento A-SAD-FT-003. Se sugiere al proceso revisar el diseño del control con la OAP, a fin de estandarizar la manera de reportarse la información, toda vez que cada contexto aporta información diferente  y no es fácil determinar si se han cumplido con los requerimientos por parte del área de mantenimientos.
Acciones de fortalecimiento: Para este II seguimiento no se aportaron evidencias.</t>
  </si>
  <si>
    <t>Para este cuatrimestre no se han realizado perfiles sanitarios</t>
  </si>
  <si>
    <r>
      <rPr>
        <b/>
        <sz val="10"/>
        <color rgb="FFFF0000"/>
        <rFont val="Times New Roman"/>
      </rPr>
      <t>Nota:</t>
    </r>
    <r>
      <rPr>
        <sz val="10"/>
        <color rgb="FFFF0000"/>
        <rFont val="Times New Roman"/>
      </rPr>
      <t xml:space="preserve"> Por la inclusión del contexto externado para este II seguimiento el control de salud quedo con el No 3.
</t>
    </r>
    <r>
      <rPr>
        <sz val="10"/>
        <color rgb="FF000000"/>
        <rFont val="Times New Roman"/>
      </rPr>
      <t xml:space="preserve">
</t>
    </r>
    <r>
      <rPr>
        <b/>
        <sz val="10"/>
        <color rgb="FF000000"/>
        <rFont val="Times New Roman"/>
      </rPr>
      <t>Control No 3:</t>
    </r>
    <r>
      <rPr>
        <sz val="10"/>
        <color rgb="FF000000"/>
        <rFont val="Times New Roman"/>
      </rPr>
      <t xml:space="preserve"> No se aportaron evidencias porque para este cuatrimestre no se realizaron perfiles sanitarios de alimentación M-MSD-FT-038.
</t>
    </r>
    <r>
      <rPr>
        <b/>
        <sz val="10"/>
        <color rgb="FF000000"/>
        <rFont val="Times New Roman"/>
      </rPr>
      <t>Acciones de fortalecimiento:</t>
    </r>
    <r>
      <rPr>
        <sz val="10"/>
        <color rgb="FF000000"/>
        <rFont val="Times New Roman"/>
      </rPr>
      <t xml:space="preserve"> Para este II seguimiento no se aportaron evidencias.</t>
    </r>
  </si>
  <si>
    <r>
      <rPr>
        <b/>
        <sz val="12"/>
        <color rgb="FF000000"/>
        <rFont val="Times New Roman"/>
      </rPr>
      <t>STMEO</t>
    </r>
    <r>
      <rPr>
        <sz val="12"/>
        <color rgb="FF000000"/>
        <rFont val="Times New Roman"/>
      </rPr>
      <t>: Cuando se reciben informes o detectan  incumplimientos de la normatividad de salubridad, medio ambiente, o habitabilidad, Los profesionales de la Subdirección de Métodos realizan mesa  de trabajo para establecer un plan de mejoramiento  que contenga las acciones requeridas para subsanar los incumplimientos detectados. El plan se formula en el formato 007 PLAN DE MEJORAMIENTO E-MEJ-FT-007</t>
    </r>
  </si>
  <si>
    <t>Cuando se reciben informes o detectan  incumplimientos de la normatividad de salubridad, medio ambiente, o habitabilidad</t>
  </si>
  <si>
    <t>007 PLAN DE MEJORAMIENTO E-MEJ-FT-007</t>
  </si>
  <si>
    <t>A la fecha no se han presentado planes de mejoramiento de unidades.</t>
  </si>
  <si>
    <t>Control No.4:  El proceso menciona que no se han presentado planes de mejoramiento en el periodo evaluado. 
No obstante lo anterior, en el mes de junio se realizó la entrega del informe  Auditoría Interna a los contextos internados y externados donde se ratificaron los siguientes hallazgos.
"11.10 Se observó en las unidades de San Francisco la Arcadia, algunos espacios como la cocina, biblioteca, dormitorios  y  la  sala  de cómputo,  que  presentan  daños  o  deterioros  por falta  de  mantenimiento  de  la infraestructura física, con lo cual se puede evidenciar debilidades en el cumplimiento de los lineamientos internos de  la  entidad  en  lo  que  se  refiere  a “Mantenimiento  de  Bienes-Mantenimiento  de  Bienes inmuebles  código  A-MBI-PR-001, reparaciones locativas “Se entiende por reparaciones o mejoras locativas aquellas obras que tienen como finalidad mantener el inmueble en las debidas condiciones de higiene  y  ornato  sin  afectar  su  estructura  portante,  su  distribución  interior,  sus  características funcionales, formales y/o volumétricas”, situación  que  está  ligada  con  no  atender  en  el  desarrollo  del procedimiento mencionado, en lo que respecta a la gestión de la solicitud de mantenimiento correctivo a través  del  formato  A-SAD-FT-003,  al  correo  del  área  de  mantenimiento  y  la  mesa  de  ayuda,  una  vez detectada  la  necesidad.  El  no mantenimiento  de  la  infraestructura  física  de  la sede puede  generar disminución de las condiciones de higiene, ornato y afectación de la estructura del inmueble, lo que puede ocasionar afectaciones y riesgos de seguridad de los funcionarios o beneficiarios de la Unidad."
"11.17 Durante lasvisitasrealizadasa la UPIs–Santa Lucia la Arcadia, se observó que el área de los salones limita la capacidad de beneficiarios atendidos por grupo, los ambientes pedagógicos básicos no tienen las condiciones de infraestructura requeridas para el adecuado funcionamiento según las edades de los niños o jóvenes que hacen uso de estos, posiblemente causado por la infraestructura locativa de la edificación, lo que denota debilidades en el cumplimiento de lo definido por laLa Ley 115 de 1994 que indica “ que los  establecimientos  educativos  deben  contar  con  un  PEI    que  permita  desarrollar  una  propuesta educativa  adaptada  a  las  particularidades  de  cada  contexto  que  demanda  diferentes  ambientes pedagógicos que hagan posible el desarrollo de dicho proyecto". Así  mismo de  lo definido  en la  NTC 4595,  Tercera  versión,  en  el  numeral  5.3  “Ambientes  pedagógicos  básicos”,  hace  referencia  a  los diferentes ambientes que deben abarcan las instalaciones escolares en sus áreas así:  AmbienteNúmeromáximodeestudiantesÁrea(m2/estudiante)Preescolar202,00BásicayMedia(6-16años)(1)401,65Multigrado(preescolar,básicaprimaria)301,80Multigrado(básicasecundariaymedia)251,80(1)En ambientes A para educación Básica y Media, cuando en un establecimiento educativo los grupos de trabajó estén  conformados  por  menos  de  treinta  (30)  estudiantes,  se  debe  aumentar  el  área  total  de  superficie  delambienteen3m2parapreverespaciosuficienteparaelpuestodelmaestro.Fuente. NTC 4595 Planeamiento y diseño de instalaciones y ambientes escolares, Tercera versión"
Por lo anterior se puede entender que no se está aplicando el control definido.</t>
  </si>
  <si>
    <t>area de impacto</t>
  </si>
  <si>
    <t>PROBABILIDAD DE OCURRENCIA</t>
  </si>
  <si>
    <t>IMPACTO</t>
  </si>
  <si>
    <t>CONDICIONES RIESGO INHERENTE</t>
  </si>
  <si>
    <t>AFECTACIÓN ECONÓMICA O PRESUPUESTAL</t>
  </si>
  <si>
    <t>Económico</t>
  </si>
  <si>
    <t>MUY BAJA</t>
  </si>
  <si>
    <t>LEVE</t>
  </si>
  <si>
    <t>MUY BAJA - LEVE</t>
  </si>
  <si>
    <t>BAJO</t>
  </si>
  <si>
    <t>Leve</t>
  </si>
  <si>
    <t>BAJA</t>
  </si>
  <si>
    <t>MENOR</t>
  </si>
  <si>
    <t>MUY BAJA - MENOR</t>
  </si>
  <si>
    <t>Afectación Entre 700 y 1500 SMLMV</t>
  </si>
  <si>
    <t>Menor</t>
  </si>
  <si>
    <t>Económico y Reputacional</t>
  </si>
  <si>
    <t>MEDIA</t>
  </si>
  <si>
    <t>MODERADO</t>
  </si>
  <si>
    <t>MUY BAJA - MODERADO</t>
  </si>
  <si>
    <t>Afectación Entre 1500 y 2300 SMLMV</t>
  </si>
  <si>
    <t>Moderado</t>
  </si>
  <si>
    <t>ALTA</t>
  </si>
  <si>
    <t>MAYOR</t>
  </si>
  <si>
    <t>MUY BAJA - MAYOR</t>
  </si>
  <si>
    <t>ALTO</t>
  </si>
  <si>
    <t>Afectación Entre 2300 y 3000 SMLMV</t>
  </si>
  <si>
    <t>Mayor</t>
  </si>
  <si>
    <t>MUY ALTA</t>
  </si>
  <si>
    <t>CATASTRÓFICO</t>
  </si>
  <si>
    <t>MUY BAJA - CATASTRÓFICO</t>
  </si>
  <si>
    <t>EXTREMO</t>
  </si>
  <si>
    <t xml:space="preserve">Afectación Mayor a 3000 SMLMV </t>
  </si>
  <si>
    <t>Catastrófico</t>
  </si>
  <si>
    <t>BAJA - LEVE</t>
  </si>
  <si>
    <t>BAJA - MENOR</t>
  </si>
  <si>
    <t>AFECTACIÓN REPUTACIONAL</t>
  </si>
  <si>
    <t>BAJA - MODERADO</t>
  </si>
  <si>
    <t>El riesgo afecta la imagen de algún área de la organización.</t>
  </si>
  <si>
    <t>BAJA - MAYOR</t>
  </si>
  <si>
    <t>El riesgo afecta la imagen de la entidad internamente, de conocimiento general nivel interno, de junta directiva y/o de proveedores</t>
  </si>
  <si>
    <t>BAJA - CATASTRÓFICO</t>
  </si>
  <si>
    <t>MEDIA - LEVE</t>
  </si>
  <si>
    <t>MEDIA - MENOR</t>
  </si>
  <si>
    <t>El riesgo afecta la imagen de la entidad a nivel nacional, con efecto publicitario sostenido a nivel país</t>
  </si>
  <si>
    <t>MEDIA - MODERADO</t>
  </si>
  <si>
    <t>MEDIA - MAYOR</t>
  </si>
  <si>
    <t>MEDIA - CATASTRÓFICO</t>
  </si>
  <si>
    <t>ALTA - LEVE</t>
  </si>
  <si>
    <t>TIPO DE CONTROL</t>
  </si>
  <si>
    <t>ALTA - MENOR</t>
  </si>
  <si>
    <t>ALTA - MODERADO</t>
  </si>
  <si>
    <t>ALTA - MAYOR</t>
  </si>
  <si>
    <t>ALTA - CATASTRÓFICO</t>
  </si>
  <si>
    <t>MUY ALTA - LEVE</t>
  </si>
  <si>
    <t>IMPLEMENTACIÓN</t>
  </si>
  <si>
    <t>MUY ALTA - MENOR</t>
  </si>
  <si>
    <t>Automático</t>
  </si>
  <si>
    <t>MUY ALTA - MODERADO</t>
  </si>
  <si>
    <t>MUY ALTA - MAYOR</t>
  </si>
  <si>
    <t>MUY ALTA - CATASTRÓFICO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</si>
</sst>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26" x14ac:knownFonts="1">
    <font>
      <sz val="11"/>
      <color theme="1"/>
      <name val="Calibri"/>
      <family val="2"/>
      <scheme val="minor"/>
    </font>
    <font>
      <b/>
      <sz val="12"/>
      <color theme="1"/>
      <name val="Times New Roman"/>
      <family val="1"/>
    </font>
    <font>
      <sz val="12"/>
      <color theme="1"/>
      <name val="Times New Roman"/>
      <family val="1"/>
    </font>
    <font>
      <sz val="14"/>
      <color theme="1"/>
      <name val="Times New Roman"/>
      <family val="1"/>
    </font>
    <font>
      <b/>
      <sz val="10"/>
      <color theme="1"/>
      <name val="Times New Roman"/>
      <family val="1"/>
    </font>
    <font>
      <sz val="14"/>
      <name val="Times New Roman"/>
      <family val="1"/>
    </font>
    <font>
      <sz val="11"/>
      <color theme="1"/>
      <name val="Calibri"/>
      <family val="2"/>
      <scheme val="minor"/>
    </font>
    <font>
      <b/>
      <sz val="11"/>
      <color theme="1"/>
      <name val="Calibri"/>
      <family val="2"/>
      <scheme val="minor"/>
    </font>
    <font>
      <b/>
      <sz val="16"/>
      <color theme="1"/>
      <name val="Times New Roman"/>
      <family val="1"/>
    </font>
    <font>
      <sz val="12"/>
      <name val="Times New Roman"/>
      <family val="1"/>
    </font>
    <font>
      <b/>
      <sz val="18"/>
      <color theme="1"/>
      <name val="Times New Roman"/>
      <family val="1"/>
    </font>
    <font>
      <sz val="10"/>
      <color theme="1"/>
      <name val="Times New Roman"/>
      <family val="1"/>
    </font>
    <font>
      <b/>
      <sz val="14"/>
      <color theme="1"/>
      <name val="Times New Roman"/>
      <family val="1"/>
    </font>
    <font>
      <b/>
      <sz val="12"/>
      <color rgb="FF000000"/>
      <name val="Times New Roman"/>
    </font>
    <font>
      <sz val="12"/>
      <color rgb="FF000000"/>
      <name val="Times New Roman"/>
    </font>
    <font>
      <sz val="10"/>
      <color rgb="FF000000"/>
      <name val="Times New Roman"/>
    </font>
    <font>
      <sz val="12"/>
      <color rgb="FFFF0000"/>
      <name val="Times New Roman"/>
    </font>
    <font>
      <sz val="12"/>
      <color theme="1"/>
      <name val="Times New Roman"/>
    </font>
    <font>
      <sz val="12"/>
      <color rgb="FFFFFF00"/>
      <name val="Times New Roman"/>
    </font>
    <font>
      <i/>
      <sz val="10"/>
      <color rgb="FF000000"/>
      <name val="Times New Roman"/>
    </font>
    <font>
      <sz val="10"/>
      <color rgb="FFED7D31"/>
      <name val="Times New Roman"/>
    </font>
    <font>
      <b/>
      <sz val="10"/>
      <color rgb="FFFF0000"/>
      <name val="Times New Roman"/>
    </font>
    <font>
      <sz val="10"/>
      <color rgb="FFFF0000"/>
      <name val="Times New Roman"/>
    </font>
    <font>
      <b/>
      <sz val="10"/>
      <color rgb="FF000000"/>
      <name val="Times New Roman"/>
    </font>
    <font>
      <sz val="10"/>
      <color theme="1"/>
      <name val="Times New Roman"/>
    </font>
    <font>
      <sz val="10"/>
      <color rgb="FF8EA9DB"/>
      <name val="Times New Roman"/>
    </font>
  </fonts>
  <fills count="6">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rgb="FF000000"/>
      </bottom>
      <diagonal/>
    </border>
    <border>
      <left style="medium">
        <color indexed="64"/>
      </left>
      <right style="thin">
        <color indexed="64"/>
      </right>
      <top/>
      <bottom style="thin">
        <color rgb="FF000000"/>
      </bottom>
      <diagonal/>
    </border>
    <border>
      <left style="medium">
        <color indexed="64"/>
      </left>
      <right style="thin">
        <color indexed="64"/>
      </right>
      <top style="medium">
        <color indexed="64"/>
      </top>
      <bottom style="thin">
        <color rgb="FF000000"/>
      </bottom>
      <diagonal/>
    </border>
  </borders>
  <cellStyleXfs count="2">
    <xf numFmtId="0" fontId="0" fillId="0" borderId="0"/>
    <xf numFmtId="41" fontId="6" fillId="0" borderId="0" applyFont="0" applyFill="0" applyBorder="0" applyAlignment="0" applyProtection="0"/>
  </cellStyleXfs>
  <cellXfs count="307">
    <xf numFmtId="0" fontId="0" fillId="0" borderId="0" xfId="0"/>
    <xf numFmtId="0" fontId="2" fillId="0" borderId="0" xfId="0" applyFont="1"/>
    <xf numFmtId="0" fontId="2" fillId="0" borderId="0" xfId="0" applyFont="1" applyAlignment="1">
      <alignment horizontal="left"/>
    </xf>
    <xf numFmtId="0" fontId="0" fillId="0" borderId="0" xfId="0" applyAlignment="1">
      <alignment horizontal="left"/>
    </xf>
    <xf numFmtId="0" fontId="2" fillId="0" borderId="0" xfId="0" applyFont="1" applyAlignment="1">
      <alignment wrapText="1"/>
    </xf>
    <xf numFmtId="0" fontId="0" fillId="0" borderId="0" xfId="0" applyAlignment="1">
      <alignment horizontal="center" vertical="center"/>
    </xf>
    <xf numFmtId="0" fontId="2" fillId="0" borderId="1" xfId="0" applyFont="1" applyBorder="1" applyAlignment="1">
      <alignment horizontal="center" vertical="center" textRotation="90"/>
    </xf>
    <xf numFmtId="0" fontId="1" fillId="0" borderId="0" xfId="0" applyFont="1" applyAlignment="1">
      <alignment horizontal="center" vertical="center" wrapText="1"/>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center" vertical="center" textRotation="90" wrapText="1"/>
    </xf>
    <xf numFmtId="0" fontId="3" fillId="2" borderId="30" xfId="0" applyFont="1" applyFill="1" applyBorder="1" applyAlignment="1">
      <alignment horizontal="center" vertical="center" textRotation="90"/>
    </xf>
    <xf numFmtId="0" fontId="5" fillId="2" borderId="5"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5" xfId="0" applyFont="1" applyFill="1" applyBorder="1" applyAlignment="1">
      <alignment horizontal="center" vertical="center" wrapText="1"/>
    </xf>
    <xf numFmtId="0" fontId="2" fillId="2" borderId="31" xfId="0" applyFont="1" applyFill="1" applyBorder="1" applyAlignment="1">
      <alignment horizontal="center" vertical="center" textRotation="90" wrapText="1"/>
    </xf>
    <xf numFmtId="0" fontId="2" fillId="2" borderId="30" xfId="0" applyFont="1" applyFill="1" applyBorder="1" applyAlignment="1">
      <alignment horizontal="center" vertical="center" textRotation="90"/>
    </xf>
    <xf numFmtId="0" fontId="2" fillId="2" borderId="5" xfId="0" applyFont="1" applyFill="1" applyBorder="1" applyAlignment="1">
      <alignment horizontal="center" vertical="center"/>
    </xf>
    <xf numFmtId="0" fontId="2" fillId="2" borderId="5" xfId="0" applyFont="1" applyFill="1" applyBorder="1" applyAlignment="1">
      <alignment horizontal="center" vertical="center" textRotation="90"/>
    </xf>
    <xf numFmtId="0" fontId="2" fillId="2" borderId="5" xfId="0" applyFont="1" applyFill="1" applyBorder="1" applyAlignment="1">
      <alignment horizontal="center" vertical="center" textRotation="90" wrapText="1"/>
    </xf>
    <xf numFmtId="0" fontId="2" fillId="2" borderId="30" xfId="0" applyFont="1" applyFill="1" applyBorder="1" applyAlignment="1">
      <alignment horizontal="center" vertical="center"/>
    </xf>
    <xf numFmtId="0" fontId="2" fillId="0" borderId="18" xfId="0" applyFont="1" applyBorder="1" applyAlignment="1">
      <alignment horizontal="center" vertical="center"/>
    </xf>
    <xf numFmtId="0" fontId="2" fillId="0" borderId="16" xfId="0" applyFont="1" applyBorder="1" applyAlignment="1">
      <alignment horizontal="center" vertical="center" textRotation="90"/>
    </xf>
    <xf numFmtId="0" fontId="2" fillId="0" borderId="16" xfId="0" applyFont="1" applyBorder="1" applyAlignment="1">
      <alignment horizontal="center" vertical="center" textRotation="90" wrapText="1"/>
    </xf>
    <xf numFmtId="0" fontId="3" fillId="3" borderId="5" xfId="0" applyFont="1" applyFill="1" applyBorder="1" applyAlignment="1">
      <alignment horizontal="center" vertical="center" wrapText="1"/>
    </xf>
    <xf numFmtId="9" fontId="0" fillId="0" borderId="0" xfId="0" applyNumberFormat="1"/>
    <xf numFmtId="0" fontId="7" fillId="0" borderId="0" xfId="0" applyFont="1"/>
    <xf numFmtId="0" fontId="0" fillId="0" borderId="0" xfId="0" applyAlignment="1">
      <alignment wrapText="1"/>
    </xf>
    <xf numFmtId="9" fontId="0" fillId="0" borderId="0" xfId="0" applyNumberFormat="1" applyAlignment="1">
      <alignment horizontal="center"/>
    </xf>
    <xf numFmtId="0" fontId="1" fillId="0" borderId="0" xfId="0" applyFont="1" applyAlignment="1">
      <alignment horizontal="center" vertical="center"/>
    </xf>
    <xf numFmtId="0" fontId="2" fillId="0" borderId="0" xfId="0" applyFont="1" applyAlignment="1">
      <alignment horizontal="justify" vertical="center" wrapText="1"/>
    </xf>
    <xf numFmtId="0" fontId="2" fillId="2" borderId="23" xfId="0" applyFont="1" applyFill="1" applyBorder="1"/>
    <xf numFmtId="0" fontId="2" fillId="2" borderId="7" xfId="0" applyFont="1" applyFill="1" applyBorder="1"/>
    <xf numFmtId="0" fontId="2" fillId="0" borderId="1" xfId="0" applyFont="1" applyBorder="1" applyAlignment="1">
      <alignment horizontal="justify" vertical="center" wrapText="1"/>
    </xf>
    <xf numFmtId="0" fontId="1" fillId="2" borderId="5" xfId="0" applyFont="1" applyFill="1" applyBorder="1" applyAlignment="1">
      <alignment horizontal="center" vertical="center"/>
    </xf>
    <xf numFmtId="0" fontId="2" fillId="0" borderId="36" xfId="0" applyFont="1" applyBorder="1" applyAlignment="1">
      <alignment horizontal="center" vertical="center"/>
    </xf>
    <xf numFmtId="0" fontId="2" fillId="0" borderId="6" xfId="0" applyFont="1" applyBorder="1" applyAlignment="1">
      <alignment horizontal="center" vertical="center" textRotation="90"/>
    </xf>
    <xf numFmtId="0" fontId="2" fillId="0" borderId="6" xfId="0" applyFont="1" applyBorder="1" applyAlignment="1">
      <alignment horizontal="center" vertical="center" textRotation="90" wrapText="1"/>
    </xf>
    <xf numFmtId="0" fontId="2" fillId="0" borderId="21" xfId="0" applyFont="1" applyBorder="1" applyAlignment="1">
      <alignment horizontal="left"/>
    </xf>
    <xf numFmtId="0" fontId="2" fillId="0" borderId="10" xfId="0" applyFont="1" applyBorder="1" applyAlignment="1">
      <alignment horizontal="center" vertical="center" textRotation="90"/>
    </xf>
    <xf numFmtId="0" fontId="2" fillId="0" borderId="29" xfId="0" applyFont="1" applyBorder="1" applyAlignment="1">
      <alignment horizontal="left"/>
    </xf>
    <xf numFmtId="0" fontId="2" fillId="2" borderId="31" xfId="0" applyFont="1" applyFill="1" applyBorder="1" applyAlignment="1">
      <alignment horizontal="center" vertical="center" wrapText="1"/>
    </xf>
    <xf numFmtId="0" fontId="11" fillId="0" borderId="0" xfId="0" applyFont="1"/>
    <xf numFmtId="0" fontId="4" fillId="0" borderId="0" xfId="0" applyFont="1"/>
    <xf numFmtId="0" fontId="11" fillId="2" borderId="30"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0" borderId="30" xfId="0" applyFont="1" applyBorder="1" applyAlignment="1">
      <alignment horizontal="center" vertical="center"/>
    </xf>
    <xf numFmtId="0" fontId="2" fillId="0" borderId="5" xfId="0" applyFont="1" applyBorder="1" applyAlignment="1">
      <alignment horizontal="center" vertical="center" textRotation="90"/>
    </xf>
    <xf numFmtId="0" fontId="2" fillId="0" borderId="5" xfId="0" applyFont="1" applyBorder="1" applyAlignment="1">
      <alignment horizontal="center" vertical="center" textRotation="90" wrapText="1"/>
    </xf>
    <xf numFmtId="0" fontId="2" fillId="4" borderId="10"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6" xfId="0" applyFont="1" applyFill="1" applyBorder="1" applyAlignment="1">
      <alignment horizontal="center" vertical="center"/>
    </xf>
    <xf numFmtId="9" fontId="9" fillId="4" borderId="10" xfId="0" applyNumberFormat="1" applyFont="1" applyFill="1" applyBorder="1" applyAlignment="1">
      <alignment horizontal="center" vertical="center"/>
    </xf>
    <xf numFmtId="9" fontId="9" fillId="4" borderId="1" xfId="0" applyNumberFormat="1" applyFont="1" applyFill="1" applyBorder="1" applyAlignment="1">
      <alignment horizontal="center" vertical="center"/>
    </xf>
    <xf numFmtId="9" fontId="9" fillId="4" borderId="16" xfId="0" applyNumberFormat="1" applyFont="1" applyFill="1" applyBorder="1" applyAlignment="1">
      <alignment horizontal="center" vertical="center"/>
    </xf>
    <xf numFmtId="9" fontId="9" fillId="4" borderId="6" xfId="0" applyNumberFormat="1" applyFont="1" applyFill="1" applyBorder="1" applyAlignment="1">
      <alignment horizontal="center" vertical="center"/>
    </xf>
    <xf numFmtId="9" fontId="2" fillId="4" borderId="10" xfId="0" applyNumberFormat="1" applyFont="1" applyFill="1" applyBorder="1" applyAlignment="1">
      <alignment horizontal="center" vertical="center"/>
    </xf>
    <xf numFmtId="0" fontId="2" fillId="4" borderId="10" xfId="0" applyFont="1" applyFill="1" applyBorder="1" applyAlignment="1">
      <alignment horizontal="center" vertical="center" textRotation="90"/>
    </xf>
    <xf numFmtId="164" fontId="2" fillId="4" borderId="10" xfId="0" applyNumberFormat="1" applyFont="1" applyFill="1" applyBorder="1" applyAlignment="1">
      <alignment horizontal="center" vertical="center"/>
    </xf>
    <xf numFmtId="0" fontId="3" fillId="4" borderId="10" xfId="0" applyFont="1" applyFill="1" applyBorder="1" applyAlignment="1">
      <alignment horizontal="center" vertical="center" textRotation="90"/>
    </xf>
    <xf numFmtId="9" fontId="2" fillId="4" borderId="10" xfId="0" applyNumberFormat="1" applyFont="1" applyFill="1" applyBorder="1" applyAlignment="1">
      <alignment horizontal="center" vertical="center" textRotation="90"/>
    </xf>
    <xf numFmtId="9" fontId="2" fillId="4" borderId="1" xfId="0" applyNumberFormat="1" applyFont="1" applyFill="1" applyBorder="1" applyAlignment="1">
      <alignment horizontal="center" vertical="center"/>
    </xf>
    <xf numFmtId="0" fontId="2" fillId="4" borderId="1" xfId="0" applyFont="1" applyFill="1" applyBorder="1" applyAlignment="1">
      <alignment horizontal="center" vertical="center" textRotation="90"/>
    </xf>
    <xf numFmtId="164" fontId="2" fillId="4" borderId="1" xfId="0" applyNumberFormat="1" applyFont="1" applyFill="1" applyBorder="1" applyAlignment="1">
      <alignment horizontal="center" vertical="center"/>
    </xf>
    <xf numFmtId="0" fontId="3" fillId="4" borderId="1" xfId="0" applyFont="1" applyFill="1" applyBorder="1" applyAlignment="1">
      <alignment horizontal="center" vertical="center" textRotation="90"/>
    </xf>
    <xf numFmtId="9" fontId="2" fillId="4" borderId="1" xfId="0" applyNumberFormat="1" applyFont="1" applyFill="1" applyBorder="1" applyAlignment="1">
      <alignment horizontal="center" vertical="center" textRotation="90"/>
    </xf>
    <xf numFmtId="9" fontId="2" fillId="4" borderId="16" xfId="0" applyNumberFormat="1" applyFont="1" applyFill="1" applyBorder="1" applyAlignment="1">
      <alignment horizontal="center" vertical="center"/>
    </xf>
    <xf numFmtId="0" fontId="2" fillId="4" borderId="16" xfId="0" applyFont="1" applyFill="1" applyBorder="1" applyAlignment="1">
      <alignment horizontal="center" vertical="center" textRotation="90"/>
    </xf>
    <xf numFmtId="164" fontId="2" fillId="4" borderId="16" xfId="0" applyNumberFormat="1" applyFont="1" applyFill="1" applyBorder="1" applyAlignment="1">
      <alignment horizontal="center" vertical="center"/>
    </xf>
    <xf numFmtId="0" fontId="3" fillId="4" borderId="16" xfId="0" applyFont="1" applyFill="1" applyBorder="1" applyAlignment="1">
      <alignment horizontal="center" vertical="center" textRotation="90"/>
    </xf>
    <xf numFmtId="9" fontId="2" fillId="4" borderId="16" xfId="0" applyNumberFormat="1" applyFont="1" applyFill="1" applyBorder="1" applyAlignment="1">
      <alignment horizontal="center" vertical="center" textRotation="90"/>
    </xf>
    <xf numFmtId="9" fontId="2" fillId="4" borderId="6" xfId="0" applyNumberFormat="1" applyFont="1" applyFill="1" applyBorder="1" applyAlignment="1">
      <alignment horizontal="center" vertical="center"/>
    </xf>
    <xf numFmtId="0" fontId="2" fillId="4" borderId="6" xfId="0" applyFont="1" applyFill="1" applyBorder="1" applyAlignment="1">
      <alignment horizontal="center" vertical="center" textRotation="90"/>
    </xf>
    <xf numFmtId="164" fontId="2" fillId="4" borderId="6" xfId="0" applyNumberFormat="1" applyFont="1" applyFill="1" applyBorder="1" applyAlignment="1">
      <alignment horizontal="center" vertical="center"/>
    </xf>
    <xf numFmtId="0" fontId="3" fillId="4" borderId="6" xfId="0" applyFont="1" applyFill="1" applyBorder="1" applyAlignment="1">
      <alignment horizontal="center" vertical="center" textRotation="90"/>
    </xf>
    <xf numFmtId="9" fontId="2" fillId="4" borderId="6" xfId="0" applyNumberFormat="1" applyFont="1" applyFill="1" applyBorder="1" applyAlignment="1">
      <alignment horizontal="center" vertical="center" textRotation="90"/>
    </xf>
    <xf numFmtId="0" fontId="2" fillId="4" borderId="10" xfId="0" applyFont="1" applyFill="1" applyBorder="1" applyAlignment="1">
      <alignment vertical="center" textRotation="90"/>
    </xf>
    <xf numFmtId="0" fontId="2" fillId="4" borderId="1" xfId="0" applyFont="1" applyFill="1" applyBorder="1" applyAlignment="1">
      <alignment vertical="center" textRotation="90"/>
    </xf>
    <xf numFmtId="0" fontId="2" fillId="4" borderId="16" xfId="0" applyFont="1" applyFill="1" applyBorder="1" applyAlignment="1">
      <alignment vertical="center" textRotation="90"/>
    </xf>
    <xf numFmtId="0" fontId="2" fillId="4" borderId="6" xfId="0" applyFont="1" applyFill="1" applyBorder="1" applyAlignment="1">
      <alignment vertical="center" textRotation="90"/>
    </xf>
    <xf numFmtId="0" fontId="0" fillId="0" borderId="29" xfId="0" applyBorder="1"/>
    <xf numFmtId="0" fontId="11" fillId="0" borderId="29" xfId="0" applyFont="1" applyBorder="1"/>
    <xf numFmtId="0" fontId="2" fillId="0" borderId="35" xfId="0" applyFont="1" applyBorder="1" applyAlignment="1">
      <alignment horizontal="center" vertical="center"/>
    </xf>
    <xf numFmtId="0" fontId="2" fillId="0" borderId="32" xfId="0" applyFont="1" applyBorder="1" applyAlignment="1">
      <alignment horizontal="center" vertical="center" textRotation="90"/>
    </xf>
    <xf numFmtId="0" fontId="2" fillId="0" borderId="32" xfId="0" applyFont="1" applyBorder="1" applyAlignment="1">
      <alignment horizontal="center" vertical="center" textRotation="90" wrapText="1"/>
    </xf>
    <xf numFmtId="0" fontId="2" fillId="0" borderId="10" xfId="0" applyFont="1" applyBorder="1" applyAlignment="1">
      <alignment horizontal="center" vertical="center" textRotation="90" wrapText="1"/>
    </xf>
    <xf numFmtId="9" fontId="9" fillId="4" borderId="42" xfId="0" applyNumberFormat="1" applyFont="1" applyFill="1" applyBorder="1" applyAlignment="1">
      <alignment horizontal="center" vertical="center"/>
    </xf>
    <xf numFmtId="0" fontId="9" fillId="0" borderId="5" xfId="0" applyFont="1" applyBorder="1" applyAlignment="1">
      <alignment horizontal="center" vertical="center" textRotation="90" wrapText="1"/>
    </xf>
    <xf numFmtId="0" fontId="2" fillId="4" borderId="33" xfId="0" applyFont="1" applyFill="1" applyBorder="1" applyAlignment="1">
      <alignment horizontal="center" vertical="center"/>
    </xf>
    <xf numFmtId="0" fontId="2" fillId="0" borderId="33" xfId="0" applyFont="1" applyBorder="1" applyAlignment="1">
      <alignment horizontal="center" vertical="center" textRotation="90"/>
    </xf>
    <xf numFmtId="9" fontId="9" fillId="4" borderId="33" xfId="0" applyNumberFormat="1" applyFont="1" applyFill="1" applyBorder="1" applyAlignment="1">
      <alignment horizontal="center" vertical="center"/>
    </xf>
    <xf numFmtId="0" fontId="9" fillId="0" borderId="33" xfId="0" applyFont="1" applyBorder="1" applyAlignment="1">
      <alignment horizontal="center" vertical="center" textRotation="90" wrapText="1"/>
    </xf>
    <xf numFmtId="0" fontId="2" fillId="0" borderId="33" xfId="0" applyFont="1" applyBorder="1" applyAlignment="1">
      <alignment horizontal="center" vertical="center" textRotation="90" wrapText="1"/>
    </xf>
    <xf numFmtId="9" fontId="2" fillId="4" borderId="33" xfId="0" applyNumberFormat="1" applyFont="1" applyFill="1" applyBorder="1" applyAlignment="1">
      <alignment horizontal="center" vertical="center"/>
    </xf>
    <xf numFmtId="0" fontId="2" fillId="4" borderId="33" xfId="0" applyFont="1" applyFill="1" applyBorder="1" applyAlignment="1">
      <alignment horizontal="center" vertical="center" textRotation="90"/>
    </xf>
    <xf numFmtId="164" fontId="2" fillId="4" borderId="33" xfId="0" applyNumberFormat="1" applyFont="1" applyFill="1" applyBorder="1" applyAlignment="1">
      <alignment horizontal="center" vertical="center"/>
    </xf>
    <xf numFmtId="0" fontId="3" fillId="4" borderId="33" xfId="0" applyFont="1" applyFill="1" applyBorder="1" applyAlignment="1">
      <alignment horizontal="center" vertical="center" textRotation="90"/>
    </xf>
    <xf numFmtId="9" fontId="2" fillId="4" borderId="33" xfId="0" applyNumberFormat="1" applyFont="1" applyFill="1" applyBorder="1" applyAlignment="1">
      <alignment horizontal="center" vertical="center" textRotation="90"/>
    </xf>
    <xf numFmtId="0" fontId="2" fillId="4" borderId="33" xfId="0" applyFont="1" applyFill="1" applyBorder="1" applyAlignment="1">
      <alignment vertical="center" textRotation="90"/>
    </xf>
    <xf numFmtId="0" fontId="0" fillId="0" borderId="21" xfId="0" applyBorder="1"/>
    <xf numFmtId="0" fontId="2" fillId="5" borderId="10" xfId="0" applyFont="1" applyFill="1" applyBorder="1" applyAlignment="1">
      <alignment horizontal="center" vertical="center" textRotation="90" wrapText="1"/>
    </xf>
    <xf numFmtId="0" fontId="9" fillId="0" borderId="6" xfId="0" applyFont="1" applyBorder="1" applyAlignment="1">
      <alignment horizontal="center" vertical="center" textRotation="90" wrapText="1"/>
    </xf>
    <xf numFmtId="0" fontId="2" fillId="0" borderId="42" xfId="0" applyFont="1" applyBorder="1" applyAlignment="1">
      <alignment horizontal="center" vertical="center" textRotation="90" wrapText="1"/>
    </xf>
    <xf numFmtId="0" fontId="2" fillId="0" borderId="30" xfId="0" applyFont="1" applyBorder="1" applyAlignment="1">
      <alignment horizontal="center" vertical="center" wrapText="1"/>
    </xf>
    <xf numFmtId="9" fontId="2" fillId="4" borderId="5" xfId="0" applyNumberFormat="1" applyFont="1" applyFill="1" applyBorder="1" applyAlignment="1">
      <alignment horizontal="center" vertical="center"/>
    </xf>
    <xf numFmtId="0" fontId="2" fillId="4" borderId="5" xfId="0" applyFont="1" applyFill="1" applyBorder="1" applyAlignment="1">
      <alignment horizontal="center" vertical="center" textRotation="90"/>
    </xf>
    <xf numFmtId="0" fontId="2" fillId="5" borderId="8" xfId="0" applyFont="1" applyFill="1" applyBorder="1" applyAlignment="1">
      <alignment horizontal="center" vertical="center" wrapText="1"/>
    </xf>
    <xf numFmtId="0" fontId="2" fillId="0" borderId="9" xfId="0" applyFont="1" applyBorder="1" applyAlignment="1">
      <alignment horizontal="center" vertical="center" wrapText="1"/>
    </xf>
    <xf numFmtId="14" fontId="2" fillId="0" borderId="11"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14" fontId="2" fillId="0" borderId="5" xfId="0" applyNumberFormat="1" applyFont="1" applyBorder="1" applyAlignment="1">
      <alignment horizontal="center" vertical="center" wrapText="1"/>
    </xf>
    <xf numFmtId="14" fontId="2" fillId="0" borderId="6" xfId="0" applyNumberFormat="1" applyFont="1" applyBorder="1" applyAlignment="1">
      <alignment horizontal="center" vertical="center" wrapText="1"/>
    </xf>
    <xf numFmtId="0" fontId="2" fillId="0" borderId="16" xfId="0" applyFont="1" applyBorder="1" applyAlignment="1">
      <alignment horizontal="justify" vertical="center" wrapText="1"/>
    </xf>
    <xf numFmtId="0" fontId="2" fillId="5" borderId="16" xfId="0" applyFont="1" applyFill="1" applyBorder="1" applyAlignment="1">
      <alignment horizontal="center" vertical="center" textRotation="90" wrapText="1"/>
    </xf>
    <xf numFmtId="0" fontId="2" fillId="0" borderId="0" xfId="0" applyFont="1" applyAlignment="1">
      <alignment horizontal="center"/>
    </xf>
    <xf numFmtId="14" fontId="2" fillId="0" borderId="17" xfId="0" applyNumberFormat="1" applyFont="1" applyBorder="1" applyAlignment="1">
      <alignment horizontal="center" vertical="center" wrapText="1"/>
    </xf>
    <xf numFmtId="14" fontId="2" fillId="0" borderId="45" xfId="0" applyNumberFormat="1"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6"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1" xfId="0" applyFont="1" applyBorder="1" applyAlignment="1">
      <alignment horizontal="center" vertical="center" wrapText="1"/>
    </xf>
    <xf numFmtId="0" fontId="2" fillId="5" borderId="15" xfId="0" applyFont="1" applyFill="1" applyBorder="1" applyAlignment="1">
      <alignment horizontal="center" vertical="center" wrapText="1"/>
    </xf>
    <xf numFmtId="0" fontId="2" fillId="0" borderId="44" xfId="0" applyFont="1" applyBorder="1" applyAlignment="1">
      <alignment horizontal="center" vertical="center" wrapText="1"/>
    </xf>
    <xf numFmtId="0" fontId="2" fillId="0" borderId="0" xfId="0" applyFont="1" applyAlignment="1">
      <alignment horizontal="center" wrapText="1"/>
    </xf>
    <xf numFmtId="0" fontId="0" fillId="0" borderId="0" xfId="0" applyAlignment="1">
      <alignment horizontal="center" vertical="center" wrapText="1"/>
    </xf>
    <xf numFmtId="0" fontId="11" fillId="0" borderId="1" xfId="0" applyFont="1" applyBorder="1" applyAlignment="1" applyProtection="1">
      <alignment horizontal="center" vertical="center" wrapText="1"/>
      <protection locked="0"/>
    </xf>
    <xf numFmtId="0" fontId="11" fillId="0" borderId="1" xfId="0" applyFont="1" applyBorder="1" applyAlignment="1" applyProtection="1">
      <alignment vertical="center" wrapText="1"/>
      <protection locked="0"/>
    </xf>
    <xf numFmtId="0" fontId="14" fillId="0" borderId="5" xfId="0" applyFont="1" applyBorder="1" applyAlignment="1">
      <alignment horizontal="justify" vertical="center" wrapText="1"/>
    </xf>
    <xf numFmtId="0" fontId="14" fillId="0" borderId="6" xfId="0" applyFont="1" applyBorder="1" applyAlignment="1">
      <alignment horizontal="justify" vertical="center" wrapText="1"/>
    </xf>
    <xf numFmtId="0" fontId="17" fillId="0" borderId="16" xfId="0" applyFont="1" applyBorder="1" applyAlignment="1">
      <alignment horizontal="justify" vertical="center" wrapText="1"/>
    </xf>
    <xf numFmtId="0" fontId="14" fillId="0" borderId="16" xfId="0" applyFont="1" applyBorder="1" applyAlignment="1">
      <alignment horizontal="justify" vertical="center" wrapText="1"/>
    </xf>
    <xf numFmtId="0" fontId="14" fillId="0" borderId="1" xfId="0" applyFont="1" applyBorder="1" applyAlignment="1">
      <alignment horizontal="justify" vertical="center" wrapText="1"/>
    </xf>
    <xf numFmtId="0" fontId="13" fillId="0" borderId="10" xfId="0" applyFont="1" applyBorder="1" applyAlignment="1">
      <alignment horizontal="justify" vertical="center" wrapText="1"/>
    </xf>
    <xf numFmtId="0" fontId="17" fillId="0" borderId="10" xfId="0" applyFont="1" applyBorder="1" applyAlignment="1">
      <alignment horizontal="justify" vertical="center" wrapText="1"/>
    </xf>
    <xf numFmtId="0" fontId="14" fillId="0" borderId="33" xfId="0" applyFont="1" applyBorder="1" applyAlignment="1">
      <alignment horizontal="justify" vertical="center" wrapText="1"/>
    </xf>
    <xf numFmtId="0" fontId="24" fillId="0" borderId="14" xfId="0" applyFont="1" applyBorder="1" applyAlignment="1" applyProtection="1">
      <alignment vertical="center" wrapText="1"/>
      <protection locked="0"/>
    </xf>
    <xf numFmtId="0" fontId="15" fillId="0" borderId="31" xfId="0" applyFont="1" applyBorder="1" applyAlignment="1" applyProtection="1">
      <alignment vertical="center" wrapText="1"/>
      <protection locked="0"/>
    </xf>
    <xf numFmtId="0" fontId="15" fillId="0" borderId="17" xfId="0" applyFont="1" applyBorder="1" applyAlignment="1" applyProtection="1">
      <alignment vertical="center" wrapText="1"/>
      <protection locked="0"/>
    </xf>
    <xf numFmtId="0" fontId="15" fillId="0" borderId="35" xfId="0" applyFont="1" applyBorder="1" applyAlignment="1" applyProtection="1">
      <alignment vertical="center" wrapText="1"/>
      <protection locked="0"/>
    </xf>
    <xf numFmtId="0" fontId="24" fillId="0" borderId="35" xfId="0" applyFont="1" applyBorder="1" applyAlignment="1" applyProtection="1">
      <alignment vertical="center" wrapText="1"/>
      <protection locked="0"/>
    </xf>
    <xf numFmtId="0" fontId="15" fillId="0" borderId="52" xfId="0" applyFont="1" applyBorder="1" applyAlignment="1" applyProtection="1">
      <alignment vertical="center" wrapText="1"/>
      <protection locked="0"/>
    </xf>
    <xf numFmtId="0" fontId="15" fillId="0" borderId="12" xfId="0" applyFont="1" applyBorder="1" applyAlignment="1" applyProtection="1">
      <alignment vertical="center" wrapText="1"/>
      <protection locked="0"/>
    </xf>
    <xf numFmtId="0" fontId="15" fillId="0" borderId="53" xfId="0" applyFont="1" applyBorder="1" applyAlignment="1" applyProtection="1">
      <alignment vertical="center" wrapText="1"/>
      <protection locked="0"/>
    </xf>
    <xf numFmtId="0" fontId="15" fillId="0" borderId="54" xfId="0" applyFont="1" applyBorder="1" applyAlignment="1" applyProtection="1">
      <alignment vertical="center" wrapText="1"/>
      <protection locked="0"/>
    </xf>
    <xf numFmtId="0" fontId="15" fillId="0" borderId="53" xfId="0" applyFont="1" applyBorder="1" applyAlignment="1" applyProtection="1">
      <alignment wrapText="1"/>
      <protection locked="0"/>
    </xf>
    <xf numFmtId="0" fontId="15" fillId="0" borderId="37" xfId="0" applyFont="1" applyBorder="1" applyAlignment="1" applyProtection="1">
      <alignment vertical="center" wrapText="1"/>
      <protection locked="0"/>
    </xf>
    <xf numFmtId="0" fontId="24" fillId="0" borderId="1" xfId="0" applyFont="1" applyBorder="1" applyAlignment="1" applyProtection="1">
      <alignment vertical="center" wrapText="1"/>
      <protection locked="0"/>
    </xf>
    <xf numFmtId="0" fontId="25" fillId="0" borderId="14" xfId="0" applyFont="1" applyBorder="1" applyAlignment="1" applyProtection="1">
      <alignment vertical="center" wrapText="1"/>
      <protection locked="0"/>
    </xf>
    <xf numFmtId="0" fontId="10" fillId="4" borderId="9" xfId="0" applyFont="1" applyFill="1" applyBorder="1" applyAlignment="1">
      <alignment horizontal="center" vertical="center" textRotation="90"/>
    </xf>
    <xf numFmtId="0" fontId="10" fillId="4" borderId="32" xfId="0" applyFont="1" applyFill="1" applyBorder="1" applyAlignment="1">
      <alignment horizontal="center" vertical="center" textRotation="90"/>
    </xf>
    <xf numFmtId="0" fontId="10" fillId="4" borderId="33" xfId="0" applyFont="1" applyFill="1" applyBorder="1" applyAlignment="1">
      <alignment horizontal="center" vertical="center" textRotation="90"/>
    </xf>
    <xf numFmtId="0" fontId="8" fillId="0" borderId="19" xfId="0" applyFont="1" applyBorder="1" applyAlignment="1">
      <alignment horizontal="center" vertical="center" textRotation="90"/>
    </xf>
    <xf numFmtId="0" fontId="8" fillId="0" borderId="31" xfId="0" applyFont="1" applyBorder="1" applyAlignment="1">
      <alignment horizontal="center" vertical="center" textRotation="90"/>
    </xf>
    <xf numFmtId="0" fontId="8" fillId="0" borderId="17" xfId="0" applyFont="1" applyBorder="1" applyAlignment="1">
      <alignment horizontal="center" vertical="center" textRotation="90"/>
    </xf>
    <xf numFmtId="0" fontId="11" fillId="0" borderId="50" xfId="0" applyFont="1" applyBorder="1" applyAlignment="1" applyProtection="1">
      <alignment horizontal="center" vertical="center" wrapText="1"/>
      <protection locked="0"/>
    </xf>
    <xf numFmtId="0" fontId="11" fillId="0" borderId="48" xfId="0" applyFont="1" applyBorder="1" applyAlignment="1" applyProtection="1">
      <alignment horizontal="center" vertical="center" wrapText="1"/>
      <protection locked="0"/>
    </xf>
    <xf numFmtId="0" fontId="11" fillId="0" borderId="49" xfId="0" applyFont="1" applyBorder="1" applyAlignment="1" applyProtection="1">
      <alignment horizontal="center" vertical="center" wrapText="1"/>
      <protection locked="0"/>
    </xf>
    <xf numFmtId="0" fontId="11" fillId="0" borderId="35" xfId="0" applyFont="1" applyBorder="1" applyAlignment="1" applyProtection="1">
      <alignment horizontal="center" vertical="center" wrapText="1"/>
      <protection locked="0"/>
    </xf>
    <xf numFmtId="9" fontId="3" fillId="0" borderId="9" xfId="0" applyNumberFormat="1" applyFont="1" applyBorder="1" applyAlignment="1">
      <alignment horizontal="center" vertical="center" wrapText="1"/>
    </xf>
    <xf numFmtId="9" fontId="3" fillId="0" borderId="32" xfId="0" applyNumberFormat="1" applyFont="1" applyBorder="1" applyAlignment="1">
      <alignment horizontal="center" vertical="center" wrapText="1"/>
    </xf>
    <xf numFmtId="41" fontId="3" fillId="0" borderId="9" xfId="1" applyFont="1" applyBorder="1" applyAlignment="1">
      <alignment horizontal="center" vertical="center" wrapText="1"/>
    </xf>
    <xf numFmtId="41" fontId="3" fillId="0" borderId="32" xfId="1" applyFont="1" applyBorder="1" applyAlignment="1">
      <alignment horizontal="center" vertical="center" wrapText="1"/>
    </xf>
    <xf numFmtId="0" fontId="3" fillId="4" borderId="10"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9" fontId="3" fillId="4" borderId="6" xfId="0" applyNumberFormat="1" applyFont="1" applyFill="1" applyBorder="1" applyAlignment="1">
      <alignment horizontal="center" vertical="center"/>
    </xf>
    <xf numFmtId="9" fontId="3" fillId="4" borderId="1" xfId="0" applyNumberFormat="1" applyFont="1" applyFill="1" applyBorder="1" applyAlignment="1">
      <alignment horizontal="center" vertical="center"/>
    </xf>
    <xf numFmtId="9" fontId="3" fillId="4" borderId="5" xfId="0" applyNumberFormat="1" applyFont="1" applyFill="1" applyBorder="1" applyAlignment="1">
      <alignment horizontal="center" vertical="center"/>
    </xf>
    <xf numFmtId="9" fontId="3" fillId="4" borderId="32" xfId="0" applyNumberFormat="1" applyFont="1" applyFill="1" applyBorder="1" applyAlignment="1">
      <alignment horizontal="center" vertical="center"/>
    </xf>
    <xf numFmtId="0" fontId="4" fillId="0" borderId="20"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5" xfId="0" applyFont="1" applyBorder="1" applyAlignment="1">
      <alignment horizontal="center" vertical="center" wrapText="1"/>
    </xf>
    <xf numFmtId="0" fontId="1" fillId="0" borderId="20" xfId="0" applyFont="1" applyBorder="1" applyAlignment="1">
      <alignment horizontal="center" vertical="center"/>
    </xf>
    <xf numFmtId="0" fontId="1" fillId="0" borderId="22" xfId="0" applyFont="1" applyBorder="1" applyAlignment="1">
      <alignment horizontal="center" vertical="center"/>
    </xf>
    <xf numFmtId="0" fontId="1" fillId="0" borderId="28" xfId="0" applyFont="1" applyBorder="1" applyAlignment="1">
      <alignment horizontal="center" vertical="center"/>
    </xf>
    <xf numFmtId="0" fontId="1" fillId="0" borderId="25" xfId="0" applyFont="1" applyBorder="1" applyAlignment="1">
      <alignment horizontal="center" vertical="center"/>
    </xf>
    <xf numFmtId="49" fontId="4" fillId="0" borderId="20" xfId="0" applyNumberFormat="1" applyFont="1" applyBorder="1" applyAlignment="1">
      <alignment horizontal="center" vertical="center" wrapText="1"/>
    </xf>
    <xf numFmtId="49" fontId="4" fillId="0" borderId="22" xfId="0" applyNumberFormat="1" applyFont="1" applyBorder="1" applyAlignment="1">
      <alignment horizontal="center" vertical="center" wrapText="1"/>
    </xf>
    <xf numFmtId="49" fontId="4" fillId="0" borderId="28" xfId="0" applyNumberFormat="1" applyFont="1" applyBorder="1" applyAlignment="1">
      <alignment horizontal="center" vertical="center" wrapText="1"/>
    </xf>
    <xf numFmtId="49" fontId="4" fillId="0" borderId="25" xfId="0" applyNumberFormat="1" applyFont="1" applyBorder="1" applyAlignment="1">
      <alignment horizontal="center" vertical="center" wrapText="1"/>
    </xf>
    <xf numFmtId="0" fontId="8" fillId="0" borderId="27" xfId="0" applyFont="1" applyBorder="1" applyAlignment="1">
      <alignment horizontal="center" vertical="center" wrapText="1"/>
    </xf>
    <xf numFmtId="0" fontId="8" fillId="0" borderId="0" xfId="0" applyFont="1" applyAlignment="1">
      <alignment horizontal="center" vertical="center" wrapText="1"/>
    </xf>
    <xf numFmtId="0" fontId="8" fillId="0" borderId="26"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5" xfId="0" applyFont="1" applyBorder="1" applyAlignment="1">
      <alignment horizontal="center" vertical="center" wrapText="1"/>
    </xf>
    <xf numFmtId="14" fontId="1" fillId="0" borderId="20" xfId="0" applyNumberFormat="1" applyFont="1" applyBorder="1" applyAlignment="1">
      <alignment horizontal="center" vertical="center"/>
    </xf>
    <xf numFmtId="0" fontId="11" fillId="0" borderId="35" xfId="0" applyFont="1" applyBorder="1" applyAlignment="1" applyProtection="1">
      <alignment horizontal="center"/>
      <protection locked="0"/>
    </xf>
    <xf numFmtId="0" fontId="11" fillId="0" borderId="35" xfId="0" applyFont="1" applyBorder="1" applyAlignment="1" applyProtection="1">
      <alignment horizontal="left" vertical="center" wrapText="1"/>
      <protection locked="0"/>
    </xf>
    <xf numFmtId="0" fontId="11" fillId="0" borderId="35" xfId="0" applyFont="1" applyBorder="1" applyAlignment="1" applyProtection="1">
      <alignment horizontal="left" vertical="center"/>
      <protection locked="0"/>
    </xf>
    <xf numFmtId="0" fontId="11" fillId="0" borderId="8" xfId="0" applyFont="1" applyBorder="1" applyAlignment="1" applyProtection="1">
      <alignment horizontal="center"/>
      <protection locked="0"/>
    </xf>
    <xf numFmtId="0" fontId="15" fillId="0" borderId="8" xfId="0" applyFont="1" applyBorder="1" applyAlignment="1" applyProtection="1">
      <alignment horizontal="left" vertical="center" wrapText="1"/>
      <protection locked="0"/>
    </xf>
    <xf numFmtId="0" fontId="11" fillId="0" borderId="37" xfId="0" applyFont="1" applyBorder="1" applyAlignment="1" applyProtection="1">
      <alignment horizontal="center"/>
      <protection locked="0"/>
    </xf>
    <xf numFmtId="0" fontId="11" fillId="0" borderId="37" xfId="0" applyFont="1" applyBorder="1" applyAlignment="1" applyProtection="1">
      <alignment horizontal="left" vertical="center"/>
      <protection locked="0"/>
    </xf>
    <xf numFmtId="0" fontId="2" fillId="5" borderId="8" xfId="0" applyFont="1" applyFill="1" applyBorder="1" applyAlignment="1">
      <alignment horizontal="center" vertical="center" wrapText="1"/>
    </xf>
    <xf numFmtId="0" fontId="2" fillId="5" borderId="35"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32" xfId="0" applyFont="1" applyBorder="1" applyAlignment="1">
      <alignment horizontal="center" vertical="center" wrapText="1"/>
    </xf>
    <xf numFmtId="14" fontId="2" fillId="0" borderId="11" xfId="0" applyNumberFormat="1" applyFont="1" applyBorder="1" applyAlignment="1">
      <alignment horizontal="center" vertical="center" wrapText="1"/>
    </xf>
    <xf numFmtId="14" fontId="2" fillId="0" borderId="38" xfId="0" applyNumberFormat="1" applyFont="1" applyBorder="1" applyAlignment="1">
      <alignment horizontal="center" vertical="center" wrapText="1"/>
    </xf>
    <xf numFmtId="0" fontId="11" fillId="0" borderId="8" xfId="0" applyFont="1" applyBorder="1" applyAlignment="1" applyProtection="1">
      <alignment horizontal="center" vertical="center" wrapText="1"/>
      <protection locked="0"/>
    </xf>
    <xf numFmtId="0" fontId="11" fillId="0" borderId="37" xfId="0" applyFont="1" applyBorder="1" applyAlignment="1" applyProtection="1">
      <alignment horizontal="center" vertical="center" wrapText="1"/>
      <protection locked="0"/>
    </xf>
    <xf numFmtId="0" fontId="11" fillId="0" borderId="27" xfId="0" applyFont="1" applyBorder="1" applyAlignment="1" applyProtection="1">
      <alignment horizontal="center"/>
      <protection locked="0"/>
    </xf>
    <xf numFmtId="9" fontId="3" fillId="4" borderId="33" xfId="0" applyNumberFormat="1" applyFont="1" applyFill="1" applyBorder="1" applyAlignment="1">
      <alignment horizontal="center" vertical="center"/>
    </xf>
    <xf numFmtId="0" fontId="12" fillId="0" borderId="12" xfId="0" applyFont="1" applyBorder="1" applyAlignment="1">
      <alignment horizontal="center" vertical="center" textRotation="90"/>
    </xf>
    <xf numFmtId="0" fontId="12" fillId="0" borderId="38" xfId="0" applyFont="1" applyBorder="1" applyAlignment="1">
      <alignment horizontal="center" vertical="center" textRotation="90"/>
    </xf>
    <xf numFmtId="0" fontId="12" fillId="0" borderId="31" xfId="0" applyFont="1" applyBorder="1" applyAlignment="1">
      <alignment horizontal="center" vertical="center" textRotation="90"/>
    </xf>
    <xf numFmtId="0" fontId="12" fillId="0" borderId="17" xfId="0" applyFont="1" applyBorder="1" applyAlignment="1">
      <alignment horizontal="center" vertical="center" textRotation="90"/>
    </xf>
    <xf numFmtId="0" fontId="2" fillId="0" borderId="35"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3" xfId="0" applyFont="1" applyBorder="1" applyAlignment="1">
      <alignment horizontal="center" vertical="center" wrapText="1"/>
    </xf>
    <xf numFmtId="0" fontId="15" fillId="0" borderId="51" xfId="0" applyFont="1" applyBorder="1" applyAlignment="1" applyProtection="1">
      <alignment horizontal="left" vertical="center" wrapText="1"/>
      <protection locked="0"/>
    </xf>
    <xf numFmtId="0" fontId="11" fillId="0" borderId="41" xfId="0" applyFont="1" applyBorder="1" applyAlignment="1" applyProtection="1">
      <alignment horizontal="left" vertical="center" wrapText="1"/>
      <protection locked="0"/>
    </xf>
    <xf numFmtId="0" fontId="11" fillId="0" borderId="43" xfId="0" applyFont="1" applyBorder="1" applyAlignment="1" applyProtection="1">
      <alignment horizontal="left" vertical="center" wrapText="1"/>
      <protection locked="0"/>
    </xf>
    <xf numFmtId="14" fontId="2" fillId="0" borderId="39" xfId="0" applyNumberFormat="1" applyFont="1" applyBorder="1" applyAlignment="1">
      <alignment horizontal="center" vertical="center" wrapText="1"/>
    </xf>
    <xf numFmtId="0" fontId="11" fillId="0" borderId="28" xfId="0" applyFont="1" applyBorder="1" applyAlignment="1" applyProtection="1">
      <alignment horizontal="center"/>
      <protection locked="0"/>
    </xf>
    <xf numFmtId="0" fontId="11" fillId="0" borderId="41" xfId="0" applyFont="1" applyBorder="1" applyAlignment="1" applyProtection="1">
      <alignment horizontal="center" vertical="center" wrapText="1"/>
      <protection locked="0"/>
    </xf>
    <xf numFmtId="0" fontId="11" fillId="0" borderId="43" xfId="0" applyFont="1" applyBorder="1" applyAlignment="1" applyProtection="1">
      <alignment horizontal="center" vertical="center" wrapText="1"/>
      <protection locked="0"/>
    </xf>
    <xf numFmtId="0" fontId="3" fillId="0" borderId="36" xfId="0" applyFont="1" applyBorder="1" applyAlignment="1">
      <alignment horizontal="center" vertical="center"/>
    </xf>
    <xf numFmtId="0" fontId="3" fillId="0" borderId="35" xfId="0" applyFont="1" applyBorder="1" applyAlignment="1">
      <alignment horizontal="center" vertical="center"/>
    </xf>
    <xf numFmtId="0" fontId="3" fillId="0" borderId="30"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6" xfId="0" applyFont="1" applyBorder="1" applyAlignment="1">
      <alignment horizontal="center" vertical="center" wrapText="1"/>
    </xf>
    <xf numFmtId="0" fontId="3" fillId="3" borderId="6"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0" borderId="6" xfId="0" applyFont="1" applyBorder="1" applyAlignment="1">
      <alignment horizontal="center" vertical="center"/>
    </xf>
    <xf numFmtId="0" fontId="3" fillId="0" borderId="32" xfId="0" applyFont="1" applyBorder="1" applyAlignment="1">
      <alignment horizontal="center" vertical="center"/>
    </xf>
    <xf numFmtId="0" fontId="3" fillId="0" borderId="5" xfId="0" applyFont="1" applyBorder="1" applyAlignment="1">
      <alignment horizontal="center" vertical="center"/>
    </xf>
    <xf numFmtId="0" fontId="3" fillId="0" borderId="16" xfId="0" applyFont="1" applyBorder="1" applyAlignment="1">
      <alignment horizontal="center" vertical="center"/>
    </xf>
    <xf numFmtId="0" fontId="3" fillId="4" borderId="32" xfId="0" applyFont="1" applyFill="1" applyBorder="1" applyAlignment="1">
      <alignment horizontal="center" vertical="center"/>
    </xf>
    <xf numFmtId="0" fontId="3" fillId="4" borderId="16" xfId="0" applyFont="1" applyFill="1" applyBorder="1" applyAlignment="1">
      <alignment horizontal="center" vertical="center"/>
    </xf>
    <xf numFmtId="9" fontId="3" fillId="4" borderId="16" xfId="0" applyNumberFormat="1" applyFont="1" applyFill="1" applyBorder="1" applyAlignment="1">
      <alignment horizontal="center" vertical="center"/>
    </xf>
    <xf numFmtId="9" fontId="3" fillId="0" borderId="33" xfId="0" applyNumberFormat="1" applyFont="1" applyBorder="1" applyAlignment="1">
      <alignment horizontal="center" vertical="center" wrapText="1"/>
    </xf>
    <xf numFmtId="41" fontId="3" fillId="0" borderId="33" xfId="1" applyFont="1" applyBorder="1" applyAlignment="1">
      <alignment horizontal="center" vertical="center" wrapText="1"/>
    </xf>
    <xf numFmtId="9" fontId="3" fillId="4" borderId="10" xfId="0" applyNumberFormat="1" applyFont="1" applyFill="1" applyBorder="1" applyAlignment="1">
      <alignment horizontal="center" vertical="center"/>
    </xf>
    <xf numFmtId="9" fontId="3" fillId="4" borderId="9" xfId="0" applyNumberFormat="1" applyFont="1" applyFill="1" applyBorder="1" applyAlignment="1">
      <alignment horizontal="center" vertical="center"/>
    </xf>
    <xf numFmtId="0" fontId="11" fillId="0" borderId="20" xfId="0" applyFont="1" applyBorder="1" applyAlignment="1" applyProtection="1">
      <alignment horizontal="center"/>
      <protection locked="0"/>
    </xf>
    <xf numFmtId="0" fontId="12" fillId="0" borderId="19" xfId="0" applyFont="1" applyBorder="1" applyAlignment="1">
      <alignment horizontal="center" vertical="center" textRotation="90"/>
    </xf>
    <xf numFmtId="0" fontId="12" fillId="0" borderId="14" xfId="0" applyFont="1" applyBorder="1" applyAlignment="1">
      <alignment horizontal="center" vertical="center" textRotation="90"/>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14" fontId="2" fillId="0" borderId="5" xfId="0" applyNumberFormat="1" applyFont="1" applyBorder="1" applyAlignment="1">
      <alignment horizontal="center" vertical="center" wrapText="1"/>
    </xf>
    <xf numFmtId="14" fontId="2" fillId="0" borderId="6" xfId="0" applyNumberFormat="1" applyFont="1" applyBorder="1" applyAlignment="1">
      <alignment horizontal="center" vertical="center" wrapText="1"/>
    </xf>
    <xf numFmtId="0" fontId="2" fillId="5" borderId="37" xfId="0" applyFont="1" applyFill="1" applyBorder="1" applyAlignment="1">
      <alignment horizontal="center" vertical="center" wrapText="1"/>
    </xf>
    <xf numFmtId="0" fontId="3" fillId="0" borderId="18" xfId="0" applyFont="1" applyBorder="1" applyAlignment="1">
      <alignment horizontal="center" vertical="center"/>
    </xf>
    <xf numFmtId="0" fontId="3" fillId="0" borderId="10" xfId="0" applyFont="1" applyBorder="1" applyAlignment="1">
      <alignment horizontal="center" vertical="center" wrapText="1"/>
    </xf>
    <xf numFmtId="0" fontId="3" fillId="3" borderId="10" xfId="0" applyFont="1" applyFill="1" applyBorder="1" applyAlignment="1">
      <alignment horizontal="center" vertical="center" wrapText="1"/>
    </xf>
    <xf numFmtId="0" fontId="3" fillId="0" borderId="10" xfId="0" applyFont="1" applyBorder="1" applyAlignment="1">
      <alignment horizontal="center" vertical="center"/>
    </xf>
    <xf numFmtId="0" fontId="3" fillId="0" borderId="13" xfId="0" applyFont="1" applyBorder="1" applyAlignment="1">
      <alignment horizontal="center" vertical="center"/>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Border="1" applyAlignment="1">
      <alignment horizontal="center" vertical="center"/>
    </xf>
    <xf numFmtId="0" fontId="1" fillId="2" borderId="2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24" xfId="0" applyFont="1" applyFill="1" applyBorder="1" applyAlignment="1">
      <alignment horizontal="center" vertical="center"/>
    </xf>
    <xf numFmtId="0" fontId="1" fillId="0" borderId="19" xfId="0" applyFont="1" applyBorder="1" applyAlignment="1">
      <alignment horizontal="center" vertical="center" textRotation="90"/>
    </xf>
    <xf numFmtId="0" fontId="1" fillId="0" borderId="31" xfId="0" applyFont="1" applyBorder="1" applyAlignment="1">
      <alignment horizontal="center" vertical="center" textRotation="90"/>
    </xf>
    <xf numFmtId="0" fontId="1" fillId="2" borderId="18"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8" xfId="0" applyFont="1" applyFill="1" applyBorder="1" applyAlignment="1">
      <alignment horizontal="center"/>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11" xfId="0" applyFont="1" applyFill="1" applyBorder="1" applyAlignment="1">
      <alignment horizontal="center"/>
    </xf>
    <xf numFmtId="0" fontId="2" fillId="2" borderId="6" xfId="0" applyFont="1" applyFill="1" applyBorder="1" applyAlignment="1">
      <alignment horizontal="center"/>
    </xf>
    <xf numFmtId="0" fontId="2" fillId="2" borderId="12" xfId="0" applyFont="1" applyFill="1" applyBorder="1" applyAlignment="1">
      <alignment horizontal="center"/>
    </xf>
    <xf numFmtId="0" fontId="1" fillId="2" borderId="1" xfId="0" applyFont="1" applyFill="1" applyBorder="1" applyAlignment="1">
      <alignment horizontal="center"/>
    </xf>
    <xf numFmtId="0" fontId="2" fillId="0" borderId="8" xfId="0" applyFont="1" applyBorder="1" applyAlignment="1">
      <alignment horizontal="center" vertical="center" wrapText="1"/>
    </xf>
    <xf numFmtId="0" fontId="2" fillId="0" borderId="36" xfId="0" applyFont="1" applyBorder="1" applyAlignment="1">
      <alignment horizontal="center" vertical="center" wrapText="1"/>
    </xf>
    <xf numFmtId="0" fontId="11" fillId="0" borderId="46" xfId="0" applyFont="1" applyBorder="1" applyAlignment="1" applyProtection="1">
      <alignment horizontal="center"/>
      <protection locked="0"/>
    </xf>
    <xf numFmtId="0" fontId="11" fillId="0" borderId="47" xfId="0" applyFont="1" applyBorder="1" applyAlignment="1" applyProtection="1">
      <alignment horizontal="center" vertical="center" wrapText="1"/>
      <protection locked="0"/>
    </xf>
    <xf numFmtId="0" fontId="11" fillId="0" borderId="30" xfId="0" applyFont="1" applyBorder="1" applyAlignment="1" applyProtection="1">
      <alignment horizontal="center" vertical="center" wrapText="1"/>
      <protection locked="0"/>
    </xf>
    <xf numFmtId="0" fontId="11" fillId="0" borderId="36" xfId="0" applyFont="1" applyBorder="1" applyAlignment="1" applyProtection="1">
      <alignment horizontal="center" vertical="center" wrapText="1"/>
      <protection locked="0"/>
    </xf>
    <xf numFmtId="0" fontId="15" fillId="0" borderId="30" xfId="0" applyFont="1" applyBorder="1" applyAlignment="1" applyProtection="1">
      <alignment vertical="center" wrapText="1"/>
      <protection locked="0"/>
    </xf>
    <xf numFmtId="0" fontId="11" fillId="0" borderId="35" xfId="0" applyFont="1" applyBorder="1" applyAlignment="1" applyProtection="1">
      <alignment vertical="center" wrapText="1"/>
      <protection locked="0"/>
    </xf>
    <xf numFmtId="0" fontId="11" fillId="0" borderId="37" xfId="0" applyFont="1" applyBorder="1" applyAlignment="1" applyProtection="1">
      <alignment vertical="center" wrapText="1"/>
      <protection locked="0"/>
    </xf>
    <xf numFmtId="14" fontId="2" fillId="0" borderId="12" xfId="0" applyNumberFormat="1" applyFont="1" applyBorder="1" applyAlignment="1">
      <alignment horizontal="center" vertical="center" wrapText="1"/>
    </xf>
    <xf numFmtId="0" fontId="4" fillId="0" borderId="27" xfId="0" applyFont="1" applyBorder="1" applyAlignment="1">
      <alignment horizontal="center" vertical="center" wrapText="1"/>
    </xf>
    <xf numFmtId="0" fontId="4" fillId="0" borderId="2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1" fillId="2" borderId="1" xfId="0" applyFont="1" applyFill="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cellXfs>
  <cellStyles count="2">
    <cellStyle name="Millares [0]" xfId="1" builtinId="6"/>
    <cellStyle name="Normal" xfId="0" builtinId="0"/>
  </cellStyles>
  <dxfs count="206">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theme="9" tint="0.39994506668294322"/>
        </patternFill>
      </fill>
    </dxf>
    <dxf>
      <fill>
        <patternFill>
          <bgColor rgb="FF00B050"/>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theme="9" tint="0.39994506668294322"/>
        </patternFill>
      </fill>
    </dxf>
    <dxf>
      <fill>
        <patternFill>
          <bgColor rgb="FF00B050"/>
        </patternFill>
      </fill>
    </dxf>
    <dxf>
      <fill>
        <patternFill>
          <bgColor rgb="FFFFFF00"/>
        </patternFill>
      </fill>
    </dxf>
    <dxf>
      <fill>
        <patternFill>
          <bgColor rgb="FF92D050"/>
        </patternFill>
      </fill>
    </dxf>
    <dxf>
      <fill>
        <patternFill>
          <bgColor rgb="FFFFC000"/>
        </patternFill>
      </fill>
    </dxf>
    <dxf>
      <fill>
        <patternFill>
          <bgColor rgb="FFFF0000"/>
        </patternFill>
      </fill>
    </dxf>
    <dxf>
      <font>
        <b/>
        <i val="0"/>
        <color auto="1"/>
      </font>
      <fill>
        <patternFill>
          <bgColor theme="9" tint="0.39994506668294322"/>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
      <font>
        <b/>
        <i val="0"/>
        <color auto="1"/>
      </font>
      <fill>
        <patternFill>
          <bgColor rgb="FF00B050"/>
        </patternFill>
      </fill>
    </dxf>
    <dxf>
      <font>
        <b/>
        <i val="0"/>
        <color auto="1"/>
      </font>
      <fill>
        <patternFill>
          <bgColor theme="9" tint="0.39994506668294322"/>
        </patternFill>
      </fill>
    </dxf>
    <dxf>
      <font>
        <b/>
        <i val="0"/>
        <color auto="1"/>
      </font>
      <fill>
        <patternFill>
          <bgColor rgb="FF00B050"/>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theme="9" tint="0.39994506668294322"/>
        </patternFill>
      </fill>
    </dxf>
    <dxf>
      <fill>
        <patternFill>
          <bgColor rgb="FF00B050"/>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theme="9" tint="0.39994506668294322"/>
        </patternFill>
      </fill>
    </dxf>
    <dxf>
      <fill>
        <patternFill>
          <bgColor rgb="FF00B05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theme="9" tint="0.39994506668294322"/>
        </patternFill>
      </fill>
    </dxf>
    <dxf>
      <fill>
        <patternFill>
          <bgColor rgb="FF00B05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theme="9" tint="0.39994506668294322"/>
        </patternFill>
      </fill>
    </dxf>
    <dxf>
      <fill>
        <patternFill>
          <bgColor rgb="FF00B05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theme="9" tint="0.39994506668294322"/>
        </patternFill>
      </fill>
    </dxf>
    <dxf>
      <fill>
        <patternFill>
          <bgColor rgb="FF00B05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theme="9" tint="0.39994506668294322"/>
        </patternFill>
      </fill>
    </dxf>
    <dxf>
      <fill>
        <patternFill>
          <bgColor rgb="FF00B05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theme="9" tint="0.39994506668294322"/>
        </patternFill>
      </fill>
    </dxf>
    <dxf>
      <fill>
        <patternFill>
          <bgColor rgb="FF00B050"/>
        </patternFill>
      </fill>
    </dxf>
    <dxf>
      <fill>
        <patternFill>
          <bgColor rgb="FFFFFF00"/>
        </patternFill>
      </fill>
    </dxf>
    <dxf>
      <fill>
        <patternFill>
          <bgColor rgb="FF92D050"/>
        </patternFill>
      </fill>
    </dxf>
    <dxf>
      <fill>
        <patternFill>
          <bgColor rgb="FFFFC000"/>
        </patternFill>
      </fill>
    </dxf>
    <dxf>
      <fill>
        <patternFill>
          <bgColor rgb="FFFF0000"/>
        </patternFill>
      </fill>
    </dxf>
    <dxf>
      <font>
        <b/>
        <i val="0"/>
        <color auto="1"/>
      </font>
      <fill>
        <patternFill>
          <bgColor theme="9" tint="0.39994506668294322"/>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
      <font>
        <b/>
        <i val="0"/>
        <color auto="1"/>
      </font>
      <fill>
        <patternFill>
          <bgColor rgb="FF00B050"/>
        </patternFill>
      </fill>
    </dxf>
    <dxf>
      <font>
        <b/>
        <i val="0"/>
        <color auto="1"/>
      </font>
      <fill>
        <patternFill>
          <bgColor theme="9" tint="0.39994506668294322"/>
        </patternFill>
      </fill>
    </dxf>
    <dxf>
      <font>
        <b/>
        <i val="0"/>
        <color auto="1"/>
      </font>
      <fill>
        <patternFill>
          <bgColor rgb="FF00B050"/>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theme="9" tint="0.39994506668294322"/>
        </patternFill>
      </fill>
    </dxf>
    <dxf>
      <fill>
        <patternFill>
          <bgColor rgb="FF00B050"/>
        </patternFill>
      </fill>
    </dxf>
    <dxf>
      <fill>
        <patternFill>
          <bgColor rgb="FFFFFF00"/>
        </patternFill>
      </fill>
    </dxf>
    <dxf>
      <fill>
        <patternFill>
          <bgColor rgb="FF92D050"/>
        </patternFill>
      </fill>
    </dxf>
    <dxf>
      <fill>
        <patternFill>
          <bgColor rgb="FFFFC000"/>
        </patternFill>
      </fill>
    </dxf>
    <dxf>
      <fill>
        <patternFill>
          <bgColor rgb="FFFF0000"/>
        </patternFill>
      </fill>
    </dxf>
    <dxf>
      <font>
        <b/>
        <i val="0"/>
        <color auto="1"/>
      </font>
      <fill>
        <patternFill>
          <bgColor theme="9" tint="0.39994506668294322"/>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
      <font>
        <b/>
        <i val="0"/>
        <color auto="1"/>
      </font>
      <fill>
        <patternFill>
          <bgColor rgb="FF00B050"/>
        </patternFill>
      </fill>
    </dxf>
    <dxf>
      <font>
        <b/>
        <i val="0"/>
        <color auto="1"/>
      </font>
      <fill>
        <patternFill>
          <bgColor theme="9" tint="0.39994506668294322"/>
        </patternFill>
      </fill>
    </dxf>
    <dxf>
      <font>
        <b/>
        <i val="0"/>
        <color auto="1"/>
      </font>
      <fill>
        <patternFill>
          <bgColor rgb="FF00B050"/>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theme="9" tint="0.39994506668294322"/>
        </patternFill>
      </fill>
    </dxf>
    <dxf>
      <fill>
        <patternFill>
          <bgColor rgb="FF00B050"/>
        </patternFill>
      </fill>
    </dxf>
    <dxf>
      <fill>
        <patternFill>
          <bgColor rgb="FFFFFF00"/>
        </patternFill>
      </fill>
    </dxf>
    <dxf>
      <fill>
        <patternFill>
          <bgColor rgb="FF92D050"/>
        </patternFill>
      </fill>
    </dxf>
    <dxf>
      <fill>
        <patternFill>
          <bgColor rgb="FFFFC000"/>
        </patternFill>
      </fill>
    </dxf>
    <dxf>
      <fill>
        <patternFill>
          <bgColor rgb="FFFF0000"/>
        </patternFill>
      </fill>
    </dxf>
    <dxf>
      <font>
        <b/>
        <i val="0"/>
        <color auto="1"/>
      </font>
      <fill>
        <patternFill>
          <bgColor theme="9" tint="0.39994506668294322"/>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
      <font>
        <b/>
        <i val="0"/>
        <color auto="1"/>
      </font>
      <fill>
        <patternFill>
          <bgColor rgb="FF00B050"/>
        </patternFill>
      </fill>
    </dxf>
    <dxf>
      <font>
        <b/>
        <i val="0"/>
        <color auto="1"/>
      </font>
      <fill>
        <patternFill>
          <bgColor theme="9" tint="0.39994506668294322"/>
        </patternFill>
      </fill>
    </dxf>
    <dxf>
      <font>
        <b/>
        <i val="0"/>
        <color auto="1"/>
      </font>
      <fill>
        <patternFill>
          <bgColor rgb="FF00B050"/>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560916</xdr:colOff>
      <xdr:row>0</xdr:row>
      <xdr:rowOff>101599</xdr:rowOff>
    </xdr:from>
    <xdr:to>
      <xdr:col>1</xdr:col>
      <xdr:colOff>1238250</xdr:colOff>
      <xdr:row>7</xdr:row>
      <xdr:rowOff>92038</xdr:rowOff>
    </xdr:to>
    <xdr:pic>
      <xdr:nvPicPr>
        <xdr:cNvPr id="2" name="Imagen 1">
          <a:extLst>
            <a:ext uri="{FF2B5EF4-FFF2-40B4-BE49-F238E27FC236}">
              <a16:creationId xmlns:a16="http://schemas.microsoft.com/office/drawing/2014/main" id="{1BF5B8BD-5FBC-469D-A094-A625C186B6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0916" y="101599"/>
          <a:ext cx="1439334" cy="1446743"/>
        </a:xfrm>
        <a:prstGeom prst="rect">
          <a:avLst/>
        </a:prstGeom>
        <a:noFill/>
        <a:ln>
          <a:noFill/>
        </a:ln>
      </xdr:spPr>
    </xdr:pic>
    <xdr:clientData/>
  </xdr:twoCellAnchor>
  <xdr:twoCellAnchor editAs="oneCell">
    <xdr:from>
      <xdr:col>0</xdr:col>
      <xdr:colOff>560916</xdr:colOff>
      <xdr:row>0</xdr:row>
      <xdr:rowOff>101599</xdr:rowOff>
    </xdr:from>
    <xdr:to>
      <xdr:col>1</xdr:col>
      <xdr:colOff>1238250</xdr:colOff>
      <xdr:row>7</xdr:row>
      <xdr:rowOff>20600</xdr:rowOff>
    </xdr:to>
    <xdr:pic>
      <xdr:nvPicPr>
        <xdr:cNvPr id="3" name="Imagen 2">
          <a:extLst>
            <a:ext uri="{FF2B5EF4-FFF2-40B4-BE49-F238E27FC236}">
              <a16:creationId xmlns:a16="http://schemas.microsoft.com/office/drawing/2014/main" id="{ED2249B6-D70D-4A8B-B6E6-27889E4EC5B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0916" y="101599"/>
          <a:ext cx="1439334" cy="1452526"/>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carolina Rincón" id="{A288AA1C-BAC9-4853-9054-91755C25E0DB}" userId="93aa7ac85b4ccbce" providerId="Windows Live"/>
  <person displayName="Willington Granados Herrera" id="{EC46C56C-715B-4755-81CD-E2C88F47A421}" userId="S::willington.granados@idipron.gov.co::31b240b4-d49a-4bf7-b038-72480c7a6c42"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20" dT="2022-04-18T18:11:41.87" personId="{A288AA1C-BAC9-4853-9054-91755C25E0DB}" id="{E05D81E0-3308-4222-B763-B77345008846}">
    <text>Numero de egresos 2021</text>
  </threadedComment>
  <threadedComment ref="G40" dT="2022-04-27T20:45:39.74" personId="{EC46C56C-715B-4755-81CD-E2C88F47A421}" id="{FAA3FE27-2A9B-4BD3-AD3D-9792A125D54C}">
    <text>Numero de unidades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DD74B-D3D9-46FB-9DAF-7C0A11A88DD8}">
  <dimension ref="A1:BD101"/>
  <sheetViews>
    <sheetView showGridLines="0" tabSelected="1" topLeftCell="AO28" zoomScale="85" zoomScaleNormal="85" zoomScaleSheetLayoutView="90" workbookViewId="0">
      <selection activeCell="AU28" sqref="AU28"/>
    </sheetView>
  </sheetViews>
  <sheetFormatPr baseColWidth="10" defaultColWidth="11.42578125" defaultRowHeight="15.75" x14ac:dyDescent="0.25"/>
  <cols>
    <col min="2" max="2" width="27.140625" customWidth="1"/>
    <col min="3" max="3" width="26" customWidth="1"/>
    <col min="4" max="4" width="19.140625" customWidth="1"/>
    <col min="5" max="6" width="25.42578125" customWidth="1"/>
    <col min="7" max="8" width="20.140625" customWidth="1"/>
    <col min="9" max="9" width="9.42578125" customWidth="1"/>
    <col min="10" max="10" width="25.42578125" customWidth="1"/>
    <col min="11" max="11" width="32.85546875" customWidth="1"/>
    <col min="12" max="12" width="20.140625" style="1" customWidth="1"/>
    <col min="13" max="13" width="9.42578125" style="1" customWidth="1"/>
    <col min="14" max="14" width="26.85546875" style="1" customWidth="1"/>
    <col min="15" max="15" width="11.28515625" style="1" customWidth="1"/>
    <col min="16" max="16" width="1" style="1" customWidth="1"/>
    <col min="17" max="17" width="5.140625" style="1" customWidth="1"/>
    <col min="18" max="18" width="63.42578125" style="1" customWidth="1"/>
    <col min="19" max="19" width="15.85546875" style="1" customWidth="1"/>
    <col min="20" max="22" width="5.140625" style="1" customWidth="1"/>
    <col min="23" max="24" width="11.42578125" style="1" customWidth="1"/>
    <col min="25" max="25" width="14.85546875" style="1" customWidth="1"/>
    <col min="26" max="26" width="9.42578125" style="1" customWidth="1"/>
    <col min="27" max="27" width="7.28515625" style="1" customWidth="1"/>
    <col min="28" max="28" width="9.42578125" style="1" customWidth="1"/>
    <col min="29" max="29" width="8" style="1" customWidth="1"/>
    <col min="30" max="31" width="7.28515625" style="1" customWidth="1"/>
    <col min="32" max="32" width="9.28515625" style="1" customWidth="1"/>
    <col min="33" max="33" width="8.5703125" style="4" customWidth="1"/>
    <col min="34" max="34" width="1" style="4" customWidth="1"/>
    <col min="35" max="35" width="26.85546875" style="126" customWidth="1"/>
    <col min="36" max="36" width="26.7109375" style="117" customWidth="1"/>
    <col min="37" max="37" width="20.85546875" style="117" customWidth="1"/>
    <col min="38" max="38" width="1" customWidth="1"/>
    <col min="39" max="39" width="18.28515625" customWidth="1"/>
    <col min="40" max="43" width="45" style="127" customWidth="1"/>
    <col min="44" max="44" width="1" customWidth="1"/>
    <col min="45" max="45" width="45" customWidth="1"/>
    <col min="46" max="46" width="120" customWidth="1"/>
  </cols>
  <sheetData>
    <row r="1" spans="1:46" ht="15.75" customHeight="1" x14ac:dyDescent="0.25">
      <c r="A1" s="173"/>
      <c r="B1" s="174"/>
      <c r="C1" s="297" t="s">
        <v>0</v>
      </c>
      <c r="D1" s="298"/>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8"/>
      <c r="AE1" s="298"/>
      <c r="AF1" s="298"/>
      <c r="AG1" s="298"/>
      <c r="AH1" s="298"/>
      <c r="AI1" s="298"/>
      <c r="AJ1" s="298"/>
      <c r="AK1" s="298"/>
      <c r="AL1" s="298"/>
      <c r="AM1" s="298"/>
      <c r="AN1" s="298"/>
      <c r="AO1" s="298"/>
      <c r="AP1" s="299"/>
      <c r="AQ1" s="173" t="s">
        <v>1</v>
      </c>
      <c r="AR1" s="174"/>
      <c r="AS1" s="177" t="s">
        <v>2</v>
      </c>
      <c r="AT1" s="178"/>
    </row>
    <row r="2" spans="1:46" ht="15.75" customHeight="1" thickBot="1" x14ac:dyDescent="0.3">
      <c r="A2" s="295"/>
      <c r="B2" s="296"/>
      <c r="C2" s="185"/>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L2" s="186"/>
      <c r="AM2" s="186"/>
      <c r="AN2" s="186"/>
      <c r="AO2" s="186"/>
      <c r="AP2" s="187"/>
      <c r="AQ2" s="175"/>
      <c r="AR2" s="176"/>
      <c r="AS2" s="179"/>
      <c r="AT2" s="180"/>
    </row>
    <row r="3" spans="1:46" ht="15.75" customHeight="1" x14ac:dyDescent="0.25">
      <c r="A3" s="295"/>
      <c r="B3" s="296"/>
      <c r="C3" s="185"/>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7"/>
      <c r="AQ3" s="173" t="s">
        <v>3</v>
      </c>
      <c r="AR3" s="174"/>
      <c r="AS3" s="181" t="s">
        <v>4</v>
      </c>
      <c r="AT3" s="182"/>
    </row>
    <row r="4" spans="1:46" ht="16.5" customHeight="1" thickBot="1" x14ac:dyDescent="0.3">
      <c r="A4" s="295"/>
      <c r="B4" s="296"/>
      <c r="C4" s="188"/>
      <c r="D4" s="189"/>
      <c r="E4" s="189"/>
      <c r="F4" s="189"/>
      <c r="G4" s="189"/>
      <c r="H4" s="189"/>
      <c r="I4" s="189"/>
      <c r="J4" s="189"/>
      <c r="K4" s="189"/>
      <c r="L4" s="189"/>
      <c r="M4" s="189"/>
      <c r="N4" s="189"/>
      <c r="O4" s="189"/>
      <c r="P4" s="189"/>
      <c r="Q4" s="189"/>
      <c r="R4" s="189"/>
      <c r="S4" s="189"/>
      <c r="T4" s="189"/>
      <c r="U4" s="189"/>
      <c r="V4" s="189"/>
      <c r="W4" s="189"/>
      <c r="X4" s="189"/>
      <c r="Y4" s="189"/>
      <c r="Z4" s="189"/>
      <c r="AA4" s="189"/>
      <c r="AB4" s="189"/>
      <c r="AC4" s="189"/>
      <c r="AD4" s="189"/>
      <c r="AE4" s="189"/>
      <c r="AF4" s="189"/>
      <c r="AG4" s="189"/>
      <c r="AH4" s="189"/>
      <c r="AI4" s="189"/>
      <c r="AJ4" s="189"/>
      <c r="AK4" s="189"/>
      <c r="AL4" s="189"/>
      <c r="AM4" s="189"/>
      <c r="AN4" s="189"/>
      <c r="AO4" s="189"/>
      <c r="AP4" s="190"/>
      <c r="AQ4" s="175"/>
      <c r="AR4" s="176"/>
      <c r="AS4" s="183"/>
      <c r="AT4" s="184"/>
    </row>
    <row r="5" spans="1:46" ht="20.45" customHeight="1" x14ac:dyDescent="0.25">
      <c r="A5" s="295"/>
      <c r="B5" s="296"/>
      <c r="C5" s="185" t="s">
        <v>5</v>
      </c>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c r="AM5" s="186"/>
      <c r="AN5" s="186"/>
      <c r="AO5" s="186"/>
      <c r="AP5" s="187"/>
      <c r="AQ5" s="173" t="s">
        <v>6</v>
      </c>
      <c r="AR5" s="174"/>
      <c r="AS5" s="173" t="s">
        <v>7</v>
      </c>
      <c r="AT5" s="174"/>
    </row>
    <row r="6" spans="1:46" ht="15" customHeight="1" thickBot="1" x14ac:dyDescent="0.3">
      <c r="A6" s="295"/>
      <c r="B6" s="296"/>
      <c r="C6" s="185"/>
      <c r="D6" s="186"/>
      <c r="E6" s="186"/>
      <c r="F6" s="186"/>
      <c r="G6" s="186"/>
      <c r="H6" s="186"/>
      <c r="I6" s="186"/>
      <c r="J6" s="186"/>
      <c r="K6" s="186"/>
      <c r="L6" s="186"/>
      <c r="M6" s="186"/>
      <c r="N6" s="186"/>
      <c r="O6" s="186"/>
      <c r="P6" s="186"/>
      <c r="Q6" s="186"/>
      <c r="R6" s="186"/>
      <c r="S6" s="186"/>
      <c r="T6" s="186"/>
      <c r="U6" s="186"/>
      <c r="V6" s="186"/>
      <c r="W6" s="186"/>
      <c r="X6" s="186"/>
      <c r="Y6" s="186"/>
      <c r="Z6" s="186"/>
      <c r="AA6" s="186"/>
      <c r="AB6" s="186"/>
      <c r="AC6" s="186"/>
      <c r="AD6" s="186"/>
      <c r="AE6" s="186"/>
      <c r="AF6" s="186"/>
      <c r="AG6" s="186"/>
      <c r="AH6" s="186"/>
      <c r="AI6" s="186"/>
      <c r="AJ6" s="186"/>
      <c r="AK6" s="186"/>
      <c r="AL6" s="186"/>
      <c r="AM6" s="186"/>
      <c r="AN6" s="186"/>
      <c r="AO6" s="186"/>
      <c r="AP6" s="187"/>
      <c r="AQ6" s="175"/>
      <c r="AR6" s="176"/>
      <c r="AS6" s="175"/>
      <c r="AT6" s="176"/>
    </row>
    <row r="7" spans="1:46" ht="15.75" customHeight="1" x14ac:dyDescent="0.25">
      <c r="A7" s="295"/>
      <c r="B7" s="296"/>
      <c r="C7" s="185"/>
      <c r="D7" s="186"/>
      <c r="E7" s="186"/>
      <c r="F7" s="186"/>
      <c r="G7" s="186"/>
      <c r="H7" s="186"/>
      <c r="I7" s="186"/>
      <c r="J7" s="186"/>
      <c r="K7" s="186"/>
      <c r="L7" s="186"/>
      <c r="M7" s="186"/>
      <c r="N7" s="186"/>
      <c r="O7" s="186"/>
      <c r="P7" s="186"/>
      <c r="Q7" s="186"/>
      <c r="R7" s="186"/>
      <c r="S7" s="186"/>
      <c r="T7" s="186"/>
      <c r="U7" s="186"/>
      <c r="V7" s="186"/>
      <c r="W7" s="186"/>
      <c r="X7" s="186"/>
      <c r="Y7" s="186"/>
      <c r="Z7" s="186"/>
      <c r="AA7" s="186"/>
      <c r="AB7" s="186"/>
      <c r="AC7" s="186"/>
      <c r="AD7" s="186"/>
      <c r="AE7" s="186"/>
      <c r="AF7" s="186"/>
      <c r="AG7" s="186"/>
      <c r="AH7" s="186"/>
      <c r="AI7" s="186"/>
      <c r="AJ7" s="186"/>
      <c r="AK7" s="186"/>
      <c r="AL7" s="186"/>
      <c r="AM7" s="186"/>
      <c r="AN7" s="186"/>
      <c r="AO7" s="186"/>
      <c r="AP7" s="187"/>
      <c r="AQ7" s="173" t="s">
        <v>8</v>
      </c>
      <c r="AR7" s="174"/>
      <c r="AS7" s="191">
        <v>44651</v>
      </c>
      <c r="AT7" s="178"/>
    </row>
    <row r="8" spans="1:46" ht="16.5" customHeight="1" thickBot="1" x14ac:dyDescent="0.3">
      <c r="A8" s="175"/>
      <c r="B8" s="176"/>
      <c r="C8" s="188"/>
      <c r="D8" s="189"/>
      <c r="E8" s="189"/>
      <c r="F8" s="189"/>
      <c r="G8" s="189"/>
      <c r="H8" s="189"/>
      <c r="I8" s="189"/>
      <c r="J8" s="189"/>
      <c r="K8" s="189"/>
      <c r="L8" s="189"/>
      <c r="M8" s="189"/>
      <c r="N8" s="189"/>
      <c r="O8" s="189"/>
      <c r="P8" s="189"/>
      <c r="Q8" s="189"/>
      <c r="R8" s="189"/>
      <c r="S8" s="189"/>
      <c r="T8" s="189"/>
      <c r="U8" s="189"/>
      <c r="V8" s="189"/>
      <c r="W8" s="189"/>
      <c r="X8" s="189"/>
      <c r="Y8" s="189"/>
      <c r="Z8" s="189"/>
      <c r="AA8" s="189"/>
      <c r="AB8" s="189"/>
      <c r="AC8" s="189"/>
      <c r="AD8" s="189"/>
      <c r="AE8" s="189"/>
      <c r="AF8" s="189"/>
      <c r="AG8" s="189"/>
      <c r="AH8" s="189"/>
      <c r="AI8" s="189"/>
      <c r="AJ8" s="189"/>
      <c r="AK8" s="189"/>
      <c r="AL8" s="189"/>
      <c r="AM8" s="189"/>
      <c r="AN8" s="189"/>
      <c r="AO8" s="189"/>
      <c r="AP8" s="190"/>
      <c r="AQ8" s="175"/>
      <c r="AR8" s="176"/>
      <c r="AS8" s="179"/>
      <c r="AT8" s="180"/>
    </row>
    <row r="10" spans="1:46" ht="54" customHeight="1" x14ac:dyDescent="0.25">
      <c r="A10" s="300" t="s">
        <v>9</v>
      </c>
      <c r="B10" s="300"/>
      <c r="C10" s="300"/>
      <c r="D10" s="301" t="s">
        <v>0</v>
      </c>
      <c r="E10" s="302"/>
      <c r="F10" s="302"/>
      <c r="G10" s="302"/>
      <c r="H10" s="302"/>
      <c r="I10" s="302"/>
      <c r="J10" s="302"/>
      <c r="K10" s="302"/>
      <c r="L10" s="302"/>
      <c r="M10" s="303"/>
      <c r="N10" s="29"/>
      <c r="AG10" s="1"/>
      <c r="AH10" s="1"/>
      <c r="AI10" s="117"/>
    </row>
    <row r="11" spans="1:46" s="3" customFormat="1" ht="75" customHeight="1" x14ac:dyDescent="0.25">
      <c r="A11" s="300" t="s">
        <v>10</v>
      </c>
      <c r="B11" s="300"/>
      <c r="C11" s="300"/>
      <c r="D11" s="304" t="s">
        <v>11</v>
      </c>
      <c r="E11" s="305"/>
      <c r="F11" s="305"/>
      <c r="G11" s="305"/>
      <c r="H11" s="305"/>
      <c r="I11" s="305"/>
      <c r="J11" s="305"/>
      <c r="K11" s="305"/>
      <c r="L11" s="305"/>
      <c r="M11" s="306"/>
      <c r="N11" s="30"/>
      <c r="O11" s="2"/>
      <c r="P11" s="2"/>
      <c r="Q11" s="2"/>
      <c r="R11" s="2"/>
      <c r="S11" s="2"/>
      <c r="T11" s="2"/>
      <c r="U11" s="2"/>
      <c r="V11" s="2"/>
      <c r="W11" s="2"/>
      <c r="X11" s="2"/>
      <c r="Y11" s="2"/>
      <c r="Z11" s="2"/>
      <c r="AA11" s="2"/>
      <c r="AB11" s="2"/>
      <c r="AC11" s="2"/>
      <c r="AD11" s="2"/>
      <c r="AE11" s="2"/>
      <c r="AF11" s="2"/>
      <c r="AG11" s="2"/>
      <c r="AH11" s="2"/>
      <c r="AI11" s="117"/>
      <c r="AJ11" s="117"/>
      <c r="AK11" s="117"/>
      <c r="AN11" s="127"/>
      <c r="AO11" s="127"/>
      <c r="AP11" s="127"/>
      <c r="AQ11" s="127"/>
    </row>
    <row r="12" spans="1:46" s="3" customFormat="1" ht="75" customHeight="1" x14ac:dyDescent="0.25">
      <c r="A12" s="300" t="s">
        <v>12</v>
      </c>
      <c r="B12" s="300"/>
      <c r="C12" s="300"/>
      <c r="D12" s="304" t="s">
        <v>13</v>
      </c>
      <c r="E12" s="305"/>
      <c r="F12" s="305"/>
      <c r="G12" s="305"/>
      <c r="H12" s="305"/>
      <c r="I12" s="305"/>
      <c r="J12" s="305"/>
      <c r="K12" s="305"/>
      <c r="L12" s="305"/>
      <c r="M12" s="306"/>
      <c r="N12" s="30"/>
      <c r="O12" s="2"/>
      <c r="P12" s="2"/>
      <c r="Q12" s="2"/>
      <c r="R12" s="2"/>
      <c r="S12" s="2"/>
      <c r="T12" s="2"/>
      <c r="U12" s="2"/>
      <c r="V12" s="2"/>
      <c r="W12" s="2"/>
      <c r="X12" s="2"/>
      <c r="Y12" s="2"/>
      <c r="Z12" s="2"/>
      <c r="AA12" s="2"/>
      <c r="AB12" s="2"/>
      <c r="AC12" s="2"/>
      <c r="AD12" s="2"/>
      <c r="AE12" s="2"/>
      <c r="AF12" s="2"/>
      <c r="AG12" s="2"/>
      <c r="AH12" s="2"/>
      <c r="AI12" s="117"/>
      <c r="AJ12" s="117"/>
      <c r="AK12" s="117"/>
      <c r="AN12" s="127"/>
      <c r="AO12" s="127"/>
      <c r="AP12" s="127"/>
      <c r="AQ12" s="127"/>
    </row>
    <row r="13" spans="1:46" s="3" customFormat="1" ht="24.75" customHeight="1" thickBot="1" x14ac:dyDescent="0.3">
      <c r="A13" s="7"/>
      <c r="B13" s="7"/>
      <c r="C13" s="7"/>
      <c r="D13" s="7"/>
      <c r="E13" s="7"/>
      <c r="F13" s="7"/>
      <c r="G13" s="7"/>
      <c r="H13" s="7"/>
      <c r="I13" s="7"/>
      <c r="J13" s="7"/>
      <c r="K13" s="7"/>
      <c r="L13" s="7"/>
      <c r="M13" s="7"/>
      <c r="N13" s="7"/>
      <c r="O13" s="2"/>
      <c r="P13" s="2"/>
      <c r="Q13" s="2"/>
      <c r="R13" s="2"/>
      <c r="S13" s="2"/>
      <c r="T13" s="2"/>
      <c r="U13" s="2"/>
      <c r="V13" s="2"/>
      <c r="W13" s="2"/>
      <c r="X13" s="2"/>
      <c r="Y13" s="2"/>
      <c r="Z13" s="2"/>
      <c r="AA13" s="2"/>
      <c r="AB13" s="2"/>
      <c r="AC13" s="2"/>
      <c r="AD13" s="2"/>
      <c r="AE13" s="2"/>
      <c r="AF13" s="2"/>
      <c r="AG13" s="2"/>
      <c r="AH13" s="2"/>
      <c r="AI13" s="117"/>
      <c r="AJ13" s="117"/>
      <c r="AK13" s="117"/>
      <c r="AN13" s="127"/>
      <c r="AO13" s="127"/>
      <c r="AP13" s="127"/>
      <c r="AQ13" s="127"/>
    </row>
    <row r="14" spans="1:46" s="3" customFormat="1" ht="24.75" customHeight="1" x14ac:dyDescent="0.25">
      <c r="A14" s="270" t="s">
        <v>14</v>
      </c>
      <c r="B14" s="271"/>
      <c r="C14" s="271"/>
      <c r="D14" s="271"/>
      <c r="E14" s="271"/>
      <c r="F14" s="271"/>
      <c r="G14" s="271"/>
      <c r="H14" s="271"/>
      <c r="I14" s="271"/>
      <c r="J14" s="271"/>
      <c r="K14" s="271"/>
      <c r="L14" s="271"/>
      <c r="M14" s="271"/>
      <c r="N14" s="272"/>
      <c r="O14" s="273"/>
      <c r="P14" s="2"/>
      <c r="Q14" s="278" t="s">
        <v>15</v>
      </c>
      <c r="R14" s="279"/>
      <c r="S14" s="279"/>
      <c r="T14" s="280"/>
      <c r="U14" s="280"/>
      <c r="V14" s="280"/>
      <c r="W14" s="280"/>
      <c r="X14" s="280"/>
      <c r="Y14" s="280"/>
      <c r="Z14" s="279"/>
      <c r="AA14" s="279"/>
      <c r="AB14" s="279"/>
      <c r="AC14" s="279"/>
      <c r="AD14" s="279"/>
      <c r="AE14" s="279"/>
      <c r="AF14" s="279"/>
      <c r="AG14" s="281"/>
      <c r="AH14" s="2"/>
      <c r="AI14" s="262" t="s">
        <v>16</v>
      </c>
      <c r="AJ14" s="263"/>
      <c r="AK14" s="264"/>
      <c r="AM14" s="262" t="s">
        <v>17</v>
      </c>
      <c r="AN14" s="263"/>
      <c r="AO14" s="263"/>
      <c r="AP14" s="263"/>
      <c r="AQ14" s="263"/>
      <c r="AR14" s="42"/>
      <c r="AS14" s="262" t="s">
        <v>18</v>
      </c>
      <c r="AT14" s="264"/>
    </row>
    <row r="15" spans="1:46" x14ac:dyDescent="0.25">
      <c r="A15" s="274"/>
      <c r="B15" s="275"/>
      <c r="C15" s="275"/>
      <c r="D15" s="275"/>
      <c r="E15" s="275"/>
      <c r="F15" s="275"/>
      <c r="G15" s="275"/>
      <c r="H15" s="275"/>
      <c r="I15" s="275"/>
      <c r="J15" s="275"/>
      <c r="K15" s="275"/>
      <c r="L15" s="275"/>
      <c r="M15" s="275"/>
      <c r="N15" s="276"/>
      <c r="O15" s="277"/>
      <c r="P15" s="2"/>
      <c r="Q15" s="31"/>
      <c r="R15" s="32"/>
      <c r="S15" s="32"/>
      <c r="T15" s="284" t="s">
        <v>19</v>
      </c>
      <c r="U15" s="284"/>
      <c r="V15" s="284"/>
      <c r="W15" s="284"/>
      <c r="X15" s="284"/>
      <c r="Y15" s="284"/>
      <c r="Z15" s="282"/>
      <c r="AA15" s="282"/>
      <c r="AB15" s="282"/>
      <c r="AC15" s="282"/>
      <c r="AD15" s="282"/>
      <c r="AE15" s="282"/>
      <c r="AF15" s="282"/>
      <c r="AG15" s="283"/>
      <c r="AH15" s="2"/>
      <c r="AI15" s="265"/>
      <c r="AJ15" s="266"/>
      <c r="AK15" s="267"/>
      <c r="AM15" s="265"/>
      <c r="AN15" s="266"/>
      <c r="AO15" s="266"/>
      <c r="AP15" s="266"/>
      <c r="AQ15" s="266"/>
      <c r="AR15" s="42"/>
      <c r="AS15" s="265"/>
      <c r="AT15" s="267"/>
    </row>
    <row r="16" spans="1:46" s="5" customFormat="1" ht="106.5" customHeight="1" x14ac:dyDescent="0.25">
      <c r="A16" s="11" t="s">
        <v>20</v>
      </c>
      <c r="B16" s="12" t="s">
        <v>21</v>
      </c>
      <c r="C16" s="13" t="s">
        <v>22</v>
      </c>
      <c r="D16" s="13" t="s">
        <v>23</v>
      </c>
      <c r="E16" s="14" t="s">
        <v>24</v>
      </c>
      <c r="F16" s="24" t="s">
        <v>25</v>
      </c>
      <c r="G16" s="46" t="s">
        <v>26</v>
      </c>
      <c r="H16" s="14" t="s">
        <v>27</v>
      </c>
      <c r="I16" s="13" t="s">
        <v>28</v>
      </c>
      <c r="J16" s="13" t="s">
        <v>29</v>
      </c>
      <c r="K16" s="14" t="s">
        <v>30</v>
      </c>
      <c r="L16" s="14" t="s">
        <v>31</v>
      </c>
      <c r="M16" s="13" t="s">
        <v>28</v>
      </c>
      <c r="N16" s="13" t="s">
        <v>32</v>
      </c>
      <c r="O16" s="15" t="s">
        <v>33</v>
      </c>
      <c r="P16" s="2"/>
      <c r="Q16" s="16" t="s">
        <v>34</v>
      </c>
      <c r="R16" s="17" t="s">
        <v>35</v>
      </c>
      <c r="S16" s="34" t="s">
        <v>36</v>
      </c>
      <c r="T16" s="18" t="s">
        <v>37</v>
      </c>
      <c r="U16" s="18" t="s">
        <v>38</v>
      </c>
      <c r="V16" s="18" t="s">
        <v>39</v>
      </c>
      <c r="W16" s="18" t="s">
        <v>40</v>
      </c>
      <c r="X16" s="18" t="s">
        <v>41</v>
      </c>
      <c r="Y16" s="18" t="s">
        <v>42</v>
      </c>
      <c r="Z16" s="19" t="s">
        <v>43</v>
      </c>
      <c r="AA16" s="19" t="s">
        <v>44</v>
      </c>
      <c r="AB16" s="19" t="s">
        <v>28</v>
      </c>
      <c r="AC16" s="19" t="s">
        <v>45</v>
      </c>
      <c r="AD16" s="19" t="s">
        <v>28</v>
      </c>
      <c r="AE16" s="19" t="s">
        <v>32</v>
      </c>
      <c r="AF16" s="19" t="s">
        <v>46</v>
      </c>
      <c r="AG16" s="15" t="s">
        <v>47</v>
      </c>
      <c r="AH16" s="2"/>
      <c r="AI16" s="20" t="s">
        <v>48</v>
      </c>
      <c r="AJ16" s="17" t="s">
        <v>49</v>
      </c>
      <c r="AK16" s="41" t="s">
        <v>50</v>
      </c>
      <c r="AM16" s="44" t="s">
        <v>51</v>
      </c>
      <c r="AN16" s="44" t="s">
        <v>52</v>
      </c>
      <c r="AO16" s="44" t="s">
        <v>53</v>
      </c>
      <c r="AP16" s="44" t="s">
        <v>54</v>
      </c>
      <c r="AQ16" s="44" t="s">
        <v>55</v>
      </c>
      <c r="AR16" s="43"/>
      <c r="AS16" s="44" t="s">
        <v>56</v>
      </c>
      <c r="AT16" s="45" t="s">
        <v>57</v>
      </c>
    </row>
    <row r="17" spans="1:56" ht="252" customHeight="1" x14ac:dyDescent="0.25">
      <c r="A17" s="254">
        <v>1</v>
      </c>
      <c r="B17" s="257" t="s">
        <v>58</v>
      </c>
      <c r="C17" s="255" t="s">
        <v>59</v>
      </c>
      <c r="D17" s="255" t="s">
        <v>60</v>
      </c>
      <c r="E17" s="255" t="s">
        <v>61</v>
      </c>
      <c r="F17" s="256"/>
      <c r="G17" s="257">
        <v>365</v>
      </c>
      <c r="H17" s="165" t="str">
        <f>IF(G17&lt;=0,"",IF(G17&lt;=2,"Muy Baja",IF(G17&lt;=24,"Baja",IF(G17&lt;=500,"Media",IF(G17&lt;=5000,"Alta","Muy Alta")))))</f>
        <v>Media</v>
      </c>
      <c r="I17" s="244">
        <f>IF(H17="","",IF(H17="Muy Baja",0.2,IF(H17="Baja",0.4,IF(H17="Media",0.6,IF(H17="Alta",0.8,IF(H17="Muy Alta",1,))))))</f>
        <v>0.6</v>
      </c>
      <c r="J17" s="161" t="s">
        <v>62</v>
      </c>
      <c r="K17" s="163" t="str">
        <f>+J17</f>
        <v>El riesgo afecta la imagen de la entidad con algunos usuarios de relevancia frente al logro de los objetivos.</v>
      </c>
      <c r="L17" s="165" t="str">
        <f>+VLOOKUP(K17,Datos!$O$4:$P$15,2,FALSE)</f>
        <v>Moderado</v>
      </c>
      <c r="M17" s="244">
        <f>IF(L17="","",IF(L17="Leve",0.2,IF(L17="Menor",0.4,IF(L17="Moderado",0.6,IF(L17="Mayor",0.8,IF(L17="Catastrófico",1,))))))</f>
        <v>0.6</v>
      </c>
      <c r="N17" s="245" t="str">
        <f>+CONCATENATE(H17, " - ", L17)</f>
        <v>Media - Moderado</v>
      </c>
      <c r="O17" s="151" t="str">
        <f>+VLOOKUP(N17,Datos!$J$4:$K$28,2,)</f>
        <v>MODERADO</v>
      </c>
      <c r="P17" s="38"/>
      <c r="Q17" s="21">
        <v>1</v>
      </c>
      <c r="R17" s="130" t="s">
        <v>63</v>
      </c>
      <c r="S17" s="51" t="str">
        <f t="shared" ref="S17" si="0">IF(OR(T17="Preventivo",T17="Detectivo"),"Probabilidad",IF(T17="Correctivo","Impacto",""))</f>
        <v>Probabilidad</v>
      </c>
      <c r="T17" s="48" t="s">
        <v>64</v>
      </c>
      <c r="U17" s="48" t="s">
        <v>65</v>
      </c>
      <c r="V17" s="55" t="str">
        <f t="shared" ref="V17" si="1">IF(AND(T17="Preventivo",U17="Automático"),"50%",IF(AND(T17="Preventivo",U17="Manual"),"40%",IF(AND(T17="Detectivo",U17="Automático"),"40%",IF(AND(T17="Detectivo",U17="Manual"),"30%",IF(AND(T17="Correctivo",U17="Automático"),"35%",IF(AND(T17="Correctivo",U17="Manual"),"25%",""))))))</f>
        <v>30%</v>
      </c>
      <c r="W17" s="102" t="s">
        <v>66</v>
      </c>
      <c r="X17" s="49" t="s">
        <v>67</v>
      </c>
      <c r="Y17" s="49" t="s">
        <v>68</v>
      </c>
      <c r="Z17" s="58">
        <f>IFERROR(IF(S17="Probabilidad",(I17-(+I17*V17)),IF(S17="Impacto",I17,"")),"")</f>
        <v>0.42</v>
      </c>
      <c r="AA17" s="59" t="str">
        <f t="shared" ref="AA17:AA20" si="2">IFERROR(IF(Z17="","",IF(Z17&lt;=0.2,"Muy Baja",IF(Z17&lt;=0.4,"Baja",IF(Z17&lt;=0.6,"Media",IF(Z17&lt;=0.8,"Alta","Muy Alta"))))),"")</f>
        <v>Media</v>
      </c>
      <c r="AB17" s="60">
        <f t="shared" ref="AB17:AB24" si="3">+Z17</f>
        <v>0.42</v>
      </c>
      <c r="AC17" s="61" t="str">
        <f t="shared" ref="AC17:AC24" si="4">IFERROR(IF(AD17="","",IF(AD17&lt;=0.2,"Leve",IF(AD17&lt;=0.4,"Menor",IF(AD17&lt;=0.6,"Moderado",IF(AD17&lt;=0.8,"Mayor","Catastrófico"))))),"")</f>
        <v>Moderado</v>
      </c>
      <c r="AD17" s="58">
        <f>IFERROR(IF(S17="Impacto",(M17-(+M17*V17)),IF(S17="Probabilidad",M17,"")),"")</f>
        <v>0.6</v>
      </c>
      <c r="AE17" s="62" t="str">
        <f>+CONCATENATE(AA17, " - ", AC17)</f>
        <v>Media - Moderado</v>
      </c>
      <c r="AF17" s="78" t="str">
        <f>+VLOOKUP(AE17,Datos!$J$4:$K$28,2,)</f>
        <v>MODERADO</v>
      </c>
      <c r="AG17" s="268" t="s">
        <v>69</v>
      </c>
      <c r="AH17" s="38"/>
      <c r="AI17" s="285" t="s">
        <v>70</v>
      </c>
      <c r="AJ17" s="201" t="s">
        <v>71</v>
      </c>
      <c r="AK17" s="203" t="s">
        <v>72</v>
      </c>
      <c r="AM17" s="287"/>
      <c r="AN17" s="128" t="s">
        <v>73</v>
      </c>
      <c r="AO17" s="288" t="s">
        <v>74</v>
      </c>
      <c r="AP17" s="289"/>
      <c r="AQ17" s="289"/>
      <c r="AR17" s="43"/>
      <c r="AS17" s="289" t="s">
        <v>75</v>
      </c>
      <c r="AT17" s="138" t="s">
        <v>76</v>
      </c>
    </row>
    <row r="18" spans="1:56" ht="262.5" customHeight="1" x14ac:dyDescent="0.25">
      <c r="A18" s="225"/>
      <c r="B18" s="237"/>
      <c r="C18" s="229"/>
      <c r="D18" s="229"/>
      <c r="E18" s="229"/>
      <c r="F18" s="233"/>
      <c r="G18" s="237"/>
      <c r="H18" s="167"/>
      <c r="I18" s="171"/>
      <c r="J18" s="162"/>
      <c r="K18" s="164"/>
      <c r="L18" s="167"/>
      <c r="M18" s="171"/>
      <c r="N18" s="172"/>
      <c r="O18" s="152"/>
      <c r="P18" s="2"/>
      <c r="Q18" s="47">
        <v>2</v>
      </c>
      <c r="R18" s="130" t="s">
        <v>77</v>
      </c>
      <c r="S18" s="51" t="str">
        <f t="shared" ref="S18:S19" si="5">IF(OR(T18="Preventivo",T18="Detectivo"),"Probabilidad",IF(T18="Correctivo","Impacto",""))</f>
        <v>Probabilidad</v>
      </c>
      <c r="T18" s="48" t="s">
        <v>78</v>
      </c>
      <c r="U18" s="48" t="s">
        <v>65</v>
      </c>
      <c r="V18" s="54" t="str">
        <f t="shared" ref="V18:V19" si="6">IF(AND(T18="Preventivo",U18="Automático"),"50%",IF(AND(T18="Preventivo",U18="Manual"),"40%",IF(AND(T18="Detectivo",U18="Automático"),"40%",IF(AND(T18="Detectivo",U18="Manual"),"30%",IF(AND(T18="Correctivo",U18="Automático"),"35%",IF(AND(T18="Correctivo",U18="Manual"),"25%",""))))))</f>
        <v>40%</v>
      </c>
      <c r="W18" s="89" t="s">
        <v>79</v>
      </c>
      <c r="X18" s="49" t="s">
        <v>80</v>
      </c>
      <c r="Y18" s="49" t="s">
        <v>81</v>
      </c>
      <c r="Z18" s="63">
        <f t="shared" ref="Z18" si="7">IFERROR(IF(AND(S17="Probabilidad",S18="Probabilidad"),(AB17-(+AB17*V18)),IF(S18="Probabilidad",($I$17-(+$I$17*V18)),IF(S18="Impacto",AB17,""))),"")</f>
        <v>0.252</v>
      </c>
      <c r="AA18" s="64" t="str">
        <f t="shared" ref="AA18:AA19" si="8">IFERROR(IF(Z18="","",IF(Z18&lt;=0.2,"Muy Baja",IF(Z18&lt;=0.4,"Baja",IF(Z18&lt;=0.6,"Media",IF(Z18&lt;=0.8,"Alta","Muy Alta"))))),"")</f>
        <v>Baja</v>
      </c>
      <c r="AB18" s="65">
        <f t="shared" ref="AB18:AB19" si="9">+Z18</f>
        <v>0.252</v>
      </c>
      <c r="AC18" s="66" t="str">
        <f t="shared" si="4"/>
        <v>Moderado</v>
      </c>
      <c r="AD18" s="63">
        <f>IFERROR(IF(AND(S17="Impacto",S17="Impacto"),(AD17-(+AD17*V18)),IF(S18="Impacto",($M$17-(+$M$17*V18)),IF(S18="Probabilidad",AD17,""))),"")</f>
        <v>0.6</v>
      </c>
      <c r="AE18" s="67" t="str">
        <f t="shared" ref="AE18:AE19" si="10">+CONCATENATE(AA18, " - ", AC18)</f>
        <v>Baja - Moderado</v>
      </c>
      <c r="AF18" s="79" t="str">
        <f>+VLOOKUP(AE18,Datos!$J$4:$K$28,2,)</f>
        <v>MODERADO</v>
      </c>
      <c r="AG18" s="269"/>
      <c r="AH18" s="2"/>
      <c r="AI18" s="286"/>
      <c r="AJ18" s="250"/>
      <c r="AK18" s="294"/>
      <c r="AM18" s="207"/>
      <c r="AN18" s="128" t="s">
        <v>82</v>
      </c>
      <c r="AO18" s="158"/>
      <c r="AP18" s="160"/>
      <c r="AQ18" s="160"/>
      <c r="AR18" s="42"/>
      <c r="AS18" s="160"/>
      <c r="AT18" s="150" t="s">
        <v>83</v>
      </c>
    </row>
    <row r="19" spans="1:56" ht="303" customHeight="1" x14ac:dyDescent="0.25">
      <c r="A19" s="226"/>
      <c r="B19" s="238"/>
      <c r="C19" s="230"/>
      <c r="D19" s="230"/>
      <c r="E19" s="230"/>
      <c r="F19" s="234"/>
      <c r="G19" s="238"/>
      <c r="H19" s="240"/>
      <c r="I19" s="241"/>
      <c r="J19" s="242"/>
      <c r="K19" s="243"/>
      <c r="L19" s="240"/>
      <c r="M19" s="241"/>
      <c r="N19" s="208"/>
      <c r="O19" s="153"/>
      <c r="P19" s="40"/>
      <c r="Q19" s="9">
        <v>3</v>
      </c>
      <c r="R19" s="115" t="s">
        <v>84</v>
      </c>
      <c r="S19" s="52" t="str">
        <f t="shared" si="5"/>
        <v>Impacto</v>
      </c>
      <c r="T19" s="22" t="s">
        <v>85</v>
      </c>
      <c r="U19" s="22" t="s">
        <v>65</v>
      </c>
      <c r="V19" s="88" t="str">
        <f t="shared" si="6"/>
        <v>25%</v>
      </c>
      <c r="W19" s="23" t="s">
        <v>86</v>
      </c>
      <c r="X19" s="23" t="s">
        <v>87</v>
      </c>
      <c r="Y19" s="23" t="s">
        <v>88</v>
      </c>
      <c r="Z19" s="68">
        <f>IFERROR(IF(AND(S18="Probabilidad",S19="Probabilidad"),(AB18-(+AB18*V19)),IF(S19="Probabilidad",($I$17-(+$I$17*V19)),IF(S19="Impacto",AB18,""))),"")</f>
        <v>0.252</v>
      </c>
      <c r="AA19" s="69" t="str">
        <f t="shared" si="8"/>
        <v>Baja</v>
      </c>
      <c r="AB19" s="70">
        <f t="shared" si="9"/>
        <v>0.252</v>
      </c>
      <c r="AC19" s="71" t="str">
        <f t="shared" si="4"/>
        <v>Moderado</v>
      </c>
      <c r="AD19" s="68">
        <f>IFERROR(IF(AND(S18="Impacto",S18="Impacto"),(AD18-(+AD18*V19)),IF(S19="Impacto",($M$17-(+$M$17*V19)),IF(S19="Probabilidad",AD18,""))),"")</f>
        <v>0.44999999999999996</v>
      </c>
      <c r="AE19" s="72" t="str">
        <f t="shared" si="10"/>
        <v>Baja - Moderado</v>
      </c>
      <c r="AF19" s="80" t="str">
        <f>+VLOOKUP(AE19,Datos!$J$4:$K$28,2,)</f>
        <v>MODERADO</v>
      </c>
      <c r="AG19" s="269"/>
      <c r="AH19" s="2"/>
      <c r="AI19" s="124" t="s">
        <v>89</v>
      </c>
      <c r="AJ19" s="121" t="s">
        <v>90</v>
      </c>
      <c r="AK19" s="118" t="s">
        <v>91</v>
      </c>
      <c r="AM19" s="207"/>
      <c r="AN19" s="128" t="s">
        <v>92</v>
      </c>
      <c r="AO19" s="158"/>
      <c r="AP19" s="160"/>
      <c r="AQ19" s="160"/>
      <c r="AR19" s="42"/>
      <c r="AS19" s="290"/>
      <c r="AT19" s="143" t="s">
        <v>93</v>
      </c>
    </row>
    <row r="20" spans="1:56" ht="241.5" customHeight="1" x14ac:dyDescent="0.25">
      <c r="A20" s="223">
        <v>2</v>
      </c>
      <c r="B20" s="235" t="s">
        <v>58</v>
      </c>
      <c r="C20" s="227" t="s">
        <v>94</v>
      </c>
      <c r="D20" s="227" t="s">
        <v>95</v>
      </c>
      <c r="E20" s="227" t="s">
        <v>96</v>
      </c>
      <c r="F20" s="231"/>
      <c r="G20" s="235">
        <v>2824</v>
      </c>
      <c r="H20" s="168" t="str">
        <f>IF(G20&lt;=0,"",IF(G20&lt;=2,"Muy Baja",IF(G20&lt;=24,"Baja",IF(G20&lt;=500,"Media",IF(G20&lt;=5000,"Alta","Muy Alta")))))</f>
        <v>Alta</v>
      </c>
      <c r="I20" s="169">
        <f>IF(H20="","",IF(H20="Muy Baja",0.2,IF(H20="Baja",0.4,IF(H20="Media",0.6,IF(H20="Alta",0.8,IF(H20="Muy Alta",1,))))))</f>
        <v>0.8</v>
      </c>
      <c r="J20" s="162" t="s">
        <v>97</v>
      </c>
      <c r="K20" s="164" t="str">
        <f>+J20</f>
        <v>El riesgo afecta la imagen de la entidad con efecto publicitario sostenido a nivel de sector administrativo o distrital</v>
      </c>
      <c r="L20" s="168" t="str">
        <f>+VLOOKUP(K20,Datos!$O$4:$P$15,2,FALSE)</f>
        <v>Mayor</v>
      </c>
      <c r="M20" s="169">
        <f>IF(L20="","",IF(L20="Leve",0.2,IF(L20="Menor",0.4,IF(L20="Moderado",0.6,IF(L20="Mayor",0.8,IF(L20="Catastrófico",1,))))))</f>
        <v>0.8</v>
      </c>
      <c r="N20" s="172" t="str">
        <f>+CONCATENATE(H20, " - ", L20)</f>
        <v>Alta - Mayor</v>
      </c>
      <c r="O20" s="152" t="str">
        <f>+VLOOKUP(N20,Datos!$J$4:$K$28,2,)</f>
        <v>ALTO</v>
      </c>
      <c r="P20" s="2"/>
      <c r="Q20" s="35">
        <v>1</v>
      </c>
      <c r="R20" s="131" t="s">
        <v>98</v>
      </c>
      <c r="S20" s="53" t="str">
        <f t="shared" ref="S20:S21" si="11">IF(OR(T20="Preventivo",T20="Detectivo"),"Probabilidad",IF(T20="Correctivo","Impacto",""))</f>
        <v>Probabilidad</v>
      </c>
      <c r="T20" s="36" t="s">
        <v>64</v>
      </c>
      <c r="U20" s="36" t="s">
        <v>65</v>
      </c>
      <c r="V20" s="57" t="str">
        <f t="shared" ref="V20:V27" si="12">IF(AND(T20="Preventivo",U20="Automático"),"50%",IF(AND(T20="Preventivo",U20="Manual"),"40%",IF(AND(T20="Detectivo",U20="Automático"),"40%",IF(AND(T20="Detectivo",U20="Manual"),"30%",IF(AND(T20="Correctivo",U20="Automático"),"35%",IF(AND(T20="Correctivo",U20="Manual"),"25%",""))))))</f>
        <v>30%</v>
      </c>
      <c r="W20" s="37" t="s">
        <v>99</v>
      </c>
      <c r="X20" s="37" t="s">
        <v>100</v>
      </c>
      <c r="Y20" s="37" t="s">
        <v>101</v>
      </c>
      <c r="Z20" s="73">
        <f>IFERROR(IF(S20="Probabilidad",(I20-(+I20*V20)),IF(S20="Impacto",I20,"")),"")</f>
        <v>0.56000000000000005</v>
      </c>
      <c r="AA20" s="74" t="str">
        <f t="shared" si="2"/>
        <v>Media</v>
      </c>
      <c r="AB20" s="73">
        <f t="shared" si="3"/>
        <v>0.56000000000000005</v>
      </c>
      <c r="AC20" s="76" t="str">
        <f t="shared" si="4"/>
        <v>Mayor</v>
      </c>
      <c r="AD20" s="73">
        <f>IFERROR(IF(S20="Impacto",(M20-(+M20*V20)),IF(S20="Probabilidad",M20,"")),"")</f>
        <v>0.8</v>
      </c>
      <c r="AE20" s="77" t="str">
        <f>+CONCATENATE(AA20, " - ", AC20)</f>
        <v>Media - Mayor</v>
      </c>
      <c r="AF20" s="81" t="str">
        <f>+VLOOKUP(AE20,Datos!$J$4:$K$28,2,)</f>
        <v>ALTO</v>
      </c>
      <c r="AG20" s="209" t="s">
        <v>69</v>
      </c>
      <c r="AH20" s="2"/>
      <c r="AI20" s="200" t="s">
        <v>102</v>
      </c>
      <c r="AJ20" s="202" t="s">
        <v>103</v>
      </c>
      <c r="AK20" s="204" t="s">
        <v>104</v>
      </c>
      <c r="AM20" s="287"/>
      <c r="AN20" s="129" t="s">
        <v>105</v>
      </c>
      <c r="AO20" s="288" t="s">
        <v>106</v>
      </c>
      <c r="AP20" s="289"/>
      <c r="AQ20" s="289"/>
      <c r="AR20" s="42"/>
      <c r="AS20" s="291" t="s">
        <v>107</v>
      </c>
      <c r="AT20" s="144" t="s">
        <v>108</v>
      </c>
    </row>
    <row r="21" spans="1:56" ht="162.75" customHeight="1" x14ac:dyDescent="0.25">
      <c r="A21" s="224"/>
      <c r="B21" s="236"/>
      <c r="C21" s="228"/>
      <c r="D21" s="228"/>
      <c r="E21" s="228"/>
      <c r="F21" s="232"/>
      <c r="G21" s="236"/>
      <c r="H21" s="239"/>
      <c r="I21" s="172"/>
      <c r="J21" s="162"/>
      <c r="K21" s="164"/>
      <c r="L21" s="239"/>
      <c r="M21" s="172"/>
      <c r="N21" s="172"/>
      <c r="O21" s="152"/>
      <c r="P21" s="2"/>
      <c r="Q21" s="35">
        <v>2</v>
      </c>
      <c r="R21" s="131" t="s">
        <v>109</v>
      </c>
      <c r="S21" s="53" t="str">
        <f t="shared" si="11"/>
        <v>Probabilidad</v>
      </c>
      <c r="T21" s="6" t="s">
        <v>64</v>
      </c>
      <c r="U21" s="6" t="s">
        <v>65</v>
      </c>
      <c r="V21" s="57" t="str">
        <f t="shared" si="12"/>
        <v>30%</v>
      </c>
      <c r="W21" s="37" t="s">
        <v>99</v>
      </c>
      <c r="X21" s="37" t="s">
        <v>87</v>
      </c>
      <c r="Y21" s="103" t="s">
        <v>110</v>
      </c>
      <c r="Z21" s="63">
        <f>IFERROR(IF(AND(S20="Probabilidad",S21="Probabilidad"),(AB20-(+AB20*V21)),IF(S21="Probabilidad",($I$20-(+$I$20*V21)),IF(S21="Impacto",AB20,""))),"")</f>
        <v>0.39200000000000002</v>
      </c>
      <c r="AA21" s="64" t="str">
        <f t="shared" ref="AA21" si="13">IFERROR(IF(Z21="","",IF(Z21&lt;=0.2,"Muy Baja",IF(Z21&lt;=0.4,"Baja",IF(Z21&lt;=0.6,"Media",IF(Z21&lt;=0.8,"Alta","Muy Alta"))))),"")</f>
        <v>Baja</v>
      </c>
      <c r="AB21" s="65">
        <f t="shared" ref="AB21" si="14">+Z21</f>
        <v>0.39200000000000002</v>
      </c>
      <c r="AC21" s="66" t="str">
        <f t="shared" ref="AC21" si="15">IFERROR(IF(AD21="","",IF(AD21&lt;=0.2,"Leve",IF(AD21&lt;=0.4,"Menor",IF(AD21&lt;=0.6,"Moderado",IF(AD21&lt;=0.8,"Mayor","Catastrófico"))))),"")</f>
        <v>Mayor</v>
      </c>
      <c r="AD21" s="63">
        <f>IFERROR(IF(AND(S20="Impacto",S20="Impacto"),(AD20-(+AD20*V21)),IF(S21="Impacto",($M$20-(+$M$20*V21)),IF(S21="Probabilidad",AD20,""))),"")</f>
        <v>0.8</v>
      </c>
      <c r="AE21" s="67" t="str">
        <f t="shared" ref="AE21" si="16">+CONCATENATE(AA21, " - ", AC21)</f>
        <v>Baja - Mayor</v>
      </c>
      <c r="AF21" s="79" t="str">
        <f>+VLOOKUP(AE21,Datos!$J$4:$K$28,2,)</f>
        <v>ALTO</v>
      </c>
      <c r="AG21" s="210"/>
      <c r="AH21" s="2"/>
      <c r="AI21" s="200"/>
      <c r="AJ21" s="202"/>
      <c r="AK21" s="204"/>
      <c r="AM21" s="207"/>
      <c r="AN21" s="129" t="s">
        <v>111</v>
      </c>
      <c r="AO21" s="158"/>
      <c r="AP21" s="160"/>
      <c r="AQ21" s="160"/>
      <c r="AR21" s="42"/>
      <c r="AS21" s="292"/>
      <c r="AT21" s="139" t="s">
        <v>112</v>
      </c>
    </row>
    <row r="22" spans="1:56" ht="210.75" customHeight="1" x14ac:dyDescent="0.25">
      <c r="A22" s="224"/>
      <c r="B22" s="236"/>
      <c r="C22" s="228"/>
      <c r="D22" s="228"/>
      <c r="E22" s="228"/>
      <c r="F22" s="232"/>
      <c r="G22" s="236"/>
      <c r="H22" s="239"/>
      <c r="I22" s="172"/>
      <c r="J22" s="162"/>
      <c r="K22" s="164"/>
      <c r="L22" s="239"/>
      <c r="M22" s="172"/>
      <c r="N22" s="172"/>
      <c r="O22" s="152"/>
      <c r="P22" s="2"/>
      <c r="Q22" s="35">
        <v>3</v>
      </c>
      <c r="R22" s="131" t="s">
        <v>113</v>
      </c>
      <c r="S22" s="53" t="str">
        <f t="shared" ref="S22:S27" si="17">IF(OR(T22="Preventivo",T22="Detectivo"),"Probabilidad",IF(T22="Correctivo","Impacto",""))</f>
        <v>Probabilidad</v>
      </c>
      <c r="T22" s="6" t="s">
        <v>64</v>
      </c>
      <c r="U22" s="6" t="s">
        <v>65</v>
      </c>
      <c r="V22" s="57" t="str">
        <f t="shared" ref="V22:V23" si="18">IF(AND(T22="Preventivo",U22="Automático"),"50%",IF(AND(T22="Preventivo",U22="Manual"),"40%",IF(AND(T22="Detectivo",U22="Automático"),"40%",IF(AND(T22="Detectivo",U22="Manual"),"30%",IF(AND(T22="Correctivo",U22="Automático"),"35%",IF(AND(T22="Correctivo",U22="Manual"),"25%",""))))))</f>
        <v>30%</v>
      </c>
      <c r="W22" s="37" t="s">
        <v>99</v>
      </c>
      <c r="X22" s="37" t="s">
        <v>114</v>
      </c>
      <c r="Y22" s="37" t="s">
        <v>115</v>
      </c>
      <c r="Z22" s="63">
        <f>IFERROR(IF(AND(S21="Probabilidad",S22="Probabilidad"),(AB21-(+AB21*V22)),IF(S22="Probabilidad",($I$20-(+$I$20*V22)),IF(S22="Impacto",AB21,""))),"")</f>
        <v>0.27440000000000003</v>
      </c>
      <c r="AA22" s="64" t="str">
        <f t="shared" ref="AA22" si="19">IFERROR(IF(Z22="","",IF(Z22&lt;=0.2,"Muy Baja",IF(Z22&lt;=0.4,"Baja",IF(Z22&lt;=0.6,"Media",IF(Z22&lt;=0.8,"Alta","Muy Alta"))))),"")</f>
        <v>Baja</v>
      </c>
      <c r="AB22" s="63">
        <f t="shared" ref="AB22" si="20">+Z22</f>
        <v>0.27440000000000003</v>
      </c>
      <c r="AC22" s="66" t="str">
        <f t="shared" ref="AC22" si="21">IFERROR(IF(AD22="","",IF(AD22&lt;=0.2,"Leve",IF(AD22&lt;=0.4,"Menor",IF(AD22&lt;=0.6,"Moderado",IF(AD22&lt;=0.8,"Mayor","Catastrófico"))))),"")</f>
        <v>Mayor</v>
      </c>
      <c r="AD22" s="63">
        <f>IFERROR(IF(AND(S21="Impacto",S21="Impacto"),(AD21-(+AD21*V22)),IF(S22="Impacto",($M$20-(+$M$20*V22)),IF(S22="Probabilidad",AD21,""))),"")</f>
        <v>0.8</v>
      </c>
      <c r="AE22" s="67" t="str">
        <f t="shared" ref="AE22" si="22">+CONCATENATE(AA22, " - ", AC22)</f>
        <v>Baja - Mayor</v>
      </c>
      <c r="AF22" s="79" t="str">
        <f>+VLOOKUP(AE22,Datos!$J$4:$K$28,2,)</f>
        <v>ALTO</v>
      </c>
      <c r="AG22" s="210"/>
      <c r="AH22" s="2"/>
      <c r="AI22" s="200"/>
      <c r="AJ22" s="202"/>
      <c r="AK22" s="204"/>
      <c r="AM22" s="207"/>
      <c r="AN22" s="129" t="s">
        <v>116</v>
      </c>
      <c r="AO22" s="158"/>
      <c r="AP22" s="160"/>
      <c r="AQ22" s="160"/>
      <c r="AR22" s="42"/>
      <c r="AS22" s="292"/>
      <c r="AT22" s="139" t="s">
        <v>117</v>
      </c>
    </row>
    <row r="23" spans="1:56" ht="276" customHeight="1" x14ac:dyDescent="0.25">
      <c r="A23" s="224"/>
      <c r="B23" s="236"/>
      <c r="C23" s="228"/>
      <c r="D23" s="228"/>
      <c r="E23" s="228"/>
      <c r="F23" s="232"/>
      <c r="G23" s="236"/>
      <c r="H23" s="239"/>
      <c r="I23" s="172"/>
      <c r="J23" s="162"/>
      <c r="K23" s="164"/>
      <c r="L23" s="239"/>
      <c r="M23" s="172"/>
      <c r="N23" s="172"/>
      <c r="O23" s="152"/>
      <c r="P23" s="2"/>
      <c r="Q23" s="84">
        <v>4</v>
      </c>
      <c r="R23" s="132" t="s">
        <v>118</v>
      </c>
      <c r="S23" s="53" t="str">
        <f t="shared" si="17"/>
        <v>Impacto</v>
      </c>
      <c r="T23" s="85" t="s">
        <v>85</v>
      </c>
      <c r="U23" s="85" t="s">
        <v>65</v>
      </c>
      <c r="V23" s="57" t="str">
        <f t="shared" si="18"/>
        <v>25%</v>
      </c>
      <c r="W23" s="86" t="s">
        <v>119</v>
      </c>
      <c r="X23" s="86" t="s">
        <v>120</v>
      </c>
      <c r="Y23" s="86" t="s">
        <v>121</v>
      </c>
      <c r="Z23" s="63">
        <f>IFERROR(IF(AND(S22="Probabilidad",S23="Probabilidad"),(AB22-(+AB22*V23)),IF(S23="Probabilidad",($I$20-(+$I$20*V23)),IF(S23="Impacto",AB22,""))),"")</f>
        <v>0.27440000000000003</v>
      </c>
      <c r="AA23" s="64" t="str">
        <f t="shared" ref="AA23:AA24" si="23">IFERROR(IF(Z23="","",IF(Z23&lt;=0.2,"Muy Baja",IF(Z23&lt;=0.4,"Baja",IF(Z23&lt;=0.6,"Media",IF(Z23&lt;=0.8,"Alta","Muy Alta"))))),"")</f>
        <v>Baja</v>
      </c>
      <c r="AB23" s="63">
        <f t="shared" ref="AB23" si="24">+Z23</f>
        <v>0.27440000000000003</v>
      </c>
      <c r="AC23" s="66" t="str">
        <f t="shared" ref="AC23" si="25">IFERROR(IF(AD23="","",IF(AD23&lt;=0.2,"Leve",IF(AD23&lt;=0.4,"Menor",IF(AD23&lt;=0.6,"Moderado",IF(AD23&lt;=0.8,"Mayor","Catastrófico"))))),"")</f>
        <v>Moderado</v>
      </c>
      <c r="AD23" s="63">
        <f>IFERROR(IF(AND(S22="Impacto",S22="Impacto"),(AD22-(+AD22*V23)),IF(S23="Impacto",($M$20-(+$M$20*V23)),IF(S23="Probabilidad",AD22,""))),"")</f>
        <v>0.60000000000000009</v>
      </c>
      <c r="AE23" s="67" t="str">
        <f t="shared" ref="AE23" si="26">+CONCATENATE(AA23, " - ", AC23)</f>
        <v>Baja - Moderado</v>
      </c>
      <c r="AF23" s="79" t="str">
        <f>+VLOOKUP(AE23,Datos!$J$4:$K$28,2,)</f>
        <v>MODERADO</v>
      </c>
      <c r="AG23" s="210"/>
      <c r="AH23" s="2"/>
      <c r="AI23" s="200"/>
      <c r="AJ23" s="202"/>
      <c r="AK23" s="204"/>
      <c r="AM23" s="207"/>
      <c r="AN23" s="129" t="s">
        <v>122</v>
      </c>
      <c r="AO23" s="158"/>
      <c r="AP23" s="160"/>
      <c r="AQ23" s="160"/>
      <c r="AR23" s="42"/>
      <c r="AS23" s="292"/>
      <c r="AT23" s="139" t="s">
        <v>123</v>
      </c>
    </row>
    <row r="24" spans="1:56" ht="252.75" customHeight="1" x14ac:dyDescent="0.25">
      <c r="A24" s="226"/>
      <c r="B24" s="238"/>
      <c r="C24" s="230"/>
      <c r="D24" s="230"/>
      <c r="E24" s="230"/>
      <c r="F24" s="234"/>
      <c r="G24" s="238"/>
      <c r="H24" s="240"/>
      <c r="I24" s="241"/>
      <c r="J24" s="242"/>
      <c r="K24" s="243"/>
      <c r="L24" s="240"/>
      <c r="M24" s="241"/>
      <c r="N24" s="208"/>
      <c r="O24" s="153"/>
      <c r="P24" s="40"/>
      <c r="Q24" s="9">
        <v>5</v>
      </c>
      <c r="R24" s="133" t="s">
        <v>124</v>
      </c>
      <c r="S24" s="53" t="str">
        <f t="shared" si="17"/>
        <v>Impacto</v>
      </c>
      <c r="T24" s="22" t="s">
        <v>85</v>
      </c>
      <c r="U24" s="22" t="s">
        <v>65</v>
      </c>
      <c r="V24" s="56" t="str">
        <f t="shared" si="12"/>
        <v>25%</v>
      </c>
      <c r="W24" s="116" t="s">
        <v>79</v>
      </c>
      <c r="X24" s="23" t="s">
        <v>125</v>
      </c>
      <c r="Y24" s="23" t="s">
        <v>126</v>
      </c>
      <c r="Z24" s="106">
        <f>IFERROR(IF(AND(S23="Probabilidad",S24="Probabilidad"),(AB23-(+AB23*V24)),IF(S24="Probabilidad",($I$20-(+$I$20*V24)),IF(S24="Impacto",AB23,""))),"")</f>
        <v>0.27440000000000003</v>
      </c>
      <c r="AA24" s="107" t="str">
        <f t="shared" si="23"/>
        <v>Baja</v>
      </c>
      <c r="AB24" s="70">
        <f t="shared" si="3"/>
        <v>0.27440000000000003</v>
      </c>
      <c r="AC24" s="71" t="str">
        <f t="shared" si="4"/>
        <v>Moderado</v>
      </c>
      <c r="AD24" s="68">
        <f>IFERROR(IF(AND(S24="Impacto",S24="Impacto"),(AD23-(+AD23*V24)),IF(S24="Impacto",(M20-(+M20*V24)),IF(S24="Probabilidad",AD23,""))),"")</f>
        <v>0.45000000000000007</v>
      </c>
      <c r="AE24" s="72" t="str">
        <f t="shared" ref="AE24" si="27">+CONCATENATE(AA24, " - ", AC24)</f>
        <v>Baja - Moderado</v>
      </c>
      <c r="AF24" s="80" t="str">
        <f>+VLOOKUP(AE24,Datos!$J$4:$K$28,2,)</f>
        <v>MODERADO</v>
      </c>
      <c r="AG24" s="212"/>
      <c r="AH24" s="40"/>
      <c r="AI24" s="253"/>
      <c r="AJ24" s="215"/>
      <c r="AK24" s="219"/>
      <c r="AL24" s="82"/>
      <c r="AM24" s="220"/>
      <c r="AN24" s="129" t="s">
        <v>127</v>
      </c>
      <c r="AO24" s="159"/>
      <c r="AP24" s="206"/>
      <c r="AQ24" s="206"/>
      <c r="AR24" s="83"/>
      <c r="AS24" s="293"/>
      <c r="AT24" s="140" t="s">
        <v>128</v>
      </c>
    </row>
    <row r="25" spans="1:56" ht="318" customHeight="1" x14ac:dyDescent="0.25">
      <c r="A25" s="223">
        <v>3</v>
      </c>
      <c r="B25" s="235" t="s">
        <v>58</v>
      </c>
      <c r="C25" s="227" t="s">
        <v>129</v>
      </c>
      <c r="D25" s="227" t="s">
        <v>130</v>
      </c>
      <c r="E25" s="227" t="s">
        <v>131</v>
      </c>
      <c r="F25" s="231"/>
      <c r="G25" s="235">
        <v>5001</v>
      </c>
      <c r="H25" s="168" t="str">
        <f>IF(G25&lt;=0,"",IF(G25&lt;=2,"Muy Baja",IF(G25&lt;=24,"Baja",IF(G25&lt;=500,"Media",IF(G25&lt;=5000,"Alta","Muy Alta")))))</f>
        <v>Muy Alta</v>
      </c>
      <c r="I25" s="169">
        <f>IF(H25="","",IF(H25="Muy Baja",0.2,IF(H25="Baja",0.4,IF(H25="Media",0.6,IF(H25="Alta",0.8,IF(H25="Muy Alta",1,))))))</f>
        <v>1</v>
      </c>
      <c r="J25" s="162" t="s">
        <v>97</v>
      </c>
      <c r="K25" s="164" t="str">
        <f>+J25</f>
        <v>El riesgo afecta la imagen de la entidad con efecto publicitario sostenido a nivel de sector administrativo o distrital</v>
      </c>
      <c r="L25" s="168" t="str">
        <f>+VLOOKUP(K25,Datos!$O$4:$P$15,2,FALSE)</f>
        <v>Mayor</v>
      </c>
      <c r="M25" s="169">
        <f>IF(L25="","",IF(L25="Leve",0.2,IF(L25="Menor",0.4,IF(L25="Moderado",0.6,IF(L25="Mayor",0.8,IF(L25="Catastrófico",1,))))))</f>
        <v>0.8</v>
      </c>
      <c r="N25" s="172" t="str">
        <f>+CONCATENATE(H25, " - ", L25)</f>
        <v>Muy Alta - Mayor</v>
      </c>
      <c r="O25" s="152" t="str">
        <f>+VLOOKUP(N25,Datos!$J$4:$K$28,2,)</f>
        <v>ALTO</v>
      </c>
      <c r="P25" s="2"/>
      <c r="Q25" s="35">
        <v>1</v>
      </c>
      <c r="R25" s="133" t="s">
        <v>132</v>
      </c>
      <c r="S25" s="52" t="str">
        <f t="shared" si="17"/>
        <v>Probabilidad</v>
      </c>
      <c r="T25" s="22" t="s">
        <v>64</v>
      </c>
      <c r="U25" s="22" t="s">
        <v>65</v>
      </c>
      <c r="V25" s="56" t="str">
        <f t="shared" si="12"/>
        <v>30%</v>
      </c>
      <c r="W25" s="23" t="s">
        <v>79</v>
      </c>
      <c r="X25" s="23" t="s">
        <v>133</v>
      </c>
      <c r="Y25" s="23" t="s">
        <v>134</v>
      </c>
      <c r="Z25" s="58">
        <f>IFERROR(IF(S25="Probabilidad",(I25-(+I25*V25)),IF(S25="Impacto",I25,"")),"")</f>
        <v>0.7</v>
      </c>
      <c r="AA25" s="59" t="str">
        <f t="shared" ref="AA25:AA29" si="28">IFERROR(IF(Z25="","",IF(Z25&lt;=0.2,"Muy Baja",IF(Z25&lt;=0.4,"Baja",IF(Z25&lt;=0.6,"Media",IF(Z25&lt;=0.8,"Alta","Muy Alta"))))),"")</f>
        <v>Alta</v>
      </c>
      <c r="AB25" s="75">
        <f t="shared" ref="AB25:AB29" si="29">+Z25</f>
        <v>0.7</v>
      </c>
      <c r="AC25" s="76" t="str">
        <f t="shared" ref="AC25:AC29" si="30">IFERROR(IF(AD25="","",IF(AD25&lt;=0.2,"Leve",IF(AD25&lt;=0.4,"Menor",IF(AD25&lt;=0.6,"Moderado",IF(AD25&lt;=0.8,"Mayor","Catastrófico"))))),"")</f>
        <v>Mayor</v>
      </c>
      <c r="AD25" s="73">
        <f>IFERROR(IF(S25="Impacto",(M25-(+M25*V25)),IF(S25="Probabilidad",M25,"")),"")</f>
        <v>0.8</v>
      </c>
      <c r="AE25" s="77" t="str">
        <f>+CONCATENATE(AA25, " - ", AC25)</f>
        <v>Alta - Mayor</v>
      </c>
      <c r="AF25" s="81" t="str">
        <f>+VLOOKUP(AE25,Datos!$J$4:$K$28,2,)</f>
        <v>ALTO</v>
      </c>
      <c r="AG25" s="209" t="s">
        <v>69</v>
      </c>
      <c r="AH25" s="2"/>
      <c r="AI25" s="108" t="s">
        <v>135</v>
      </c>
      <c r="AJ25" s="109" t="s">
        <v>136</v>
      </c>
      <c r="AK25" s="110">
        <v>44772</v>
      </c>
      <c r="AM25" s="207"/>
      <c r="AN25" s="129" t="s">
        <v>137</v>
      </c>
      <c r="AO25" s="158" t="s">
        <v>138</v>
      </c>
      <c r="AP25" s="160" t="s">
        <v>139</v>
      </c>
      <c r="AQ25" s="160"/>
      <c r="AR25" s="192"/>
      <c r="AS25" s="193" t="s">
        <v>140</v>
      </c>
      <c r="AT25" s="145" t="s">
        <v>141</v>
      </c>
      <c r="AV25" s="27"/>
      <c r="AW25" s="27"/>
      <c r="AX25" s="27"/>
      <c r="AY25" s="27"/>
      <c r="AZ25" s="27"/>
      <c r="BA25" s="27"/>
      <c r="BB25" s="27"/>
      <c r="BC25" s="27"/>
      <c r="BD25" s="27"/>
    </row>
    <row r="26" spans="1:56" ht="243.75" customHeight="1" x14ac:dyDescent="0.25">
      <c r="A26" s="258"/>
      <c r="B26" s="261"/>
      <c r="C26" s="259"/>
      <c r="D26" s="259"/>
      <c r="E26" s="259"/>
      <c r="F26" s="260"/>
      <c r="G26" s="261"/>
      <c r="H26" s="166"/>
      <c r="I26" s="170"/>
      <c r="J26" s="162"/>
      <c r="K26" s="164"/>
      <c r="L26" s="166"/>
      <c r="M26" s="170"/>
      <c r="N26" s="172"/>
      <c r="O26" s="152"/>
      <c r="P26" s="2"/>
      <c r="Q26" s="8">
        <v>2</v>
      </c>
      <c r="R26" s="131" t="s">
        <v>142</v>
      </c>
      <c r="S26" s="53" t="str">
        <f t="shared" si="17"/>
        <v>Impacto</v>
      </c>
      <c r="T26" s="36" t="s">
        <v>85</v>
      </c>
      <c r="U26" s="36" t="s">
        <v>65</v>
      </c>
      <c r="V26" s="57" t="str">
        <f t="shared" si="12"/>
        <v>25%</v>
      </c>
      <c r="W26" s="37" t="s">
        <v>79</v>
      </c>
      <c r="X26" s="37" t="s">
        <v>143</v>
      </c>
      <c r="Y26" s="37" t="s">
        <v>144</v>
      </c>
      <c r="Z26" s="63">
        <f>IFERROR(IF(AND(S25="Probabilidad",S26="Probabilidad"),(AB25-(+AB25*V26)),IF(S26="Probabilidad",(I25-(+I25*V26)),IF(S26="Impacto",AB25,""))),"")</f>
        <v>0.7</v>
      </c>
      <c r="AA26" s="64" t="str">
        <f t="shared" si="28"/>
        <v>Alta</v>
      </c>
      <c r="AB26" s="65">
        <f t="shared" si="29"/>
        <v>0.7</v>
      </c>
      <c r="AC26" s="66" t="str">
        <f t="shared" si="30"/>
        <v>Moderado</v>
      </c>
      <c r="AD26" s="63">
        <f>IFERROR(IF(AND(S25="Impacto",S25="Impacto"),(AD25-(+AD25*V26)),IF(S26="Impacto",(M25-(+M25*V26)),IF(S26="Probabilidad",AD25,""))),"")</f>
        <v>0.60000000000000009</v>
      </c>
      <c r="AE26" s="67" t="str">
        <f t="shared" ref="AE26:AE27" si="31">+CONCATENATE(AA26, " - ", AC26)</f>
        <v>Alta - Moderado</v>
      </c>
      <c r="AF26" s="79" t="str">
        <f>+VLOOKUP(AE26,Datos!$J$4:$K$28,2,)</f>
        <v>ALTO</v>
      </c>
      <c r="AG26" s="248"/>
      <c r="AH26" s="2"/>
      <c r="AI26" s="124" t="s">
        <v>145</v>
      </c>
      <c r="AJ26" s="121" t="s">
        <v>90</v>
      </c>
      <c r="AK26" s="118" t="s">
        <v>91</v>
      </c>
      <c r="AM26" s="207"/>
      <c r="AN26" s="129" t="s">
        <v>146</v>
      </c>
      <c r="AO26" s="158"/>
      <c r="AP26" s="160"/>
      <c r="AQ26" s="160"/>
      <c r="AR26" s="192"/>
      <c r="AS26" s="194"/>
      <c r="AT26" s="145" t="s">
        <v>147</v>
      </c>
      <c r="AV26" s="27"/>
      <c r="AW26" s="27"/>
      <c r="AX26" s="27"/>
      <c r="AY26" s="27"/>
      <c r="AZ26" s="27"/>
      <c r="BA26" s="27"/>
      <c r="BB26" s="27"/>
      <c r="BC26" s="27"/>
      <c r="BD26" s="27"/>
    </row>
    <row r="27" spans="1:56" ht="228" customHeight="1" x14ac:dyDescent="0.25">
      <c r="A27" s="225"/>
      <c r="B27" s="237"/>
      <c r="C27" s="229"/>
      <c r="D27" s="229"/>
      <c r="E27" s="229"/>
      <c r="F27" s="233"/>
      <c r="G27" s="237"/>
      <c r="H27" s="167"/>
      <c r="I27" s="171"/>
      <c r="J27" s="162"/>
      <c r="K27" s="164"/>
      <c r="L27" s="167"/>
      <c r="M27" s="171"/>
      <c r="N27" s="172"/>
      <c r="O27" s="152"/>
      <c r="P27" s="2"/>
      <c r="Q27" s="47">
        <v>3</v>
      </c>
      <c r="R27" s="134" t="s">
        <v>148</v>
      </c>
      <c r="S27" s="51" t="str">
        <f t="shared" si="17"/>
        <v>Impacto</v>
      </c>
      <c r="T27" s="6" t="s">
        <v>85</v>
      </c>
      <c r="U27" s="6" t="s">
        <v>65</v>
      </c>
      <c r="V27" s="55" t="str">
        <f t="shared" si="12"/>
        <v>25%</v>
      </c>
      <c r="W27" s="10" t="s">
        <v>79</v>
      </c>
      <c r="X27" s="37" t="s">
        <v>143</v>
      </c>
      <c r="Y27" s="37" t="s">
        <v>144</v>
      </c>
      <c r="Z27" s="63">
        <f>IFERROR(IF(AND(S26="Probabilidad",S27="Probabilidad"),(AB26-(+AB26*V27)),IF(S27="Probabilidad",(I26-(+I26*V27)),IF(S27="Impacto",AB26,""))),"")</f>
        <v>0.7</v>
      </c>
      <c r="AA27" s="64" t="str">
        <f t="shared" si="28"/>
        <v>Alta</v>
      </c>
      <c r="AB27" s="65">
        <f t="shared" si="29"/>
        <v>0.7</v>
      </c>
      <c r="AC27" s="66" t="str">
        <f t="shared" si="30"/>
        <v>Moderado</v>
      </c>
      <c r="AD27" s="63">
        <f>IFERROR(IF(AND(S26="Impacto",S26="Impacto"),(AD26-(+AD26*V27)),IF(S27="Impacto",(M24-(+M24*V27)),IF(S27="Probabilidad",AD26,""))),"")</f>
        <v>0.45000000000000007</v>
      </c>
      <c r="AE27" s="67" t="str">
        <f t="shared" si="31"/>
        <v>Alta - Moderado</v>
      </c>
      <c r="AF27" s="79" t="str">
        <f>+VLOOKUP(AE27,Datos!$J$4:$K$28,2,)</f>
        <v>ALTO</v>
      </c>
      <c r="AG27" s="211"/>
      <c r="AH27" s="2"/>
      <c r="AI27" s="125" t="s">
        <v>149</v>
      </c>
      <c r="AJ27" s="122" t="s">
        <v>90</v>
      </c>
      <c r="AK27" s="119" t="s">
        <v>150</v>
      </c>
      <c r="AM27" s="207"/>
      <c r="AN27" s="129" t="s">
        <v>151</v>
      </c>
      <c r="AO27" s="158"/>
      <c r="AP27" s="160"/>
      <c r="AQ27" s="160"/>
      <c r="AR27" s="192"/>
      <c r="AS27" s="194"/>
      <c r="AT27" s="142" t="s">
        <v>152</v>
      </c>
      <c r="AV27" s="27"/>
      <c r="AW27" s="27"/>
      <c r="AX27" s="27"/>
      <c r="AY27" s="27"/>
      <c r="AZ27" s="27"/>
      <c r="BA27" s="27"/>
      <c r="BB27" s="27"/>
      <c r="BC27" s="27"/>
      <c r="BD27" s="27"/>
    </row>
    <row r="28" spans="1:56" ht="263.25" customHeight="1" x14ac:dyDescent="0.25">
      <c r="A28" s="254">
        <v>4</v>
      </c>
      <c r="B28" s="255" t="s">
        <v>58</v>
      </c>
      <c r="C28" s="255" t="s">
        <v>153</v>
      </c>
      <c r="D28" s="255" t="s">
        <v>154</v>
      </c>
      <c r="E28" s="255" t="s">
        <v>155</v>
      </c>
      <c r="F28" s="256"/>
      <c r="G28" s="257">
        <v>365</v>
      </c>
      <c r="H28" s="165" t="str">
        <f>IF(G28&lt;=0,"",IF(G28&lt;=2,"Muy Baja",IF(G28&lt;=24,"Baja",IF(G28&lt;=500,"Media",IF(G28&lt;=5000,"Alta","Muy Alta")))))</f>
        <v>Media</v>
      </c>
      <c r="I28" s="244">
        <f>IF(H28="","",IF(H28="Muy Baja",0.2,IF(H28="Baja",0.4,IF(H28="Media",0.6,IF(H28="Alta",0.8,IF(H28="Muy Alta",1,))))))</f>
        <v>0.6</v>
      </c>
      <c r="J28" s="161" t="s">
        <v>97</v>
      </c>
      <c r="K28" s="163" t="str">
        <f>+J28</f>
        <v>El riesgo afecta la imagen de la entidad con efecto publicitario sostenido a nivel de sector administrativo o distrital</v>
      </c>
      <c r="L28" s="165" t="str">
        <f>+VLOOKUP(K28,Datos!$O$4:$P$15,2,FALSE)</f>
        <v>Mayor</v>
      </c>
      <c r="M28" s="244">
        <f>IF(L28="","",IF(L28="Leve",0.2,IF(L28="Menor",0.4,IF(L28="Moderado",0.6,IF(L28="Mayor",0.8,IF(L28="Catastrófico",1,))))))</f>
        <v>0.8</v>
      </c>
      <c r="N28" s="245" t="str">
        <f>+CONCATENATE(H28, " - ", L28)</f>
        <v>Media - Mayor</v>
      </c>
      <c r="O28" s="151" t="str">
        <f>+VLOOKUP(N28,Datos!$J$4:$K$28,2,)</f>
        <v>ALTO</v>
      </c>
      <c r="P28" s="38"/>
      <c r="Q28" s="21">
        <v>1</v>
      </c>
      <c r="R28" s="135" t="s">
        <v>156</v>
      </c>
      <c r="S28" s="50" t="str">
        <f t="shared" ref="S28:S39" si="32">IF(OR(T28="Preventivo",T28="Detectivo"),"Probabilidad",IF(T28="Correctivo","Impacto",""))</f>
        <v>Probabilidad</v>
      </c>
      <c r="T28" s="39" t="s">
        <v>78</v>
      </c>
      <c r="U28" s="39" t="s">
        <v>65</v>
      </c>
      <c r="V28" s="54" t="str">
        <f t="shared" ref="V28:V39" si="33">IF(AND(T28="Preventivo",U28="Automático"),"50%",IF(AND(T28="Preventivo",U28="Manual"),"40%",IF(AND(T28="Detectivo",U28="Automático"),"40%",IF(AND(T28="Detectivo",U28="Manual"),"30%",IF(AND(T28="Correctivo",U28="Automático"),"35%",IF(AND(T28="Correctivo",U28="Manual"),"25%",""))))))</f>
        <v>40%</v>
      </c>
      <c r="W28" s="102" t="s">
        <v>79</v>
      </c>
      <c r="X28" s="87" t="s">
        <v>157</v>
      </c>
      <c r="Y28" s="87" t="s">
        <v>158</v>
      </c>
      <c r="Z28" s="58">
        <f>IFERROR(IF(S28="Probabilidad",(I28-(+I28*V28)),IF(S28="Impacto",I28,"")),"")</f>
        <v>0.36</v>
      </c>
      <c r="AA28" s="59" t="str">
        <f t="shared" si="28"/>
        <v>Baja</v>
      </c>
      <c r="AB28" s="60">
        <f t="shared" si="29"/>
        <v>0.36</v>
      </c>
      <c r="AC28" s="61" t="str">
        <f t="shared" si="30"/>
        <v>Mayor</v>
      </c>
      <c r="AD28" s="58">
        <f>IFERROR(IF(S28="Impacto",(M28-(+M28*V28)),IF(S28="Probabilidad",M28,"")),"")</f>
        <v>0.8</v>
      </c>
      <c r="AE28" s="62" t="str">
        <f>+CONCATENATE(AA28, " - ", AC28)</f>
        <v>Baja - Mayor</v>
      </c>
      <c r="AF28" s="78" t="str">
        <f>+VLOOKUP(AE28,Datos!$J$4:$K$28,2,)</f>
        <v>ALTO</v>
      </c>
      <c r="AG28" s="247" t="s">
        <v>69</v>
      </c>
      <c r="AH28" s="38"/>
      <c r="AI28" s="112" t="s">
        <v>159</v>
      </c>
      <c r="AJ28" s="112" t="s">
        <v>160</v>
      </c>
      <c r="AK28" s="114" t="s">
        <v>72</v>
      </c>
      <c r="AL28" s="101"/>
      <c r="AM28" s="246"/>
      <c r="AN28" s="129" t="s">
        <v>161</v>
      </c>
      <c r="AO28" s="157" t="s">
        <v>162</v>
      </c>
      <c r="AP28" s="205" t="s">
        <v>163</v>
      </c>
      <c r="AQ28" s="205"/>
      <c r="AR28" s="195"/>
      <c r="AS28" s="196" t="s">
        <v>164</v>
      </c>
      <c r="AT28" s="146" t="s">
        <v>165</v>
      </c>
    </row>
    <row r="29" spans="1:56" ht="189" customHeight="1" x14ac:dyDescent="0.25">
      <c r="A29" s="258"/>
      <c r="B29" s="259"/>
      <c r="C29" s="259"/>
      <c r="D29" s="259"/>
      <c r="E29" s="259"/>
      <c r="F29" s="260"/>
      <c r="G29" s="261"/>
      <c r="H29" s="166"/>
      <c r="I29" s="170"/>
      <c r="J29" s="162"/>
      <c r="K29" s="164"/>
      <c r="L29" s="166"/>
      <c r="M29" s="170"/>
      <c r="N29" s="172"/>
      <c r="O29" s="152"/>
      <c r="P29" s="2"/>
      <c r="Q29" s="8">
        <v>2</v>
      </c>
      <c r="R29" s="134" t="s">
        <v>166</v>
      </c>
      <c r="S29" s="51" t="str">
        <f t="shared" si="32"/>
        <v>Probabilidad</v>
      </c>
      <c r="T29" s="6" t="s">
        <v>78</v>
      </c>
      <c r="U29" s="6" t="s">
        <v>65</v>
      </c>
      <c r="V29" s="55" t="str">
        <f t="shared" si="33"/>
        <v>40%</v>
      </c>
      <c r="W29" s="10" t="s">
        <v>79</v>
      </c>
      <c r="X29" s="87" t="s">
        <v>157</v>
      </c>
      <c r="Y29" s="10" t="s">
        <v>167</v>
      </c>
      <c r="Z29" s="63">
        <f t="shared" ref="Z29:Z34" si="34">IFERROR(IF(AND(S28="Probabilidad",S29="Probabilidad"),(AB28-(+AB28*V29)),IF(S29="Probabilidad",($I$28-(+$I$28*V29)),IF(S29="Impacto",AB28,""))),"")</f>
        <v>0.216</v>
      </c>
      <c r="AA29" s="64" t="str">
        <f t="shared" si="28"/>
        <v>Baja</v>
      </c>
      <c r="AB29" s="65">
        <f t="shared" si="29"/>
        <v>0.216</v>
      </c>
      <c r="AC29" s="66" t="str">
        <f t="shared" si="30"/>
        <v>Mayor</v>
      </c>
      <c r="AD29" s="63">
        <f>IFERROR(IF(AND(S28="Impacto",S28="Impacto"),(AD28-(+AD28*V29)),IF(S29="Impacto",($M$28-(+$M$28*V29)),IF(S29="Probabilidad",AD28,""))),"")</f>
        <v>0.8</v>
      </c>
      <c r="AE29" s="67" t="str">
        <f t="shared" ref="AE29" si="35">+CONCATENATE(AA29, " - ", AC29)</f>
        <v>Baja - Mayor</v>
      </c>
      <c r="AF29" s="79" t="str">
        <f>+VLOOKUP(AE29,Datos!$J$4:$K$28,2,)</f>
        <v>ALTO</v>
      </c>
      <c r="AG29" s="248"/>
      <c r="AH29" s="2"/>
      <c r="AI29" s="249" t="s">
        <v>168</v>
      </c>
      <c r="AJ29" s="249" t="s">
        <v>169</v>
      </c>
      <c r="AK29" s="251" t="s">
        <v>170</v>
      </c>
      <c r="AM29" s="207"/>
      <c r="AN29" s="129" t="s">
        <v>171</v>
      </c>
      <c r="AO29" s="158"/>
      <c r="AP29" s="160"/>
      <c r="AQ29" s="160"/>
      <c r="AR29" s="192"/>
      <c r="AS29" s="194"/>
      <c r="AT29" s="145" t="s">
        <v>172</v>
      </c>
    </row>
    <row r="30" spans="1:56" ht="276" customHeight="1" x14ac:dyDescent="0.25">
      <c r="A30" s="225"/>
      <c r="B30" s="229"/>
      <c r="C30" s="229"/>
      <c r="D30" s="229"/>
      <c r="E30" s="229"/>
      <c r="F30" s="233"/>
      <c r="G30" s="237"/>
      <c r="H30" s="167"/>
      <c r="I30" s="171"/>
      <c r="J30" s="162"/>
      <c r="K30" s="164"/>
      <c r="L30" s="167"/>
      <c r="M30" s="171"/>
      <c r="N30" s="172"/>
      <c r="O30" s="152"/>
      <c r="P30" s="2"/>
      <c r="Q30" s="47">
        <v>3</v>
      </c>
      <c r="R30" s="130" t="s">
        <v>173</v>
      </c>
      <c r="S30" s="51" t="str">
        <f t="shared" ref="S30:S34" si="36">IF(OR(T30="Preventivo",T30="Detectivo"),"Probabilidad",IF(T30="Correctivo","Impacto",""))</f>
        <v>Probabilidad</v>
      </c>
      <c r="T30" s="48" t="s">
        <v>78</v>
      </c>
      <c r="U30" s="48" t="s">
        <v>65</v>
      </c>
      <c r="V30" s="55" t="str">
        <f t="shared" ref="V30:V34" si="37">IF(AND(T30="Preventivo",U30="Automático"),"50%",IF(AND(T30="Preventivo",U30="Manual"),"40%",IF(AND(T30="Detectivo",U30="Automático"),"40%",IF(AND(T30="Detectivo",U30="Manual"),"30%",IF(AND(T30="Correctivo",U30="Automático"),"35%",IF(AND(T30="Correctivo",U30="Manual"),"25%",""))))))</f>
        <v>40%</v>
      </c>
      <c r="W30" s="49" t="s">
        <v>79</v>
      </c>
      <c r="X30" s="48" t="s">
        <v>80</v>
      </c>
      <c r="Y30" s="49" t="s">
        <v>174</v>
      </c>
      <c r="Z30" s="63">
        <f t="shared" si="34"/>
        <v>0.12959999999999999</v>
      </c>
      <c r="AA30" s="64" t="str">
        <f t="shared" ref="AA30:AA36" si="38">IFERROR(IF(Z30="","",IF(Z30&lt;=0.2,"Muy Baja",IF(Z30&lt;=0.4,"Baja",IF(Z30&lt;=0.6,"Media",IF(Z30&lt;=0.8,"Alta","Muy Alta"))))),"")</f>
        <v>Muy Baja</v>
      </c>
      <c r="AB30" s="65">
        <f t="shared" ref="AB30:AB36" si="39">+Z30</f>
        <v>0.12959999999999999</v>
      </c>
      <c r="AC30" s="66" t="str">
        <f t="shared" ref="AC30:AC36" si="40">IFERROR(IF(AD30="","",IF(AD30&lt;=0.2,"Leve",IF(AD30&lt;=0.4,"Menor",IF(AD30&lt;=0.6,"Moderado",IF(AD30&lt;=0.8,"Mayor","Catastrófico"))))),"")</f>
        <v>Mayor</v>
      </c>
      <c r="AD30" s="63">
        <f t="shared" ref="AD30:AD34" si="41">IFERROR(IF(AND(S29="Impacto",S29="Impacto"),(AD29-(+AD29*V30)),IF(S30="Impacto",($M$28-(+$M$28*V30)),IF(S30="Probabilidad",AD29,""))),"")</f>
        <v>0.8</v>
      </c>
      <c r="AE30" s="67" t="str">
        <f t="shared" ref="AE30:AE34" si="42">+CONCATENATE(AA30, " - ", AC30)</f>
        <v>Muy Baja - Mayor</v>
      </c>
      <c r="AF30" s="79" t="str">
        <f>+VLOOKUP(AE30,Datos!$J$4:$K$28,2,)</f>
        <v>ALTO</v>
      </c>
      <c r="AG30" s="211"/>
      <c r="AH30" s="2"/>
      <c r="AI30" s="250"/>
      <c r="AJ30" s="250"/>
      <c r="AK30" s="252"/>
      <c r="AM30" s="207"/>
      <c r="AN30" s="129" t="s">
        <v>175</v>
      </c>
      <c r="AO30" s="158"/>
      <c r="AP30" s="160"/>
      <c r="AQ30" s="160"/>
      <c r="AR30" s="192"/>
      <c r="AS30" s="194"/>
      <c r="AT30" s="147" t="s">
        <v>176</v>
      </c>
    </row>
    <row r="31" spans="1:56" ht="272.25" customHeight="1" x14ac:dyDescent="0.25">
      <c r="A31" s="225"/>
      <c r="B31" s="229"/>
      <c r="C31" s="229"/>
      <c r="D31" s="229"/>
      <c r="E31" s="229"/>
      <c r="F31" s="233"/>
      <c r="G31" s="237"/>
      <c r="H31" s="167"/>
      <c r="I31" s="171"/>
      <c r="J31" s="162"/>
      <c r="K31" s="164"/>
      <c r="L31" s="167"/>
      <c r="M31" s="171"/>
      <c r="N31" s="172"/>
      <c r="O31" s="152"/>
      <c r="P31" s="2"/>
      <c r="Q31" s="47">
        <v>4</v>
      </c>
      <c r="R31" s="130" t="s">
        <v>177</v>
      </c>
      <c r="S31" s="51" t="str">
        <f t="shared" si="36"/>
        <v>Probabilidad</v>
      </c>
      <c r="T31" s="48" t="s">
        <v>64</v>
      </c>
      <c r="U31" s="48" t="s">
        <v>65</v>
      </c>
      <c r="V31" s="55" t="str">
        <f t="shared" si="37"/>
        <v>30%</v>
      </c>
      <c r="W31" s="49" t="s">
        <v>79</v>
      </c>
      <c r="X31" s="48" t="s">
        <v>114</v>
      </c>
      <c r="Y31" s="49" t="s">
        <v>178</v>
      </c>
      <c r="Z31" s="63">
        <f t="shared" si="34"/>
        <v>9.0719999999999995E-2</v>
      </c>
      <c r="AA31" s="64" t="str">
        <f t="shared" si="38"/>
        <v>Muy Baja</v>
      </c>
      <c r="AB31" s="65">
        <f t="shared" si="39"/>
        <v>9.0719999999999995E-2</v>
      </c>
      <c r="AC31" s="66" t="str">
        <f t="shared" si="40"/>
        <v>Mayor</v>
      </c>
      <c r="AD31" s="63">
        <f t="shared" si="41"/>
        <v>0.8</v>
      </c>
      <c r="AE31" s="67" t="str">
        <f t="shared" si="42"/>
        <v>Muy Baja - Mayor</v>
      </c>
      <c r="AF31" s="79" t="str">
        <f>+VLOOKUP(AE31,Datos!$J$4:$K$28,2,)</f>
        <v>ALTO</v>
      </c>
      <c r="AG31" s="211"/>
      <c r="AH31" s="2"/>
      <c r="AI31" s="249" t="s">
        <v>179</v>
      </c>
      <c r="AJ31" s="249" t="s">
        <v>180</v>
      </c>
      <c r="AK31" s="251" t="s">
        <v>72</v>
      </c>
      <c r="AM31" s="207"/>
      <c r="AN31" s="129" t="s">
        <v>181</v>
      </c>
      <c r="AO31" s="158"/>
      <c r="AP31" s="160"/>
      <c r="AQ31" s="160"/>
      <c r="AR31" s="192"/>
      <c r="AS31" s="194"/>
      <c r="AT31" s="145" t="s">
        <v>182</v>
      </c>
    </row>
    <row r="32" spans="1:56" ht="234.75" customHeight="1" x14ac:dyDescent="0.25">
      <c r="A32" s="225"/>
      <c r="B32" s="229"/>
      <c r="C32" s="229"/>
      <c r="D32" s="229"/>
      <c r="E32" s="229"/>
      <c r="F32" s="233"/>
      <c r="G32" s="237"/>
      <c r="H32" s="167"/>
      <c r="I32" s="171"/>
      <c r="J32" s="162"/>
      <c r="K32" s="164"/>
      <c r="L32" s="167"/>
      <c r="M32" s="171"/>
      <c r="N32" s="172"/>
      <c r="O32" s="152"/>
      <c r="P32" s="2"/>
      <c r="Q32" s="47">
        <v>5</v>
      </c>
      <c r="R32" s="130" t="s">
        <v>183</v>
      </c>
      <c r="S32" s="51" t="str">
        <f t="shared" si="36"/>
        <v>Probabilidad</v>
      </c>
      <c r="T32" s="48" t="s">
        <v>64</v>
      </c>
      <c r="U32" s="48" t="s">
        <v>65</v>
      </c>
      <c r="V32" s="55" t="str">
        <f t="shared" si="37"/>
        <v>30%</v>
      </c>
      <c r="W32" s="49" t="s">
        <v>184</v>
      </c>
      <c r="X32" s="48" t="s">
        <v>185</v>
      </c>
      <c r="Y32" s="49" t="s">
        <v>186</v>
      </c>
      <c r="Z32" s="63">
        <f t="shared" si="34"/>
        <v>6.3504000000000005E-2</v>
      </c>
      <c r="AA32" s="64" t="str">
        <f t="shared" si="38"/>
        <v>Muy Baja</v>
      </c>
      <c r="AB32" s="65">
        <f t="shared" si="39"/>
        <v>6.3504000000000005E-2</v>
      </c>
      <c r="AC32" s="66" t="str">
        <f t="shared" si="40"/>
        <v>Mayor</v>
      </c>
      <c r="AD32" s="63">
        <f t="shared" si="41"/>
        <v>0.8</v>
      </c>
      <c r="AE32" s="67" t="str">
        <f t="shared" si="42"/>
        <v>Muy Baja - Mayor</v>
      </c>
      <c r="AF32" s="79" t="str">
        <f>+VLOOKUP(AE32,Datos!$J$4:$K$28,2,)</f>
        <v>ALTO</v>
      </c>
      <c r="AG32" s="211"/>
      <c r="AH32" s="2"/>
      <c r="AI32" s="250"/>
      <c r="AJ32" s="250"/>
      <c r="AK32" s="252"/>
      <c r="AM32" s="207"/>
      <c r="AN32" s="129" t="s">
        <v>187</v>
      </c>
      <c r="AO32" s="158"/>
      <c r="AP32" s="160"/>
      <c r="AQ32" s="160"/>
      <c r="AR32" s="192"/>
      <c r="AS32" s="194"/>
      <c r="AT32" s="145" t="s">
        <v>188</v>
      </c>
    </row>
    <row r="33" spans="1:46" ht="232.5" customHeight="1" x14ac:dyDescent="0.25">
      <c r="A33" s="225"/>
      <c r="B33" s="229"/>
      <c r="C33" s="229"/>
      <c r="D33" s="229"/>
      <c r="E33" s="229"/>
      <c r="F33" s="233"/>
      <c r="G33" s="237"/>
      <c r="H33" s="167"/>
      <c r="I33" s="171"/>
      <c r="J33" s="162"/>
      <c r="K33" s="164"/>
      <c r="L33" s="167"/>
      <c r="M33" s="171"/>
      <c r="N33" s="172"/>
      <c r="O33" s="152"/>
      <c r="P33" s="2"/>
      <c r="Q33" s="47">
        <v>6</v>
      </c>
      <c r="R33" s="133" t="s">
        <v>189</v>
      </c>
      <c r="S33" s="52" t="str">
        <f t="shared" si="36"/>
        <v>Probabilidad</v>
      </c>
      <c r="T33" s="22" t="s">
        <v>64</v>
      </c>
      <c r="U33" s="22" t="s">
        <v>65</v>
      </c>
      <c r="V33" s="56" t="str">
        <f t="shared" si="37"/>
        <v>30%</v>
      </c>
      <c r="W33" s="23" t="s">
        <v>184</v>
      </c>
      <c r="X33" s="22" t="s">
        <v>190</v>
      </c>
      <c r="Y33" s="23" t="s">
        <v>191</v>
      </c>
      <c r="Z33" s="63">
        <f t="shared" si="34"/>
        <v>4.4452800000000001E-2</v>
      </c>
      <c r="AA33" s="64" t="str">
        <f t="shared" si="38"/>
        <v>Muy Baja</v>
      </c>
      <c r="AB33" s="65">
        <f t="shared" si="39"/>
        <v>4.4452800000000001E-2</v>
      </c>
      <c r="AC33" s="66" t="str">
        <f t="shared" si="40"/>
        <v>Mayor</v>
      </c>
      <c r="AD33" s="63">
        <f t="shared" si="41"/>
        <v>0.8</v>
      </c>
      <c r="AE33" s="67" t="str">
        <f t="shared" si="42"/>
        <v>Muy Baja - Mayor</v>
      </c>
      <c r="AF33" s="79" t="str">
        <f>+VLOOKUP(AE33,Datos!$J$4:$K$28,2,)</f>
        <v>ALTO</v>
      </c>
      <c r="AG33" s="211"/>
      <c r="AH33" s="2"/>
      <c r="AI33" s="123" t="s">
        <v>192</v>
      </c>
      <c r="AJ33" s="123" t="s">
        <v>193</v>
      </c>
      <c r="AK33" s="120" t="s">
        <v>194</v>
      </c>
      <c r="AM33" s="207"/>
      <c r="AN33" s="129" t="s">
        <v>195</v>
      </c>
      <c r="AO33" s="158"/>
      <c r="AP33" s="160"/>
      <c r="AQ33" s="160"/>
      <c r="AR33" s="192"/>
      <c r="AS33" s="194"/>
      <c r="AT33" s="145" t="s">
        <v>196</v>
      </c>
    </row>
    <row r="34" spans="1:46" ht="218.25" customHeight="1" x14ac:dyDescent="0.25">
      <c r="A34" s="225"/>
      <c r="B34" s="229"/>
      <c r="C34" s="229"/>
      <c r="D34" s="229"/>
      <c r="E34" s="229"/>
      <c r="F34" s="233"/>
      <c r="G34" s="237"/>
      <c r="H34" s="167"/>
      <c r="I34" s="171"/>
      <c r="J34" s="162"/>
      <c r="K34" s="164"/>
      <c r="L34" s="167"/>
      <c r="M34" s="171"/>
      <c r="N34" s="172"/>
      <c r="O34" s="152"/>
      <c r="P34" s="2"/>
      <c r="Q34" s="47">
        <v>7</v>
      </c>
      <c r="R34" s="133" t="s">
        <v>197</v>
      </c>
      <c r="S34" s="52" t="str">
        <f t="shared" si="36"/>
        <v>Impacto</v>
      </c>
      <c r="T34" s="22" t="s">
        <v>85</v>
      </c>
      <c r="U34" s="22" t="s">
        <v>65</v>
      </c>
      <c r="V34" s="56" t="str">
        <f t="shared" si="37"/>
        <v>25%</v>
      </c>
      <c r="W34" s="23" t="s">
        <v>184</v>
      </c>
      <c r="X34" s="22" t="s">
        <v>80</v>
      </c>
      <c r="Y34" s="23" t="s">
        <v>198</v>
      </c>
      <c r="Z34" s="63">
        <f t="shared" si="34"/>
        <v>4.4452800000000001E-2</v>
      </c>
      <c r="AA34" s="64" t="str">
        <f t="shared" si="38"/>
        <v>Muy Baja</v>
      </c>
      <c r="AB34" s="65">
        <f t="shared" si="39"/>
        <v>4.4452800000000001E-2</v>
      </c>
      <c r="AC34" s="66" t="str">
        <f t="shared" si="40"/>
        <v>Moderado</v>
      </c>
      <c r="AD34" s="63">
        <f t="shared" si="41"/>
        <v>0.60000000000000009</v>
      </c>
      <c r="AE34" s="67" t="str">
        <f t="shared" si="42"/>
        <v>Muy Baja - Moderado</v>
      </c>
      <c r="AF34" s="79" t="str">
        <f>+VLOOKUP(AE34,Datos!$J$4:$K$28,2,)</f>
        <v>MODERADO</v>
      </c>
      <c r="AG34" s="211"/>
      <c r="AH34" s="2"/>
      <c r="AI34" s="105" t="s">
        <v>199</v>
      </c>
      <c r="AJ34" s="111" t="s">
        <v>136</v>
      </c>
      <c r="AK34" s="113">
        <v>44772</v>
      </c>
      <c r="AM34" s="207"/>
      <c r="AN34" s="129" t="s">
        <v>200</v>
      </c>
      <c r="AO34" s="158"/>
      <c r="AP34" s="160"/>
      <c r="AQ34" s="160"/>
      <c r="AR34" s="192"/>
      <c r="AS34" s="194"/>
      <c r="AT34" s="141" t="s">
        <v>201</v>
      </c>
    </row>
    <row r="35" spans="1:46" ht="134.25" customHeight="1" x14ac:dyDescent="0.25">
      <c r="A35" s="254">
        <v>5</v>
      </c>
      <c r="B35" s="255" t="s">
        <v>58</v>
      </c>
      <c r="C35" s="255" t="s">
        <v>202</v>
      </c>
      <c r="D35" s="255" t="s">
        <v>203</v>
      </c>
      <c r="E35" s="255" t="s">
        <v>204</v>
      </c>
      <c r="F35" s="256"/>
      <c r="G35" s="257">
        <v>365</v>
      </c>
      <c r="H35" s="165" t="str">
        <f>IF(G35&lt;=0,"",IF(G35&lt;=2,"Muy Baja",IF(G35&lt;=24,"Baja",IF(G35&lt;=500,"Media",IF(G35&lt;=5000,"Alta","Muy Alta")))))</f>
        <v>Media</v>
      </c>
      <c r="I35" s="244">
        <f>IF(H35="","",IF(H35="Muy Baja",0.2,IF(H35="Baja",0.4,IF(H35="Media",0.6,IF(H35="Alta",0.8,IF(H35="Muy Alta",1,))))))</f>
        <v>0.6</v>
      </c>
      <c r="J35" s="161" t="s">
        <v>97</v>
      </c>
      <c r="K35" s="163" t="str">
        <f>+J35</f>
        <v>El riesgo afecta la imagen de la entidad con efecto publicitario sostenido a nivel de sector administrativo o distrital</v>
      </c>
      <c r="L35" s="165" t="str">
        <f>+VLOOKUP(K35,Datos!$O$4:$P$15,2,FALSE)</f>
        <v>Mayor</v>
      </c>
      <c r="M35" s="244">
        <f>IF(L35="","",IF(L35="Leve",0.2,IF(L35="Menor",0.4,IF(L35="Moderado",0.6,IF(L35="Mayor",0.8,IF(L35="Catastrófico",1,))))))</f>
        <v>0.8</v>
      </c>
      <c r="N35" s="245" t="str">
        <f>+CONCATENATE(H35, " - ", L35)</f>
        <v>Media - Mayor</v>
      </c>
      <c r="O35" s="151" t="str">
        <f>+VLOOKUP(N35,Datos!$J$4:$K$28,2,)</f>
        <v>ALTO</v>
      </c>
      <c r="P35" s="38"/>
      <c r="Q35" s="21">
        <v>1</v>
      </c>
      <c r="R35" s="136" t="s">
        <v>205</v>
      </c>
      <c r="S35" s="50" t="str">
        <f t="shared" si="32"/>
        <v>Probabilidad</v>
      </c>
      <c r="T35" s="39" t="s">
        <v>78</v>
      </c>
      <c r="U35" s="39" t="s">
        <v>65</v>
      </c>
      <c r="V35" s="54" t="str">
        <f t="shared" si="33"/>
        <v>40%</v>
      </c>
      <c r="W35" s="87" t="s">
        <v>79</v>
      </c>
      <c r="X35" s="87" t="s">
        <v>206</v>
      </c>
      <c r="Y35" s="87" t="s">
        <v>207</v>
      </c>
      <c r="Z35" s="58">
        <f>IFERROR(IF(S35="Probabilidad",(I35-(+I35*V35)),IF(S35="Impacto",I35,"")),"")</f>
        <v>0.36</v>
      </c>
      <c r="AA35" s="59" t="str">
        <f t="shared" si="38"/>
        <v>Baja</v>
      </c>
      <c r="AB35" s="60">
        <f t="shared" si="39"/>
        <v>0.36</v>
      </c>
      <c r="AC35" s="61" t="str">
        <f t="shared" si="40"/>
        <v>Mayor</v>
      </c>
      <c r="AD35" s="58">
        <f>IFERROR(IF(S35="Impacto",(M35-(+M35*V35)),IF(S35="Probabilidad",M35,"")),"")</f>
        <v>0.8</v>
      </c>
      <c r="AE35" s="62" t="str">
        <f>+CONCATENATE(AA35, " - ", AC35)</f>
        <v>Baja - Mayor</v>
      </c>
      <c r="AF35" s="78" t="str">
        <f>+VLOOKUP(AE35,Datos!$J$4:$K$28,2,)</f>
        <v>ALTO</v>
      </c>
      <c r="AG35" s="154" t="s">
        <v>69</v>
      </c>
      <c r="AH35" s="38"/>
      <c r="AI35" s="199" t="s">
        <v>208</v>
      </c>
      <c r="AJ35" s="201" t="s">
        <v>209</v>
      </c>
      <c r="AK35" s="203" t="s">
        <v>210</v>
      </c>
      <c r="AL35" s="101"/>
      <c r="AM35" s="246"/>
      <c r="AN35" s="129" t="s">
        <v>211</v>
      </c>
      <c r="AO35" s="157" t="s">
        <v>212</v>
      </c>
      <c r="AP35" s="205" t="s">
        <v>213</v>
      </c>
      <c r="AQ35" s="205"/>
      <c r="AR35" s="195"/>
      <c r="AS35" s="196" t="s">
        <v>214</v>
      </c>
      <c r="AT35" s="146" t="s">
        <v>215</v>
      </c>
    </row>
    <row r="36" spans="1:46" ht="212.25" customHeight="1" x14ac:dyDescent="0.25">
      <c r="A36" s="225"/>
      <c r="B36" s="229"/>
      <c r="C36" s="229"/>
      <c r="D36" s="229"/>
      <c r="E36" s="229"/>
      <c r="F36" s="233"/>
      <c r="G36" s="237"/>
      <c r="H36" s="167"/>
      <c r="I36" s="171"/>
      <c r="J36" s="162"/>
      <c r="K36" s="164"/>
      <c r="L36" s="167"/>
      <c r="M36" s="171"/>
      <c r="N36" s="172"/>
      <c r="O36" s="152"/>
      <c r="P36" s="2"/>
      <c r="Q36" s="47">
        <v>2</v>
      </c>
      <c r="R36" s="130" t="s">
        <v>216</v>
      </c>
      <c r="S36" s="51" t="str">
        <f t="shared" si="32"/>
        <v>Probabilidad</v>
      </c>
      <c r="T36" s="48" t="s">
        <v>78</v>
      </c>
      <c r="U36" s="48" t="s">
        <v>65</v>
      </c>
      <c r="V36" s="55" t="str">
        <f t="shared" si="33"/>
        <v>40%</v>
      </c>
      <c r="W36" s="49" t="s">
        <v>217</v>
      </c>
      <c r="X36" s="48" t="s">
        <v>218</v>
      </c>
      <c r="Y36" s="49" t="s">
        <v>219</v>
      </c>
      <c r="Z36" s="63">
        <f>IFERROR(IF(AND(S35="Probabilidad",S36="Probabilidad"),(AB35-(+AB35*V36)),IF(S36="Probabilidad",($I$35-(+$I$35*V36)),IF(S36="Impacto",AB35,""))),"")</f>
        <v>0.216</v>
      </c>
      <c r="AA36" s="64" t="str">
        <f t="shared" si="38"/>
        <v>Baja</v>
      </c>
      <c r="AB36" s="65">
        <f t="shared" si="39"/>
        <v>0.216</v>
      </c>
      <c r="AC36" s="66" t="str">
        <f t="shared" si="40"/>
        <v>Mayor</v>
      </c>
      <c r="AD36" s="63">
        <f>IFERROR(IF(AND(S35="Impacto",S35="Impacto"),(AD35-(+AD35*V36)),IF(S36="Impacto",($M$35-(+$M$35*V36)),IF(S36="Probabilidad",AD35,""))),"")</f>
        <v>0.8</v>
      </c>
      <c r="AE36" s="67" t="str">
        <f t="shared" ref="AE36" si="43">+CONCATENATE(AA36, " - ", AC36)</f>
        <v>Baja - Mayor</v>
      </c>
      <c r="AF36" s="79" t="str">
        <f>+VLOOKUP(AE36,Datos!$J$4:$K$28,2,)</f>
        <v>ALTO</v>
      </c>
      <c r="AG36" s="155"/>
      <c r="AH36" s="2"/>
      <c r="AI36" s="200"/>
      <c r="AJ36" s="202"/>
      <c r="AK36" s="204"/>
      <c r="AM36" s="207"/>
      <c r="AN36" s="129" t="s">
        <v>220</v>
      </c>
      <c r="AO36" s="158"/>
      <c r="AP36" s="160"/>
      <c r="AQ36" s="160"/>
      <c r="AR36" s="192"/>
      <c r="AS36" s="194"/>
      <c r="AT36" s="145" t="s">
        <v>221</v>
      </c>
    </row>
    <row r="37" spans="1:46" ht="237" customHeight="1" x14ac:dyDescent="0.25">
      <c r="A37" s="225"/>
      <c r="B37" s="229"/>
      <c r="C37" s="229"/>
      <c r="D37" s="229"/>
      <c r="E37" s="229"/>
      <c r="F37" s="233"/>
      <c r="G37" s="237"/>
      <c r="H37" s="167"/>
      <c r="I37" s="171"/>
      <c r="J37" s="162"/>
      <c r="K37" s="164"/>
      <c r="L37" s="167"/>
      <c r="M37" s="171"/>
      <c r="N37" s="172"/>
      <c r="O37" s="152"/>
      <c r="P37" s="2"/>
      <c r="Q37" s="47">
        <v>3</v>
      </c>
      <c r="R37" s="134" t="s">
        <v>222</v>
      </c>
      <c r="S37" s="51" t="str">
        <f t="shared" si="32"/>
        <v>Probabilidad</v>
      </c>
      <c r="T37" s="6" t="s">
        <v>78</v>
      </c>
      <c r="U37" s="6" t="s">
        <v>65</v>
      </c>
      <c r="V37" s="55" t="str">
        <f t="shared" si="33"/>
        <v>40%</v>
      </c>
      <c r="W37" s="49" t="s">
        <v>223</v>
      </c>
      <c r="X37" s="6" t="s">
        <v>218</v>
      </c>
      <c r="Y37" s="10" t="s">
        <v>224</v>
      </c>
      <c r="Z37" s="63">
        <f>IFERROR(IF(AND(S36="Probabilidad",S37="Probabilidad"),(AB36-(+AB36*V37)),IF(S37="Probabilidad",($I$35-(+$I$35*V37)),IF(S37="Impacto",AB36,""))),"")</f>
        <v>0.12959999999999999</v>
      </c>
      <c r="AA37" s="64" t="str">
        <f t="shared" ref="AA37" si="44">IFERROR(IF(Z37="","",IF(Z37&lt;=0.2,"Muy Baja",IF(Z37&lt;=0.4,"Baja",IF(Z37&lt;=0.6,"Media",IF(Z37&lt;=0.8,"Alta","Muy Alta"))))),"")</f>
        <v>Muy Baja</v>
      </c>
      <c r="AB37" s="65">
        <f t="shared" ref="AB37" si="45">+Z37</f>
        <v>0.12959999999999999</v>
      </c>
      <c r="AC37" s="66" t="str">
        <f t="shared" ref="AC37" si="46">IFERROR(IF(AD37="","",IF(AD37&lt;=0.2,"Leve",IF(AD37&lt;=0.4,"Menor",IF(AD37&lt;=0.6,"Moderado",IF(AD37&lt;=0.8,"Mayor","Catastrófico"))))),"")</f>
        <v>Mayor</v>
      </c>
      <c r="AD37" s="63">
        <f>IFERROR(IF(AND(S36="Impacto",S36="Impacto"),(AD36-(+AD36*V37)),IF(S37="Impacto",($M$35-(+$M$35*V37)),IF(S37="Probabilidad",AD36,""))),"")</f>
        <v>0.8</v>
      </c>
      <c r="AE37" s="67" t="str">
        <f t="shared" ref="AE37" si="47">+CONCATENATE(AA37, " - ", AC37)</f>
        <v>Muy Baja - Mayor</v>
      </c>
      <c r="AF37" s="79" t="str">
        <f>+VLOOKUP(AE37,Datos!$J$4:$K$28,2,)</f>
        <v>ALTO</v>
      </c>
      <c r="AG37" s="155"/>
      <c r="AH37" s="2"/>
      <c r="AI37" s="200"/>
      <c r="AJ37" s="202"/>
      <c r="AK37" s="204"/>
      <c r="AM37" s="207"/>
      <c r="AN37" s="129" t="s">
        <v>225</v>
      </c>
      <c r="AO37" s="158"/>
      <c r="AP37" s="160"/>
      <c r="AQ37" s="160"/>
      <c r="AR37" s="192"/>
      <c r="AS37" s="194"/>
      <c r="AT37" s="145" t="s">
        <v>226</v>
      </c>
    </row>
    <row r="38" spans="1:46" ht="129" customHeight="1" x14ac:dyDescent="0.25">
      <c r="A38" s="225"/>
      <c r="B38" s="229"/>
      <c r="C38" s="229"/>
      <c r="D38" s="229"/>
      <c r="E38" s="229"/>
      <c r="F38" s="233"/>
      <c r="G38" s="237"/>
      <c r="H38" s="167"/>
      <c r="I38" s="171"/>
      <c r="J38" s="162"/>
      <c r="K38" s="164"/>
      <c r="L38" s="167"/>
      <c r="M38" s="171"/>
      <c r="N38" s="172"/>
      <c r="O38" s="152"/>
      <c r="P38" s="2"/>
      <c r="Q38" s="47">
        <v>4</v>
      </c>
      <c r="R38" s="130" t="s">
        <v>227</v>
      </c>
      <c r="S38" s="51" t="str">
        <f t="shared" si="32"/>
        <v>Impacto</v>
      </c>
      <c r="T38" s="48" t="s">
        <v>85</v>
      </c>
      <c r="U38" s="48" t="s">
        <v>65</v>
      </c>
      <c r="V38" s="55" t="str">
        <f t="shared" si="33"/>
        <v>25%</v>
      </c>
      <c r="W38" s="89" t="s">
        <v>79</v>
      </c>
      <c r="X38" s="49" t="s">
        <v>228</v>
      </c>
      <c r="Y38" s="49" t="s">
        <v>229</v>
      </c>
      <c r="Z38" s="63">
        <f>IFERROR(IF(AND(S37="Probabilidad",S38="Probabilidad"),(AB37-(+AB37*V38)),IF(S38="Probabilidad",($I$35-(+$I$35*V38)),IF(S38="Impacto",AB37,""))),"")</f>
        <v>0.12959999999999999</v>
      </c>
      <c r="AA38" s="64" t="str">
        <f t="shared" ref="AA38" si="48">IFERROR(IF(Z38="","",IF(Z38&lt;=0.2,"Muy Baja",IF(Z38&lt;=0.4,"Baja",IF(Z38&lt;=0.6,"Media",IF(Z38&lt;=0.8,"Alta","Muy Alta"))))),"")</f>
        <v>Muy Baja</v>
      </c>
      <c r="AB38" s="65">
        <f t="shared" ref="AB38" si="49">+Z38</f>
        <v>0.12959999999999999</v>
      </c>
      <c r="AC38" s="66" t="str">
        <f t="shared" ref="AC38" si="50">IFERROR(IF(AD38="","",IF(AD38&lt;=0.2,"Leve",IF(AD38&lt;=0.4,"Menor",IF(AD38&lt;=0.6,"Moderado",IF(AD38&lt;=0.8,"Mayor","Catastrófico"))))),"")</f>
        <v>Moderado</v>
      </c>
      <c r="AD38" s="63">
        <f>IFERROR(IF(AND(S37="Impacto",S37="Impacto"),(AD37-(+AD37*V38)),IF(S38="Impacto",($M$35-(+$M$35*V38)),IF(S38="Probabilidad",AD37,""))),"")</f>
        <v>0.60000000000000009</v>
      </c>
      <c r="AE38" s="67" t="str">
        <f t="shared" ref="AE38" si="51">+CONCATENATE(AA38, " - ", AC38)</f>
        <v>Muy Baja - Moderado</v>
      </c>
      <c r="AF38" s="79" t="str">
        <f>+VLOOKUP(AE38,Datos!$J$4:$K$28,2,)</f>
        <v>MODERADO</v>
      </c>
      <c r="AG38" s="155"/>
      <c r="AH38" s="2"/>
      <c r="AI38" s="200" t="s">
        <v>230</v>
      </c>
      <c r="AJ38" s="202" t="s">
        <v>231</v>
      </c>
      <c r="AK38" s="204" t="s">
        <v>150</v>
      </c>
      <c r="AM38" s="207"/>
      <c r="AN38" s="129" t="s">
        <v>232</v>
      </c>
      <c r="AO38" s="158"/>
      <c r="AP38" s="160"/>
      <c r="AQ38" s="160"/>
      <c r="AR38" s="192"/>
      <c r="AS38" s="194"/>
      <c r="AT38" s="145" t="s">
        <v>233</v>
      </c>
    </row>
    <row r="39" spans="1:46" ht="172.5" customHeight="1" x14ac:dyDescent="0.25">
      <c r="A39" s="226"/>
      <c r="B39" s="230"/>
      <c r="C39" s="230"/>
      <c r="D39" s="230"/>
      <c r="E39" s="230"/>
      <c r="F39" s="234"/>
      <c r="G39" s="238"/>
      <c r="H39" s="240"/>
      <c r="I39" s="241"/>
      <c r="J39" s="242"/>
      <c r="K39" s="243"/>
      <c r="L39" s="240"/>
      <c r="M39" s="241"/>
      <c r="N39" s="208"/>
      <c r="O39" s="153"/>
      <c r="P39" s="40"/>
      <c r="Q39" s="9">
        <v>5</v>
      </c>
      <c r="R39" s="133" t="s">
        <v>234</v>
      </c>
      <c r="S39" s="52" t="str">
        <f t="shared" si="32"/>
        <v>Impacto</v>
      </c>
      <c r="T39" s="22" t="s">
        <v>85</v>
      </c>
      <c r="U39" s="22" t="s">
        <v>65</v>
      </c>
      <c r="V39" s="56" t="str">
        <f t="shared" si="33"/>
        <v>25%</v>
      </c>
      <c r="W39" s="23" t="s">
        <v>235</v>
      </c>
      <c r="X39" s="23" t="s">
        <v>236</v>
      </c>
      <c r="Y39" s="104" t="s">
        <v>237</v>
      </c>
      <c r="Z39" s="68">
        <f>IFERROR(IF(AND(S38="Probabilidad",S39="Probabilidad"),(AB38-(+AB38*V39)),IF(S39="Probabilidad",($I$35-(+$I$35*V39)),IF(S39="Impacto",AB38,""))),"")</f>
        <v>0.12959999999999999</v>
      </c>
      <c r="AA39" s="69" t="str">
        <f t="shared" ref="AA39" si="52">IFERROR(IF(Z39="","",IF(Z39&lt;=0.2,"Muy Baja",IF(Z39&lt;=0.4,"Baja",IF(Z39&lt;=0.6,"Media",IF(Z39&lt;=0.8,"Alta","Muy Alta"))))),"")</f>
        <v>Muy Baja</v>
      </c>
      <c r="AB39" s="70">
        <f t="shared" ref="AB39" si="53">+Z39</f>
        <v>0.12959999999999999</v>
      </c>
      <c r="AC39" s="71" t="str">
        <f t="shared" ref="AC39" si="54">IFERROR(IF(AD39="","",IF(AD39&lt;=0.2,"Leve",IF(AD39&lt;=0.4,"Menor",IF(AD39&lt;=0.6,"Moderado",IF(AD39&lt;=0.8,"Mayor","Catastrófico"))))),"")</f>
        <v>Moderado</v>
      </c>
      <c r="AD39" s="68">
        <f>IFERROR(IF(AND(S38="Impacto",S38="Impacto"),(AD38-(+AD38*V39)),IF(S39="Impacto",($M$35-(+$M$35*V39)),IF(S39="Probabilidad",AD38,""))),"")</f>
        <v>0.45000000000000007</v>
      </c>
      <c r="AE39" s="72" t="str">
        <f t="shared" ref="AE39" si="55">+CONCATENATE(AA39, " - ", AC39)</f>
        <v>Muy Baja - Moderado</v>
      </c>
      <c r="AF39" s="80" t="str">
        <f>+VLOOKUP(AE39,Datos!$J$4:$K$28,2,)</f>
        <v>MODERADO</v>
      </c>
      <c r="AG39" s="156"/>
      <c r="AH39" s="40"/>
      <c r="AI39" s="253"/>
      <c r="AJ39" s="215"/>
      <c r="AK39" s="219"/>
      <c r="AL39" s="82"/>
      <c r="AM39" s="220"/>
      <c r="AN39" s="129" t="s">
        <v>238</v>
      </c>
      <c r="AO39" s="159"/>
      <c r="AP39" s="206"/>
      <c r="AQ39" s="206"/>
      <c r="AR39" s="197"/>
      <c r="AS39" s="198"/>
      <c r="AT39" s="148" t="s">
        <v>239</v>
      </c>
    </row>
    <row r="40" spans="1:46" ht="345" customHeight="1" x14ac:dyDescent="0.25">
      <c r="A40" s="223">
        <v>6</v>
      </c>
      <c r="B40" s="227" t="s">
        <v>58</v>
      </c>
      <c r="C40" s="227" t="s">
        <v>240</v>
      </c>
      <c r="D40" s="227" t="s">
        <v>241</v>
      </c>
      <c r="E40" s="227" t="s">
        <v>242</v>
      </c>
      <c r="F40" s="231"/>
      <c r="G40" s="235">
        <v>20</v>
      </c>
      <c r="H40" s="168" t="str">
        <f>IF(G40&lt;=0,"",IF(G40&lt;=2,"Muy Baja",IF(G40&lt;=24,"Baja",IF(G40&lt;=500,"Media",IF(G40&lt;=5000,"Alta","Muy Alta")))))</f>
        <v>Baja</v>
      </c>
      <c r="I40" s="169">
        <f>IF(H40="","",IF(H40="Muy Baja",0.2,IF(H40="Baja",0.4,IF(H40="Media",0.6,IF(H40="Alta",0.8,IF(H40="Muy Alta",1,))))))</f>
        <v>0.4</v>
      </c>
      <c r="J40" s="162" t="s">
        <v>243</v>
      </c>
      <c r="K40" s="164" t="str">
        <f>+J40</f>
        <v>Afectación Menor a 700 SMLMV</v>
      </c>
      <c r="L40" s="168" t="str">
        <f>+VLOOKUP(K40,Datos!$O$4:$P$15,2,FALSE)</f>
        <v>Leve</v>
      </c>
      <c r="M40" s="169">
        <f>IF(L40="","",IF(L40="Leve",0.2,IF(L40="Menor",0.4,IF(L40="Moderado",0.6,IF(L40="Mayor",0.8,IF(L40="Catastrófico",1,))))))</f>
        <v>0.2</v>
      </c>
      <c r="N40" s="172" t="str">
        <f>+CONCATENATE(H40, " - ", L40)</f>
        <v>Baja - Leve</v>
      </c>
      <c r="O40" s="152" t="str">
        <f>+VLOOKUP(N40,Datos!$J$4:$K$28,2,)</f>
        <v>BAJO</v>
      </c>
      <c r="P40" s="2"/>
      <c r="Q40" s="35">
        <v>1</v>
      </c>
      <c r="R40" s="131" t="s">
        <v>244</v>
      </c>
      <c r="S40" s="53" t="str">
        <f t="shared" ref="S40:S43" si="56">IF(OR(T40="Preventivo",T40="Detectivo"),"Probabilidad",IF(T40="Correctivo","Impacto",""))</f>
        <v>Probabilidad</v>
      </c>
      <c r="T40" s="36" t="s">
        <v>64</v>
      </c>
      <c r="U40" s="36" t="s">
        <v>65</v>
      </c>
      <c r="V40" s="57" t="str">
        <f t="shared" ref="V40:V43" si="57">IF(AND(T40="Preventivo",U40="Automático"),"50%",IF(AND(T40="Preventivo",U40="Manual"),"40%",IF(AND(T40="Detectivo",U40="Automático"),"40%",IF(AND(T40="Detectivo",U40="Manual"),"30%",IF(AND(T40="Correctivo",U40="Automático"),"35%",IF(AND(T40="Correctivo",U40="Manual"),"25%",""))))))</f>
        <v>30%</v>
      </c>
      <c r="W40" s="37" t="s">
        <v>245</v>
      </c>
      <c r="X40" s="37" t="s">
        <v>80</v>
      </c>
      <c r="Y40" s="37" t="s">
        <v>246</v>
      </c>
      <c r="Z40" s="73">
        <f>IFERROR(IF(S40="Probabilidad",(I40-(+I40*V40)),IF(S40="Impacto",I40,"")),"")</f>
        <v>0.28000000000000003</v>
      </c>
      <c r="AA40" s="74" t="str">
        <f t="shared" ref="AA40:AA42" si="58">IFERROR(IF(Z40="","",IF(Z40&lt;=0.2,"Muy Baja",IF(Z40&lt;=0.4,"Baja",IF(Z40&lt;=0.6,"Media",IF(Z40&lt;=0.8,"Alta","Muy Alta"))))),"")</f>
        <v>Baja</v>
      </c>
      <c r="AB40" s="75">
        <f t="shared" ref="AB40:AB42" si="59">+Z40</f>
        <v>0.28000000000000003</v>
      </c>
      <c r="AC40" s="76" t="str">
        <f t="shared" ref="AC40:AC42" si="60">IFERROR(IF(AD40="","",IF(AD40&lt;=0.2,"Leve",IF(AD40&lt;=0.4,"Menor",IF(AD40&lt;=0.6,"Moderado",IF(AD40&lt;=0.8,"Mayor","Catastrófico"))))),"")</f>
        <v>Leve</v>
      </c>
      <c r="AD40" s="73">
        <f>IFERROR(IF(S40="Impacto",(M40-(+M40*V40)),IF(S40="Probabilidad",M40,"")),"")</f>
        <v>0.2</v>
      </c>
      <c r="AE40" s="77" t="str">
        <f>+CONCATENATE(AA40, " - ", AC40)</f>
        <v>Baja - Leve</v>
      </c>
      <c r="AF40" s="81" t="str">
        <f>+VLOOKUP(AE40,Datos!$J$4:$K$28,2,)</f>
        <v>BAJO</v>
      </c>
      <c r="AG40" s="209" t="s">
        <v>247</v>
      </c>
      <c r="AH40" s="2"/>
      <c r="AI40" s="213" t="s">
        <v>248</v>
      </c>
      <c r="AJ40" s="202"/>
      <c r="AK40" s="204"/>
      <c r="AM40" s="207"/>
      <c r="AN40" s="129" t="s">
        <v>249</v>
      </c>
      <c r="AO40" s="158"/>
      <c r="AP40" s="221" t="s">
        <v>250</v>
      </c>
      <c r="AQ40" s="160"/>
      <c r="AR40" s="192"/>
      <c r="AS40" s="216" t="s">
        <v>251</v>
      </c>
      <c r="AT40" s="145" t="s">
        <v>252</v>
      </c>
    </row>
    <row r="41" spans="1:46" ht="374.25" customHeight="1" x14ac:dyDescent="0.25">
      <c r="A41" s="224"/>
      <c r="B41" s="228"/>
      <c r="C41" s="228"/>
      <c r="D41" s="228"/>
      <c r="E41" s="228"/>
      <c r="F41" s="232"/>
      <c r="G41" s="236"/>
      <c r="H41" s="239"/>
      <c r="I41" s="172"/>
      <c r="J41" s="162"/>
      <c r="K41" s="164"/>
      <c r="L41" s="239"/>
      <c r="M41" s="172"/>
      <c r="N41" s="172"/>
      <c r="O41" s="152"/>
      <c r="P41" s="2"/>
      <c r="Q41" s="84">
        <v>2</v>
      </c>
      <c r="R41" s="131" t="s">
        <v>253</v>
      </c>
      <c r="S41" s="53" t="str">
        <f t="shared" si="56"/>
        <v>Probabilidad</v>
      </c>
      <c r="T41" s="36" t="s">
        <v>64</v>
      </c>
      <c r="U41" s="36" t="s">
        <v>65</v>
      </c>
      <c r="V41" s="57" t="str">
        <f t="shared" si="57"/>
        <v>30%</v>
      </c>
      <c r="W41" s="37" t="s">
        <v>245</v>
      </c>
      <c r="X41" s="37" t="s">
        <v>80</v>
      </c>
      <c r="Y41" s="37" t="s">
        <v>254</v>
      </c>
      <c r="Z41" s="65">
        <f>IFERROR(IF(AND(S40="Probabilidad",S41="Probabilidad"),(AB40-(+AB40*V41)),IF(S41="Probabilidad",($I$40-(+$I$40*V41)),IF(S41="Impacto",AB40,""))),"")</f>
        <v>0.19600000000000001</v>
      </c>
      <c r="AA41" s="64" t="str">
        <f t="shared" si="58"/>
        <v>Muy Baja</v>
      </c>
      <c r="AB41" s="65">
        <f t="shared" si="59"/>
        <v>0.19600000000000001</v>
      </c>
      <c r="AC41" s="66" t="str">
        <f t="shared" ref="AC41" si="61">IFERROR(IF(AD41="","",IF(AD41&lt;=0.2,"Leve",IF(AD41&lt;=0.4,"Menor",IF(AD41&lt;=0.6,"Moderado",IF(AD41&lt;=0.8,"Mayor","Catastrófico"))))),"")</f>
        <v>Leve</v>
      </c>
      <c r="AD41" s="63">
        <f>IFERROR(IF(AND(S40="Impacto",S39="Impacto"),(AD40-(+AD40*V41)),IF(S41="Impacto",($M$40-(+$M$40*V41)),IF(S41="Probabilidad",AD40,""))),"")</f>
        <v>0.2</v>
      </c>
      <c r="AE41" s="67" t="str">
        <f t="shared" ref="AE41" si="62">+CONCATENATE(AA41, " - ", AC41)</f>
        <v>Muy Baja - Leve</v>
      </c>
      <c r="AF41" s="79" t="str">
        <f>+VLOOKUP(AE41,Datos!$J$4:$K$28,2,)</f>
        <v>BAJO</v>
      </c>
      <c r="AG41" s="210"/>
      <c r="AH41" s="2"/>
      <c r="AI41" s="213"/>
      <c r="AJ41" s="202"/>
      <c r="AK41" s="204"/>
      <c r="AM41" s="207"/>
      <c r="AN41" s="149" t="s">
        <v>255</v>
      </c>
      <c r="AO41" s="158"/>
      <c r="AP41" s="221"/>
      <c r="AQ41" s="160"/>
      <c r="AR41" s="192"/>
      <c r="AS41" s="217"/>
      <c r="AT41" s="145" t="s">
        <v>256</v>
      </c>
    </row>
    <row r="42" spans="1:46" ht="345" customHeight="1" x14ac:dyDescent="0.25">
      <c r="A42" s="225"/>
      <c r="B42" s="229"/>
      <c r="C42" s="229"/>
      <c r="D42" s="229"/>
      <c r="E42" s="229"/>
      <c r="F42" s="233"/>
      <c r="G42" s="237"/>
      <c r="H42" s="167"/>
      <c r="I42" s="171"/>
      <c r="J42" s="162"/>
      <c r="K42" s="164"/>
      <c r="L42" s="167"/>
      <c r="M42" s="171"/>
      <c r="N42" s="172"/>
      <c r="O42" s="152"/>
      <c r="P42" s="2"/>
      <c r="Q42" s="47">
        <v>3</v>
      </c>
      <c r="R42" s="134" t="s">
        <v>189</v>
      </c>
      <c r="S42" s="51" t="str">
        <f t="shared" si="56"/>
        <v>Probabilidad</v>
      </c>
      <c r="T42" s="6" t="s">
        <v>64</v>
      </c>
      <c r="U42" s="6" t="s">
        <v>65</v>
      </c>
      <c r="V42" s="55" t="str">
        <f t="shared" si="57"/>
        <v>30%</v>
      </c>
      <c r="W42" s="10" t="s">
        <v>184</v>
      </c>
      <c r="X42" s="6" t="s">
        <v>190</v>
      </c>
      <c r="Y42" s="10" t="s">
        <v>191</v>
      </c>
      <c r="Z42" s="63">
        <f>IFERROR(IF(AND(S41="Probabilidad",S42="Probabilidad"),(AB41-(+AB41*V42)),IF(S42="Probabilidad",($I$40-(+$I$40*V42)),IF(S42="Impacto",AB41,""))),"")</f>
        <v>0.13720000000000002</v>
      </c>
      <c r="AA42" s="64" t="str">
        <f t="shared" si="58"/>
        <v>Muy Baja</v>
      </c>
      <c r="AB42" s="65">
        <f t="shared" si="59"/>
        <v>0.13720000000000002</v>
      </c>
      <c r="AC42" s="66" t="str">
        <f t="shared" si="60"/>
        <v>Leve</v>
      </c>
      <c r="AD42" s="63">
        <f>IFERROR(IF(AND(S40="Impacto",S40="Impacto"),(AD40-(+AD40*V42)),IF(S42="Impacto",($M$40-(+$M$40*V42)),IF(S42="Probabilidad",AD40,""))),"")</f>
        <v>0.2</v>
      </c>
      <c r="AE42" s="67" t="str">
        <f t="shared" ref="AE42:AE43" si="63">+CONCATENATE(AA42, " - ", AC42)</f>
        <v>Muy Baja - Leve</v>
      </c>
      <c r="AF42" s="79" t="str">
        <f>+VLOOKUP(AE42,Datos!$J$4:$K$28,2,)</f>
        <v>BAJO</v>
      </c>
      <c r="AG42" s="211"/>
      <c r="AH42" s="2"/>
      <c r="AI42" s="213"/>
      <c r="AJ42" s="202"/>
      <c r="AK42" s="204"/>
      <c r="AM42" s="207"/>
      <c r="AN42" s="129" t="s">
        <v>257</v>
      </c>
      <c r="AO42" s="158"/>
      <c r="AP42" s="221"/>
      <c r="AQ42" s="160"/>
      <c r="AR42" s="192"/>
      <c r="AS42" s="217"/>
      <c r="AT42" s="145" t="s">
        <v>258</v>
      </c>
    </row>
    <row r="43" spans="1:46" ht="364.5" customHeight="1" x14ac:dyDescent="0.25">
      <c r="A43" s="226"/>
      <c r="B43" s="230"/>
      <c r="C43" s="230"/>
      <c r="D43" s="230"/>
      <c r="E43" s="230"/>
      <c r="F43" s="234"/>
      <c r="G43" s="238"/>
      <c r="H43" s="240"/>
      <c r="I43" s="241"/>
      <c r="J43" s="242"/>
      <c r="K43" s="243"/>
      <c r="L43" s="240"/>
      <c r="M43" s="241"/>
      <c r="N43" s="208"/>
      <c r="O43" s="153"/>
      <c r="P43" s="40"/>
      <c r="Q43" s="9">
        <v>4</v>
      </c>
      <c r="R43" s="137" t="s">
        <v>259</v>
      </c>
      <c r="S43" s="90" t="str">
        <f t="shared" si="56"/>
        <v>Impacto</v>
      </c>
      <c r="T43" s="91" t="s">
        <v>85</v>
      </c>
      <c r="U43" s="91" t="s">
        <v>65</v>
      </c>
      <c r="V43" s="92" t="str">
        <f t="shared" si="57"/>
        <v>25%</v>
      </c>
      <c r="W43" s="93" t="s">
        <v>79</v>
      </c>
      <c r="X43" s="94" t="s">
        <v>260</v>
      </c>
      <c r="Y43" s="23" t="s">
        <v>261</v>
      </c>
      <c r="Z43" s="95">
        <f t="shared" ref="Z43" si="64">IFERROR(IF(AND(S42="Probabilidad",S43="Probabilidad"),(AB42-(+AB42*V43)),IF(S43="Probabilidad",($I$40-(+$I$40*V43)),IF(S43="Impacto",AB42,""))),"")</f>
        <v>0.13720000000000002</v>
      </c>
      <c r="AA43" s="96" t="str">
        <f t="shared" ref="AA43" si="65">IFERROR(IF(Z43="","",IF(Z43&lt;=0.2,"Muy Baja",IF(Z43&lt;=0.4,"Baja",IF(Z43&lt;=0.6,"Media",IF(Z43&lt;=0.8,"Alta","Muy Alta"))))),"")</f>
        <v>Muy Baja</v>
      </c>
      <c r="AB43" s="97">
        <f t="shared" ref="AB43" si="66">+Z43</f>
        <v>0.13720000000000002</v>
      </c>
      <c r="AC43" s="98" t="str">
        <f t="shared" ref="AC43" si="67">IFERROR(IF(AD43="","",IF(AD43&lt;=0.2,"Leve",IF(AD43&lt;=0.4,"Menor",IF(AD43&lt;=0.6,"Moderado",IF(AD43&lt;=0.8,"Mayor","Catastrófico"))))),"")</f>
        <v>Leve</v>
      </c>
      <c r="AD43" s="95">
        <f t="shared" ref="AD43" si="68">IFERROR(IF(AND(S42="Impacto",S42="Impacto"),(AD42-(+AD42*V43)),IF(S43="Impacto",($M$40-(+$M$40*V43)),IF(S43="Probabilidad",AD42,""))),"")</f>
        <v>0.15000000000000002</v>
      </c>
      <c r="AE43" s="99" t="str">
        <f t="shared" si="63"/>
        <v>Muy Baja - Leve</v>
      </c>
      <c r="AF43" s="100" t="str">
        <f>+VLOOKUP(AE43,Datos!$J$4:$K$28,2,)</f>
        <v>BAJO</v>
      </c>
      <c r="AG43" s="212"/>
      <c r="AH43" s="40"/>
      <c r="AI43" s="214"/>
      <c r="AJ43" s="215"/>
      <c r="AK43" s="219"/>
      <c r="AL43" s="82"/>
      <c r="AM43" s="220"/>
      <c r="AN43" s="129" t="s">
        <v>262</v>
      </c>
      <c r="AO43" s="159"/>
      <c r="AP43" s="222"/>
      <c r="AQ43" s="206"/>
      <c r="AR43" s="197"/>
      <c r="AS43" s="218"/>
      <c r="AT43" s="148" t="s">
        <v>263</v>
      </c>
    </row>
    <row r="101" spans="18:18" x14ac:dyDescent="0.25">
      <c r="R101" s="33"/>
    </row>
  </sheetData>
  <autoFilter ref="A16:BD43" xr:uid="{947DD74B-D3D9-46FB-9DAF-7C0A11A88DD8}"/>
  <mergeCells count="175">
    <mergeCell ref="AK17:AK18"/>
    <mergeCell ref="A1:B8"/>
    <mergeCell ref="C1:AP4"/>
    <mergeCell ref="A20:A24"/>
    <mergeCell ref="B20:B24"/>
    <mergeCell ref="C20:C24"/>
    <mergeCell ref="D20:D24"/>
    <mergeCell ref="B17:B19"/>
    <mergeCell ref="E20:E24"/>
    <mergeCell ref="F20:F24"/>
    <mergeCell ref="G20:G24"/>
    <mergeCell ref="H20:H24"/>
    <mergeCell ref="A17:A19"/>
    <mergeCell ref="E17:E19"/>
    <mergeCell ref="A10:C10"/>
    <mergeCell ref="D10:M10"/>
    <mergeCell ref="A11:C11"/>
    <mergeCell ref="D11:M11"/>
    <mergeCell ref="A12:C12"/>
    <mergeCell ref="D12:M12"/>
    <mergeCell ref="H17:H19"/>
    <mergeCell ref="I17:I19"/>
    <mergeCell ref="O17:O19"/>
    <mergeCell ref="L17:L19"/>
    <mergeCell ref="J17:J19"/>
    <mergeCell ref="A25:A27"/>
    <mergeCell ref="B25:B27"/>
    <mergeCell ref="C25:C27"/>
    <mergeCell ref="D25:D27"/>
    <mergeCell ref="E25:E27"/>
    <mergeCell ref="AG25:AG27"/>
    <mergeCell ref="F25:F27"/>
    <mergeCell ref="G25:G27"/>
    <mergeCell ref="H25:H27"/>
    <mergeCell ref="I25:I27"/>
    <mergeCell ref="J25:J27"/>
    <mergeCell ref="C17:C19"/>
    <mergeCell ref="D17:D19"/>
    <mergeCell ref="AM14:AQ15"/>
    <mergeCell ref="AS14:AT15"/>
    <mergeCell ref="AM17:AM19"/>
    <mergeCell ref="AO17:AO19"/>
    <mergeCell ref="AM20:AM24"/>
    <mergeCell ref="AP17:AP19"/>
    <mergeCell ref="AQ17:AQ19"/>
    <mergeCell ref="AO20:AO24"/>
    <mergeCell ref="AP20:AP24"/>
    <mergeCell ref="AQ20:AQ24"/>
    <mergeCell ref="AS17:AS19"/>
    <mergeCell ref="AS20:AS24"/>
    <mergeCell ref="AI14:AK15"/>
    <mergeCell ref="K17:K19"/>
    <mergeCell ref="N17:N19"/>
    <mergeCell ref="AG17:AG19"/>
    <mergeCell ref="M17:M19"/>
    <mergeCell ref="F17:F19"/>
    <mergeCell ref="G17:G19"/>
    <mergeCell ref="AG20:AG24"/>
    <mergeCell ref="K20:K24"/>
    <mergeCell ref="L20:L24"/>
    <mergeCell ref="M20:M24"/>
    <mergeCell ref="N20:N24"/>
    <mergeCell ref="O20:O24"/>
    <mergeCell ref="I20:I24"/>
    <mergeCell ref="A14:O15"/>
    <mergeCell ref="Q14:AG14"/>
    <mergeCell ref="Z15:AG15"/>
    <mergeCell ref="T15:Y15"/>
    <mergeCell ref="AI20:AI24"/>
    <mergeCell ref="AJ20:AJ24"/>
    <mergeCell ref="AK20:AK24"/>
    <mergeCell ref="J20:J24"/>
    <mergeCell ref="AI17:AI18"/>
    <mergeCell ref="AJ17:AJ18"/>
    <mergeCell ref="A28:A34"/>
    <mergeCell ref="B28:B34"/>
    <mergeCell ref="C28:C34"/>
    <mergeCell ref="D28:D34"/>
    <mergeCell ref="E28:E34"/>
    <mergeCell ref="F28:F34"/>
    <mergeCell ref="G28:G34"/>
    <mergeCell ref="H28:H34"/>
    <mergeCell ref="I28:I34"/>
    <mergeCell ref="A35:A39"/>
    <mergeCell ref="B35:B39"/>
    <mergeCell ref="C35:C39"/>
    <mergeCell ref="D35:D39"/>
    <mergeCell ref="E35:E39"/>
    <mergeCell ref="F35:F39"/>
    <mergeCell ref="G35:G39"/>
    <mergeCell ref="H35:H39"/>
    <mergeCell ref="I35:I39"/>
    <mergeCell ref="J40:J43"/>
    <mergeCell ref="K40:K43"/>
    <mergeCell ref="J35:J39"/>
    <mergeCell ref="K35:K39"/>
    <mergeCell ref="L35:L39"/>
    <mergeCell ref="M35:M39"/>
    <mergeCell ref="N35:N39"/>
    <mergeCell ref="AM28:AM34"/>
    <mergeCell ref="M28:M34"/>
    <mergeCell ref="N28:N34"/>
    <mergeCell ref="O28:O34"/>
    <mergeCell ref="AM35:AM39"/>
    <mergeCell ref="AG28:AG34"/>
    <mergeCell ref="AI29:AI30"/>
    <mergeCell ref="AJ29:AJ30"/>
    <mergeCell ref="AK29:AK30"/>
    <mergeCell ref="AI31:AI32"/>
    <mergeCell ref="AJ31:AJ32"/>
    <mergeCell ref="AK31:AK32"/>
    <mergeCell ref="AI38:AI39"/>
    <mergeCell ref="AJ38:AJ39"/>
    <mergeCell ref="AK38:AK39"/>
    <mergeCell ref="L40:L43"/>
    <mergeCell ref="M40:M43"/>
    <mergeCell ref="A40:A43"/>
    <mergeCell ref="B40:B43"/>
    <mergeCell ref="C40:C43"/>
    <mergeCell ref="D40:D43"/>
    <mergeCell ref="E40:E43"/>
    <mergeCell ref="F40:F43"/>
    <mergeCell ref="G40:G43"/>
    <mergeCell ref="H40:H43"/>
    <mergeCell ref="I40:I43"/>
    <mergeCell ref="N40:N43"/>
    <mergeCell ref="O40:O43"/>
    <mergeCell ref="AG40:AG43"/>
    <mergeCell ref="AI40:AI43"/>
    <mergeCell ref="AJ40:AJ43"/>
    <mergeCell ref="AR40:AR43"/>
    <mergeCell ref="AS40:AS43"/>
    <mergeCell ref="AK40:AK43"/>
    <mergeCell ref="AM40:AM43"/>
    <mergeCell ref="AO40:AO43"/>
    <mergeCell ref="AP40:AP43"/>
    <mergeCell ref="AQ40:AQ43"/>
    <mergeCell ref="AR25:AR27"/>
    <mergeCell ref="AS25:AS27"/>
    <mergeCell ref="AR28:AR34"/>
    <mergeCell ref="AS28:AS34"/>
    <mergeCell ref="AR35:AR39"/>
    <mergeCell ref="AS35:AS39"/>
    <mergeCell ref="AI35:AI37"/>
    <mergeCell ref="AJ35:AJ37"/>
    <mergeCell ref="AK35:AK37"/>
    <mergeCell ref="AP35:AP39"/>
    <mergeCell ref="AQ35:AQ39"/>
    <mergeCell ref="AM25:AM27"/>
    <mergeCell ref="AP28:AP34"/>
    <mergeCell ref="AQ28:AQ34"/>
    <mergeCell ref="AQ1:AR2"/>
    <mergeCell ref="AS1:AT2"/>
    <mergeCell ref="AQ3:AR4"/>
    <mergeCell ref="AS3:AT4"/>
    <mergeCell ref="C5:AP8"/>
    <mergeCell ref="AQ5:AR6"/>
    <mergeCell ref="AS5:AT6"/>
    <mergeCell ref="AQ7:AR8"/>
    <mergeCell ref="AS7:AT8"/>
    <mergeCell ref="O35:O39"/>
    <mergeCell ref="AG35:AG39"/>
    <mergeCell ref="AO28:AO34"/>
    <mergeCell ref="AO35:AO39"/>
    <mergeCell ref="AO25:AO27"/>
    <mergeCell ref="AP25:AP27"/>
    <mergeCell ref="AQ25:AQ27"/>
    <mergeCell ref="J28:J34"/>
    <mergeCell ref="K28:K34"/>
    <mergeCell ref="L28:L34"/>
    <mergeCell ref="K25:K27"/>
    <mergeCell ref="L25:L27"/>
    <mergeCell ref="M25:M27"/>
    <mergeCell ref="N25:N27"/>
    <mergeCell ref="O25:O27"/>
  </mergeCells>
  <conditionalFormatting sqref="H17:H19 H28:H39">
    <cfRule type="cellIs" dxfId="205" priority="591" operator="equal">
      <formula>"Muy Alta"</formula>
    </cfRule>
    <cfRule type="cellIs" dxfId="204" priority="592" operator="equal">
      <formula>"Alta"</formula>
    </cfRule>
    <cfRule type="cellIs" dxfId="203" priority="593" operator="equal">
      <formula>"Media"</formula>
    </cfRule>
    <cfRule type="cellIs" dxfId="202" priority="594" operator="equal">
      <formula>"Muy Baja"</formula>
    </cfRule>
    <cfRule type="cellIs" dxfId="201" priority="595" operator="equal">
      <formula>"Baja"</formula>
    </cfRule>
  </conditionalFormatting>
  <conditionalFormatting sqref="L17:L19 L28:L39">
    <cfRule type="cellIs" dxfId="200" priority="584" operator="equal">
      <formula>"Leve"</formula>
    </cfRule>
    <cfRule type="cellIs" dxfId="199" priority="585" operator="equal">
      <formula>"Catastrófico"</formula>
    </cfRule>
    <cfRule type="cellIs" dxfId="198" priority="586" operator="equal">
      <formula>"Mayor"</formula>
    </cfRule>
    <cfRule type="cellIs" dxfId="197" priority="587" operator="equal">
      <formula>"Moderado"</formula>
    </cfRule>
    <cfRule type="cellIs" dxfId="196" priority="589" operator="equal">
      <formula>"Menor"</formula>
    </cfRule>
  </conditionalFormatting>
  <conditionalFormatting sqref="AF17 O17:O19 O28:O43">
    <cfRule type="cellIs" dxfId="195" priority="578" operator="equal">
      <formula>"EXTREMO"</formula>
    </cfRule>
    <cfRule type="cellIs" dxfId="194" priority="579" operator="equal">
      <formula>"ALTO"</formula>
    </cfRule>
    <cfRule type="cellIs" dxfId="193" priority="581" operator="equal">
      <formula>"BAJO"</formula>
    </cfRule>
    <cfRule type="cellIs" dxfId="192" priority="582" operator="equal">
      <formula>"MODERADO"</formula>
    </cfRule>
  </conditionalFormatting>
  <conditionalFormatting sqref="AA17">
    <cfRule type="cellIs" dxfId="191" priority="573" operator="equal">
      <formula>"B+$Z$17Muy Baja"</formula>
    </cfRule>
    <cfRule type="cellIs" dxfId="190" priority="574" operator="equal">
      <formula>"Baja"</formula>
    </cfRule>
    <cfRule type="cellIs" dxfId="189" priority="575" operator="equal">
      <formula>"Media"</formula>
    </cfRule>
    <cfRule type="cellIs" dxfId="188" priority="576" operator="equal">
      <formula>"Muy Alta"</formula>
    </cfRule>
    <cfRule type="cellIs" dxfId="187" priority="577" operator="equal">
      <formula>"Alta"</formula>
    </cfRule>
  </conditionalFormatting>
  <conditionalFormatting sqref="AC17 AC19">
    <cfRule type="cellIs" dxfId="186" priority="568" operator="equal">
      <formula>"Catastrófico"</formula>
    </cfRule>
    <cfRule type="cellIs" dxfId="185" priority="569" operator="equal">
      <formula>"Mayor"</formula>
    </cfRule>
    <cfRule type="cellIs" dxfId="184" priority="570" operator="equal">
      <formula>"Moderado"</formula>
    </cfRule>
    <cfRule type="cellIs" dxfId="183" priority="571" operator="equal">
      <formula>"Menor"</formula>
    </cfRule>
    <cfRule type="cellIs" dxfId="182" priority="572" operator="equal">
      <formula>"Leve"</formula>
    </cfRule>
  </conditionalFormatting>
  <conditionalFormatting sqref="H20:H24">
    <cfRule type="cellIs" dxfId="181" priority="531" operator="equal">
      <formula>"Muy Alta"</formula>
    </cfRule>
    <cfRule type="cellIs" dxfId="180" priority="532" operator="equal">
      <formula>"Alta"</formula>
    </cfRule>
    <cfRule type="cellIs" dxfId="179" priority="533" operator="equal">
      <formula>"Media"</formula>
    </cfRule>
    <cfRule type="cellIs" dxfId="178" priority="534" operator="equal">
      <formula>"Muy Baja"</formula>
    </cfRule>
    <cfRule type="cellIs" dxfId="177" priority="535" operator="equal">
      <formula>"Baja"</formula>
    </cfRule>
  </conditionalFormatting>
  <conditionalFormatting sqref="L20:L24">
    <cfRule type="cellIs" dxfId="176" priority="526" operator="equal">
      <formula>"Leve"</formula>
    </cfRule>
    <cfRule type="cellIs" dxfId="175" priority="527" operator="equal">
      <formula>"Catastrófico"</formula>
    </cfRule>
    <cfRule type="cellIs" dxfId="174" priority="528" operator="equal">
      <formula>"Mayor"</formula>
    </cfRule>
    <cfRule type="cellIs" dxfId="173" priority="529" operator="equal">
      <formula>"Moderado"</formula>
    </cfRule>
    <cfRule type="cellIs" dxfId="172" priority="530" operator="equal">
      <formula>"Menor"</formula>
    </cfRule>
  </conditionalFormatting>
  <conditionalFormatting sqref="O20:O24">
    <cfRule type="cellIs" dxfId="171" priority="522" operator="equal">
      <formula>"EXTREMO"</formula>
    </cfRule>
    <cfRule type="cellIs" dxfId="170" priority="523" operator="equal">
      <formula>"ALTO"</formula>
    </cfRule>
    <cfRule type="cellIs" dxfId="169" priority="524" operator="equal">
      <formula>"BAJO"</formula>
    </cfRule>
    <cfRule type="cellIs" dxfId="168" priority="525" operator="equal">
      <formula>"MODERADO"</formula>
    </cfRule>
  </conditionalFormatting>
  <conditionalFormatting sqref="AA20">
    <cfRule type="cellIs" dxfId="167" priority="517" operator="equal">
      <formula>"B+$Z$17Muy Baja"</formula>
    </cfRule>
    <cfRule type="cellIs" dxfId="166" priority="518" operator="equal">
      <formula>"Baja"</formula>
    </cfRule>
    <cfRule type="cellIs" dxfId="165" priority="519" operator="equal">
      <formula>"Media"</formula>
    </cfRule>
    <cfRule type="cellIs" dxfId="164" priority="520" operator="equal">
      <formula>"Muy Alta"</formula>
    </cfRule>
    <cfRule type="cellIs" dxfId="163" priority="521" operator="equal">
      <formula>"Alta"</formula>
    </cfRule>
  </conditionalFormatting>
  <conditionalFormatting sqref="AC20 AC24">
    <cfRule type="cellIs" dxfId="162" priority="512" operator="equal">
      <formula>"Catastrófico"</formula>
    </cfRule>
    <cfRule type="cellIs" dxfId="161" priority="513" operator="equal">
      <formula>"Mayor"</formula>
    </cfRule>
    <cfRule type="cellIs" dxfId="160" priority="514" operator="equal">
      <formula>"Moderado"</formula>
    </cfRule>
    <cfRule type="cellIs" dxfId="159" priority="515" operator="equal">
      <formula>"Menor"</formula>
    </cfRule>
    <cfRule type="cellIs" dxfId="158" priority="516" operator="equal">
      <formula>"Leve"</formula>
    </cfRule>
  </conditionalFormatting>
  <conditionalFormatting sqref="AF20 AF24">
    <cfRule type="cellIs" dxfId="157" priority="508" operator="equal">
      <formula>"EXTREMO"</formula>
    </cfRule>
    <cfRule type="cellIs" dxfId="156" priority="509" operator="equal">
      <formula>"ALTO"</formula>
    </cfRule>
    <cfRule type="cellIs" dxfId="155" priority="510" operator="equal">
      <formula>"BAJO"</formula>
    </cfRule>
    <cfRule type="cellIs" dxfId="154" priority="511" operator="equal">
      <formula>"MODERADO"</formula>
    </cfRule>
  </conditionalFormatting>
  <conditionalFormatting sqref="H25:H27">
    <cfRule type="cellIs" dxfId="153" priority="414" operator="equal">
      <formula>"Muy Alta"</formula>
    </cfRule>
    <cfRule type="cellIs" dxfId="152" priority="415" operator="equal">
      <formula>"Alta"</formula>
    </cfRule>
    <cfRule type="cellIs" dxfId="151" priority="416" operator="equal">
      <formula>"Media"</formula>
    </cfRule>
    <cfRule type="cellIs" dxfId="150" priority="417" operator="equal">
      <formula>"Muy Baja"</formula>
    </cfRule>
    <cfRule type="cellIs" dxfId="149" priority="418" operator="equal">
      <formula>"Baja"</formula>
    </cfRule>
  </conditionalFormatting>
  <conditionalFormatting sqref="L25:L27">
    <cfRule type="cellIs" dxfId="148" priority="409" operator="equal">
      <formula>"Leve"</formula>
    </cfRule>
    <cfRule type="cellIs" dxfId="147" priority="410" operator="equal">
      <formula>"Catastrófico"</formula>
    </cfRule>
    <cfRule type="cellIs" dxfId="146" priority="411" operator="equal">
      <formula>"Mayor"</formula>
    </cfRule>
    <cfRule type="cellIs" dxfId="145" priority="412" operator="equal">
      <formula>"Moderado"</formula>
    </cfRule>
    <cfRule type="cellIs" dxfId="144" priority="413" operator="equal">
      <formula>"Menor"</formula>
    </cfRule>
  </conditionalFormatting>
  <conditionalFormatting sqref="O25:O27">
    <cfRule type="cellIs" dxfId="143" priority="405" operator="equal">
      <formula>"EXTREMO"</formula>
    </cfRule>
    <cfRule type="cellIs" dxfId="142" priority="406" operator="equal">
      <formula>"ALTO"</formula>
    </cfRule>
    <cfRule type="cellIs" dxfId="141" priority="407" operator="equal">
      <formula>"BAJO"</formula>
    </cfRule>
    <cfRule type="cellIs" dxfId="140" priority="408" operator="equal">
      <formula>"MODERADO"</formula>
    </cfRule>
  </conditionalFormatting>
  <conditionalFormatting sqref="AA25:AA27">
    <cfRule type="cellIs" dxfId="139" priority="400" operator="equal">
      <formula>"Muy Baja"</formula>
    </cfRule>
    <cfRule type="cellIs" dxfId="138" priority="401" operator="equal">
      <formula>"Baja"</formula>
    </cfRule>
    <cfRule type="cellIs" dxfId="137" priority="402" operator="equal">
      <formula>"Media"</formula>
    </cfRule>
    <cfRule type="cellIs" dxfId="136" priority="403" operator="equal">
      <formula>"Muy Alta"</formula>
    </cfRule>
    <cfRule type="cellIs" dxfId="135" priority="404" operator="equal">
      <formula>"Alta"</formula>
    </cfRule>
  </conditionalFormatting>
  <conditionalFormatting sqref="AC25:AC27">
    <cfRule type="cellIs" dxfId="134" priority="395" operator="equal">
      <formula>"Catastrófico"</formula>
    </cfRule>
    <cfRule type="cellIs" dxfId="133" priority="396" operator="equal">
      <formula>"Mayor"</formula>
    </cfRule>
    <cfRule type="cellIs" dxfId="132" priority="397" operator="equal">
      <formula>"Moderado"</formula>
    </cfRule>
    <cfRule type="cellIs" dxfId="131" priority="398" operator="equal">
      <formula>"Menor"</formula>
    </cfRule>
    <cfRule type="cellIs" dxfId="130" priority="399" operator="equal">
      <formula>"Leve"</formula>
    </cfRule>
  </conditionalFormatting>
  <conditionalFormatting sqref="AF25:AF27">
    <cfRule type="cellIs" dxfId="129" priority="391" operator="equal">
      <formula>"EXTREMO"</formula>
    </cfRule>
    <cfRule type="cellIs" dxfId="128" priority="392" operator="equal">
      <formula>"ALTO"</formula>
    </cfRule>
    <cfRule type="cellIs" dxfId="127" priority="393" operator="equal">
      <formula>"BAJO"</formula>
    </cfRule>
    <cfRule type="cellIs" dxfId="126" priority="394" operator="equal">
      <formula>"MODERADO"</formula>
    </cfRule>
  </conditionalFormatting>
  <conditionalFormatting sqref="AA28">
    <cfRule type="cellIs" dxfId="125" priority="344" operator="equal">
      <formula>"B+$Z$17Muy Baja"</formula>
    </cfRule>
    <cfRule type="cellIs" dxfId="124" priority="345" operator="equal">
      <formula>"Baja"</formula>
    </cfRule>
    <cfRule type="cellIs" dxfId="123" priority="346" operator="equal">
      <formula>"Media"</formula>
    </cfRule>
    <cfRule type="cellIs" dxfId="122" priority="347" operator="equal">
      <formula>"Muy Alta"</formula>
    </cfRule>
    <cfRule type="cellIs" dxfId="121" priority="348" operator="equal">
      <formula>"Alta"</formula>
    </cfRule>
  </conditionalFormatting>
  <conditionalFormatting sqref="AC28">
    <cfRule type="cellIs" dxfId="120" priority="339" operator="equal">
      <formula>"Catastrófico"</formula>
    </cfRule>
    <cfRule type="cellIs" dxfId="119" priority="340" operator="equal">
      <formula>"Mayor"</formula>
    </cfRule>
    <cfRule type="cellIs" dxfId="118" priority="341" operator="equal">
      <formula>"Moderado"</formula>
    </cfRule>
    <cfRule type="cellIs" dxfId="117" priority="342" operator="equal">
      <formula>"Menor"</formula>
    </cfRule>
    <cfRule type="cellIs" dxfId="116" priority="343" operator="equal">
      <formula>"Leve"</formula>
    </cfRule>
  </conditionalFormatting>
  <conditionalFormatting sqref="AF28">
    <cfRule type="cellIs" dxfId="115" priority="335" operator="equal">
      <formula>"EXTREMO"</formula>
    </cfRule>
    <cfRule type="cellIs" dxfId="114" priority="336" operator="equal">
      <formula>"ALTO"</formula>
    </cfRule>
    <cfRule type="cellIs" dxfId="113" priority="337" operator="equal">
      <formula>"BAJO"</formula>
    </cfRule>
    <cfRule type="cellIs" dxfId="112" priority="338" operator="equal">
      <formula>"MODERADO"</formula>
    </cfRule>
  </conditionalFormatting>
  <conditionalFormatting sqref="AA18:AA19">
    <cfRule type="cellIs" dxfId="111" priority="232" operator="equal">
      <formula>"Muy Baja"</formula>
    </cfRule>
    <cfRule type="cellIs" dxfId="110" priority="233" operator="equal">
      <formula>"Baja"</formula>
    </cfRule>
    <cfRule type="cellIs" dxfId="109" priority="234" operator="equal">
      <formula>"Media"</formula>
    </cfRule>
    <cfRule type="cellIs" dxfId="108" priority="235" operator="equal">
      <formula>"Muy Alta"</formula>
    </cfRule>
    <cfRule type="cellIs" dxfId="107" priority="236" operator="equal">
      <formula>"Alta"</formula>
    </cfRule>
  </conditionalFormatting>
  <conditionalFormatting sqref="AF18">
    <cfRule type="cellIs" dxfId="106" priority="223" operator="equal">
      <formula>"EXTREMO"</formula>
    </cfRule>
    <cfRule type="cellIs" dxfId="105" priority="224" operator="equal">
      <formula>"ALTO"</formula>
    </cfRule>
    <cfRule type="cellIs" dxfId="104" priority="225" operator="equal">
      <formula>"BAJO"</formula>
    </cfRule>
    <cfRule type="cellIs" dxfId="103" priority="226" operator="equal">
      <formula>"MODERADO"</formula>
    </cfRule>
  </conditionalFormatting>
  <conditionalFormatting sqref="AC18">
    <cfRule type="cellIs" dxfId="102" priority="213" operator="equal">
      <formula>"Catastrófico"</formula>
    </cfRule>
    <cfRule type="cellIs" dxfId="101" priority="214" operator="equal">
      <formula>"Mayor"</formula>
    </cfRule>
    <cfRule type="cellIs" dxfId="100" priority="215" operator="equal">
      <formula>"Moderado"</formula>
    </cfRule>
    <cfRule type="cellIs" dxfId="99" priority="216" operator="equal">
      <formula>"Menor"</formula>
    </cfRule>
    <cfRule type="cellIs" dxfId="98" priority="217" operator="equal">
      <formula>"Leve"</formula>
    </cfRule>
  </conditionalFormatting>
  <conditionalFormatting sqref="AF19">
    <cfRule type="cellIs" dxfId="97" priority="200" operator="equal">
      <formula>"EXTREMO"</formula>
    </cfRule>
    <cfRule type="cellIs" dxfId="96" priority="201" operator="equal">
      <formula>"ALTO"</formula>
    </cfRule>
    <cfRule type="cellIs" dxfId="95" priority="202" operator="equal">
      <formula>"BAJO"</formula>
    </cfRule>
    <cfRule type="cellIs" dxfId="94" priority="203" operator="equal">
      <formula>"MODERADO"</formula>
    </cfRule>
  </conditionalFormatting>
  <conditionalFormatting sqref="AA21:AA24">
    <cfRule type="cellIs" dxfId="93" priority="139" operator="equal">
      <formula>"B+$Z$17Muy Baja"</formula>
    </cfRule>
    <cfRule type="cellIs" dxfId="92" priority="140" operator="equal">
      <formula>"Baja"</formula>
    </cfRule>
    <cfRule type="cellIs" dxfId="91" priority="141" operator="equal">
      <formula>"Media"</formula>
    </cfRule>
    <cfRule type="cellIs" dxfId="90" priority="142" operator="equal">
      <formula>"Muy Alta"</formula>
    </cfRule>
    <cfRule type="cellIs" dxfId="89" priority="143" operator="equal">
      <formula>"Alta"</formula>
    </cfRule>
  </conditionalFormatting>
  <conditionalFormatting sqref="AC21:AC23">
    <cfRule type="cellIs" dxfId="88" priority="134" operator="equal">
      <formula>"Catastrófico"</formula>
    </cfRule>
    <cfRule type="cellIs" dxfId="87" priority="135" operator="equal">
      <formula>"Mayor"</formula>
    </cfRule>
    <cfRule type="cellIs" dxfId="86" priority="136" operator="equal">
      <formula>"Moderado"</formula>
    </cfRule>
    <cfRule type="cellIs" dxfId="85" priority="137" operator="equal">
      <formula>"Menor"</formula>
    </cfRule>
    <cfRule type="cellIs" dxfId="84" priority="138" operator="equal">
      <formula>"Leve"</formula>
    </cfRule>
  </conditionalFormatting>
  <conditionalFormatting sqref="AF21:AF23">
    <cfRule type="cellIs" dxfId="83" priority="130" operator="equal">
      <formula>"EXTREMO"</formula>
    </cfRule>
    <cfRule type="cellIs" dxfId="82" priority="131" operator="equal">
      <formula>"ALTO"</formula>
    </cfRule>
    <cfRule type="cellIs" dxfId="81" priority="132" operator="equal">
      <formula>"BAJO"</formula>
    </cfRule>
    <cfRule type="cellIs" dxfId="80" priority="133" operator="equal">
      <formula>"MODERADO"</formula>
    </cfRule>
  </conditionalFormatting>
  <conditionalFormatting sqref="AA29:AA34">
    <cfRule type="cellIs" dxfId="79" priority="125" operator="equal">
      <formula>"Muy Baja"</formula>
    </cfRule>
    <cfRule type="cellIs" dxfId="78" priority="126" operator="equal">
      <formula>"Baja"</formula>
    </cfRule>
    <cfRule type="cellIs" dxfId="77" priority="127" operator="equal">
      <formula>"Media"</formula>
    </cfRule>
    <cfRule type="cellIs" dxfId="76" priority="128" operator="equal">
      <formula>"Muy Alta"</formula>
    </cfRule>
    <cfRule type="cellIs" dxfId="75" priority="129" operator="equal">
      <formula>"Alta"</formula>
    </cfRule>
  </conditionalFormatting>
  <conditionalFormatting sqref="AF29:AF34">
    <cfRule type="cellIs" dxfId="74" priority="121" operator="equal">
      <formula>"EXTREMO"</formula>
    </cfRule>
    <cfRule type="cellIs" dxfId="73" priority="122" operator="equal">
      <formula>"ALTO"</formula>
    </cfRule>
    <cfRule type="cellIs" dxfId="72" priority="123" operator="equal">
      <formula>"BAJO"</formula>
    </cfRule>
    <cfRule type="cellIs" dxfId="71" priority="124" operator="equal">
      <formula>"MODERADO"</formula>
    </cfRule>
  </conditionalFormatting>
  <conditionalFormatting sqref="AC29:AC34">
    <cfRule type="cellIs" dxfId="70" priority="116" operator="equal">
      <formula>"Catastrófico"</formula>
    </cfRule>
    <cfRule type="cellIs" dxfId="69" priority="117" operator="equal">
      <formula>"Mayor"</formula>
    </cfRule>
    <cfRule type="cellIs" dxfId="68" priority="118" operator="equal">
      <formula>"Moderado"</formula>
    </cfRule>
    <cfRule type="cellIs" dxfId="67" priority="119" operator="equal">
      <formula>"Menor"</formula>
    </cfRule>
    <cfRule type="cellIs" dxfId="66" priority="120" operator="equal">
      <formula>"Leve"</formula>
    </cfRule>
  </conditionalFormatting>
  <conditionalFormatting sqref="AF35">
    <cfRule type="cellIs" dxfId="65" priority="112" operator="equal">
      <formula>"EXTREMO"</formula>
    </cfRule>
    <cfRule type="cellIs" dxfId="64" priority="113" operator="equal">
      <formula>"ALTO"</formula>
    </cfRule>
    <cfRule type="cellIs" dxfId="63" priority="114" operator="equal">
      <formula>"BAJO"</formula>
    </cfRule>
    <cfRule type="cellIs" dxfId="62" priority="115" operator="equal">
      <formula>"MODERADO"</formula>
    </cfRule>
  </conditionalFormatting>
  <conditionalFormatting sqref="AA35">
    <cfRule type="cellIs" dxfId="61" priority="107" operator="equal">
      <formula>"B+$Z$17Muy Baja"</formula>
    </cfRule>
    <cfRule type="cellIs" dxfId="60" priority="108" operator="equal">
      <formula>"Baja"</formula>
    </cfRule>
    <cfRule type="cellIs" dxfId="59" priority="109" operator="equal">
      <formula>"Media"</formula>
    </cfRule>
    <cfRule type="cellIs" dxfId="58" priority="110" operator="equal">
      <formula>"Muy Alta"</formula>
    </cfRule>
    <cfRule type="cellIs" dxfId="57" priority="111" operator="equal">
      <formula>"Alta"</formula>
    </cfRule>
  </conditionalFormatting>
  <conditionalFormatting sqref="AC35">
    <cfRule type="cellIs" dxfId="56" priority="102" operator="equal">
      <formula>"Catastrófico"</formula>
    </cfRule>
    <cfRule type="cellIs" dxfId="55" priority="103" operator="equal">
      <formula>"Mayor"</formula>
    </cfRule>
    <cfRule type="cellIs" dxfId="54" priority="104" operator="equal">
      <formula>"Moderado"</formula>
    </cfRule>
    <cfRule type="cellIs" dxfId="53" priority="105" operator="equal">
      <formula>"Menor"</formula>
    </cfRule>
    <cfRule type="cellIs" dxfId="52" priority="106" operator="equal">
      <formula>"Leve"</formula>
    </cfRule>
  </conditionalFormatting>
  <conditionalFormatting sqref="AA36:AA39">
    <cfRule type="cellIs" dxfId="51" priority="97" operator="equal">
      <formula>"Muy Baja"</formula>
    </cfRule>
    <cfRule type="cellIs" dxfId="50" priority="98" operator="equal">
      <formula>"Baja"</formula>
    </cfRule>
    <cfRule type="cellIs" dxfId="49" priority="99" operator="equal">
      <formula>"Media"</formula>
    </cfRule>
    <cfRule type="cellIs" dxfId="48" priority="100" operator="equal">
      <formula>"Muy Alta"</formula>
    </cfRule>
    <cfRule type="cellIs" dxfId="47" priority="101" operator="equal">
      <formula>"Alta"</formula>
    </cfRule>
  </conditionalFormatting>
  <conditionalFormatting sqref="AF36:AF39">
    <cfRule type="cellIs" dxfId="46" priority="93" operator="equal">
      <formula>"EXTREMO"</formula>
    </cfRule>
    <cfRule type="cellIs" dxfId="45" priority="94" operator="equal">
      <formula>"ALTO"</formula>
    </cfRule>
    <cfRule type="cellIs" dxfId="44" priority="95" operator="equal">
      <formula>"BAJO"</formula>
    </cfRule>
    <cfRule type="cellIs" dxfId="43" priority="96" operator="equal">
      <formula>"MODERADO"</formula>
    </cfRule>
  </conditionalFormatting>
  <conditionalFormatting sqref="AC36:AC39">
    <cfRule type="cellIs" dxfId="42" priority="88" operator="equal">
      <formula>"Catastrófico"</formula>
    </cfRule>
    <cfRule type="cellIs" dxfId="41" priority="89" operator="equal">
      <formula>"Mayor"</formula>
    </cfRule>
    <cfRule type="cellIs" dxfId="40" priority="90" operator="equal">
      <formula>"Moderado"</formula>
    </cfRule>
    <cfRule type="cellIs" dxfId="39" priority="91" operator="equal">
      <formula>"Menor"</formula>
    </cfRule>
    <cfRule type="cellIs" dxfId="38" priority="92" operator="equal">
      <formula>"Leve"</formula>
    </cfRule>
  </conditionalFormatting>
  <conditionalFormatting sqref="H40:H43">
    <cfRule type="cellIs" dxfId="37" priority="83" operator="equal">
      <formula>"Muy Alta"</formula>
    </cfRule>
    <cfRule type="cellIs" dxfId="36" priority="84" operator="equal">
      <formula>"Alta"</formula>
    </cfRule>
    <cfRule type="cellIs" dxfId="35" priority="85" operator="equal">
      <formula>"Media"</formula>
    </cfRule>
    <cfRule type="cellIs" dxfId="34" priority="86" operator="equal">
      <formula>"Muy Baja"</formula>
    </cfRule>
    <cfRule type="cellIs" dxfId="33" priority="87" operator="equal">
      <formula>"Baja"</formula>
    </cfRule>
  </conditionalFormatting>
  <conditionalFormatting sqref="L40:L43">
    <cfRule type="cellIs" dxfId="32" priority="78" operator="equal">
      <formula>"Leve"</formula>
    </cfRule>
    <cfRule type="cellIs" dxfId="31" priority="79" operator="equal">
      <formula>"Catastrófico"</formula>
    </cfRule>
    <cfRule type="cellIs" dxfId="30" priority="80" operator="equal">
      <formula>"Mayor"</formula>
    </cfRule>
    <cfRule type="cellIs" dxfId="29" priority="81" operator="equal">
      <formula>"Moderado"</formula>
    </cfRule>
    <cfRule type="cellIs" dxfId="28" priority="82" operator="equal">
      <formula>"Menor"</formula>
    </cfRule>
  </conditionalFormatting>
  <conditionalFormatting sqref="AF40">
    <cfRule type="cellIs" dxfId="27" priority="70" operator="equal">
      <formula>"EXTREMO"</formula>
    </cfRule>
    <cfRule type="cellIs" dxfId="26" priority="71" operator="equal">
      <formula>"ALTO"</formula>
    </cfRule>
    <cfRule type="cellIs" dxfId="25" priority="72" operator="equal">
      <formula>"BAJO"</formula>
    </cfRule>
    <cfRule type="cellIs" dxfId="24" priority="73" operator="equal">
      <formula>"MODERADO"</formula>
    </cfRule>
  </conditionalFormatting>
  <conditionalFormatting sqref="AA40">
    <cfRule type="cellIs" dxfId="23" priority="65" operator="equal">
      <formula>"B+$Z$17Muy Baja"</formula>
    </cfRule>
    <cfRule type="cellIs" dxfId="22" priority="66" operator="equal">
      <formula>"Baja"</formula>
    </cfRule>
    <cfRule type="cellIs" dxfId="21" priority="67" operator="equal">
      <formula>"Media"</formula>
    </cfRule>
    <cfRule type="cellIs" dxfId="20" priority="68" operator="equal">
      <formula>"Muy Alta"</formula>
    </cfRule>
    <cfRule type="cellIs" dxfId="19" priority="69" operator="equal">
      <formula>"Alta"</formula>
    </cfRule>
  </conditionalFormatting>
  <conditionalFormatting sqref="AC40">
    <cfRule type="cellIs" dxfId="18" priority="60" operator="equal">
      <formula>"Catastrófico"</formula>
    </cfRule>
    <cfRule type="cellIs" dxfId="17" priority="61" operator="equal">
      <formula>"Mayor"</formula>
    </cfRule>
    <cfRule type="cellIs" dxfId="16" priority="62" operator="equal">
      <formula>"Moderado"</formula>
    </cfRule>
    <cfRule type="cellIs" dxfId="15" priority="63" operator="equal">
      <formula>"Menor"</formula>
    </cfRule>
    <cfRule type="cellIs" dxfId="14" priority="64" operator="equal">
      <formula>"Leve"</formula>
    </cfRule>
  </conditionalFormatting>
  <conditionalFormatting sqref="AA41:AA43">
    <cfRule type="cellIs" dxfId="13" priority="55" operator="equal">
      <formula>"Muy Baja"</formula>
    </cfRule>
    <cfRule type="cellIs" dxfId="12" priority="56" operator="equal">
      <formula>"Baja"</formula>
    </cfRule>
    <cfRule type="cellIs" dxfId="11" priority="57" operator="equal">
      <formula>"Media"</formula>
    </cfRule>
    <cfRule type="cellIs" dxfId="10" priority="58" operator="equal">
      <formula>"Muy Alta"</formula>
    </cfRule>
    <cfRule type="cellIs" dxfId="9" priority="59" operator="equal">
      <formula>"Alta"</formula>
    </cfRule>
  </conditionalFormatting>
  <conditionalFormatting sqref="AF41:AF43">
    <cfRule type="cellIs" dxfId="8" priority="51" operator="equal">
      <formula>"EXTREMO"</formula>
    </cfRule>
    <cfRule type="cellIs" dxfId="7" priority="52" operator="equal">
      <formula>"ALTO"</formula>
    </cfRule>
    <cfRule type="cellIs" dxfId="6" priority="53" operator="equal">
      <formula>"BAJO"</formula>
    </cfRule>
    <cfRule type="cellIs" dxfId="5" priority="54" operator="equal">
      <formula>"MODERADO"</formula>
    </cfRule>
  </conditionalFormatting>
  <conditionalFormatting sqref="AC41:AC43">
    <cfRule type="cellIs" dxfId="4" priority="46" operator="equal">
      <formula>"Catastrófico"</formula>
    </cfRule>
    <cfRule type="cellIs" dxfId="3" priority="47" operator="equal">
      <formula>"Mayor"</formula>
    </cfRule>
    <cfRule type="cellIs" dxfId="2" priority="48" operator="equal">
      <formula>"Moderado"</formula>
    </cfRule>
    <cfRule type="cellIs" dxfId="1" priority="49" operator="equal">
      <formula>"Menor"</formula>
    </cfRule>
    <cfRule type="cellIs" dxfId="0" priority="50" operator="equal">
      <formula>"Leve"</formula>
    </cfRule>
  </conditionalFormatting>
  <pageMargins left="0.70866141732283472" right="0.70866141732283472" top="0.74803149606299213" bottom="0.74803149606299213" header="0.31496062992125984" footer="0.31496062992125984"/>
  <pageSetup paperSize="41" scale="54" fitToWidth="3" fitToHeight="3" orientation="landscape" r:id="rId1"/>
  <colBreaks count="1" manualBreakCount="1">
    <brk id="16" max="23" man="1"/>
  </colBreaks>
  <ignoredErrors>
    <ignoredError sqref="M17" evalError="1"/>
  </ignoredError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7CF86C26-8C14-4E30-92E4-11D42FE3F607}">
          <x14:formula1>
            <xm:f>Datos!$A$4:$A$6</xm:f>
          </x14:formula1>
          <xm:sqref>B17:B43</xm:sqref>
        </x14:dataValidation>
        <x14:dataValidation type="list" allowBlank="1" showInputMessage="1" showErrorMessage="1" xr:uid="{24BF034C-8DF6-4DDD-AB0C-FB15D8D5C9DC}">
          <x14:formula1>
            <xm:f>Datos!$O$3:$O$15</xm:f>
          </x14:formula1>
          <xm:sqref>J17:J43</xm:sqref>
        </x14:dataValidation>
        <x14:dataValidation type="list" allowBlank="1" showInputMessage="1" showErrorMessage="1" xr:uid="{A1FA52A4-69DE-4657-98CA-1920C8A6A77B}">
          <x14:formula1>
            <xm:f>Datos!$P$19:$P$22</xm:f>
          </x14:formula1>
          <xm:sqref>T17:T43</xm:sqref>
        </x14:dataValidation>
        <x14:dataValidation type="list" allowBlank="1" showInputMessage="1" showErrorMessage="1" xr:uid="{B5CA7F40-8C14-496F-BFA9-3397672B45BD}">
          <x14:formula1>
            <xm:f>Datos!$P$25:$P$26</xm:f>
          </x14:formula1>
          <xm:sqref>U17:U43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145F3-C2C7-423E-A64C-54A21F4DB808}">
  <dimension ref="A3:Q28"/>
  <sheetViews>
    <sheetView topLeftCell="H14" zoomScale="120" zoomScaleNormal="120" workbookViewId="0">
      <selection activeCell="K28" sqref="K28"/>
    </sheetView>
  </sheetViews>
  <sheetFormatPr baseColWidth="10" defaultColWidth="11.42578125" defaultRowHeight="15" x14ac:dyDescent="0.25"/>
  <cols>
    <col min="7" max="7" width="14.85546875" customWidth="1"/>
    <col min="10" max="10" width="33" customWidth="1"/>
    <col min="15" max="15" width="81.42578125" customWidth="1"/>
  </cols>
  <sheetData>
    <row r="3" spans="1:17" x14ac:dyDescent="0.25">
      <c r="A3" s="26" t="s">
        <v>264</v>
      </c>
      <c r="D3" t="s">
        <v>265</v>
      </c>
      <c r="G3" t="s">
        <v>266</v>
      </c>
      <c r="J3" t="s">
        <v>267</v>
      </c>
      <c r="O3" t="s">
        <v>268</v>
      </c>
    </row>
    <row r="4" spans="1:17" x14ac:dyDescent="0.25">
      <c r="A4" t="s">
        <v>269</v>
      </c>
      <c r="D4" t="s">
        <v>270</v>
      </c>
      <c r="E4" s="25">
        <v>0.2</v>
      </c>
      <c r="G4" t="s">
        <v>271</v>
      </c>
      <c r="H4" s="25">
        <v>0.2</v>
      </c>
      <c r="J4" t="s">
        <v>272</v>
      </c>
      <c r="K4" t="s">
        <v>273</v>
      </c>
      <c r="O4" t="s">
        <v>243</v>
      </c>
      <c r="P4" s="3" t="s">
        <v>274</v>
      </c>
      <c r="Q4" s="28">
        <v>0.2</v>
      </c>
    </row>
    <row r="5" spans="1:17" x14ac:dyDescent="0.25">
      <c r="A5" t="s">
        <v>58</v>
      </c>
      <c r="D5" t="s">
        <v>275</v>
      </c>
      <c r="E5" s="25">
        <v>0.4</v>
      </c>
      <c r="G5" t="s">
        <v>276</v>
      </c>
      <c r="H5" s="25">
        <v>0.4</v>
      </c>
      <c r="J5" t="s">
        <v>277</v>
      </c>
      <c r="K5" t="s">
        <v>273</v>
      </c>
      <c r="O5" s="27" t="s">
        <v>278</v>
      </c>
      <c r="P5" s="3" t="s">
        <v>279</v>
      </c>
      <c r="Q5" s="28">
        <v>0.4</v>
      </c>
    </row>
    <row r="6" spans="1:17" x14ac:dyDescent="0.25">
      <c r="A6" t="s">
        <v>280</v>
      </c>
      <c r="D6" t="s">
        <v>281</v>
      </c>
      <c r="E6" s="25">
        <v>0.6</v>
      </c>
      <c r="G6" t="s">
        <v>282</v>
      </c>
      <c r="H6" s="25">
        <v>0.6</v>
      </c>
      <c r="J6" t="s">
        <v>283</v>
      </c>
      <c r="K6" t="s">
        <v>282</v>
      </c>
      <c r="O6" t="s">
        <v>284</v>
      </c>
      <c r="P6" s="3" t="s">
        <v>285</v>
      </c>
      <c r="Q6" s="28">
        <v>0.6</v>
      </c>
    </row>
    <row r="7" spans="1:17" x14ac:dyDescent="0.25">
      <c r="D7" t="s">
        <v>286</v>
      </c>
      <c r="E7" s="25">
        <v>0.8</v>
      </c>
      <c r="G7" t="s">
        <v>287</v>
      </c>
      <c r="H7" s="25">
        <v>0.8</v>
      </c>
      <c r="J7" t="s">
        <v>288</v>
      </c>
      <c r="K7" t="s">
        <v>289</v>
      </c>
      <c r="O7" t="s">
        <v>290</v>
      </c>
      <c r="P7" s="3" t="s">
        <v>291</v>
      </c>
      <c r="Q7" s="28">
        <v>0.8</v>
      </c>
    </row>
    <row r="8" spans="1:17" x14ac:dyDescent="0.25">
      <c r="D8" t="s">
        <v>292</v>
      </c>
      <c r="E8" s="25">
        <v>1</v>
      </c>
      <c r="G8" t="s">
        <v>293</v>
      </c>
      <c r="H8" s="25">
        <v>1</v>
      </c>
      <c r="J8" t="s">
        <v>294</v>
      </c>
      <c r="K8" t="s">
        <v>295</v>
      </c>
      <c r="O8" t="s">
        <v>296</v>
      </c>
      <c r="P8" s="3" t="s">
        <v>297</v>
      </c>
      <c r="Q8" s="28">
        <v>1</v>
      </c>
    </row>
    <row r="9" spans="1:17" x14ac:dyDescent="0.25">
      <c r="J9" t="s">
        <v>298</v>
      </c>
      <c r="K9" t="s">
        <v>273</v>
      </c>
    </row>
    <row r="10" spans="1:17" x14ac:dyDescent="0.25">
      <c r="J10" t="s">
        <v>299</v>
      </c>
      <c r="K10" t="s">
        <v>282</v>
      </c>
      <c r="O10" t="s">
        <v>300</v>
      </c>
    </row>
    <row r="11" spans="1:17" x14ac:dyDescent="0.25">
      <c r="J11" t="s">
        <v>301</v>
      </c>
      <c r="K11" t="s">
        <v>282</v>
      </c>
      <c r="O11" t="s">
        <v>302</v>
      </c>
      <c r="P11" s="3" t="s">
        <v>274</v>
      </c>
      <c r="Q11" s="28">
        <v>0.2</v>
      </c>
    </row>
    <row r="12" spans="1:17" ht="30.75" customHeight="1" x14ac:dyDescent="0.25">
      <c r="J12" t="s">
        <v>303</v>
      </c>
      <c r="K12" t="s">
        <v>289</v>
      </c>
      <c r="O12" s="27" t="s">
        <v>304</v>
      </c>
      <c r="P12" s="3" t="s">
        <v>279</v>
      </c>
      <c r="Q12" s="28">
        <v>0.4</v>
      </c>
    </row>
    <row r="13" spans="1:17" ht="30" x14ac:dyDescent="0.25">
      <c r="J13" t="s">
        <v>305</v>
      </c>
      <c r="K13" t="s">
        <v>295</v>
      </c>
      <c r="O13" s="27" t="s">
        <v>62</v>
      </c>
      <c r="P13" s="3" t="s">
        <v>285</v>
      </c>
      <c r="Q13" s="28">
        <v>0.6</v>
      </c>
    </row>
    <row r="14" spans="1:17" ht="30" x14ac:dyDescent="0.25">
      <c r="J14" t="s">
        <v>306</v>
      </c>
      <c r="K14" t="s">
        <v>282</v>
      </c>
      <c r="O14" s="27" t="s">
        <v>97</v>
      </c>
      <c r="P14" s="3" t="s">
        <v>291</v>
      </c>
      <c r="Q14" s="28">
        <v>0.8</v>
      </c>
    </row>
    <row r="15" spans="1:17" ht="30" x14ac:dyDescent="0.25">
      <c r="J15" t="s">
        <v>307</v>
      </c>
      <c r="K15" t="s">
        <v>282</v>
      </c>
      <c r="O15" s="27" t="s">
        <v>308</v>
      </c>
      <c r="P15" s="3" t="s">
        <v>297</v>
      </c>
      <c r="Q15" s="28">
        <v>1</v>
      </c>
    </row>
    <row r="16" spans="1:17" x14ac:dyDescent="0.25">
      <c r="J16" t="s">
        <v>309</v>
      </c>
      <c r="K16" t="s">
        <v>282</v>
      </c>
    </row>
    <row r="17" spans="10:16" x14ac:dyDescent="0.25">
      <c r="J17" t="s">
        <v>310</v>
      </c>
      <c r="K17" t="s">
        <v>289</v>
      </c>
    </row>
    <row r="18" spans="10:16" x14ac:dyDescent="0.25">
      <c r="J18" t="s">
        <v>311</v>
      </c>
      <c r="K18" t="s">
        <v>295</v>
      </c>
    </row>
    <row r="19" spans="10:16" x14ac:dyDescent="0.25">
      <c r="J19" t="s">
        <v>312</v>
      </c>
      <c r="K19" t="s">
        <v>282</v>
      </c>
      <c r="P19" t="s">
        <v>313</v>
      </c>
    </row>
    <row r="20" spans="10:16" x14ac:dyDescent="0.25">
      <c r="J20" t="s">
        <v>314</v>
      </c>
      <c r="K20" t="s">
        <v>282</v>
      </c>
      <c r="P20" t="s">
        <v>78</v>
      </c>
    </row>
    <row r="21" spans="10:16" x14ac:dyDescent="0.25">
      <c r="J21" t="s">
        <v>315</v>
      </c>
      <c r="K21" t="s">
        <v>289</v>
      </c>
      <c r="P21" t="s">
        <v>64</v>
      </c>
    </row>
    <row r="22" spans="10:16" x14ac:dyDescent="0.25">
      <c r="J22" t="s">
        <v>316</v>
      </c>
      <c r="K22" t="s">
        <v>289</v>
      </c>
      <c r="P22" t="s">
        <v>85</v>
      </c>
    </row>
    <row r="23" spans="10:16" x14ac:dyDescent="0.25">
      <c r="J23" t="s">
        <v>317</v>
      </c>
      <c r="K23" t="s">
        <v>295</v>
      </c>
    </row>
    <row r="24" spans="10:16" x14ac:dyDescent="0.25">
      <c r="J24" t="s">
        <v>318</v>
      </c>
      <c r="K24" t="s">
        <v>289</v>
      </c>
      <c r="P24" t="s">
        <v>319</v>
      </c>
    </row>
    <row r="25" spans="10:16" x14ac:dyDescent="0.25">
      <c r="J25" t="s">
        <v>320</v>
      </c>
      <c r="K25" t="s">
        <v>289</v>
      </c>
      <c r="P25" t="s">
        <v>321</v>
      </c>
    </row>
    <row r="26" spans="10:16" x14ac:dyDescent="0.25">
      <c r="J26" t="s">
        <v>322</v>
      </c>
      <c r="K26" t="s">
        <v>289</v>
      </c>
      <c r="P26" t="s">
        <v>65</v>
      </c>
    </row>
    <row r="27" spans="10:16" x14ac:dyDescent="0.25">
      <c r="J27" t="s">
        <v>323</v>
      </c>
      <c r="K27" t="s">
        <v>289</v>
      </c>
    </row>
    <row r="28" spans="10:16" x14ac:dyDescent="0.25">
      <c r="J28" t="s">
        <v>324</v>
      </c>
      <c r="K28" t="s">
        <v>295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960FE7278092C44B5607AA964C04AD8" ma:contentTypeVersion="15" ma:contentTypeDescription="Crear nuevo documento." ma:contentTypeScope="" ma:versionID="378fb78ec75ad350363cd758f6e5314f">
  <xsd:schema xmlns:xsd="http://www.w3.org/2001/XMLSchema" xmlns:xs="http://www.w3.org/2001/XMLSchema" xmlns:p="http://schemas.microsoft.com/office/2006/metadata/properties" xmlns:ns2="8befd943-4f51-4e42-85af-a07052259448" xmlns:ns3="d8efec78-3424-4c97-abf4-c2ff1d9e6d03" targetNamespace="http://schemas.microsoft.com/office/2006/metadata/properties" ma:root="true" ma:fieldsID="3dd5eb431885f519dd93f82fa2d88ad3" ns2:_="" ns3:_="">
    <xsd:import namespace="8befd943-4f51-4e42-85af-a07052259448"/>
    <xsd:import namespace="d8efec78-3424-4c97-abf4-c2ff1d9e6d0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efd943-4f51-4e42-85af-a070522594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8efec78-3424-4c97-abf4-c2ff1d9e6d03"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dbdcf5c2-d273-4d70-8f91-c5c66f26fa01}" ma:internalName="TaxCatchAll" ma:showField="CatchAllData" ma:web="d8efec78-3424-4c97-abf4-c2ff1d9e6d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befd943-4f51-4e42-85af-a07052259448">
      <Terms xmlns="http://schemas.microsoft.com/office/infopath/2007/PartnerControls"/>
    </lcf76f155ced4ddcb4097134ff3c332f>
    <TaxCatchAll xmlns="d8efec78-3424-4c97-abf4-c2ff1d9e6d03" xsi:nil="true"/>
  </documentManagement>
</p:properties>
</file>

<file path=customXml/itemProps1.xml><?xml version="1.0" encoding="utf-8"?>
<ds:datastoreItem xmlns:ds="http://schemas.openxmlformats.org/officeDocument/2006/customXml" ds:itemID="{266EBB08-9E77-4F23-83B9-424A735248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efd943-4f51-4e42-85af-a07052259448"/>
    <ds:schemaRef ds:uri="d8efec78-3424-4c97-abf4-c2ff1d9e6d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DFFBE4-0D96-4A78-874F-6096142175D3}">
  <ds:schemaRefs>
    <ds:schemaRef ds:uri="http://schemas.microsoft.com/sharepoint/v3/contenttype/forms"/>
  </ds:schemaRefs>
</ds:datastoreItem>
</file>

<file path=customXml/itemProps3.xml><?xml version="1.0" encoding="utf-8"?>
<ds:datastoreItem xmlns:ds="http://schemas.openxmlformats.org/officeDocument/2006/customXml" ds:itemID="{19918A53-7278-4A5C-8595-4EDEBD66ECCE}">
  <ds:schemaRefs>
    <ds:schemaRef ds:uri="http://schemas.microsoft.com/office/2006/metadata/properties"/>
    <ds:schemaRef ds:uri="http://schemas.microsoft.com/office/infopath/2007/PartnerControls"/>
    <ds:schemaRef ds:uri="8befd943-4f51-4e42-85af-a07052259448"/>
    <ds:schemaRef ds:uri="d8efec78-3424-4c97-abf4-c2ff1d9e6d0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Riesgos Gestión STMEO</vt:lpstr>
      <vt:lpstr>Datos</vt:lpstr>
      <vt:lpstr>'Riesgos Gestión STMEO'!Área_de_impresión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Willington Granados Herrera</dc:creator>
  <cp:keywords/>
  <dc:description/>
  <cp:lastModifiedBy>Ma. Pilar-Carlos A</cp:lastModifiedBy>
  <cp:revision/>
  <dcterms:created xsi:type="dcterms:W3CDTF">2021-05-10T15:52:34Z</dcterms:created>
  <dcterms:modified xsi:type="dcterms:W3CDTF">2022-12-14T16:23:37Z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0x010100C960FE7278092C44B5607AA964C04AD8</vt:lpwstr>
  </property>
  <property fmtid="{D5CDD505-2E9C-101B-9397-08002B2CF9AE}" pid="3" name="MediaServiceImageTags">
    <vt:lpwstr/>
  </property>
</Properties>
</file>