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Z:\CARPETA COMPARTIDA CONTROL INTERNO\2019\SEGUIMIENTO MAPAS DE RIESGOS DE GESTIÓN\SEGUIMIENTO II - 2019\"/>
    </mc:Choice>
  </mc:AlternateContent>
  <bookViews>
    <workbookView xWindow="0" yWindow="0" windowWidth="16815" windowHeight="7455" firstSheet="1" activeTab="3"/>
  </bookViews>
  <sheets>
    <sheet name="MAPA DE RIESGOS CORRUPCIÓN" sheetId="2" state="hidden" r:id="rId1"/>
    <sheet name="EDUCACIÓN" sheetId="8" r:id="rId2"/>
    <sheet name="EMPRENDER" sheetId="9" r:id="rId3"/>
    <sheet name="ESPIRITUALIDAD" sheetId="10" r:id="rId4"/>
    <sheet name="EXTERNADO" sheetId="11" r:id="rId5"/>
    <sheet name="INTERNADO" sheetId="12" r:id="rId6"/>
    <sheet name="PSICOSOCIAL" sheetId="13" r:id="rId7"/>
    <sheet name="SALUD" sheetId="14" r:id="rId8"/>
    <sheet name="TERRITORIO" sheetId="15" r:id="rId9"/>
    <sheet name="SOCIOLEGAL" sheetId="16" r:id="rId10"/>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46" i="16" l="1"/>
  <c r="O37" i="16"/>
  <c r="O36" i="16"/>
  <c r="O35" i="16"/>
  <c r="O34" i="16"/>
  <c r="O33" i="16"/>
  <c r="K33" i="16"/>
  <c r="O32" i="16"/>
  <c r="P31" i="16"/>
  <c r="Q31" i="16" s="1"/>
  <c r="O31" i="16"/>
  <c r="J31" i="16"/>
  <c r="H31" i="16"/>
  <c r="S31" i="16" s="1"/>
  <c r="T31" i="16" s="1"/>
  <c r="O30" i="16"/>
  <c r="O29" i="16"/>
  <c r="O28" i="16"/>
  <c r="O27" i="16"/>
  <c r="O26" i="16"/>
  <c r="K26" i="16"/>
  <c r="O25" i="16"/>
  <c r="P24" i="16"/>
  <c r="Q24" i="16" s="1"/>
  <c r="O24" i="16"/>
  <c r="J24" i="16"/>
  <c r="H24" i="16"/>
  <c r="O23" i="16"/>
  <c r="O22" i="16"/>
  <c r="O21" i="16"/>
  <c r="O20" i="16"/>
  <c r="O19" i="16"/>
  <c r="K19" i="16"/>
  <c r="O18" i="16"/>
  <c r="P17" i="16"/>
  <c r="Q17" i="16" s="1"/>
  <c r="O17" i="16"/>
  <c r="J17" i="16"/>
  <c r="H17" i="16"/>
  <c r="S17" i="16" s="1"/>
  <c r="T17" i="16" s="1"/>
  <c r="O16" i="16"/>
  <c r="O15" i="16"/>
  <c r="O14" i="16"/>
  <c r="O13" i="16"/>
  <c r="O12" i="16"/>
  <c r="K12" i="16"/>
  <c r="O11" i="16"/>
  <c r="O10" i="16"/>
  <c r="P10" i="16" s="1"/>
  <c r="Q10" i="16" s="1"/>
  <c r="J10" i="16"/>
  <c r="H10" i="16"/>
  <c r="S10" i="16" l="1"/>
  <c r="T10" i="16" s="1"/>
  <c r="W31" i="16"/>
  <c r="V31" i="16"/>
  <c r="U31" i="16"/>
  <c r="W33" i="16" s="1"/>
  <c r="S24" i="16"/>
  <c r="T24" i="16" s="1"/>
  <c r="V17" i="16"/>
  <c r="U17" i="16"/>
  <c r="W19" i="16" s="1"/>
  <c r="W17" i="16"/>
  <c r="K17" i="16"/>
  <c r="K10" i="16"/>
  <c r="K31" i="16"/>
  <c r="K24" i="16"/>
  <c r="W24" i="16" l="1"/>
  <c r="V24" i="16"/>
  <c r="U24" i="16"/>
  <c r="W26" i="16" s="1"/>
  <c r="W10" i="16"/>
  <c r="V10" i="16"/>
  <c r="U10" i="16"/>
  <c r="W12" i="16" l="1"/>
  <c r="AA32" i="15" l="1"/>
  <c r="O23" i="15"/>
  <c r="O22" i="15"/>
  <c r="O21" i="15"/>
  <c r="O20" i="15"/>
  <c r="O19" i="15"/>
  <c r="K19" i="15"/>
  <c r="O18" i="15"/>
  <c r="P17" i="15"/>
  <c r="Q17" i="15" s="1"/>
  <c r="O17" i="15"/>
  <c r="J17" i="15"/>
  <c r="H17" i="15"/>
  <c r="O16" i="15"/>
  <c r="O15" i="15"/>
  <c r="O14" i="15"/>
  <c r="O13" i="15"/>
  <c r="O12" i="15"/>
  <c r="K12" i="15"/>
  <c r="O11" i="15"/>
  <c r="O10" i="15"/>
  <c r="P10" i="15" s="1"/>
  <c r="Q10" i="15" s="1"/>
  <c r="S10" i="15" s="1"/>
  <c r="T10" i="15" s="1"/>
  <c r="K10" i="15"/>
  <c r="J10" i="15"/>
  <c r="H10" i="15"/>
  <c r="S17" i="15" l="1"/>
  <c r="T17" i="15" s="1"/>
  <c r="V10" i="15"/>
  <c r="U10" i="15"/>
  <c r="W10" i="15"/>
  <c r="K17" i="15"/>
  <c r="W17" i="15" l="1"/>
  <c r="V17" i="15"/>
  <c r="U17" i="15"/>
  <c r="AA47" i="14" l="1"/>
  <c r="O39" i="14"/>
  <c r="O38" i="14"/>
  <c r="O37" i="14"/>
  <c r="O36" i="14"/>
  <c r="O35" i="14"/>
  <c r="K35" i="14"/>
  <c r="O34" i="14"/>
  <c r="P33" i="14"/>
  <c r="Q33" i="14" s="1"/>
  <c r="O33" i="14"/>
  <c r="J33" i="14"/>
  <c r="S33" i="14" s="1"/>
  <c r="T33" i="14" s="1"/>
  <c r="H33" i="14"/>
  <c r="K33" i="14" s="1"/>
  <c r="O32" i="14"/>
  <c r="O31" i="14"/>
  <c r="O30" i="14"/>
  <c r="O29" i="14"/>
  <c r="O28" i="14"/>
  <c r="K28" i="14"/>
  <c r="O27" i="14"/>
  <c r="O26" i="14"/>
  <c r="P26" i="14" s="1"/>
  <c r="Q26" i="14" s="1"/>
  <c r="J26" i="14"/>
  <c r="H26" i="14"/>
  <c r="K26" i="14" s="1"/>
  <c r="O25" i="14"/>
  <c r="O24" i="14"/>
  <c r="O23" i="14"/>
  <c r="O22" i="14"/>
  <c r="O21" i="14"/>
  <c r="K21" i="14"/>
  <c r="O20" i="14"/>
  <c r="O19" i="14"/>
  <c r="P19" i="14" s="1"/>
  <c r="Q19" i="14" s="1"/>
  <c r="S19" i="14" s="1"/>
  <c r="T19" i="14" s="1"/>
  <c r="K19" i="14"/>
  <c r="J19" i="14"/>
  <c r="H19" i="14"/>
  <c r="O18" i="14"/>
  <c r="O17" i="14"/>
  <c r="O16" i="14"/>
  <c r="O15" i="14"/>
  <c r="O14" i="14"/>
  <c r="K14" i="14"/>
  <c r="O13" i="14"/>
  <c r="O12" i="14"/>
  <c r="P12" i="14" s="1"/>
  <c r="Q12" i="14" s="1"/>
  <c r="S12" i="14" s="1"/>
  <c r="T12" i="14" s="1"/>
  <c r="J12" i="14"/>
  <c r="K12" i="14" s="1"/>
  <c r="H12" i="14"/>
  <c r="W33" i="14" l="1"/>
  <c r="V33" i="14"/>
  <c r="U33" i="14"/>
  <c r="W35" i="14" s="1"/>
  <c r="V19" i="14"/>
  <c r="U19" i="14"/>
  <c r="W19" i="14"/>
  <c r="U12" i="14"/>
  <c r="W14" i="14" s="1"/>
  <c r="W12" i="14"/>
  <c r="V12" i="14"/>
  <c r="S26" i="14"/>
  <c r="T26" i="14" s="1"/>
  <c r="W26" i="14" l="1"/>
  <c r="V26" i="14"/>
  <c r="U26" i="14"/>
  <c r="W28" i="14" s="1"/>
  <c r="W21" i="14"/>
  <c r="AA32" i="13" l="1"/>
  <c r="O23" i="13"/>
  <c r="O22" i="13"/>
  <c r="O21" i="13"/>
  <c r="O20" i="13"/>
  <c r="O19" i="13"/>
  <c r="P17" i="13" s="1"/>
  <c r="Q17" i="13" s="1"/>
  <c r="K19" i="13"/>
  <c r="O18" i="13"/>
  <c r="O17" i="13"/>
  <c r="J17" i="13"/>
  <c r="S17" i="13" s="1"/>
  <c r="T17" i="13" s="1"/>
  <c r="H17" i="13"/>
  <c r="K17" i="13" s="1"/>
  <c r="O16" i="13"/>
  <c r="O15" i="13"/>
  <c r="O14" i="13"/>
  <c r="O13" i="13"/>
  <c r="O12" i="13"/>
  <c r="K12" i="13"/>
  <c r="O11" i="13"/>
  <c r="P10" i="13"/>
  <c r="Q10" i="13" s="1"/>
  <c r="O10" i="13"/>
  <c r="J10" i="13"/>
  <c r="H10" i="13"/>
  <c r="S10" i="13" l="1"/>
  <c r="T10" i="13" s="1"/>
  <c r="W17" i="13"/>
  <c r="V17" i="13"/>
  <c r="U17" i="13"/>
  <c r="K10" i="13"/>
  <c r="W19" i="13" l="1"/>
  <c r="W10" i="13"/>
  <c r="V10" i="13"/>
  <c r="U10" i="13"/>
  <c r="W12" i="13" l="1"/>
  <c r="AA39" i="12" l="1"/>
  <c r="O30" i="12"/>
  <c r="O29" i="12"/>
  <c r="O28" i="12"/>
  <c r="O27" i="12"/>
  <c r="O26" i="12"/>
  <c r="P24" i="12" s="1"/>
  <c r="Q24" i="12" s="1"/>
  <c r="K26" i="12"/>
  <c r="O25" i="12"/>
  <c r="O24" i="12"/>
  <c r="J24" i="12"/>
  <c r="S24" i="12" s="1"/>
  <c r="T24" i="12" s="1"/>
  <c r="H24" i="12"/>
  <c r="K24" i="12" s="1"/>
  <c r="O23" i="12"/>
  <c r="O22" i="12"/>
  <c r="O21" i="12"/>
  <c r="O20" i="12"/>
  <c r="O19" i="12"/>
  <c r="K19" i="12"/>
  <c r="O18" i="12"/>
  <c r="P17" i="12"/>
  <c r="Q17" i="12" s="1"/>
  <c r="S17" i="12" s="1"/>
  <c r="T17" i="12" s="1"/>
  <c r="O17" i="12"/>
  <c r="J17" i="12"/>
  <c r="H17" i="12"/>
  <c r="K17" i="12" s="1"/>
  <c r="O16" i="12"/>
  <c r="O15" i="12"/>
  <c r="O14" i="12"/>
  <c r="O13" i="12"/>
  <c r="O12" i="12"/>
  <c r="K12" i="12"/>
  <c r="O11" i="12"/>
  <c r="O10" i="12"/>
  <c r="P10" i="12" s="1"/>
  <c r="Q10" i="12" s="1"/>
  <c r="J10" i="12"/>
  <c r="H10" i="12"/>
  <c r="S10" i="12" l="1"/>
  <c r="T10" i="12" s="1"/>
  <c r="W24" i="12"/>
  <c r="U24" i="12"/>
  <c r="W26" i="12" s="1"/>
  <c r="V24" i="12"/>
  <c r="W17" i="12"/>
  <c r="V17" i="12"/>
  <c r="U17" i="12"/>
  <c r="W19" i="12" s="1"/>
  <c r="K10" i="12"/>
  <c r="V10" i="12" l="1"/>
  <c r="U10" i="12"/>
  <c r="W10" i="12"/>
  <c r="W12" i="12" l="1"/>
  <c r="AA39" i="11" l="1"/>
  <c r="O30" i="11"/>
  <c r="O29" i="11"/>
  <c r="O28" i="11"/>
  <c r="O27" i="11"/>
  <c r="O26" i="11"/>
  <c r="P24" i="11" s="1"/>
  <c r="Q24" i="11" s="1"/>
  <c r="K26" i="11"/>
  <c r="O25" i="11"/>
  <c r="O24" i="11"/>
  <c r="J24" i="11"/>
  <c r="H24" i="11"/>
  <c r="S24" i="11" s="1"/>
  <c r="T24" i="11" s="1"/>
  <c r="O23" i="11"/>
  <c r="O22" i="11"/>
  <c r="O21" i="11"/>
  <c r="O20" i="11"/>
  <c r="O19" i="11"/>
  <c r="K19" i="11"/>
  <c r="O18" i="11"/>
  <c r="P17" i="11"/>
  <c r="Q17" i="11" s="1"/>
  <c r="O17" i="11"/>
  <c r="J17" i="11"/>
  <c r="H17" i="11"/>
  <c r="O16" i="11"/>
  <c r="O15" i="11"/>
  <c r="O14" i="11"/>
  <c r="O13" i="11"/>
  <c r="O12" i="11"/>
  <c r="K12" i="11"/>
  <c r="O11" i="11"/>
  <c r="O10" i="11"/>
  <c r="P10" i="11" s="1"/>
  <c r="Q10" i="11" s="1"/>
  <c r="J10" i="11"/>
  <c r="H10" i="11"/>
  <c r="S10" i="11" s="1"/>
  <c r="T10" i="11" s="1"/>
  <c r="V10" i="11" l="1"/>
  <c r="U10" i="11"/>
  <c r="W12" i="11" s="1"/>
  <c r="W10" i="11"/>
  <c r="W24" i="11"/>
  <c r="V24" i="11"/>
  <c r="U24" i="11"/>
  <c r="W26" i="11" s="1"/>
  <c r="S17" i="11"/>
  <c r="T17" i="11" s="1"/>
  <c r="K10" i="11"/>
  <c r="K24" i="11"/>
  <c r="K17" i="11"/>
  <c r="W17" i="11" l="1"/>
  <c r="V17" i="11"/>
  <c r="U17" i="11"/>
  <c r="W19" i="11" s="1"/>
  <c r="AA46" i="10" l="1"/>
  <c r="O37" i="10"/>
  <c r="O36" i="10"/>
  <c r="O35" i="10"/>
  <c r="O34" i="10"/>
  <c r="O33" i="10"/>
  <c r="P31" i="10" s="1"/>
  <c r="Q31" i="10" s="1"/>
  <c r="S31" i="10" s="1"/>
  <c r="T31" i="10" s="1"/>
  <c r="K33" i="10"/>
  <c r="O32" i="10"/>
  <c r="O31" i="10"/>
  <c r="J31" i="10"/>
  <c r="K31" i="10" s="1"/>
  <c r="H31" i="10"/>
  <c r="O30" i="10"/>
  <c r="O29" i="10"/>
  <c r="O28" i="10"/>
  <c r="O27" i="10"/>
  <c r="O26" i="10"/>
  <c r="K26" i="10"/>
  <c r="O25" i="10"/>
  <c r="P24" i="10"/>
  <c r="Q24" i="10" s="1"/>
  <c r="O24" i="10"/>
  <c r="J24" i="10"/>
  <c r="H24" i="10"/>
  <c r="O23" i="10"/>
  <c r="O22" i="10"/>
  <c r="O21" i="10"/>
  <c r="O20" i="10"/>
  <c r="O19" i="10"/>
  <c r="K19" i="10"/>
  <c r="O18" i="10"/>
  <c r="O17" i="10"/>
  <c r="P17" i="10" s="1"/>
  <c r="Q17" i="10" s="1"/>
  <c r="J17" i="10"/>
  <c r="H17" i="10"/>
  <c r="O16" i="10"/>
  <c r="O15" i="10"/>
  <c r="O14" i="10"/>
  <c r="O13" i="10"/>
  <c r="O12" i="10"/>
  <c r="K12" i="10"/>
  <c r="O11" i="10"/>
  <c r="O10" i="10"/>
  <c r="P10" i="10" s="1"/>
  <c r="Q10" i="10" s="1"/>
  <c r="S10" i="10" s="1"/>
  <c r="T10" i="10" s="1"/>
  <c r="K10" i="10"/>
  <c r="J10" i="10"/>
  <c r="H10" i="10"/>
  <c r="W10" i="10" l="1"/>
  <c r="V10" i="10"/>
  <c r="U10" i="10"/>
  <c r="W12" i="10" s="1"/>
  <c r="S17" i="10"/>
  <c r="T17" i="10" s="1"/>
  <c r="W31" i="10"/>
  <c r="V31" i="10"/>
  <c r="U31" i="10"/>
  <c r="W33" i="10" s="1"/>
  <c r="S24" i="10"/>
  <c r="T24" i="10" s="1"/>
  <c r="K17" i="10"/>
  <c r="K24" i="10"/>
  <c r="W24" i="10" l="1"/>
  <c r="V24" i="10"/>
  <c r="U24" i="10"/>
  <c r="V17" i="10"/>
  <c r="U17" i="10"/>
  <c r="W19" i="10" s="1"/>
  <c r="W17" i="10"/>
  <c r="W26" i="10" l="1"/>
  <c r="AA33" i="9" l="1"/>
  <c r="O23" i="9"/>
  <c r="O22" i="9"/>
  <c r="O21" i="9"/>
  <c r="O20" i="9"/>
  <c r="O19" i="9"/>
  <c r="P17" i="9" s="1"/>
  <c r="Q17" i="9" s="1"/>
  <c r="K19" i="9"/>
  <c r="O18" i="9"/>
  <c r="O17" i="9"/>
  <c r="J17" i="9"/>
  <c r="H17" i="9"/>
  <c r="K17" i="9" s="1"/>
  <c r="O16" i="9"/>
  <c r="O15" i="9"/>
  <c r="O14" i="9"/>
  <c r="O13" i="9"/>
  <c r="O12" i="9"/>
  <c r="K12" i="9"/>
  <c r="O11" i="9"/>
  <c r="O10" i="9"/>
  <c r="P10" i="9" s="1"/>
  <c r="Q10" i="9" s="1"/>
  <c r="J10" i="9"/>
  <c r="H10" i="9"/>
  <c r="K10" i="9" s="1"/>
  <c r="S10" i="9" l="1"/>
  <c r="T10" i="9" s="1"/>
  <c r="S17" i="9"/>
  <c r="T17" i="9" s="1"/>
  <c r="W17" i="9" l="1"/>
  <c r="V17" i="9"/>
  <c r="U17" i="9"/>
  <c r="W19" i="9" s="1"/>
  <c r="W10" i="9"/>
  <c r="V10" i="9"/>
  <c r="U10" i="9"/>
  <c r="W12" i="9" s="1"/>
  <c r="AA53" i="8" l="1"/>
  <c r="O44" i="8"/>
  <c r="O43" i="8"/>
  <c r="O42" i="8"/>
  <c r="O41" i="8"/>
  <c r="O40" i="8"/>
  <c r="P38" i="8" s="1"/>
  <c r="Q38" i="8" s="1"/>
  <c r="K40" i="8"/>
  <c r="O39" i="8"/>
  <c r="O38" i="8"/>
  <c r="J38" i="8"/>
  <c r="S38" i="8" s="1"/>
  <c r="T38" i="8" s="1"/>
  <c r="H38" i="8"/>
  <c r="K38" i="8" s="1"/>
  <c r="O37" i="8"/>
  <c r="O36" i="8"/>
  <c r="O35" i="8"/>
  <c r="O34" i="8"/>
  <c r="O33" i="8"/>
  <c r="K33" i="8"/>
  <c r="O32" i="8"/>
  <c r="P31" i="8"/>
  <c r="Q31" i="8" s="1"/>
  <c r="S31" i="8" s="1"/>
  <c r="T31" i="8" s="1"/>
  <c r="O31" i="8"/>
  <c r="J31" i="8"/>
  <c r="H31" i="8"/>
  <c r="K31" i="8" s="1"/>
  <c r="O30" i="8"/>
  <c r="O29" i="8"/>
  <c r="O28" i="8"/>
  <c r="O27" i="8"/>
  <c r="O26" i="8"/>
  <c r="K26" i="8"/>
  <c r="O25" i="8"/>
  <c r="O24" i="8"/>
  <c r="P24" i="8" s="1"/>
  <c r="Q24" i="8" s="1"/>
  <c r="S24" i="8" s="1"/>
  <c r="T24" i="8" s="1"/>
  <c r="K24" i="8"/>
  <c r="J24" i="8"/>
  <c r="H24" i="8"/>
  <c r="O23" i="8"/>
  <c r="O22" i="8"/>
  <c r="O21" i="8"/>
  <c r="O20" i="8"/>
  <c r="O19" i="8"/>
  <c r="K19" i="8"/>
  <c r="O18" i="8"/>
  <c r="O17" i="8"/>
  <c r="P17" i="8" s="1"/>
  <c r="Q17" i="8" s="1"/>
  <c r="J17" i="8"/>
  <c r="H17" i="8"/>
  <c r="O16" i="8"/>
  <c r="O15" i="8"/>
  <c r="O14" i="8"/>
  <c r="O13" i="8"/>
  <c r="O12" i="8"/>
  <c r="K12" i="8"/>
  <c r="O11" i="8"/>
  <c r="P10" i="8"/>
  <c r="Q10" i="8" s="1"/>
  <c r="O10" i="8"/>
  <c r="J10" i="8"/>
  <c r="H10" i="8"/>
  <c r="S10" i="8" s="1"/>
  <c r="T10" i="8" s="1"/>
  <c r="S17" i="8" l="1"/>
  <c r="T17" i="8" s="1"/>
  <c r="W31" i="8"/>
  <c r="V31" i="8"/>
  <c r="U31" i="8"/>
  <c r="W33" i="8" s="1"/>
  <c r="V10" i="8"/>
  <c r="W10" i="8"/>
  <c r="U10" i="8"/>
  <c r="V24" i="8"/>
  <c r="U24" i="8"/>
  <c r="W26" i="8" s="1"/>
  <c r="W24" i="8"/>
  <c r="W38" i="8"/>
  <c r="V38" i="8"/>
  <c r="U38" i="8"/>
  <c r="W40" i="8" s="1"/>
  <c r="K17" i="8"/>
  <c r="K10" i="8"/>
  <c r="W12" i="8" l="1"/>
  <c r="U17" i="8"/>
  <c r="W17" i="8"/>
  <c r="V17" i="8"/>
  <c r="W19" i="8" l="1"/>
  <c r="N39" i="2" l="1"/>
  <c r="N38" i="2"/>
  <c r="N37" i="2"/>
  <c r="N36" i="2"/>
  <c r="N35" i="2"/>
  <c r="N34" i="2"/>
  <c r="N33" i="2"/>
  <c r="H33" i="2"/>
  <c r="F33" i="2"/>
  <c r="N32" i="2"/>
  <c r="N31" i="2"/>
  <c r="N30" i="2"/>
  <c r="N29" i="2"/>
  <c r="N28" i="2"/>
  <c r="N27" i="2"/>
  <c r="N26" i="2"/>
  <c r="H26" i="2"/>
  <c r="F26" i="2"/>
  <c r="W26" i="2" s="1"/>
  <c r="N25" i="2"/>
  <c r="N24" i="2"/>
  <c r="N23" i="2"/>
  <c r="N22" i="2"/>
  <c r="N21" i="2"/>
  <c r="N20" i="2"/>
  <c r="N19" i="2"/>
  <c r="H19" i="2"/>
  <c r="F19" i="2"/>
  <c r="O26" i="2" l="1"/>
  <c r="P26" i="2" s="1"/>
  <c r="O33" i="2"/>
  <c r="P33" i="2" s="1"/>
  <c r="S33" i="2" s="1"/>
  <c r="I33" i="2"/>
  <c r="Q26" i="2"/>
  <c r="R26" i="2" s="1"/>
  <c r="V26" i="2" s="1"/>
  <c r="S26" i="2"/>
  <c r="I26" i="2"/>
  <c r="O19" i="2"/>
  <c r="P19" i="2" s="1"/>
  <c r="S19" i="2" s="1"/>
  <c r="I19" i="2"/>
  <c r="F12" i="2"/>
  <c r="Q19" i="2" l="1"/>
  <c r="R19" i="2" s="1"/>
  <c r="V19" i="2" s="1"/>
  <c r="Q33" i="2"/>
  <c r="R33" i="2" s="1"/>
  <c r="X33" i="2"/>
  <c r="T33" i="2"/>
  <c r="Y33" i="2" s="1"/>
  <c r="J33" i="2"/>
  <c r="J35" i="2"/>
  <c r="W19" i="2"/>
  <c r="T26" i="2"/>
  <c r="Y26" i="2" s="1"/>
  <c r="Z26" i="2" s="1"/>
  <c r="X26" i="2"/>
  <c r="J26" i="2"/>
  <c r="J28" i="2"/>
  <c r="J21" i="2"/>
  <c r="J19" i="2"/>
  <c r="T19" i="2"/>
  <c r="Y19" i="2" s="1"/>
  <c r="X19" i="2"/>
  <c r="N14" i="2"/>
  <c r="N15" i="2"/>
  <c r="V33" i="2" l="1"/>
  <c r="W33" i="2"/>
  <c r="Z33" i="2" s="1"/>
  <c r="Z19" i="2"/>
  <c r="AA21" i="2" s="1"/>
  <c r="AA28" i="2"/>
  <c r="AA26" i="2"/>
  <c r="H12" i="2"/>
  <c r="N12" i="2"/>
  <c r="N13" i="2"/>
  <c r="N16" i="2"/>
  <c r="N17" i="2"/>
  <c r="N18" i="2"/>
  <c r="AA33" i="2" l="1"/>
  <c r="AA35" i="2"/>
  <c r="AA19" i="2"/>
  <c r="I12" i="2"/>
  <c r="J12" i="2" s="1"/>
  <c r="O12" i="2"/>
  <c r="P12" i="2" s="1"/>
  <c r="S12" i="2" s="1"/>
  <c r="Q12" i="2" l="1"/>
  <c r="R12" i="2" s="1"/>
  <c r="V12" i="2" s="1"/>
  <c r="X12" i="2"/>
  <c r="T12" i="2"/>
  <c r="Y12" i="2" s="1"/>
  <c r="J14" i="2"/>
  <c r="W12" i="2" l="1"/>
  <c r="Z12" i="2" s="1"/>
  <c r="AA14" i="2" s="1"/>
  <c r="AA12" i="2" l="1"/>
</calcChain>
</file>

<file path=xl/sharedStrings.xml><?xml version="1.0" encoding="utf-8"?>
<sst xmlns="http://schemas.openxmlformats.org/spreadsheetml/2006/main" count="1938" uniqueCount="506">
  <si>
    <t>Impacto</t>
  </si>
  <si>
    <t>Probabilidad</t>
  </si>
  <si>
    <t>Puntaje</t>
  </si>
  <si>
    <t>¿El control es automático?</t>
  </si>
  <si>
    <t>¿El control es manual?</t>
  </si>
  <si>
    <t>¿Se cuenta con evidencias de la ejecución y
seguimiento del control?</t>
  </si>
  <si>
    <t>¿Existen manuales, instructivos o procedimientos para el manejo del control?</t>
  </si>
  <si>
    <t>¿Está(n) definido(s) el(los) responsable(s) de la ejecución del control y del seguimiento?</t>
  </si>
  <si>
    <t>PROBABILIDAD</t>
  </si>
  <si>
    <t>IMPACTO</t>
  </si>
  <si>
    <t>ZONA DE RIESGO</t>
  </si>
  <si>
    <t>SÍ</t>
  </si>
  <si>
    <t>NO</t>
  </si>
  <si>
    <t>(1) RARA VEZ</t>
  </si>
  <si>
    <t>(2) IMPROBABLE</t>
  </si>
  <si>
    <t>(3) POSIBLE</t>
  </si>
  <si>
    <t>(4) PROBABLE</t>
  </si>
  <si>
    <t>(5) CASI SEGURO</t>
  </si>
  <si>
    <t>(5) MODERADO</t>
  </si>
  <si>
    <t>(20) CATASTROFICO</t>
  </si>
  <si>
    <t>(10) MAYOR</t>
  </si>
  <si>
    <t>VALORACIÓN DEL RIESGO</t>
  </si>
  <si>
    <t>ANALISIS DEL RIESGO</t>
  </si>
  <si>
    <t>SÍ/NO</t>
  </si>
  <si>
    <t>EVALUACIÓN DEL RIESGO</t>
  </si>
  <si>
    <t>CONTROL</t>
  </si>
  <si>
    <t>ELABORÓ</t>
  </si>
  <si>
    <t>FECHA</t>
  </si>
  <si>
    <t>REVISIÓN OFICINA ASESORA DE PLANEACIÓN</t>
  </si>
  <si>
    <t>REVISIÓN OFICINA DE CONTROL INTERNO</t>
  </si>
  <si>
    <t>APROBACIÓN LIDER DEL PROCESO</t>
  </si>
  <si>
    <t>FIRMA:</t>
  </si>
  <si>
    <t>NOMBRE:</t>
  </si>
  <si>
    <t>CARGO:</t>
  </si>
  <si>
    <t>CONTROL DE CAMBIOS</t>
  </si>
  <si>
    <t>¿En el tiempo que lleva la herramienta ha demostrado ser efectiva?</t>
  </si>
  <si>
    <t>¿La frecuencia de ejecución del control y seguimiento es adecuada?</t>
  </si>
  <si>
    <t>REVISION Y APROBACIÓN</t>
  </si>
  <si>
    <t>MONITOREO Y REVISIÓN</t>
  </si>
  <si>
    <t>PROCESO/OBJETIVO</t>
  </si>
  <si>
    <t>CAUSA</t>
  </si>
  <si>
    <t>RIESGO</t>
  </si>
  <si>
    <t>CONSECUENCIAS</t>
  </si>
  <si>
    <t>RIESGO INHERENTE</t>
  </si>
  <si>
    <t>RIESGO RESIDUAL</t>
  </si>
  <si>
    <t>AFECTA</t>
  </si>
  <si>
    <t>PERIODO DE EJECUCIÒN</t>
  </si>
  <si>
    <t>ACCIONES</t>
  </si>
  <si>
    <t>REGISTRO</t>
  </si>
  <si>
    <t>ACCIONES ASOCIADAS AL CONTROL</t>
  </si>
  <si>
    <t>RESPONSABLE</t>
  </si>
  <si>
    <t>INDICADOR</t>
  </si>
  <si>
    <t>IDENTIFICACIÓN DEL RIESGO</t>
  </si>
  <si>
    <r>
      <t xml:space="preserve">FECHA DE ACTUALIZACION:        </t>
    </r>
    <r>
      <rPr>
        <b/>
        <sz val="12"/>
        <color theme="0" tint="-0.499984740745262"/>
        <rFont val="Calibri"/>
        <family val="2"/>
        <scheme val="minor"/>
      </rPr>
      <t xml:space="preserve"> DIA / MES / AÑO</t>
    </r>
  </si>
  <si>
    <t>CONTROLES</t>
  </si>
  <si>
    <t>ACTUALIZACIÓN</t>
  </si>
  <si>
    <t>DESCRIPCIÓN DE CAMBIOS</t>
  </si>
  <si>
    <t>FECHA  (DIA/MES/AÑO)</t>
  </si>
  <si>
    <t>PROCESO/
OBJETIVO</t>
  </si>
  <si>
    <t>ACCIONES DE CONTINGENCIA</t>
  </si>
  <si>
    <t>ÁREA*/ OBJETIVO</t>
  </si>
  <si>
    <t>TIPO DE RIESGO</t>
  </si>
  <si>
    <t>(1) INSIGNIFICANTE</t>
  </si>
  <si>
    <t>ESTRATÉGICO</t>
  </si>
  <si>
    <t>(2) MENOR</t>
  </si>
  <si>
    <t>DE IMAGEN</t>
  </si>
  <si>
    <t>(3) MODERADO</t>
  </si>
  <si>
    <t>OPERATIVO</t>
  </si>
  <si>
    <t>(4) MAYOR</t>
  </si>
  <si>
    <t>(5) CATASTRÓFICO</t>
  </si>
  <si>
    <t>TECNOLOGÍA</t>
  </si>
  <si>
    <t>DESCRIPCIÓN DE CAMBIOS EN RIESGOS</t>
  </si>
  <si>
    <t>FECHA DE ACTUALIZACIÓN:</t>
  </si>
  <si>
    <t>APROBACIÓN LÍDER DEL PROCESO</t>
  </si>
  <si>
    <t>ANÁLISIS DEL RIESGO</t>
  </si>
  <si>
    <t>FORMULACIÓN</t>
  </si>
  <si>
    <t>SEGUIMIENTO 1</t>
  </si>
  <si>
    <t>SEGUIMIENTO 2</t>
  </si>
  <si>
    <t>SEGUIMIENTO 3</t>
  </si>
  <si>
    <r>
      <t xml:space="preserve">ACCIÓN: </t>
    </r>
    <r>
      <rPr>
        <sz val="10"/>
        <color theme="1"/>
        <rFont val="Times New Roman"/>
        <family val="1"/>
      </rPr>
      <t>(Marcar con "X")</t>
    </r>
  </si>
  <si>
    <t>P</t>
  </si>
  <si>
    <t>I</t>
  </si>
  <si>
    <t>REVISÓ</t>
  </si>
  <si>
    <t>PROCESO</t>
  </si>
  <si>
    <t>FORMATO</t>
  </si>
  <si>
    <t>GESTIÓN DE MEJORAMIENTO</t>
  </si>
  <si>
    <t>CÓDIGO</t>
  </si>
  <si>
    <t>PÁGINA</t>
  </si>
  <si>
    <t>VERSIÓN</t>
  </si>
  <si>
    <t>VIGENTE DESDE</t>
  </si>
  <si>
    <t>REFORMULACIÓN</t>
  </si>
  <si>
    <t>FECHA  (DIA/MES/AAAA)</t>
  </si>
  <si>
    <t>MAPA DE RIESGOS DE GESTIÓN</t>
  </si>
  <si>
    <t>PERIODO DE EJECUCIÓN</t>
  </si>
  <si>
    <t>* El campo "Área" solo aplica al interior del IDIPRON para entender el objetivo del área donde se genera el riesgo y el alcance del mismo  
*Este formato se debe diligenciar y archivar en digital y debe ser enviada su aprobación por el líder de proceso correspondiente y correo autorizado.</t>
  </si>
  <si>
    <t>FECHA Y CORREO DE VALIDACIÓN:</t>
  </si>
  <si>
    <t>M-MEJ-FT-009</t>
  </si>
  <si>
    <t>07</t>
  </si>
  <si>
    <t>X</t>
  </si>
  <si>
    <t>OBSERVACIONES OFICINA CONTROL INTERNO</t>
  </si>
  <si>
    <r>
      <t xml:space="preserve">MODELO PEDAGÓGICO    </t>
    </r>
    <r>
      <rPr>
        <sz val="10"/>
        <color theme="1"/>
        <rFont val="Times New Roman"/>
        <family val="1"/>
      </rPr>
      <t>Idear modelos de formación que permitan educar y desarrollar competencias laborales y ciudadanas a los NNAJ, en el territorio, unidades y todo espacio determinado al alcance del instituto para el 2019</t>
    </r>
  </si>
  <si>
    <r>
      <rPr>
        <b/>
        <sz val="10"/>
        <color rgb="FF000000"/>
        <rFont val="Calibri"/>
        <family val="2"/>
      </rPr>
      <t>EDUCACIÓN</t>
    </r>
    <r>
      <rPr>
        <sz val="10"/>
        <color rgb="FF000000"/>
        <rFont val="Calibri"/>
        <family val="2"/>
      </rPr>
      <t xml:space="preserve">
IDEAR MODELOS Y ACCIONES DE FORMACIÓN QUE PERMITAN DESARROLLAR PROCESOS EDUCATIVOS DE NIVELACIÓN Y CERTIFICACIÓN DE ACUERDO CON LOS ESTÁNDARES EMANADOS POR EL MINISTERIO DE EDUCACIÓN NACIONAL</t>
    </r>
  </si>
  <si>
    <t>* Se entregan los certificados a  facilitadores del equipo en territorio, estos documentos no llegan a la oficina de formación académica.
*No se hace entrega de la documentación al apoyo académico de la UPI por parte de NNAJ.</t>
  </si>
  <si>
    <t>Perdida de certificados académicos de otras instituciones que entregan NNAJ cuando se vinculan al IDIPRON.</t>
  </si>
  <si>
    <t xml:space="preserve">*Soportes incompletos en la historia académica del/la NNAJ.
* Incumplimiento a los lineamientos administrativos del MEN
</t>
  </si>
  <si>
    <t xml:space="preserve">*Formato "Inscripción y entrega de matrícula  M-MED-FT-020, con este formatos los apoyos académicos de las UPIS radican la documentación en la oficina de formación académica.    
*Diligenciamiento del control de atenciones M-MEX-FT-006 con el compromiso académico administrativo, a través del cual se registra la documentación que cada NNAJ entrega a la UPI. 
*Registro en el campo de observaciones de matrícula en SIMI sobre la documentación que cada NNAJ ha radicado con el apoyo académico.                        </t>
  </si>
  <si>
    <t>Solicitud de reexpedición de documentación académica del/la NNAJ</t>
  </si>
  <si>
    <t xml:space="preserve">Realizar un procedimiento sobre el proceso de matrícula y convalidación para establecer competencias y resolver situaciones que involucren el manejo de la documentación académica de NNAJ. </t>
  </si>
  <si>
    <t>1 Documento oficializado ante la OAP</t>
  </si>
  <si>
    <r>
      <t xml:space="preserve">
* Se presenta acta de reunión con el Área de Sistemas a fin de validar las proyecciones realizadas en cuanto al procedimiento de matrícula conforme a la parametrización que se hará en el SIMI (Evidencia acta 03/07/2019)
</t>
    </r>
    <r>
      <rPr>
        <u/>
        <sz val="10"/>
        <color rgb="FF000000"/>
        <rFont val="Times New Roman"/>
        <family val="1"/>
      </rPr>
      <t>El riesgo se materializó en el presente período.</t>
    </r>
  </si>
  <si>
    <t>* Apoyo profesional del componente de formación académica</t>
  </si>
  <si>
    <t>1 Documento de procedimiento de matrícula oficializado</t>
  </si>
  <si>
    <t xml:space="preserve">
- No se evidencia avance en la acción de control planteada, no se aportan soportes respecto al indicador "1 Documento de procedimiento de matrícula oficializado"
</t>
  </si>
  <si>
    <t xml:space="preserve">*No se implementan los formatos que soportan todo el proceso de elección de representantes estudiantiles.
</t>
  </si>
  <si>
    <t xml:space="preserve">No existe soporte de la elección de representantes estudiantiles de la Escuela Pedagógica Integral IDIPRON. </t>
  </si>
  <si>
    <t xml:space="preserve">*Soportes incompletos del proceso de elección.
*Falta de información sobre las acciones de gestión que adelanta el área. 
</t>
  </si>
  <si>
    <r>
      <t xml:space="preserve">* Formato </t>
    </r>
    <r>
      <rPr>
        <sz val="10"/>
        <rFont val="Calibri"/>
        <family val="2"/>
      </rPr>
      <t>"Plan</t>
    </r>
    <r>
      <rPr>
        <sz val="10"/>
        <rFont val="Calibri"/>
        <family val="2"/>
      </rPr>
      <t xml:space="preserve"> de gobierno M-MED-FT-022".
*Formato "Acta de instalación del jurado de votación M-MED-FT-023"
*Formato "Acta de escrutinios M-MED-FT-024"   
*Formato "Acta de posesión y fórmula de juramento M-MED-FT-025"                                               </t>
    </r>
  </si>
  <si>
    <t xml:space="preserve">Reunión del Alcalde Mayor de Autogobierno Escolar, alcaldes menores de las UPIs y jurados de votación con el objetivo de validar el proceso de elección y generar el soporte correspondiente. </t>
  </si>
  <si>
    <t xml:space="preserve">Diligenciamiento de un acta A-GDO-FT-004 con la verificación de los soportes del proceso de elección de autogobierno escolar de la Escuela Pedagógica Integral del IDIPRON con el visto bueno de rectoría y coordinación académica. </t>
  </si>
  <si>
    <t xml:space="preserve"> Formato de acta A-GDO-FT-004</t>
  </si>
  <si>
    <r>
      <t xml:space="preserve">* Acción cumplida en el primer seguimiento reralizado.
</t>
    </r>
    <r>
      <rPr>
        <u/>
        <sz val="10"/>
        <rFont val="Times New Roman"/>
        <family val="1"/>
      </rPr>
      <t>El riesgo no se materializó en el presente período.</t>
    </r>
  </si>
  <si>
    <t xml:space="preserve">1 acta de verificación de soportes del proceso de elección de autogobierno escolar. </t>
  </si>
  <si>
    <t xml:space="preserve">
- Se recomienda revisar la redacción del riesgo de acuerdo con los criterios señalados en la Guía para la administración del riesgo, pág. 27.
- Se ejecuta la acción de control durante el primer periodo de seguimiento, por lo tanto para este seguimiento no se adjuntan evidencias.</t>
  </si>
  <si>
    <t>* Modelo Educativo de la Escuela sin oficializar ante la OAP, por ende el plan de estudios inmerso.
*Seguimiento deficiente en la planeación diaria, que soporta el cumplimiento y desarrollo del plan de estudios.</t>
  </si>
  <si>
    <t>No hay una planeación docente acorde con los planes de estudios establecidos en el Modelo Educativo de la Escuela Pedagógica Integral</t>
  </si>
  <si>
    <t xml:space="preserve">*Incumplimiento frente a los estándares establecidos por el MEN.
* Incumplimiento a los lineamientos administrativos del MEN
</t>
  </si>
  <si>
    <t xml:space="preserve">*Seguimiento del apoyo académico de las UPIs a  la planeación semanal realizada por cada educador/a.                                   </t>
  </si>
  <si>
    <t xml:space="preserve">Realización de un plan de mejoramiento sobre los procesos de planeación de educadores/as, realizado por la coordinación académica. </t>
  </si>
  <si>
    <t xml:space="preserve">Realizar dos jornadas de capacitación para la planeación semanal docente, a fin de evitar falta de coherencia con respecto de los planes de estudios. </t>
  </si>
  <si>
    <t xml:space="preserve"> Formato de acta A-GDO-FT-004 y  formato REGISTRO DE ASISTENCIA, COMITÉ, JUNTA, REUNIÓN, CAPACITACIÓN Y-O ACTIVIDADES DE BIENESTAR A-GDH-FT-010 </t>
  </si>
  <si>
    <r>
      <t xml:space="preserve">* Acción cumplida en el primer seguimiento reralizado.
</t>
    </r>
    <r>
      <rPr>
        <u/>
        <sz val="10"/>
        <rFont val="Times New Roman"/>
        <family val="1"/>
      </rPr>
      <t xml:space="preserve">
El riesgo no se materializó en el presente período.</t>
    </r>
  </si>
  <si>
    <t>3 de jornadas de capacitación para la planeación docente realizadas / 2 jornadas de capacitación programadas</t>
  </si>
  <si>
    <t xml:space="preserve">*El sistema de información misional no cuenta con los desarrollos relacionados con la parametrización de vinculación a cursos de corta y larga duración. </t>
  </si>
  <si>
    <t>Dificultades en el acceso a la información sobre la vinculación de AJ a cursos de corta y larga duración</t>
  </si>
  <si>
    <t>* Falta de información sobre el proceso pedagógico de AJ
*Dificultades en la generación de informes relacionados con el seguimiento a los procesos de AJ en cursos de corta y larga duración</t>
  </si>
  <si>
    <t xml:space="preserve">No existían controles 
</t>
  </si>
  <si>
    <t>Actualización de la información en la plataforma misional</t>
  </si>
  <si>
    <t xml:space="preserve">* Oficializar los documentos internos de cursos de corta y larga duración.
* Reunión con la OAP para determinar el procedimiento a seguir para la parametrización de los cursos.
* Seguimientos mensual de estado del AJ en el sistema SIMI por parte del Apoyo pedagógico.
*Actualización del formato M-RDE-FT-157 MATRICULA TALLERES, especificar si el curso al que se matrícula el AJ es de corta o larga duración. </t>
  </si>
  <si>
    <t xml:space="preserve">Documentos internos oficializados frente a la OAP
Formato de acta A-GDO-FT-004 y  formato REGISTRO DE ASISTENCIA, COMITÉ, JUNTA, REUNIÓN, CAPACITACIÓN Y-O ACTIVIDADES DE BIENESTAR A-GDH-FT-010 
Matrices de seguimiento mensual SIMI
Formato Matrícula Talleres actualizado
</t>
  </si>
  <si>
    <r>
      <t xml:space="preserve">*Se realiza la oficialización de los documentos internos correspondientes al plan de estudio de once (11) cursos de corta duración (Evidencias formatos M-MED-DI-028 A 035 y del 037 al 039)
* Se cumplió en anterior seguimiento. 
* Se presenta matriz de seguimiento mensual consolidada de los meses de abril, mayo, junio y julio, sobre estado de AJ en cursos de corta y larga duración de 10 Upis en el SIMI (Evidencia archivo excell
Matriz Formación Técnica a corte 31/07/2019)
* Se realiza la oficializacion del formato de matrícula  en el cual se asocian los nombres de los cursos de corta y larga duración (Evidencia M-MED-FT-018)
</t>
    </r>
    <r>
      <rPr>
        <u/>
        <sz val="9"/>
        <rFont val="Times New Roman"/>
        <family val="1"/>
      </rPr>
      <t>No se materializó el riesgo en el presente período.</t>
    </r>
  </si>
  <si>
    <t>* Apoyo profesional del componente de formación técnica</t>
  </si>
  <si>
    <r>
      <rPr>
        <sz val="10"/>
        <rFont val="Times New Roman"/>
        <family val="1"/>
      </rPr>
      <t>20 documentos internos oficializados / 18</t>
    </r>
    <r>
      <rPr>
        <sz val="10"/>
        <color rgb="FF000000"/>
        <rFont val="Times New Roman"/>
        <family val="1"/>
      </rPr>
      <t xml:space="preserve"> Documentos de cursos de corta y larga duración 
Acta y listado de asistencia reunión OAP
7 matrices de seguimiento mensual / 10 matrices de seguimiento
1 formato de Matrícula Talleres actualizado</t>
    </r>
  </si>
  <si>
    <t xml:space="preserve">
- Indicador No. 1: "20 documentos internos oficializados / 18 Documentos de cursos de corta y larga duración". Se verifican evidencias aportadas, identificando los documentos internos oficializados del plan de estudio de 11 cursos durante el periodo del segundo seguimiento; en el primer seguimiento se reportaron 9 cursos oficializados, para una totalidad de 20 cursos de corta y larga duración oficializados por la OAP. Lo anterior indica que se cumple con la ejecución del control respecto a lo programado. 
- Indicador No. 2: "Acta y listado de asistencia reunión OAP". Se ejecuta la acción de control durante el primer periodo de seguimiento, por lo tanto para este seguimiento no se adjuntan evidencias.
- Indicador No. 3: "7 matrices de seguimiento mensual / 10 matrices de seguimiento". Teniendo en cuenta la acción planteada: "matriz de seguimiento mensual consolidada de los meses de abril, mayo, junio y julio, sobre estado de AJ en cursos de corta y larga duración de 10 Upis en el SIMI...", se verifica el archivo en excell aportado como evidencia, presentándose dificultad en la interpretación y análisis de la información que permita identificar la ejecución del control y su medición en el indicador, ya que no se distinguen las 7 matrices señaladas.  
- Indicador No. 4: "1 formato de Matrícula Talleres actualizado". Se verifica el formato oficializado "Matrícula cursos corta y larga duración, código M-MED-FT-018, vigente desde el 02/05/2019, se ejecuta la acción de control en un 100%.   </t>
  </si>
  <si>
    <t>No se ha apropiado educadores y beneficiarios de la importancia del uso de elementos de protecciòn en el desarrollo de la formaciòn tècnica</t>
  </si>
  <si>
    <t>Accidentes ocupacionales dentro de la práctica de formación en los diferentes talleres.</t>
  </si>
  <si>
    <t xml:space="preserve">Posibles sanciones por incumpliminento de lo estipulado en el Decreto 1072 de 2015.
Afectación en la integridad fisica parcial o permanente de los AJ. </t>
  </si>
  <si>
    <t>A-GDH-DI-006 *Matriz de elementos de proteccion personal
A-GDH-DI-005* Guia de elementos de proteccion personal 
A-GDH-DI-004* Programa de elementos de proteccion personal
A-GDH-DI-012*Protocolo de seguridad en taller Automotriz
A-GDH-DI-011*Protocolo de seguridad en taller Metalisteria
A-GDH-DI-015*Protocolo de seguridad en taller Serigrafia
A-GDH-DI-014*Protocolo de seguridad en taller Panaderia
A-GDH-DI-013*Protocolo de seguridad en taller Ebanisteria</t>
  </si>
  <si>
    <t xml:space="preserve">* Activar protocolo establecido por ARL (contratistas)
 *  Activar protocolo establecido Poliza (AJ)
</t>
  </si>
  <si>
    <t xml:space="preserve">* Realizar 3 seguimientos de la utilización de los elementos de protección personal.
* 2 capacitaciones con el área de seguridad y salud en el trabajo sobre la importancia de la seguridad industrial.
*Socializar los protocolos establecidos por la entidad para cada uno de los talleres de formación. </t>
  </si>
  <si>
    <t xml:space="preserve">* Formato  INSPECCIÓN DE ELEMENTOS DE PROTECCIÓN PERSONAL (EPP) A-GDH-FT-072 
* Formato de acta A-GDO-FT-004  y formato REGISTRO DE ASISTENCIA, COMITÉ, JUNTA, REUNIÓN, CAPACITACIÓN Y-O ACTIVIDADES DE BIENESTAR A-GDH-FT-010 
*  Formato de acta A-GDO-FT-004  y formato REGISTRO DE ASISTENCIA, COMITÉ, JUNTA, REUNIÓN, CAPACITACIÓN Y-O ACTIVIDADES DE BIENESTAR A-GDH-FT-010 </t>
  </si>
  <si>
    <r>
      <t xml:space="preserve">* 34 de los 48 talleres funcionando en las Upi requieren EPP. Se han realizado seguimientos en 20 talleres de las Upi Perdomo, La 32 y Bosa. En los talleres verificados se encontraron 413 jovenes, de los cuales 181 jovenes cumplen y 232 jovenes no cumplen con el uso de los EPP (Evidencias formatos, actas y matriz de excel)
*Se realizó capacitación por parte del área de salud y seguridad en el trabajo el día 8 de mayo de 2019 (Evidencia acta).
* Se realiza el 27/05/2019, la socializacion de los protocolos de seguridad para los talleres (Evidencia acta)
</t>
    </r>
    <r>
      <rPr>
        <u/>
        <sz val="10"/>
        <color rgb="FF000000"/>
        <rFont val="Times New Roman"/>
        <family val="1"/>
      </rPr>
      <t>No se materializó el riesgo en el presente período.</t>
    </r>
  </si>
  <si>
    <t xml:space="preserve">*Profesional de apoyo del área de educación.
*Área de seguridad y salud en el trabajo.
*Profesional de apoyo área de educación .
</t>
  </si>
  <si>
    <t>* 181 asistentes a los talleres con elementos de protección personal / 413 AJ asistentes a los talleres
1 capacitación realizada por el área de seguridad y salud en el trabajo / 2 capacitaciones proyectadas
 1 socialización de protocolos realizada /1 socialización de protocolos proyectada</t>
  </si>
  <si>
    <t xml:space="preserve">Indicador No. 1: "181 asistentes a los talleres con elementos de protección personal / 413 AJ asistentes a los talleres". Se verifican soportes, encontrándose actas de seguimiento al uso de elementos de protección personal por parte de los AJ en diferentes talleres y matriz en archivo  excell "Verificación uso elementos seg en el trabajo de los talleres", identificando que en la matriz se consolida y totaliza la información de los talleres y AJ asistentes que fueron objeto de seguimiento según actas de soporte, sin embargo se presentan dificultades al contrastar entre los soportes de acta,  Formato Inspección de Elementos de Protección Personal (EPP) y la información consignada en la matriz de excell debido a que no se encuentran soportes de acta y formato de inspección de las fechas 3, 10, 11, y 23 de julio relacionadas en la matriz excell, por otro lado se evidencian actas de seguimiento con el respectivo formato inspección de fechas 13 y 14 de junio, que en la matriz de excell reportan con cero asistentes a taller. Lo anterior no permite la medición del indicador señalado y por tanto el análisis en la ejecución del control.
- Indicador No. 2: "1 capacitación realizada por el área de seguridad y salud en el trabajo / 2 capacitaciones proyectadas". Se verifican evidencias aportadas, se cuenta con una capacitación por parte del Área de Seguridad y Salud en el Trabajo realizada el día 08/05/2019, se avanza en la ejecución de control en un 50%.
- Indicador No. 3: "1 socialización de protocolos realizada /1 socialización de protocolos proyectada". Se verifican evidencias aportadas, se cuenta con acta de socialización de protocolo de seguridad oficializado para cinco talleres, al acta no se adjunta listado de asistencia por lo que no se considera suficiente evidencia de la socialización. 
Con atención al impacto en la mitigación del riesgo identificado, se recomienda que en la medida en que se cuente con nuevos protocolos oficializados de seguridad para talleres  (además de los cinco  descritos en la socialización realizada) se haga su respectiva socialización, teniendo en cuenta la diversidad de talleres que se realizan en la diferentes UPIS.   
   </t>
  </si>
  <si>
    <t>FORMULACIÓN MAPA DE RIESGOS</t>
  </si>
  <si>
    <t>HELENA SOCHA-JUAN RODRIGUEZ</t>
  </si>
  <si>
    <t>SE AJUSTA LA REDACCIÓN DE RIESGOS, CAUSAS Y CONSECUENCIAS BUSCANDO UNA MAYOR CLARIDAD DE LOS MISMOS, SE FORTALECE LA DESCRIPCIÓN DE LOS CONTROLES EXISTENTES, SE MODIFICAN LAS ACCIONES, REGISTROS E INDICADORES AJUSTADAS A LOS DESARROLLOS QUE SE HAN VENIDO PRODUCIENDO. SE ELIMINA EL TERCER RIESGO CONSIDERANDO QUE FUE INCLUIDO EN PLAN DE MEJORAMIENTO DE AUDITORIA INTERNA DE CONTROL INTERNO Y YA SE SA SUBSANADO EL HALLAZGO. SE AJUSTAN LAS ENCUESTAS DE IMPACTO MODIFICANDO EL IMPACTO DETALLADO PARA EL TERCER RIESGO. SE DOCUMENTAN LAS HOJAS DE VIDA DE LOS INDICADORES.</t>
  </si>
  <si>
    <t>SE REALIZA PRIMER SEGUIMIENTO</t>
  </si>
  <si>
    <t>SE REALIZA SEGUNDO SEGUIMIENTO. SE REALIZÓ EL DILIGENCIAMIENTO DE LA HOJA DE VIDA DE LOS INDICADORES EN PRIMER SEGUIMIENTO PUES NO SE HABÍAN LLEVADO A CABO.</t>
  </si>
  <si>
    <t>30/08/2019 - helenas@idipron.gov.co/juanrg@idipron.gov.co</t>
  </si>
  <si>
    <t>30/08/2019 - carlosvc@idipron.gov.co</t>
  </si>
  <si>
    <t>30/08/2019 - juanl@idipron.gov.co</t>
  </si>
  <si>
    <t>HELENA MARIA SOCHA CARDENAS / JUAN GABRIEL RODRIGUEZ</t>
  </si>
  <si>
    <t xml:space="preserve">CARLOS ARTURO VALERO CASTILLO </t>
  </si>
  <si>
    <t>JUAN JOSE LONDOÑO PABON</t>
  </si>
  <si>
    <t>PROFESIONAL UNIVERSITARIO CODIGO 219 GRADO 02 / CONTRATISTA</t>
  </si>
  <si>
    <t>LIDER AREA DE EDUCACION</t>
  </si>
  <si>
    <t xml:space="preserve">SUBDIRECTOR OPERATIVO </t>
  </si>
  <si>
    <r>
      <t xml:space="preserve">Modelo Pedagógico
</t>
    </r>
    <r>
      <rPr>
        <sz val="10"/>
        <color theme="1"/>
        <rFont val="Times New Roman"/>
        <family val="1"/>
      </rPr>
      <t>Idear modelos de formación que permitan educar y desarrollar competencias laborales y ciudadanas a los NNAJ, en el territorio, unidades y todo espacio determinado al alcance del instituto para el 2019</t>
    </r>
  </si>
  <si>
    <t xml:space="preserve"> Emprender </t>
  </si>
  <si>
    <r>
      <t xml:space="preserve">*El no uso de los elementos de protección personal en el desarrollo de las actividades de corresponsabilidad.
 </t>
    </r>
    <r>
      <rPr>
        <sz val="10"/>
        <rFont val="Times New Roman"/>
        <family val="1"/>
      </rPr>
      <t xml:space="preserve">
*Inadecuado uso de herramientas, materiales, elementos y/o insumos utilizados en las actividades de corresponsabilidad. 
</t>
    </r>
    <r>
      <rPr>
        <sz val="10"/>
        <color theme="1"/>
        <rFont val="Times New Roman"/>
        <family val="1"/>
      </rPr>
      <t xml:space="preserve">
</t>
    </r>
  </si>
  <si>
    <t>Afectación a la salud física e integridad personal de los/as jóvenes, en desarrollo de las actividades de corresponsabilidad</t>
  </si>
  <si>
    <r>
      <t xml:space="preserve">*Afectación de las condiciones de la salud a nivel físico y psicológico.
*Demanda del afectado o tercero involucrado. 
</t>
    </r>
    <r>
      <rPr>
        <sz val="10"/>
        <color indexed="8"/>
        <rFont val="Times New Roman"/>
        <family val="1"/>
      </rPr>
      <t xml:space="preserve"> </t>
    </r>
  </si>
  <si>
    <t xml:space="preserve">1. Se cuenta con el documento interno CAPACITACIÓN EN SEGURIDAD Y SALUD
OCUPACIONAL
M-MEM-DI-007, el cual se socializa con los jóvenes cada vez que hay ingreso a algún convenio. </t>
  </si>
  <si>
    <t xml:space="preserve">   1. Se realiza acompañamiento por parte del orientador y/o coordinador de cada convenio al/la joven afectado, al respectivo sistema de salud para su atención inmediata, y posteriomente investigar las causas del hecho. 
2. Dado el caso necesario, se procede a realizar la activación de polizas. 
</t>
  </si>
  <si>
    <t xml:space="preserve">*Capacitar y/o sensibilizar a los jóvenes sobre el uso obligatorio de los elementos de protección personal para el desarrollo de las actividades de corresponsabilidad; así mismo a funcionarios y contratistas sobre el acompañamiento continuo en campo para verificar el adecuado uso de herramientas, materiales, elementos y/o insumos utilizados en las diversas intervenciones. </t>
  </si>
  <si>
    <t>Lista de asistencia y acta</t>
  </si>
  <si>
    <r>
      <t xml:space="preserve">Se realizaron 8 encuentros de capacitación/sensibilización a las y los jóvenes sobre la importancia del uso obligatorio de los elementos de protección personal -EPP y las diferentes temáticas sobre seguridad y salud en el trabajo (Programa "Seguridad, Orden y Limpieza - SOL", manejo de cargas – manuales, pausas activas y ergonomía):
1 del 27/05/2019
 3 del 06, 19 y 20/06/2019
4 del 9, 11 (3 jornadas), 17 y 19/07/2019, 
Como mecanismo de control de la aplicación efectiva de los lineamientos dados, se presentan 9 actas de verificación aleatoria al uso obligatorio de los elementos de protección personal para el desarrollo de las actividades de corresponsabilidad:
3 del 09-27 y 29/05/2019
4 del 18-19-20 y 26/06/2019
2 del 09-17/07/2019
(Evidencias formatos de acta)
</t>
    </r>
    <r>
      <rPr>
        <u/>
        <sz val="10"/>
        <rFont val="Times New Roman"/>
        <family val="1"/>
      </rPr>
      <t>En este período de seguimiento no se ha materializado el riesgo</t>
    </r>
    <r>
      <rPr>
        <sz val="10"/>
        <rFont val="Times New Roman"/>
        <family val="1"/>
      </rPr>
      <t>.</t>
    </r>
  </si>
  <si>
    <t xml:space="preserve">Profesionales área Emprender </t>
  </si>
  <si>
    <t>(3 de capacitaciones realizadas/ 4 capacitaciones programadas)*100</t>
  </si>
  <si>
    <t xml:space="preserve">
*Inconformidad con condiciones establecidas en el convenio o en la experiencia de primer empleo
*Falta de competencias funcionales y/o habilidades blandas. 
*Falta de credibilidad en el Modelo pedagogico del IDIPRON.</t>
  </si>
  <si>
    <r>
      <t xml:space="preserve">Deserción </t>
    </r>
    <r>
      <rPr>
        <sz val="10"/>
        <color rgb="FFFF0000"/>
        <rFont val="Times New Roman"/>
        <family val="1"/>
      </rPr>
      <t>(Finalización de vinculación)</t>
    </r>
    <r>
      <rPr>
        <sz val="10"/>
        <rFont val="Times New Roman"/>
        <family val="1"/>
      </rPr>
      <t xml:space="preserve"> de jóvenes en actividades de corresponsabilidad o experiencia de primer empleo, lo que afecta el pleno cumplimiento de los objetivos del área y por ende del Instituto.</t>
    </r>
  </si>
  <si>
    <t xml:space="preserve">*Percepción negativa del Instituto frente a las entidades públicas y privadas para la suscripción de nuevos convenios y gestiones para nuevas vinculaciones de la población juvenil del IDIPRON. </t>
  </si>
  <si>
    <t>1. El procedimiento POSTULACIÓN Y VINCULACIÓN A
ACTIVIDADES DE
CORRESPONSABILIDAD M-MEM-PR-003, describe los pasos a seguir cuando un joven deserta de un convenio. 
2. Mediante el formato SEGUIMIENTO PEDAGÓGICO A LAS ACTIVIDADES DE CORRESPONSABILIDAD 
M-MEM-FT-012, se realiza seguimiento trimestral a cada joven que ingresa a convenio, con el fin de establecer las condiciones de desarrollo de las mismas.</t>
  </si>
  <si>
    <r>
      <t xml:space="preserve">1. De acuerdo al seguimiento realizado para conocer las causas de la </t>
    </r>
    <r>
      <rPr>
        <sz val="10"/>
        <color rgb="FFFF0000"/>
        <rFont val="Times New Roman"/>
        <family val="1"/>
      </rPr>
      <t xml:space="preserve">Deserción (Finalización de vinculación) </t>
    </r>
    <r>
      <rPr>
        <sz val="10"/>
        <color theme="1"/>
        <rFont val="Times New Roman"/>
        <family val="1"/>
      </rPr>
      <t xml:space="preserve">del joven, se realiza un informe y se ingresa al SIMI en la FOS. 
2.  De acuerdo a  debilidades que se detectan durante la experiencia en su primer empleo, se realiza fortalecimiento en  competencias ocupacionales y/o laborales. </t>
    </r>
  </si>
  <si>
    <r>
      <t xml:space="preserve">*Seguimiento a jóvenes que </t>
    </r>
    <r>
      <rPr>
        <sz val="10"/>
        <color rgb="FFFF0000"/>
        <rFont val="Times New Roman"/>
        <family val="1"/>
      </rPr>
      <t xml:space="preserve">desertaron (finalizaron su vinculación) </t>
    </r>
    <r>
      <rPr>
        <sz val="10"/>
        <color theme="1"/>
        <rFont val="Times New Roman"/>
        <family val="1"/>
      </rPr>
      <t xml:space="preserve">de alguna actividad de corresponsabilidad o experiencia de su primer empleo </t>
    </r>
  </si>
  <si>
    <t xml:space="preserve">Registro en Plataforma SIMI del consolidado realizado a la/el joven y el Control de atenciones código: M-MEX-FT-006 </t>
  </si>
  <si>
    <r>
      <t xml:space="preserve">Desde el componente de Actividades de Corresponsabilidad se presenta un primer  seguimiento a 36 jóvenes que finalizan su vinculación por inasistencias (Evidencias pantallazo de registro en SIMI y control de atenciones)  
Desde el componente de Empleabilidad, se presenta el seguimiento a 10 jovenes que han sido atendidos a través de la ruta de establecida en la presente anualidad, de los cuales 2 han finalizado su vinculación de las empresas por causas ajenas a su voluntad, recurriendo nuevamente a la atención ofrecida por el Instituto. Esta novedad fue incoporada al SIMI. (Evidencias formato M-MEM-FT-005 y pantallazos de registro en SIMI-F.O.S.)
</t>
    </r>
    <r>
      <rPr>
        <u/>
        <sz val="10"/>
        <rFont val="Times New Roman"/>
        <family val="1"/>
      </rPr>
      <t>En este período de seguimiento se materializa el riesgo</t>
    </r>
    <r>
      <rPr>
        <sz val="10"/>
        <rFont val="Times New Roman"/>
        <family val="1"/>
      </rPr>
      <t>.</t>
    </r>
  </si>
  <si>
    <r>
      <t xml:space="preserve">(38 seguimientos realizados / 38 jovenes que </t>
    </r>
    <r>
      <rPr>
        <sz val="10"/>
        <color rgb="FFFF0000"/>
        <rFont val="Times New Roman"/>
        <family val="1"/>
      </rPr>
      <t>desertaron (finalizaron su vinculación)</t>
    </r>
    <r>
      <rPr>
        <sz val="10"/>
        <rFont val="Times New Roman"/>
        <family val="1"/>
      </rPr>
      <t xml:space="preserve">)*100 </t>
    </r>
  </si>
  <si>
    <t>FORMULACIÓN MAPA DE RIESGOS DE GESTIÓN</t>
  </si>
  <si>
    <t xml:space="preserve">JEFFERSON STERLING PLAZAS - MARIA CECILIA ALARCÓN </t>
  </si>
  <si>
    <t>SE REALIZAN AJUSTES A LA REDACCIÓN DE LAS CAUSAS DE LOS RIESGOS CONSIDERANDO EL USO DE TÉRMINOS DE NATURALEZA PEDAGÓGICA Y NO LABORAL; SE AMPLIARON LAS ACCIONES HACIA LA PREVENCIÓN DE LA MATERIALIZACIÓN DE LOS RIESGOS; SE DETERMINARON EL NÚMERO DE CAPACITACIONES QUE SE PROGRAMAN COMO ACCIÓN EN EL PRIMER RIESGO Y SE AJUSTARON LAS DESCRIPCIONES DE LAS HOJAS DE VIDA DE INDICADORES BUSCANDO DAR MAYOR CLARIDAD A NOMBRE, OBJETIVO Y RESPONSABLES DE DEFINICIÓN Y SEGUIMIENTO A LOS INDICADORES.</t>
  </si>
  <si>
    <t>SE REALIZA SEGUNDO SEGUIMIENTO. CONSIDERANDO QUE DESDE EL ÁREA EMPRENDER SE HA DECIDIDO PUNTUALIZAR EL TÉRMINO "FINALIZACIÓN DE LA VINCULACIÓN" EN REEMPLAZO DEL CONTEMPLADO COMO "DESERCIÓN" EN ESTE MAPA DE RIESGOS, DADO QUE PUEDE ASOCIARSE ERRONEAMENTE A UNA SITUACIÓN DE EGRESO (DEL INSTITUTO), SE AJUSTA LA REDACCIÓN DEL RIESGO, LA ACCIÓN Y EL INDICADOR, ASÍ COMO EN LA HOJA DE VIDA DEL INDICADOR EN SU NUEVA VERSIÓN.</t>
  </si>
  <si>
    <t>jeffersons@idipron.gov.co - mariaa@idipron.gov.co</t>
  </si>
  <si>
    <t>carlosvc@idipron.gov.co</t>
  </si>
  <si>
    <t>juanl@idipron.gov.co</t>
  </si>
  <si>
    <t>CARLOS ARTURO VALERO CASTILLO</t>
  </si>
  <si>
    <t xml:space="preserve">JUAN JOSÉ LONDOÑO </t>
  </si>
  <si>
    <t>PROFESIONAL CONTRATISTA - PROFESIONAL CONTRATISTA</t>
  </si>
  <si>
    <t>CONTRATISTA DELEGADO -EMPRENDER</t>
  </si>
  <si>
    <t>SUBDIRECTOR OPERATIVO</t>
  </si>
  <si>
    <t>MODELO PEDAGÓGICO SE3</t>
  </si>
  <si>
    <t>ESPIRITUALIDAD
Construir
entornos protectores, afectivos y dignos,
 enfocados a
brindar calidad de vida con estándares de satisfacción
 (&gt;75%) para los NNAJ.</t>
  </si>
  <si>
    <t>1. Desconocimiento de los formatos
2. Uniformidad en la presentación de los informes de actividades de contratistas
3. No se realiza control y seguimiento a los informes y actividades realizados
4. No se realiza cargue oportuno en el sistema misional de información (SIMI)</t>
  </si>
  <si>
    <t xml:space="preserve">Mal diligenciamiento, manipulación y/o demora en la sistematización de la información generada en cumplimiento de las actividades del área. </t>
  </si>
  <si>
    <t xml:space="preserve">1. Generar Informes incompletos 
2. Suministrar Información no veraz ni confiable
3. Decisiones erróneas por falta de información veraz
4. Incumplimiento en los requerimientos e información sobre el área
5. Incumplimiento frente al plan de acción </t>
  </si>
  <si>
    <t xml:space="preserve">1. Seguir las indicaciones conforme a los procedimientos para tener claridad del manejo, control y cargue de la información de las actividades 
2. Capacitación sobre el uso, diligenciamiento de formatos y cargue a SIMI de las actividades realizadas por el área
3. Supervisión y verificación del cargue y diligenciamiento de los formatos y cargue a SIMI por parte de los funcionarios y/o contratistas
</t>
  </si>
  <si>
    <t xml:space="preserve">1. Seguimiento y control al cargue de la informacion por parte del contratista y/o funcionario del área
2. Capacitación al funcionario que se evidencia genera aun inconsistencias en el manejo de documentación o cargue a SIMI 
</t>
  </si>
  <si>
    <t>1. Revisión mensual por parte de la coordinacion del área a los  informes de actividades de los funcionarios,  para evidenciar el manejo, recopilación y cargue de información 
2. Capacitación sobre el diligenciamiento y cargue de información de las actividades por parte del apoyo a la supervision del área</t>
  </si>
  <si>
    <t>Acta A-GDO-FT-004 y Registro de asistencia a reunión y/o capacitación A-GDH-FT-010</t>
  </si>
  <si>
    <t>1. Se presentan los formatos de supervisión de 12 contratistas del área de los meses de mayo, junio, julio y agosto; así mismo el informe faltante del 1er seguimiento del mes de abril. Además se realiza 1 reunión con los funcionarios del área el 15/08/2019 para revisión de sus productos. Se aportan los documentos de SIG que han sido aprobados (Evidencias actas de reunión y documentos aprobados M-MES-PR-001 y M-MES-PR002, documento borrador y evidencia de la modificación y actualización del procedimiento M-MES-PR-003)
2. Se realiza 1 encuentro de capacitación y entrega de directrices en relación al cargue de las actividades misionales al SIMI para las 3 lineas de acción y 1 encuentro solo para la linea de encuentros y convivencias. (Actas del 25/06/2019 y 15/08/2019)</t>
  </si>
  <si>
    <t>COORDINADORA ÁREA ESPIRITUALIDAD</t>
  </si>
  <si>
    <r>
      <rPr>
        <sz val="10"/>
        <rFont val="Times New Roman"/>
        <family val="1"/>
      </rPr>
      <t>23 Revisión a informe mensual / 23 contratistas en el área.</t>
    </r>
    <r>
      <rPr>
        <sz val="10"/>
        <color theme="1"/>
        <rFont val="Times New Roman"/>
        <family val="1"/>
      </rPr>
      <t xml:space="preserve">
1 Capacitación por línea de acción/ 3 capacitaciones trimestrales</t>
    </r>
  </si>
  <si>
    <t xml:space="preserve">- Se recomienda revisar la redacción del riesgo de acuerdo con los criterios señalados en la Guía para la administración del riesgo, pág. 27.
'- Indicador No. 1: "23 Revisión a informe mensual / 23 contratistas en el área". Se verifican evidencias aportadas, se presentan informes de actividades correspondientes al segundo cuatrimestre de 12 contratistas vinculados al Área  y uno faltante del primer periodo, sin embargo los informes de actividades por sí solos no son suficientes como acción tendiente a la mitigación del riesgo y sus causas, ya que los documentos se presentan sin firmas ni registro de verificación; se recomienda implementar un instrumento que de cuenta del seguimiento realizado a la información consignada en los informes de actividades de acuerdo con la acción propuesta, por otro lado, en el indicador se señalan "23 contratistas en el área" y por mes se adjuntan 12 informes de contratistas, no es claro si son 12 contratistas o 23 en total.
- Se relaciona como acción de monitoreo que "se aportan los documentos de SIG que han sido aprobados (Evidencias actas de reunión y documentos aprobados M-MES-PR-001 y M-MES-PR002, documento borrador y evidencia de la modificación y actualización del procedimiento M-MES-PR-003)", se verifican las evidencias, sin embargo se recomienda formular una acción de control y el respectivo indicador que permitan el análisis de la ejecución de esta acción en la mitigación del riesgo identificado. 
- Indicador No. 2: "1 Capacitación por línea de acción/ 3 capacitaciones trimestrales". Se verifican evidencias aportadas, se avanza en la ejecución del control en un 33%. Teniendo en cuenta que el riesgo identificado está asociado a la sistematización de la información, se sugiere además de los ejercicios de capacitación, mantener estrategias de seguimiento al cargue oportuno de la información en el aplicativo.
</t>
  </si>
  <si>
    <t xml:space="preserve">1. Realizar acciones sin recibir las indicaciones y directrices necesarias para dicha actividad
2. No hay una comunicación e información oportuna sobre el trabajo realizado por las diferentes líneas de acción del área 
3. Realizar variación y cambios constantes a las directrices e indicaciones dadas </t>
  </si>
  <si>
    <t>Debilidades en la comunicación interna de los integrantes del área</t>
  </si>
  <si>
    <r>
      <t xml:space="preserve">1. Ineficacia en la gestión realizada por el equipo de trabajo
2. Las actividades realizadas no generan un impacto real 
3. Perdida de confiabilidad y lazos afectivos entre los NNAJ y funcionarios
4. Incumplimiento de las metas y plan de acción del área
</t>
    </r>
    <r>
      <rPr>
        <sz val="10"/>
        <color rgb="FFFF0000"/>
        <rFont val="Times New Roman"/>
        <family val="1"/>
      </rPr>
      <t xml:space="preserve">
</t>
    </r>
    <r>
      <rPr>
        <sz val="10"/>
        <rFont val="Times New Roman"/>
        <family val="1"/>
      </rPr>
      <t xml:space="preserve">5. Realizar acciones contrarias a la misionalidad del IDIPRON </t>
    </r>
  </si>
  <si>
    <t xml:space="preserve">1. Realizar reunión mensual con el equipo de trabajo para socializar las acciones realizadas, los pendientes y proyecciones de cada línea  de acción del área para trabajo de coaching grupal
2. Participar de jornadas de coaching para mejorar el trabajo en equipo y la comunicación asertiva del área </t>
  </si>
  <si>
    <t>Reunión para dar aclaraciones sobre los procesos, actividades y directrices necesarias</t>
  </si>
  <si>
    <t xml:space="preserve">Realizar mesas de trabajo que permitan socializar las actividades, propuestas y novedades de cada una de las líneas de acción  para con ello mejorar la comunicación y conocimiento del quehacer del área por parte de todo el equipo de trabajo. </t>
  </si>
  <si>
    <t>Actas A-GDO-FT-004 y Registros de asistencia a reunión y/o capacitación A-GDH-FT-010</t>
  </si>
  <si>
    <t>Se realizan 16 reuniones con el equipo del área en los meses de mayo (4), junio (5), julio (3) y agosto (4) dando indicaciones precisas sobre planeación y ejecución de las actividades, así como proceso de coach organizacional para mejorar la comunicación (Evidencias actas de reunión)</t>
  </si>
  <si>
    <t>21 Reuniones de socialización de trabajo realizadas/ 21 reuniones de socialización de trabajo programadas</t>
  </si>
  <si>
    <t xml:space="preserve">Indicador: "21 Reuniones de socialización de trabajo realizadas/ 21 reuniones de socialización de trabajo programadas". Se verifican las evidencias aportadas, se encuentran 16 actas de reunión equipo del Área, según hojas de vida de indicadores adjuntas, las 21 reuniones señaladas en en el numerador del indicador corresponden al acumulado de las reuniones del primer y segundo periodo de seguimiento, evidenciándose avance en la ejecución del control, sin embargo  en el indicador se relacionan 21 reuniones de socialización programadas pero no es claro si ésta es la meta del indicador para toda la vigencia o sólo para el corte acumulado del primer y segundo periodo de seguimiento, teniendo en cuenta que el riesgo puede llegar a materializarse a lo largo de la vigencia. En atención a la mitigación del riesgo y sus causas se sugiere mantener estrategias de seguimiento a los compromisos establecidos en las reuniones. </t>
  </si>
  <si>
    <t>1. Falencias en la planeación y seguimiento estratégico
2. No se cuenta con un personal necesario para la atención 
3. Desconocimiento de los procesos y procedimientos del área.
4. No hay insumos adecuados para la ejecución de las actividades planeadas por el área
5. Falta de articulación y espacios entre las diferentes áreas</t>
  </si>
  <si>
    <t>Incumplimiento de metas planeadas para la vigencia</t>
  </si>
  <si>
    <t xml:space="preserve">1. Recorte de presupuesto
2. Mala atención en los NNAJ
3. Mala imagen para el área e instituto
4. Sanciones a funcionarios y/o contratistas
5. Incumplimiento en las metas y plan de acción </t>
  </si>
  <si>
    <t xml:space="preserve">1. Seguimiento trimestral al  plan de acción del área
2. Supervisión constante a las actividades realizadas por cada una de las líneas de acción del área
3. Acompañamiento y orientación por parte de la coordinación del área en relación a las metas planeadas para la vigencia
</t>
  </si>
  <si>
    <r>
      <t xml:space="preserve">1. Realizar correcciones oportunas a las </t>
    </r>
    <r>
      <rPr>
        <sz val="10"/>
        <rFont val="Times New Roman"/>
        <family val="1"/>
      </rPr>
      <t xml:space="preserve">falencias </t>
    </r>
    <r>
      <rPr>
        <sz val="10"/>
        <color theme="1"/>
        <rFont val="Times New Roman"/>
        <family val="1"/>
      </rPr>
      <t>evidenciadas
2. Crear nuevas estrategias que permitan alcanzar los objetivos y metas planeados
3.  Realizar comité del área para tomar acciones frente al desarrollo de las diferentes actividades programadas</t>
    </r>
  </si>
  <si>
    <t>1. Realizar seguimiento al plan de acción trimestralmente para garantizar que las actividades y planeación están conforme a lo esperado para la vigencia 
2. Acompañamiento y orientación por parte de la coordinación del área en relación a las metas planeadas por cada línea de acción para la vigencia</t>
  </si>
  <si>
    <t xml:space="preserve">1. Seguimiento trimestral al plan de acción E-PLA-FT-003
2. Acta A-GDO-FT-004 y Registro de asistencia a reunión y/o capacitación A-GDH-FT-010
</t>
  </si>
  <si>
    <t>1. Se llevó a cabo el segundo seguimiento trimestral al plan de acción del área (Evidencia formato E-PLA-FT-003).
2. Se realizaron 14 reuniones con el equipo del área en los meses de mayo (4), junio (4), julio (2) y agosto (4), con la coordinación y/o apoyo a la supervisión para establecer directrices en relación con las actividades a ejecutar en las diferentes líneas de acción con los NNAJ.</t>
  </si>
  <si>
    <r>
      <t xml:space="preserve">2 Seguimiento al plan de acción / 4 seguimientos trimestrales al plan de acción
</t>
    </r>
    <r>
      <rPr>
        <sz val="10"/>
        <color rgb="FFFF0000"/>
        <rFont val="Times New Roman"/>
        <family val="1"/>
      </rPr>
      <t xml:space="preserve">
</t>
    </r>
    <r>
      <rPr>
        <sz val="10"/>
        <rFont val="Times New Roman"/>
        <family val="1"/>
      </rPr>
      <t>12 Reuniones con coordinación del área / 12 reuniones (6 bimestrales) por línea con la coordinación del área</t>
    </r>
  </si>
  <si>
    <t xml:space="preserve">- Indicador No. 1: "2 Seguimiento al plan de acción / 4 seguimientos trimestrales al plan de acción". Se verifican evidencias aportadas, se avanza en un 50% en la ejecución del control.
- Indicador No. 2: "12 Reuniones con coordinación del área / 12 reuniones (6 bimestrales) por línea con la coordinación del área". Se verifican las evidencias aportadas, evidenciándose el avance en la ejecución del control, sin embargo  en el indicador se relacionan 12 reuniones programadas pero no es claro si ésta es la meta del indicador para toda la vigencia o sólo para el corte acumulado del primer y segundo periodo de seguimiento, teniendo en cuenta que el riesgo puede llegar a materializarse a lo largo de la vigencia. Dado que el riesgo identificado hace referencia al cumplimiento de metas para la vigencia, se sugiere mantener estrategias de seguimiento al cumplimiento de los compromisos establecidos en las reuniones con sus respectivas evidencias. 
Se recomienda para el próximo seguimiento aportar únicamente la evidencias que de manera puntual respondan a las acciones de control relacionadas. </t>
  </si>
  <si>
    <t xml:space="preserve">1. Se desarrollan actividades que requieren contacto físico y/o movimientos fuertes en las UPI rurales y/o lugares turísticos y recreativos lejos de un centro hospitalario
2. Los NNAJ presentan algún tipo de enfermedad o lesión desconocida por los organizadores o responsables de las actividades.
3. Los NNAJ se encuentran bajo los efectos de Sustancias Psicotrópicas o alcohol
4. Los niveles de actividad motora e impulsividad propia de los NNAJ. </t>
  </si>
  <si>
    <t>Riesgos de accidentalidad de los NNAJ en desarrollo de las actividades realizadas por el área</t>
  </si>
  <si>
    <t>1. Lesiones graves de los NNAJ.
2. Demandas para la entidad.
3. Cancelación de las actividades del área
4. Mala imagen del área y la institución</t>
  </si>
  <si>
    <t>1. Acompañamiento continúo en las actividades por parte de las personas encargadas de atender a Niños, Niñas, Adolescentes y Jóvenes.
2. Correos al Área de Salud solicitando apoyo por parte de auxiliar de enfermería y brigadistas
3. Planeación actividades pedagógicas M-MES-FT-009
4. Análisis constante de riesgos de accidentalidad durante las actividades
5. Aplicación del Instructivo de Salidas Pedagógicas y Eventos con niños(as), adolescentes, jóvenes y familias M-RED-IN-001.</t>
  </si>
  <si>
    <t>1. Direccionar al NNAJ a la red hospitalaria más cercana o aplicar primeros auxilios según sea el caso
2. Aplicar el instructivo de ruta para la intervención en caso de accidente M-PIN-IN-003
3. Informar al Área de Salud y Subdireccion de Métodos Educativos y Operativa.</t>
  </si>
  <si>
    <t xml:space="preserve">Charlas de sensibilización y prevención de riesgos a los NNAJ participantes  y educadores que acompañan la actividad a realizar por parte del profesional y/o técnico del área </t>
  </si>
  <si>
    <t>Formato de Taller Educativo M-MEX-FT-007</t>
  </si>
  <si>
    <t xml:space="preserve">Se presentan 15 formatos taller educativo de mayo (5), junio (1), julio (5) y agosto/2019 (4), mediante los cuales se documenta la sensibilización realizada a los NNAJ que participan de las convivencias y campamentos realizados. (Evidencia Formatos Taller Educativo). 
Además se evidencia la gestión de documento de uso de piscinas y la programación y solicitud de apoyos (enfermeras y salvavidas) para las actividades, buscando minimizar la materialización del riesgo (Evidencias acta de reunión, documento en borrador, correo y base de necesidades). </t>
  </si>
  <si>
    <t>19 Sensibilizaciones realizadas / 19 actividades programadas</t>
  </si>
  <si>
    <t xml:space="preserve">- Indicador: "19 Sensibilizaciones realizadas / 19 actividades programadas". Se verifican las evidencias aportadas en relación a la acción de control "Charlas de sensibilización y prevención de riesgos a los NNAJ participantes  y educadores que acompañan la actividad a realizar por parte del profesional y/o técnico del área", observándose que el contenido de los documentos no se ajusta a lo planteado como acción, por lo tanto no es posible realizar seguimiento a la ejecución del control en la matigación del riesgo.
- Se relaciona como acción de monitoreo que "se evidencia la gestión de documento de uso de piscinas y la programación y solicitud de apoyos (enfermeras y salvavidas) para las actividades, buscando minimizar la materialización del riesgo (Evidencias acta de reunión, documento en borrador, correo y base de necesidades)", se verifican las evidencias, sin embargo se recomienda formular una acción de control y el respectivo indicador que permitan el análisis de la ejecución de esta acción en la mitigación del riesgo identificado. </t>
  </si>
  <si>
    <t xml:space="preserve">Observaciones generales: </t>
  </si>
  <si>
    <t>- Se recomienda que el periodo de ejecución de la acción asociada al control se establezca a 31 de diciembre de la vigencia.
- Se sugiere especificar en el control, el cargo de el(los) profesional (es) y/o apoyo encargado(s) y la periodicidad del control.</t>
  </si>
  <si>
    <t>Formulación del mapa de riesgos</t>
  </si>
  <si>
    <t>JOHNATTAN LYNER BUSTOS</t>
  </si>
  <si>
    <t>Se mejora la redaccion del primer, segundo y cuarto riesgo, tambien se elimina el quinto riesgo ya que se encuentra incluido en las acciones del tercer riesgo. Se puntualizan las acciones y registros de prevención o mitigación de los riesgos así como la formulación de los indicadores. Se ajusta el diligenciamiento de las encuestas de impacto y se documentan las hojas de vida de los indicadores.</t>
  </si>
  <si>
    <t>Se realiza primer seguimiento al mapa. Se ajusta el registro del cuarto (4) riesgo quedando definido como Taller Educativo y no Acta de Reunión, considerando que el proceso se desarrolla directamente con los NNAJ participantes de las convivencias.</t>
  </si>
  <si>
    <t>Se realiza segundo seguimiento al mapa.</t>
  </si>
  <si>
    <t>30 agosto de 2019  
johnattanb@idipron.gov.co</t>
  </si>
  <si>
    <t>30 de agosto de 2019
mairar@idipron.gov.co</t>
  </si>
  <si>
    <t>30 de agosto de 2019
juanl@idipron.gov.co</t>
  </si>
  <si>
    <t>MAIRA ALEJANDRA ROBLES TORO</t>
  </si>
  <si>
    <t>Tecnico Contratista</t>
  </si>
  <si>
    <t>Coordinadora Area Espiritualidad</t>
  </si>
  <si>
    <t>Subdirector Operativo</t>
  </si>
  <si>
    <t>OBSERVACIONES DE LA OFICINA DE CONTROL INTERNO</t>
  </si>
  <si>
    <t>CONTEXTOS PEDAGÓGICOS DE INTERVENCIÓN</t>
  </si>
  <si>
    <r>
      <t xml:space="preserve">EXTERNADO
</t>
    </r>
    <r>
      <rPr>
        <sz val="10"/>
        <color theme="1"/>
        <rFont val="Times New Roman"/>
        <family val="1"/>
      </rPr>
      <t>Estos espacios de intervención trabajan articuladamente con los equipos de territorio, ya que ambos responden y se nutren de la realidad y dinámicas de las localidades en las que se encuentran inmersos. Están conformados por casas (conocidas formalmente como Unidad de Protección Integral, UPI) que ofrecen un mayor nivel de protección a los NNAJ cuando en su territorio no se puede realizar la restitución de derechos necesarios, ya sea  parcial o totalmente, o cuando se presentan riesgos que amenazan los procesos de los mismos</t>
    </r>
  </si>
  <si>
    <t>Desorganización y desinformación en la oferta misional de servicios que se brinde a los usuarios</t>
  </si>
  <si>
    <t>Deficiencia en la planeación y/o seguimiento a la oferta misional de servicios</t>
  </si>
  <si>
    <t>Generación de acción con daño en los usuarios, al brindarles una oferta desacertada. 
Afectación en la imagen institucional
Hallazgos por parte de los entes de control</t>
  </si>
  <si>
    <t xml:space="preserve">Se establece la definición de acciones correspondientes a la planeación y seguimiento de la oferta misional de servicios a través del formato "Oferta Misional UPI M-MEX-FT-019"
</t>
  </si>
  <si>
    <t xml:space="preserve">En caso de materializarse el riesgo,las UPI deben informar al Coordinador de Externados, y éste a su vez se encargará de reportar a los responsables de las áreas competentes, y actualizar la oferta en caso de requerirse.   </t>
  </si>
  <si>
    <r>
      <t xml:space="preserve">En el año 2018 se realizaron las respectivas acciones  de fortalecimiento de los controles para este riesgo, lo cual arrojó como zona de riesgo residual un puntaje de </t>
    </r>
    <r>
      <rPr>
        <b/>
        <sz val="12"/>
        <color theme="1"/>
        <rFont val="Times New Roman"/>
        <family val="1"/>
      </rPr>
      <t>4BAJA</t>
    </r>
    <r>
      <rPr>
        <sz val="12"/>
        <color theme="1"/>
        <rFont val="Times New Roman"/>
        <family val="1"/>
      </rPr>
      <t xml:space="preserve">. Lo anterior indica que se debe realizar monitoreo frecuente a los controles para evitar la materialización del riesgo.
Para la presente vigencia, se considera necesario realizar un mayor seguimiento a través de una actualización cuatrimestral del Formato de "Oferta Misional M-MEX-FT-019" con el aval de el equipo de Coordinación de Externados. 
</t>
    </r>
  </si>
  <si>
    <t>Formato OFERTA MISIONAL UPI, actualizado con una periodicidad cuatrimestral</t>
  </si>
  <si>
    <t>Se realizó la 2a. actualización de la Oferta Misional de las Upi Externado (11), la cual fue enviada a las Unidades, Territorio, y áreas de la SE3, para conocimiento y socialización con sus equipos de trabajo (Evidencia formato diligenciado Oferta Misional  UPI l M-MEX-FT-019  del 03/07/2019 y pantallazo del correo enviado en la misma fecha).</t>
  </si>
  <si>
    <t>COORDINADOR DE EXTERNADOS</t>
  </si>
  <si>
    <t>2 actualizaciones realizadas del contenido de la oferta misional en el formato Oferta UPI / 3   actualizaciones de la oferta misional proyectadas</t>
  </si>
  <si>
    <t>2 actualizaciones realizadas del contenido de la oferta misional en el formato Oferta UPI / 3   actualizaciones de la oferta misional proyectadas
Frente a las evidencias proporcionadas el área esta realizando el seguimiento a la oferta misional de servicios, es importante revisar si estas mitigan el riesgo. Por otra parte es importante recordar el periodo de ejecución de las accones propuestas deben programarse en la vigencia, por otra parte el periodo se seguimiento es a corte 31 de Agosto y no a 30 del mismo mes. 
 *Se recomienda diligenciar el mapa de riesgos de corrupción en el Formato S-SEG-FT-011 vigente a la fecha de seguimiento, ya que el seguimiento se diligención en  formato no destinado para ello.
Se recomienda revisar la redacción del riesgo de acuerdo con los criterios señalados en la Guía para la administración del riesgo, pág. 27.</t>
  </si>
  <si>
    <t>SI</t>
  </si>
  <si>
    <t>Falta de conocimiento en la operatividad del  Contexto Pedagógico Externados</t>
  </si>
  <si>
    <t xml:space="preserve">
Falencias en la operatividad del Contexto Pedagógico Externado, por desconocimiento del equipo.</t>
  </si>
  <si>
    <t xml:space="preserve">
Sanciones disciplinarias,  investigaciones. 
Implicaciones penales.
Hallazgos por parte de los entes de control</t>
  </si>
  <si>
    <r>
      <t>Se realiza Inducción y Reinducción al personal que labora en las unidades
Se realizan Comité Misionales Documento Interno Comités Misionales M-MEX-DI-001</t>
    </r>
    <r>
      <rPr>
        <sz val="12"/>
        <color theme="7"/>
        <rFont val="Times New Roman"/>
        <family val="1"/>
      </rPr>
      <t xml:space="preserve">
</t>
    </r>
    <r>
      <rPr>
        <sz val="12"/>
        <rFont val="Times New Roman"/>
        <family val="1"/>
      </rPr>
      <t xml:space="preserve">
Se documentan Actas de Reunión A-GDO-FT-004 de dichos encuentros.</t>
    </r>
  </si>
  <si>
    <t xml:space="preserve">
En caso de materializarse el riesgo, reportar a la Subdirección de Métodos, con el fin de que  se tomen las medidas correspondientes de acuerdo a la situación  que se presente.</t>
  </si>
  <si>
    <r>
      <t>En el año 2018 se realizaron las respectivas acciones  de fortalecimiento de los controles para este riesgo, lo cual arrojó como zona de riesgo residual un puntaje de</t>
    </r>
    <r>
      <rPr>
        <b/>
        <sz val="12"/>
        <color theme="1"/>
        <rFont val="Times New Roman"/>
        <family val="1"/>
      </rPr>
      <t xml:space="preserve"> 6 MODERADA.</t>
    </r>
    <r>
      <rPr>
        <sz val="12"/>
        <color theme="1"/>
        <rFont val="Times New Roman"/>
        <family val="1"/>
      </rPr>
      <t xml:space="preserve"> Lo anterior indica que se debe realizar monitoreo frecuente a los controles para evitar la materialización del riesgo.
Para la presente vigencia, se considera necesario  la socialización del Manual Operativo Externado M-MEX-MA-001 a los equipos de las Unidades.</t>
    </r>
  </si>
  <si>
    <t xml:space="preserve">
Actas de Reunión sobre la socialización del Manual Operativo Externado M-MEX-MA-001.</t>
  </si>
  <si>
    <t>Las Upi Belén, Perdomo y Santa Lucía entregan socialización del Manual Operativo del Contexto a sus equipos, correspondiente al primer trimestre de seguimiento que se encontraban pendientes.
Para este segundo período de seguimiento siete (7) Unidades del Contexto Pedagógico Externado (Conservatorio, Luna Park, Molinos, Oasis, Perdomo, Santa Lucía y Servitá), realizaron  la socialización del Manual Operativo Externado a sus equipos de trabajo 
(Evidencia actas de reunión y listado de asistencia).</t>
  </si>
  <si>
    <t>2 de socializaciones realizadas/  3 socializaciones proyectadas</t>
  </si>
  <si>
    <t>2 de socializaciones realizadas/  3 socializaciones proyectadas
Se sugiere revisar si las socializaciones se puede denominar como un indicador, y controlan la operatividad del Contexto Pedagógico Externado.
  Es importante recordar el periodo de ejecución de las acciones propuestas deben programarse en la vigencia, por otra parte el periodo se seguimiento es a corte 31 de Agosto y no a 30 del mismo mes.
*Se recomienda diligenciar el mapa de riesgos de corrupción en el Formato S-SEG-FT-011 vigente a la fecha de seguimiento, ya que el seguimiento se diligención en  formato no destinado para ello.
Se recomienda revisar la redacción del riesgo de acuerdo con los criterios señalados en la Guía para la administración del riesgo, pág. 27.</t>
  </si>
  <si>
    <t>Falencias en las responsabilidades de los equipos encargados de  mantener al día el cargue de información en el Sistema de Información Misional SIMI</t>
  </si>
  <si>
    <t>Desactualización y no alimentación del SIMI  en los tiempos establecidos por la institución.</t>
  </si>
  <si>
    <t>Hallazgos por parte de los entes de control
Incidencias en los procesos internos del Instituto.</t>
  </si>
  <si>
    <t>El equipo encargado del SIMI en la Oficina Asesora de Planeación, realiza visitas a las UPI con el fin de verificar el estado y cargue de información.
En cuanto a los controles existente para el cargue de asistencia diaria, está definido un instructivo:  DILIGENCIAMIENTO DE PLANILLAS
DE ASISTENCIA, ENTREGA, REPORTE
DE ASISTENCIA DIARIO Y ARCHIVO  M-MEX-IN-001
 Así mismo, desde la Subdirección de Métodos Educativos y Operativa, se realiza el seguimiento al cargue de asistencia en las UPI.</t>
  </si>
  <si>
    <t>En caso de materializarse el riesgo, se debe informar a la Subdirección de Métodos Educativos y Operativa, con el fin de realizar las medidas pertinentes.</t>
  </si>
  <si>
    <r>
      <rPr>
        <strike/>
        <sz val="12"/>
        <rFont val="Times New Roman"/>
        <family val="1"/>
      </rPr>
      <t>Creación y oficialización</t>
    </r>
    <r>
      <rPr>
        <sz val="12"/>
        <color rgb="FFFF0000"/>
        <rFont val="Times New Roman"/>
        <family val="1"/>
      </rPr>
      <t xml:space="preserve"> Socialización </t>
    </r>
    <r>
      <rPr>
        <strike/>
        <sz val="12"/>
        <rFont val="Times New Roman"/>
        <family val="1"/>
      </rPr>
      <t>del Instructivo</t>
    </r>
    <r>
      <rPr>
        <sz val="12"/>
        <color rgb="FFFF0000"/>
        <rFont val="Times New Roman"/>
        <family val="1"/>
      </rPr>
      <t xml:space="preserve"> de los tiempos de cargue de la información al Sistema de Información Misional.</t>
    </r>
  </si>
  <si>
    <r>
      <rPr>
        <strike/>
        <sz val="12"/>
        <rFont val="Times New Roman"/>
        <family val="1"/>
      </rPr>
      <t>Creación del documento</t>
    </r>
    <r>
      <rPr>
        <sz val="12"/>
        <rFont val="Times New Roman"/>
        <family val="1"/>
      </rPr>
      <t xml:space="preserve"> </t>
    </r>
    <r>
      <rPr>
        <sz val="12"/>
        <color rgb="FFFF0000"/>
        <rFont val="Times New Roman"/>
        <family val="1"/>
      </rPr>
      <t>Acta de reunión y listados de asistencia.</t>
    </r>
  </si>
  <si>
    <r>
      <t xml:space="preserve">Después de la prueba piloto que lideró la Subdirección Misional en conjunto con  el equipo SIMI, se determinó que no era necesario crear otro instructivo, sino documentar una actualización del instructivo  DILIGENCIAMIENTO DE PLANILLAS
DE ASISTENCIA, ENTREGA, REPORTE
DE ASISTENCIA DIARIO Y ARCHIVO M-MEX-IN-001. En seguimiento realizado con la profesional encargada de la actualización del tema, se indicó que se encuentra en revisión por parte del área Emprender, en la cual quedará ubicado el instructivo. 
(Evidencias pantallazos de correos enviados y recibidos con relación al trámite del documento y a la prueba piloto del nuevo SIMI, acta de reunión adelantada y borrador del instructivo) 
</t>
    </r>
    <r>
      <rPr>
        <sz val="10"/>
        <color rgb="FFFF0000"/>
        <rFont val="Times New Roman"/>
        <family val="1"/>
      </rPr>
      <t>Seis (6) Unidades realizaron con sus equipos de trabajo administrativos, la socialización de los tiempos de cargue en el Sistema de Información Misional y  el seguimiento que se debe realizar? (Evidencia actas de reunión y listados de asistencia)</t>
    </r>
  </si>
  <si>
    <r>
      <rPr>
        <strike/>
        <sz val="10"/>
        <color theme="1"/>
        <rFont val="Times New Roman"/>
        <family val="1"/>
      </rPr>
      <t xml:space="preserve">Creación y oficialización del  instructivo Tiempos de Cargue de la Información  al Sistema de Información Misional por roles.
</t>
    </r>
    <r>
      <rPr>
        <sz val="10"/>
        <color rgb="FFFF0000"/>
        <rFont val="Times New Roman"/>
        <family val="1"/>
      </rPr>
      <t xml:space="preserve">
1 socialización de tiempos de cargue de información en el SIMI realizada / 2 socializaciones de tiempos de cargue de información en el SIMI por realizar</t>
    </r>
    <r>
      <rPr>
        <sz val="10"/>
        <color theme="1"/>
        <rFont val="Times New Roman"/>
        <family val="1"/>
      </rPr>
      <t xml:space="preserve"> </t>
    </r>
  </si>
  <si>
    <t>1 socialización de tiempos de cargue de información en el SIMI realizada / 2 socializaciones de tiempos de cargue de información en el SIMI por realizar 
Es importante revisar si la acción en este caso una socialización mitiga el riesgo de tener actualizado el SIMI.
 Es importante recordar el periodo de ejecución de las accones propuestas deben programarse en la vigencia, por otra parte el periodo se seguimiento es a corte 31 de Agosto y no a 30 del mismo mes.
*Se recomienda diligenciar el mapa de riesgos de corrupción en el Formato S-SEG-FT-011 vigente a la fecha de seguimiento, ya que el seguimiento se diligención en  formato no destinado para ello.
Se recomienda revisar la redacción del riesgo de acuerdo con los criterios señalados en la Guía para la administración del riesgo, pág. 27.</t>
  </si>
  <si>
    <t>FORMULACION MAPA DE RIESGO</t>
  </si>
  <si>
    <t>NAYRA NILETH GUALDRON MARQUEZ</t>
  </si>
  <si>
    <t>SE REALIZAN AJUSTES A LOS CONTROLES DEL ANÁLISIS DE LOS RIESGOS CON UNA DESCRIPCIÓN MÁS DETALLADA EN CUANTO A PERIODICIDAD Y FORMATOS UTILIZADOS; SE ESTABLECIERON DE MANERA PUNTUAL LOS REGISTROS DE LAS ACCIONES PROYECTADAS ASÍ COMO LOS RESPONSABLES DE LLEVARLAS A CABO, SE DELIMITÓ EL PERÍODO DE EJECUCIÓN DE LAS ACCIONES Y SE DOCUMENTARON LAS HOJAS DE VIDA DE LOS INDICADORES.</t>
  </si>
  <si>
    <t>SE REALIZA SEGUNDO SEGUIMIENTO. FUE NECESARIO REFORMULAR LA ACCIÓN, REGISTRO E INDICADOR DEL 3ER. RIESGO TENIENDO EN CUENTA QUE EL RESULTADO DE LA PRUEBA PILOTO REALIZADA DETERMINÓ LA POSIBILIDAD DE AJUSTE DE INSTRUCTIVO EXISTENTE Y NO LA CREACIÓN DE NUEVO DOCUMENTO, ADICIONALMENTE ÉSTE SE TRASLADÓ DE CONTEXTO EXTERNADO AL ÁREA EMPRENDER.  POR TAL MOTIVO SE GENERA COMO NUEVA ACCIÓN PARA ESTE RIESGO LA SOCIALIZACIÓN DE LOS TIEMPOS DE CARGUE DE INFORMACIÓN EN EL SIMI Y SEGUIMIENTO DE SU CUMPLIMIENTO, EL REGISTRO SERÁN LAS ACTAS DE REUNIÓN Y LISTADOS DE ASISTENCIA Y EL INDICADOR EL NÚMERO DE SOCIALIZACIONES REALIZADOS FRENTE A LOS PROGRAMADOS.  EN LA HOJA DE INDICADORES DEL RIESGO 2, PRIMER SEGUIMIENTO, SE AJUSTO EL NÚMERO DILIGENCIADO EN  EL ITEM 25. RESULTADO POR CUANTO REALMENTE CORRESPONDÍA A 1 Y NO COMO ALLÍ QUEDÓ CONSIGNADO.</t>
  </si>
  <si>
    <t>nayragualdrong@idipron.gov.co</t>
  </si>
  <si>
    <t>audif@idipron.gov.co</t>
  </si>
  <si>
    <t>AUDI FLOREZ SEGURA</t>
  </si>
  <si>
    <t>JUAN JOSÉ LONDOÑO PABÓN</t>
  </si>
  <si>
    <t>PROFESIONAL  CONTRATISTA</t>
  </si>
  <si>
    <t>SUBDIRECTOR DE MÉTODOS EDUCATIVOS Y OPERATIVA</t>
  </si>
  <si>
    <t>OBSERVACIONES OCI</t>
  </si>
  <si>
    <t>MODELO PEDAGOGICO</t>
  </si>
  <si>
    <t>CONTEXTO PEDAGÓGICO INTERNADO</t>
  </si>
  <si>
    <t>Falta promover nuevas estrategias de permanencia de los NNAJ en las Unidades Internados</t>
  </si>
  <si>
    <t>Desvinculación de población beneficiaria de las Unidades de Internado, en casos en los que sea ésta la modalidad que aplique para desarrollar el proceso de restablecimiento de derechos</t>
  </si>
  <si>
    <r>
      <rPr>
        <sz val="14"/>
        <rFont val="Times New Roman"/>
        <family val="1"/>
      </rPr>
      <t xml:space="preserve">Inobservancia sobre proceso de restablecimiento de derechos por pérdida de vínculos entre el Instituto y el/la NNAJ. </t>
    </r>
    <r>
      <rPr>
        <sz val="14"/>
        <color theme="1"/>
        <rFont val="Times New Roman"/>
        <family val="1"/>
      </rPr>
      <t xml:space="preserve">
</t>
    </r>
    <r>
      <rPr>
        <sz val="14"/>
        <rFont val="Times New Roman"/>
        <family val="1"/>
      </rPr>
      <t>Reducción de la destinación presupuestal para la atención desde la modalidad de Internado</t>
    </r>
    <r>
      <rPr>
        <sz val="14"/>
        <color rgb="FFFF0000"/>
        <rFont val="Times New Roman"/>
        <family val="1"/>
      </rPr>
      <t xml:space="preserve">
</t>
    </r>
    <r>
      <rPr>
        <sz val="14"/>
        <rFont val="Times New Roman"/>
        <family val="1"/>
      </rPr>
      <t>Incumplimiento de los objetivos misionales establecidos para la modalidad de Internado</t>
    </r>
  </si>
  <si>
    <r>
      <t xml:space="preserve"> * Formular estratégias con los tutores de vivenda para promover logros en los NNAJ dentro del Modelo pedagógico "Ficha técnica capacitación" A-GDH-FT-073
*Formato Acta de Reunión  A-GDO-FT-004                </t>
    </r>
    <r>
      <rPr>
        <sz val="14"/>
        <color rgb="FFFF0000"/>
        <rFont val="Times New Roman"/>
        <family val="1"/>
      </rPr>
      <t xml:space="preserve">                                                                                                                                                                                                                                                                                                                                                                                                                                                              </t>
    </r>
    <r>
      <rPr>
        <sz val="14"/>
        <rFont val="Times New Roman"/>
        <family val="1"/>
      </rPr>
      <t>*Desarrollar talleres con las familias de los NNAJ para el fortalecimiento de lazos familiares y adherencia al proceso en los internados registradas en Formato de planeación de actividades. M-MIN-FT-010</t>
    </r>
  </si>
  <si>
    <t>En los casos en los que haya un retiro no satisfactorio con respecto de los objetivos del proceso de restablecimiento de derechos del/la NNAJ, se remitirá la información al área Sociolegal para desarrollar las acciones de seguimiento al egreso consignados en el procedimiento "Seguimiento a la inasistencia temporal y/o egreso de NNAJ de las UPIs modalidad Internado M-MSL-PR-001".</t>
  </si>
  <si>
    <r>
      <t xml:space="preserve">1. Diseñar e implementar estrategias de permanencia de NNAJ en  Unidades Internados 
2.Implementar el instrumento "Visita de acompañamiento y seguimiento a la gestión de las Upis Internado M-MIN-FT-011" </t>
    </r>
    <r>
      <rPr>
        <sz val="14"/>
        <rFont val="Times New Roman"/>
        <family val="1"/>
      </rPr>
      <t>y socializar los hallazgos con responsables de unidad a fin de fortalecer las estrategias de permanencia de NNAJ en Unidades de Internado semestralmente.</t>
    </r>
  </si>
  <si>
    <t>*Seguimiento a evidencias de estrategias de permanencia en Upis Internados en Formato de planeación de actividades M-MIN-FT-010
*Socialización a los responsables de unidad de internado, de los hallazgos de los seguimientos mediante formato de Visita de acompañamiento y seguimiento a la gestión de las Upi internado M-MIN-FT-011</t>
  </si>
  <si>
    <r>
      <t xml:space="preserve">1. Se lleva a cabo la verificación de las estrategias diseñadas por los tutores de vivienda de las dos (2) Upis faltantes en primer seguimiento (La Arcadia y San Francisco) (Evidencia formatos Ficha Técnica de Capacitación A-GDH-FT-073).
2. Se presentan registros de socialización de hallazgos de visitas a los Responsables de las Upi:
Liberia (20/06), Normandía (25/07), La Florida (28/05),  La 27 (18/07), Arcadia 03/07), La Rioja (18/07), San Francisco (13/08) (Evidencias formatos de visitas o acta).
</t>
    </r>
    <r>
      <rPr>
        <u/>
        <sz val="12"/>
        <rFont val="Times New Roman"/>
        <family val="1"/>
      </rPr>
      <t>En este período no se ha materializado el riesgo.</t>
    </r>
  </si>
  <si>
    <t>Profesional Universitario y Coordinador Contexto Pedagógico Internado</t>
  </si>
  <si>
    <t>8 estrategias implementadas / 8 estrategias a implementar (una por UPI)
7 visitas semestrales socializadas / 8 visitas semestrales a realizar y socializar (una por UPI)</t>
  </si>
  <si>
    <t xml:space="preserve">8 estrategias implementadas / 8 estrategias a implementar (una por UPI)
7 visitas semestrales socializadas / 8 visitas semestrales a realizar y socializar (una por UPI).
De acuerdo a las evidencias suministradas su pudo identificar que se han implementado tres estrategias en este trimestre y se realizaron la s visitas a las Upis, se sugiere mirar si estas acciones ayudan a la mitigación del riesgo . 
</t>
  </si>
  <si>
    <t>*Desconocimiento de la participación desde el rol de facilitador/a en el cumplimiento de la misionalidad y el modelo pedagógico institucional. 
*Falta de apropiación de la plataforma estratégica, misión y visión del IDIPRON en las UPIs Internado</t>
  </si>
  <si>
    <t xml:space="preserve">Realización de actividades por parte de facilitadores/as y tutores/as, sin correspondencia con la misionalidad del Instituto y el Modelo Pedagógico.    </t>
  </si>
  <si>
    <t xml:space="preserve">*Obstáculos para el desarrollo integral de acciones que promuevan un adecuado proceso de restablecimiento de derechos. 
*Barreras en el funcionamiento de las acciones realizadas desde el modelo de atención SE3. </t>
  </si>
  <si>
    <t>* Planeación  y seguimiento mensual de actividades con NNAJ en las unidades de protección integral M-MIN-FT-010</t>
  </si>
  <si>
    <t>Suspender las actividades que se estén llevando a cabo fuera de la Misionalidad 
Informar a la Subdirección de Métodos y supervisor inmediato para que se lleven a cabo las acciones administrativas a que haya lugar</t>
  </si>
  <si>
    <t>*Seguimiento al diseño y ejecución de actividades desarrolladas por facilitadores/as al interior de las Unidades con el objetivo de que estén acordes al proyecto pedagógico.</t>
  </si>
  <si>
    <r>
      <t>*Formato de planeación de actividades. M-MIN-FT-010
*Registro de Actas de reunión</t>
    </r>
    <r>
      <rPr>
        <sz val="14"/>
        <rFont val="Times New Roman"/>
        <family val="1"/>
      </rPr>
      <t xml:space="preserve"> A-GDO-FT-004</t>
    </r>
    <r>
      <rPr>
        <sz val="14"/>
        <color theme="1"/>
        <rFont val="Times New Roman"/>
        <family val="1"/>
      </rPr>
      <t xml:space="preserve">
*</t>
    </r>
    <r>
      <rPr>
        <sz val="14"/>
        <rFont val="Times New Roman"/>
        <family val="1"/>
      </rPr>
      <t>Informes semestrales de seguimiento a las actividades realizadas por el perfil de facilitadores/as.</t>
    </r>
    <r>
      <rPr>
        <sz val="14"/>
        <color theme="1"/>
        <rFont val="Times New Roman"/>
        <family val="1"/>
      </rPr>
      <t xml:space="preserve">
</t>
    </r>
  </si>
  <si>
    <r>
      <t xml:space="preserve">Del seguimiento del período anterior se presenta la planeación y ejecución de actividades de:
Arcadia, San Francisco y Liberia (Enero)
Florida, Liberia y Eden (Febrero)
Normandía (Marzo).
En el período actual se reportan: 
7 Upis abril (Pendiente ajuste Edén por período vacacional del Responsable) 
8 Upis mayo
8 Upis junio
8 Upis julio
8 Upis en agosto (ejecución se presentará en próximo seguimiento)
(Evidencia formatos Planeación de Actividades M-MIN-FT-010).
Se presentan los informes semestrales de:
Normandia (28/05, 28/06 y 14/07)
La Arcadia (28/06 y 16/07)
Florida (03/06, 08 y 15/07)
La Rioja (26/04, 29/05 y 27/06)
Liberia (28/06 y 01/08)
La 27 (03/07 y 13/08)
(Evidencia formatos Acta A-GDO-FT-004)
</t>
    </r>
    <r>
      <rPr>
        <u/>
        <sz val="12"/>
        <rFont val="Times New Roman"/>
        <family val="1"/>
      </rPr>
      <t>En este período no se ha materializado el riesgo.</t>
    </r>
  </si>
  <si>
    <t>15 informes de seguimiento realizados en 6 Upi/ 16 informes de seguimiento programados en 8 Upi (2 por Upi con periodicidad semestral)</t>
  </si>
  <si>
    <t xml:space="preserve">15 informes de seguimiento realizados en 6 Upi/ 16 informes de seguimiento programados en 8 Upi (2 por Upi con periodicidad semestral)
Se sugiere revisar si las socializaciones se puede denominar como un indicador, y controlan la operatividad del Contexto Pedagógico Internado.
Es importante recordar el periodo de ejecución de las acciones propuestas deben programarse en la vigencia, por otra parte el periodo se seguimiento es a corte 31 de Agosto y no a 30 del mismo mes.
*Se recomienda diligenciar el mapa de riesgos de corrupción en el Formato S-SEG-FT-011 vigente a la fecha de seguimiento, ya que el seguimiento se diligención en  formato no destinado para ello.
</t>
  </si>
  <si>
    <r>
      <rPr>
        <sz val="14"/>
        <rFont val="Times New Roman"/>
        <family val="1"/>
      </rPr>
      <t>*Fallas en los flujos de información entre las áreas SE3 y las UPIs Internado
*Barreras para la custodia de la información relacionada con el proceso pedagógico</t>
    </r>
    <r>
      <rPr>
        <sz val="14"/>
        <color rgb="FFFF0000"/>
        <rFont val="Times New Roman"/>
        <family val="1"/>
      </rPr>
      <t xml:space="preserve"> </t>
    </r>
    <r>
      <rPr>
        <sz val="14"/>
        <rFont val="Times New Roman"/>
        <family val="1"/>
      </rPr>
      <t>de convivencia</t>
    </r>
  </si>
  <si>
    <t xml:space="preserve">Fallas en el control y seguimiento a los procesos pedagógicos relacionados con al ámbito de la convivencia de NNAJ desde las UPIs Internado. </t>
  </si>
  <si>
    <t>*Desarticulación entre las acciones realizadas desde el modelo de atención SE3 y los procesos adelantados en el ámbito de la convivencia en las UPIs Internado
*Emergencia de barreras para el avance en el proceso pedagógico de NNAJ relacionados con convivencia
*Dificultades en la gestión de la información sobre los procesos de atención en el ámbito convivencial.</t>
  </si>
  <si>
    <t>*Pacto de vivienda MIN-FT-002
*Instructivo Servicio civico y Vivienda M-MIN-IN-001 
*Formato Auto y Co-evaluación de convivencia M-MIN-FT-003</t>
  </si>
  <si>
    <t>Generar alertas frente a las faltas de seguimientos e informarlas a la Subdirección para dar lineamiento y generar los controles respectivos</t>
  </si>
  <si>
    <t>*Implementación inicial y final de Auto y Co-evaluación de los NNAJ con participación del Comité Misional de las Unidades Internado, como estrategia para fortalecer la atención en su proceso de convivencia.
* Abordaje de situaciones convivenciales que requieran la identificación de estrategias de intervención a través del Comité Misional de las Unidades Internado.</t>
  </si>
  <si>
    <t>* Acta de reunión y listados de asistencia, de realización de Auto y Co-evaluación de convivencia M-MIN-FT-003
* Acta de reunión y listados de asistencia de situaciones convivenciales abordadas en Comité Misional de Upi</t>
  </si>
  <si>
    <r>
      <t xml:space="preserve">Se realiza auto y coevaluación inicial a los NNAJ de las 8 Upi internado, así:
La Arcadia (17 y 20/05/2019)
San Francisco (28/06/2019)
La Florida (04/07/2019)
La 27 (09/05/2019)
La Rioja (05/03/2019)
El Edén (10/04/2019)
Liberia (16/05/2019)
Normandía (01/06/2019)
(Evidencias actas)
Se presentan 55 actas de Comité Misional de situaciones de convivencia abordadas en las Upi:
La Arcadia (May)
La 27 (May-Jun-Jul-Ago (18))
San Francisco (May-Jun-Jul (6))
Florida (Jun-Jul-Ago (8))
Eden (Abr-May-Jun (6))
Normandía (Jun)
La Rioja (May-Jul-Ago (11))
Liberia (May-Jul-Ago (4))
(Evidencia formatos Acta A-GDO-FT-004)
</t>
    </r>
    <r>
      <rPr>
        <u/>
        <sz val="12"/>
        <rFont val="Times New Roman"/>
        <family val="1"/>
      </rPr>
      <t>En este período no se ha materializado el riesgo.</t>
    </r>
  </si>
  <si>
    <t>1 implementación de auto y coevaluación realizada en las 8 Upi Internado / 2  implementaciones de auto y coevaluación por realizar en las 8 Upi Internado 
75 seguimientos convivenciales a NNAJ realizados / 75 situaciones convivenciales que requirieron abordaje.</t>
  </si>
  <si>
    <t xml:space="preserve">1 implementación de auto y coevaluación realizada en las 8 Upi Internado / 2  implementaciones de auto y coevaluación por realizar en las 8 Upi Internado 
75 seguimientos convivenciales a NNAJ realizados / 75 situaciones convivenciales que requirieron abordaje.
 De acuerdo a las evidencias proporcionadas observa cumplimiento al indicador según las evidencias suministradas.
Es importante recordar el periodo de ejecución de las acciones propuestas deben programarse en la vigencia, por otra parte el periodo se seguimiento es a corte 31 de Agosto y no a 30 del mismo mes.
*Se recomienda diligenciar el mapa de riesgos de corrupción en el Formato S-SEG-FT-011 vigente a la fecha de seguimiento, ya que el seguimiento se diligención en  formato no destinado para ello.
</t>
  </si>
  <si>
    <t>Formulación del mapa de riesgos 2019</t>
  </si>
  <si>
    <t>JEANNETTE ENRIQUEZ CAICEDO</t>
  </si>
  <si>
    <t>Se realizan ajustes en la redacción de los riesgos buscando focalizarlos de manera más puntual, se modificaron algunas acciones, registros e indicadores en aras a fortalecer la mitigación y prevención de los riesgos, se ajustaron algunos items de las hojas de vida de los indicadores.</t>
  </si>
  <si>
    <t>Se realiza primer seguimiento. Se modifica el registro contemplado para el primer riesgo en su primera acción considerando que no se contempló el documento que contienen las estrategias proyectadas por los facilitadores. Se modifica la frecuencia de medición de la segunda acción del primer riesgo en la hoja de vida de indicadores.</t>
  </si>
  <si>
    <t>Se realiza segundo seguimiento. Se ajusta el registro contemplado para el primer riesgo en su segundo registro considerando que no es necesario documentar un acta de reunión pues la socialización de hallazgos se realiza antes de la firma del formato de visita de acompañamiento y seguimiento a la gestión de las Upi internado M-MIN-FT-011. Se hizo necesario modificar la acción, registro e indicador del 3er. riesgo buscando dar mayor claridad al seguimiento que se realiza al proceso convivencial  de los NNAJ, separando la auto y coevaluación inicial y final que se realiza, de los seguimientos abordados en Comité Misional por situaciones convivenciales que lo ameritan, de allí que se requieren dos indicadores, el primero reporta los dos momentos de auto y coevaluación, mientras que el segundo relaciona los casos convivenciales abordados. Debió ajustarse la interpretación realizada en la hoja de vida de indicadores del 2do. riesgo pues existió error en el número de actas de seguimiento documentadas en enero. Debió ajustarse el resultado y meta consignado en la hoja de vida de indicadores del 3er. riesgo en primer seguimiento por cuanto se aclaró la definición del indicador en cuanto a seguimientos requeridos. Se creó hoja de vida del indicador de 1a. acción del 3er. riesgo.</t>
  </si>
  <si>
    <t>AGOSTO 30/2019 - JEANNETTEEV@IDIPRON.GOV.CO</t>
  </si>
  <si>
    <t>AGOSTO 30/2019 - NIDIAM@IDIPRON.GOV.CO</t>
  </si>
  <si>
    <t>AGOSTO 30/2019 - JUANL@IDIPRON.GOV.CO</t>
  </si>
  <si>
    <t>NIDIA CONSTANZA MANCIPE</t>
  </si>
  <si>
    <t>PROFESIONAL UNIVERSITARIO</t>
  </si>
  <si>
    <t>COORDINADORA CONTEXTO PEDAGÓGICO INTERNADO</t>
  </si>
  <si>
    <t>SUBDIRECTOR OPERATIVO DE MÉTODOS EDUCATIVOS Y OPERATIVA</t>
  </si>
  <si>
    <r>
      <t xml:space="preserve">MODELO PEDAGÓGICO
</t>
    </r>
    <r>
      <rPr>
        <sz val="10"/>
        <color indexed="8"/>
        <rFont val="Times New Roman"/>
        <family val="1"/>
      </rPr>
      <t>Idear modelos de formación que permitan educar y desarrollar competencias laborales y ciudadanas a los NNAJ, en el territorio, unidades y todo espacio determinado al alcance del instituto para el año 2019.</t>
    </r>
  </si>
  <si>
    <r>
      <rPr>
        <b/>
        <sz val="10"/>
        <rFont val="Times New Roman"/>
        <family val="1"/>
      </rPr>
      <t>SICOSOCIAL:</t>
    </r>
    <r>
      <rPr>
        <sz val="10"/>
        <rFont val="Times New Roman"/>
        <family val="1"/>
      </rPr>
      <t xml:space="preserve">
Atender la configuración de la subjetividad de los NNAJ, es decir, la forma como ellos se comprenden a sí mismos en sus familias y en la sociedad concreta que en muchos casos los han abandonado, maltratado, abusado, comercializado, explotado, etc., es otra de las tareas en la que se empeña el IDIPRON. Es por esto que adelanta acciones que tienen que ver con el acompañamiento de los procesos psicológicos de los NNAJ, las relaciones afectivas con sus familias y la sociedad, y el acompañamiento a las historias de vida.</t>
    </r>
  </si>
  <si>
    <t xml:space="preserve"> *  Controles y seguimientos poco eficaces para el registro de la información
*  Controles y seguimientos poco eficaces para la identificación de factores de riesgo en que se encuentran inmersos los NNAJ. </t>
  </si>
  <si>
    <t>Realización de acciones psicosociales que no responden en forma oportuna a las necesidades presentadas por los NNAJ</t>
  </si>
  <si>
    <t xml:space="preserve">* Exposición al riesgo de los NNAJ a problemáticas que afecten su desarrollo.
* No garantia de derechos de los NNAJ. 
* Realización de atenciones psicosocial inadecuadas, respecto al proceso de cada NNAJ.
* Disminuir la capacidad 
de atención a la población que lo requiere en los contextos pedagogicos.      </t>
  </si>
  <si>
    <t xml:space="preserve">* Se realizan capacitaciones y socializacones al equipo frente a las acciones a realizar desde el que hacer psicosocial registrando las acciones en el formato de acta M-GCO-FT-004 y REGISTRO DE ASISTENCIA COMITÉ, JUNTA, REUNIÓN, CAPACITACIÓN Y-O ACTIVIDADES DE BIENESTAR A-GDH-FT-010.
* Se realiza  seguimiento a las acciones psicosociales de las Unidades de protección integral, registrando las acciones en el formato de acta M-GCO-FT-004 y REGISTRO DE ASISTENCIA COMITÉ, JUNTA, REUNIÓN, CAPACITACIÓN Y-O ACTIVIDADES DE BIENESTAR A-GDH-FT-010, durante la revisión se contrasta la información registrada en el Sistema de Información Misional con el registro en el control de atenciones M-MEX-FT-006. </t>
  </si>
  <si>
    <t xml:space="preserve">  
*  Realizara revisión y seguimientos de las acciones psicosociales realizadas por los profesionales de los contextos pedagogicos. 
* Informar al Responsable del área Sicosocial y Subdirector Operativo de los hallazgos.  
* Establecer compromisos con el fin de intervenir a el/la NNAJ de forma inmediata para suplir sus necesidades.</t>
  </si>
  <si>
    <t xml:space="preserve">* Seguimiento bimensual a los procesos de los NNAJ desde el área de derecho SICOSOCIAL, mediante acompañamiento de acciones psicosociales y estrategia UPI Como Vamos mensual, en las cuales se hace verificación de Registros en Sistema de Información Misional SIMI.
*Fortalecer intervenciones psicosociales que permitan determinar los niveles de riesgo en los NNAJ, mediante el seguimiento a las intervenciones realizadas por el equipo.
*Elaboración de un plan de atención individual y familiar con cada NNAJ de acuerdo a los factores de riego en que se encuentra inmerso y afectaciones en las área de ajuste, se realiza seguimiento en la revisión de UPI como vamos bimensual. </t>
  </si>
  <si>
    <t xml:space="preserve">* Actas M-GCO-FT-004.
* REGISTRO DE ASISTENCIA COMITÉ, JUNTA, REUNIÓN, CAPACITACIÓN Y-O ACTIVIDADES DE BIENESTAR A-GDH-FT-010
* Control de atenciones M-MEX-FT-006. </t>
  </si>
  <si>
    <r>
      <t xml:space="preserve">Se constató que dentro de las Upis reportadas en el primer período (9) no se tuvo en cuenta que Oasis (por la diversidad en sus poblaciones atendidas) se contabiliza como 2, con lo cual estarían 10 Upi con cumplimiento. No se presentan los seguimientos pendientes de las acciones psicosociales de los meses de enero, febrero y marzo de las Unidades de Belén por cuanto no tenía equipo psicosocial asignado y de Bosa porque entró en funcionamiento hasta finales del mes de marzo. La Upi Perdomo por contingencia presentada entregará el seguimiento en próximo trimestre.
Para este segundo período de verificación, se realizan seguimientos de las acciones psicosociales correspondientes a los meses de abril y/o mayo de 2019 a trece (13) Unidades de Protección Externado y siete (7) Unidades de Protección Internado. Es necesario advertir que Upi Arborizadora solo presenta los meses de abril y mayo pues deja de funcionar el 8 de julio. Las Upi Rioja (Abr-May), Molinos (Abr-May), Perdomo (May) y Bosa (May), se encuentran pendientes de revisión de Upi Como Vamos que se presentará para el siguiente cuatrimestre.
</t>
    </r>
    <r>
      <rPr>
        <u/>
        <sz val="9"/>
        <rFont val="Times New Roman"/>
        <family val="1"/>
      </rPr>
      <t>No se materializa el riesgo, por cuanto en las revisiones realizadas se observa que las acciones psicosociales responden en forma oportuna a las necesidades presentadas por los NNAJ</t>
    </r>
    <r>
      <rPr>
        <sz val="9"/>
        <rFont val="Times New Roman"/>
        <family val="1"/>
      </rPr>
      <t xml:space="preserve">. </t>
    </r>
  </si>
  <si>
    <t>ÁREA SICOSOCIAL</t>
  </si>
  <si>
    <r>
      <rPr>
        <sz val="10"/>
        <rFont val="Times New Roman"/>
        <family val="1"/>
      </rPr>
      <t xml:space="preserve">5 </t>
    </r>
    <r>
      <rPr>
        <sz val="10"/>
        <color theme="1"/>
        <rFont val="Times New Roman"/>
        <family val="1"/>
      </rPr>
      <t xml:space="preserve">Seguimientos a acciones realizadas  / </t>
    </r>
    <r>
      <rPr>
        <sz val="10"/>
        <rFont val="Times New Roman"/>
        <family val="1"/>
      </rPr>
      <t>10</t>
    </r>
    <r>
      <rPr>
        <sz val="10"/>
        <color rgb="FFFF0000"/>
        <rFont val="Times New Roman"/>
        <family val="1"/>
      </rPr>
      <t xml:space="preserve"> </t>
    </r>
    <r>
      <rPr>
        <sz val="10"/>
        <color theme="1"/>
        <rFont val="Times New Roman"/>
        <family val="1"/>
      </rPr>
      <t>seguimientos a acciones proyectados</t>
    </r>
  </si>
  <si>
    <t xml:space="preserve">
Indicador: "5 Seguimientos a acciones realizadas  / 10 seguimientos a acciones proyectados". Se verifican las evidencias aportadas, se avanza en un 50% de cumplimiento del indicador respecto a la acción de control de  seguimiento bimensual a acciones psicosociales y estrategia UPI Como Vamos. Se tienen en cuenta las salvedades de las UPIS señaladas en la acción, sin embargo no se encuentran soportes de acta de UPI Como Vamos para Oasis I (periodo abril - mayo) y Belén (periodo abril - mayo). </t>
  </si>
  <si>
    <t>* Omisión del registro de las acciones, atenciones e intervenciones en el Sistema de Información Misional (SIMI), por parte de los profesionales que conforman los equipos sicosociales del área.
* Registro tardío de las acciones desarrolladas en la plataforma del Sistema de Información Misional (SIMI).
* Información imprecisa y poco oportuna de acuerdo a las necesidades de los NNAJ</t>
  </si>
  <si>
    <t>Registro en el SIMI de las acciones psicosociales realizadas a los NNAJ, fuera de los tiempos establecidos</t>
  </si>
  <si>
    <t>* Exposición al riesgo de los NNAJ a problemáticas que afecten su desarrollo.
* Atención psicosocial inadecuada a los NNAJ.</t>
  </si>
  <si>
    <t>* Se realiza seguimiento a las acciones del equipo sicosocial verificando que la información del "INFORME DE ACTIVIDADES CONTRATO A-GCO-FT-002"  mensual y "evaluación de desempeño" de manera bimensual coincida con la información en el SIMI así como con la registrada en el control de atenciones M-MEX-FT-006'.</t>
  </si>
  <si>
    <t>* Se realiza compromiso con el profesional psicosocial para realizar los respectivos ajustes en el cargue de la informacion teniendo como soporte acta de compromiso, el cargue debe realizarse de manera inmediata.
*Se informa a la subdirección de métodos para que se tomen las medidas respectivas</t>
  </si>
  <si>
    <t>* Seguimiento al registro de atenciones en el sistema por parte del profesional psicosocial, verificando el Sistema de Información Misional SIMI.
* Definir los parámetros en relación al requerimiento de la creación de los formularios para el registro de los formularios en el Sistema de Información Misional (SIMI). 
*Jornadas de sensibilización y socialización de las actividades Sicosociales en las UPI, conforme al 
Manual Operativo del Área Sicosocial 
M-MSS-DI-001
* Construir documentos donde se establezcan los tiempos de aplicación de los instrumentos, cargue en SIMI y forma de diligenciamiento.</t>
  </si>
  <si>
    <t>* Actas M-GCO-FT-004.
REGISTRO DE ASISTENCIA COMITÉ, JUNTA, REUNIÓN, CAPACITACIÓN Y-O ACTIVIDADES DE BIENESTAR A-GDH-FT-010
* Control de atenciones M-MEX-FT-006. 
*Solicitud de requerimientos a SIMI. 
* Manual Operativo Área Sicosocial 
M-MSS-DI-001
* Documentos oficializados.</t>
  </si>
  <si>
    <r>
      <rPr>
        <sz val="9"/>
        <rFont val="Times New Roman"/>
        <family val="1"/>
      </rPr>
      <t>1. Se constató que dentro de las Upis reportadas en el primer período (9) no se tuvo en cuenta que Oasis (por la diversidad en sus poblaciones atendidas) se contabiliza como 2, con lo cual estarían 10 Upi con cumplimiento. No se presentan los seguimientos pendientes de las acciones psicosociales de los meses de enero, febrero y marzo de las Unidades de Belén por cuanto no tenía equipo psicosocial asignado y de Bosa porque entró en funcionamiento hasta finales del mes de marzo. La Upi Perdomo por contingencia presentada presentará el seguimiento en próximo trimestre.
Para este segundo período de verificación, se realizan seguimientos de las acciones psicosociales correspondientes a los meses de abril y/o mayo de 2019 a trece (13) Unidades de Protección Externado y siete (7) Unidades de Protección Internado. Es necesario advertir que Upi Arborizadora solo presenta los meses de abril y mayo pues deja de funcionar el 8 de julio. Las Upi Rioja (Abr-May), Molinos (Abr-May), Perdomo (May) y Bosa (May), se encuentran pendientes de revisión de Upi Como Vamos que se presentará para el siguiente cuatrimestre.</t>
    </r>
    <r>
      <rPr>
        <sz val="9"/>
        <color theme="1"/>
        <rFont val="Times New Roman"/>
        <family val="1"/>
      </rPr>
      <t xml:space="preserve">
2. Se realizan 5 capacitaciones y socializaciones a 89 profesionales psicosociales, profesionales sociales de convenios y de comedores. 
35 profesionales que corresponden a pendientes en los dos procesos de capacitación  y vinculados al instituto posterior al 23 de agosto se capacitarán en el mes de septiembre. 
E</t>
    </r>
    <r>
      <rPr>
        <u/>
        <sz val="9"/>
        <color theme="1"/>
        <rFont val="Times New Roman"/>
        <family val="1"/>
      </rPr>
      <t>n este período de seguimiento se identifica materialización del riesgo debido al registro de la información fuera de los tiempos establecidos</t>
    </r>
    <r>
      <rPr>
        <sz val="9"/>
        <color theme="1"/>
        <rFont val="Times New Roman"/>
        <family val="1"/>
      </rPr>
      <t>.</t>
    </r>
  </si>
  <si>
    <r>
      <rPr>
        <sz val="10"/>
        <rFont val="Times New Roman"/>
        <family val="1"/>
      </rPr>
      <t>5</t>
    </r>
    <r>
      <rPr>
        <sz val="10"/>
        <color theme="1"/>
        <rFont val="Times New Roman"/>
        <family val="1"/>
      </rPr>
      <t xml:space="preserve"> Seguimientos a acciones realizados / </t>
    </r>
    <r>
      <rPr>
        <sz val="10"/>
        <rFont val="Times New Roman"/>
        <family val="1"/>
      </rPr>
      <t xml:space="preserve">10 </t>
    </r>
    <r>
      <rPr>
        <sz val="10"/>
        <color theme="1"/>
        <rFont val="Times New Roman"/>
        <family val="1"/>
      </rPr>
      <t>seguimientos a acciones proyectados
170 profesionales sicosociales participantes en inducciones y reinducciones   realizadas/ 205  profesionales sicosociales del Área Sicosocial</t>
    </r>
  </si>
  <si>
    <t xml:space="preserve">
Indicador No. 1: "5 Seguimientos a acciones realizadas  / 10 seguimientos a acciones proyectados". Se verifican las evidencias aportadas, se avanza en un 50% de cumplimiento del indicador respecto a la acción de control de  seguimiento bimensual a acciones psicosociales y estrategia UPI Como Vamos. Se tienen en cuenta las salvedades de las UPIS señaladas en la acción, sin embargo no se encuentran soportes de acta de UPI Como Vamos para Oasis I (periodo abril - mayo) y Belén (periodo abril - mayo). 
- Indicador No. 2: "170 profesionales sicosociales participantes en inducciones y reinducciones   realizadas/ 205  profesionales sicosociales del Área Sicosocial". Se verifican evidencias aportadas, se reportan cinco capacitaciones realizadas de acuerdo a la acción propuesta, sin embargo se debe verificar la cantidad de participantes en los listados de asistencia (no coincide con el número relacionado en el indicador) para poder realizar el análisis del indicador.
- Se registra que para el periodo se materializó el riesgo, aunque se evidencian soportes de seguimientos y establecimiento de compromisos, es importante formular un indicador de efectividad que permita el análisis del impacto generado en la reducción del riesgo identificado.
- En la columna Registro se señala como soportes asociados a las acciones de control: "Control de atenciones M-MEX-FT-006 y Solicitud de requerimientos a SIMI", sin embargo no se aportan evidencias. 
- Se establece como acción de control "Construir documentos donde se establezcan los tiempos de aplicación de los instrumentos, cargue en SIMI y forma de diligenciamiento", y como Registro de ello "Documento oficializado", sin embargo el Área no reporta una acción e indicador que de cuenta de su avance.</t>
  </si>
  <si>
    <t>- Se recomienda que el periodo de ejecución de la acción asociada al control se establezca a 31 de diciembre de la vigencia.
'- Se sugiere especificar en el control, el cargo de el(los) profesional (es) y/o apoyo encargado(s) y la periodicidad del control.</t>
  </si>
  <si>
    <t>01</t>
  </si>
  <si>
    <t>Se formula el mapa de riesgos 2019</t>
  </si>
  <si>
    <t>Edith Johana Fuentes Vidal</t>
  </si>
  <si>
    <t>02</t>
  </si>
  <si>
    <t>Se reformulan los riesgos en su redacción, se incluyen la descripción a control del análisis del riesgo,  se modifica el impacto del riesgo residual, se incluye responsable del monitoreo y revisión y se reformulan indicadores de monitoreo y revisión, de acuerdo a la formulación de las hojas de vida de los indicadores.</t>
  </si>
  <si>
    <t>Yenny Andrea Corzo Caceres</t>
  </si>
  <si>
    <t>03</t>
  </si>
  <si>
    <t>Se realiza primer seguimiento. Se traslada el segundo indicador del primer riesgo al segundo riesgo por cuanto la acción corresponde a este ultimo y no al primero. Se aclara que las evidencias que soportan el primer indicador de los dos riesgos son las mismas por cuanto se documentan en un mismo momento y documento.</t>
  </si>
  <si>
    <t>04</t>
  </si>
  <si>
    <t>Se realiza segundo seguimiento, verificando los productos que quedaron pendientes de entrega en el primer período y haciendo claridad del número real de Unidades con cumplimiento de acciones.</t>
  </si>
  <si>
    <t>YENNYCC@IDIPRON.GOV.CO</t>
  </si>
  <si>
    <t>MARCELAR@IDIPRON.GOV.CO</t>
  </si>
  <si>
    <t>JUANL@IDIPRON.GOV.CO</t>
  </si>
  <si>
    <t>YENNY ANDREA CORZO CÁCERES</t>
  </si>
  <si>
    <t>DIANA MARCELA ROMERO</t>
  </si>
  <si>
    <t>PROFESIONAL ÁREA PSICOSOCIAL</t>
  </si>
  <si>
    <t>RESPONSABLE ÁREA SICOSOCIAL</t>
  </si>
  <si>
    <t>FINANCIERO</t>
  </si>
  <si>
    <t>CUMPLIMIENTO</t>
  </si>
  <si>
    <t>Modelo Pedagógico SE3</t>
  </si>
  <si>
    <r>
      <t>SALUD</t>
    </r>
    <r>
      <rPr>
        <sz val="12"/>
        <color theme="1"/>
        <rFont val="Times New Roman"/>
        <family val="1"/>
      </rPr>
      <t xml:space="preserve">
Se enfoca sobre la calidad de vida, es decir, abarca techo, vestuario, alimentación que inciden en la salud y bienestar de los NNAJ. Igualmente, ya sea de forma directa o a través de la Secretaría de Salud y de las EPSs a las que se hallan afiliados, asume lo relacionado con la salud tanto física como mental. De ahí que adelanta acciones que tienen que ver con la nutrición balanceada, el cuidado del cuerpo, el ejercicio y el deporte cotidianos, la vinculación a los sistemas de salud, la atención en salud oral, la vinculación a procesos de medicina alternativa, así como a procesos  personales y grupales para la mitigación del consumo de psicoactivos, entre otras. Así mismo, propende por evitar que la alimentación sea entendida o manejada como un elemento de castigo.</t>
    </r>
  </si>
  <si>
    <t>La no vinculación y/o 
afiliación oportuna de los NNAJ al 
Sistema General de 
Seguridad Social en Salud -
SGSSS</t>
  </si>
  <si>
    <t>La falta de atención y/o la prestación del servicio de salud a los NNAJ para seguimientos médicos y tratamientos requeridos y el cobro de cuotas moderadoras o copagos al instituto por la prestación de un servicio de salud.</t>
  </si>
  <si>
    <t xml:space="preserve">La vulneración al Derecho a la Salud como derecho fundamental a nivel constitucional en Colombia.
Perdida de la confianza institucional
</t>
  </si>
  <si>
    <t>Proceso realizado a través de protocolo de aseguramiento contemplado en el Manual de Procesos y Procedimientos 
Formato 036 DIRECCIONAMIENTO A VINCULACIÓN AL SGSSS M-MSD-FT-036
SI</t>
  </si>
  <si>
    <t>En caso de ser identificado un NNAJ sin afiliación al Sistema General de 
Seguridad Social en Salud -
SGSSS se debe iniciar inmediatamente el proceso de afiliación como se establece en el procedimiento  Verificación y afiliación de los NNAJ al Sistema general de Seguridad Social en Salud  (SGSSS)</t>
  </si>
  <si>
    <t>May-Oct 2019</t>
  </si>
  <si>
    <t>Realizar seguimiento y verificación constante a los estados de afiliación previniendo posibles cambios.
Realizar jornadas de afiliación y/o aseguramiento a los NNAJ que no cuentan con vinculación al SGSSS o que  tengan alguna dificultad en su estado</t>
  </si>
  <si>
    <t>Levantamiento de informe de los estados de afiliación en el Sistema de Información Misional SIMI
Actas de reunión, registro de planillas de asistencia  de  los NNAJ a las jornadas de afiliación</t>
  </si>
  <si>
    <t>En el mes de mayo se realizó cruce de bases de datos del SIMI (NNAJ activos) con la SDS para la verificación de los estados de afiliación de los NNAJ, en el cual se identificaron 484 NNAJ  que son aptos para afiliación a EPS Subsidiada, procediendo a organizar con las auxiliares de enfermería de las Upi la jornada de afiliación que se realizó el 31/05/2019.
Se realizó jornada de afiliación el 31/05/2019 en la UPI Perdomo a 67 NNAJ para trámite de  vinculación y/o actualización al SGSSS que fueron remitidos desde las Unidades</t>
  </si>
  <si>
    <t>PROFESIONAL Y COORDINADORA DEL ÁREA SALUD</t>
  </si>
  <si>
    <r>
      <rPr>
        <sz val="10"/>
        <color rgb="FFFF0000"/>
        <rFont val="Times New Roman"/>
        <family val="1"/>
      </rPr>
      <t>484 NNAJ desafiliados detectados / 10242 NNAJ afiliados</t>
    </r>
    <r>
      <rPr>
        <sz val="10"/>
        <rFont val="Times New Roman"/>
        <family val="1"/>
      </rPr>
      <t xml:space="preserve">
1 Jornada realizada / 2 Jornadas programadas</t>
    </r>
  </si>
  <si>
    <t xml:space="preserve">Se sugiere revisar si las acciones planteadas mitigan el riesgo dado que estas fueron planteadas para ejecutar en seis meses, es importante tener en cuanta que se debe programar toda la vigencia. </t>
  </si>
  <si>
    <t>Formulación de Mapa de Riesgos</t>
  </si>
  <si>
    <t>JUAN MANUEL CRUZ FUENTES</t>
  </si>
  <si>
    <t>Se realizaron ajustes a la descripción de riesgo y causas; se estableció responsable e indicador de las acciones propuestas, se documentaron las hojas de vida de los indicadores.</t>
  </si>
  <si>
    <t>Se realiza primer seguimiento en segundo cuatrimestre. Se ajusta el orden de las 2 acciones, registros e indicadores establecidos para el riesgo, considerando el orden de su realización.  Se ajusta el indicador de la primera acción por cuanto fue planteado en forma invertida.</t>
  </si>
  <si>
    <t>YVONNE ALEJANDRA AGUILAR CHARRY</t>
  </si>
  <si>
    <t>JUAN JOSE LONDOÑO PABÓN</t>
  </si>
  <si>
    <t>CONTRATISTA ADMINISTRATIVO</t>
  </si>
  <si>
    <t>PROFESIONAL UNIVERSITARIO - COORDINADORA ÁREA SALUD</t>
  </si>
  <si>
    <t>MODELO PEDAGÓGICO</t>
  </si>
  <si>
    <t>TERRITORIO*/Identificar a los niños, niñas, adolescentes y jóvenes que tienen sus derechos amenazados, inobservados o vulnerados mediante lecturas en territorio y articulación institucional para avanzar hacia la restitución de derechos.</t>
  </si>
  <si>
    <t>Información incompleta o errada al momento de diligenciar los  formatos que se utilizan para la atencion a los NNAJ.</t>
  </si>
  <si>
    <t>Se presentan debilidades en la información de las acciones territoriales realizadas con los NNAJ que son cargadas al sistema misional</t>
  </si>
  <si>
    <t xml:space="preserve">Hallazgos de control interno.
Perdida de información. </t>
  </si>
  <si>
    <t xml:space="preserve">Los contratistas y/o funcionarios que realizan el diligenciamiento de los formatos (Ficha de Ingreso(M-MTE-FT-012), Registro de Asistencia Comité, junta, reunión, capacitación y/o actividades de bienestar(A-GDH-FT-010) y Asistencia a encuentro(M-MTE-FT-003).,entregan la documentación al Coordinador Zonal para su verificacion y aprobacion. Por último el auxiliar administrativo zonal de territorio, realiza una ultima verificación y  carga  al Sistema Misional toda la información.  
</t>
  </si>
  <si>
    <t xml:space="preserve">Seguimiento constante a las personas que tienen acceso a los formatos para informar y retroalimentar  la forma correcta del diligenciamiento de los mismos, solicitando ajustes de la información de manera inmediata.  </t>
  </si>
  <si>
    <t>Capacitación y socialización de los instructivos y procedimientos del contexto al equipo territorial. 
Realizar seguimiento semestral a la documentación entregada y sistematizada, generando la retroalimentación respectiva con el equipo de cada zona territorial.</t>
  </si>
  <si>
    <t>Acta de reunión (A-GDO-FT-004) y Registro de Asistencia Comité, junta, reunión, capacitación y/o actividades de bienestar(A-GDH-FT-010)</t>
  </si>
  <si>
    <r>
      <t xml:space="preserve">Se realizan Actas de Reunión  por parte de los Coordinadores de cada Zona (Norte, Sur, Oriente, Occidente y Centro), de fechas 3 y 6/05 y 20/08/2019, con la socialización de los instructivos y procedimientos del contexto.
Se realizan seguimientos semestrales de fechas 08/07/2019 y 12/08/2019, a la documentación entregada y sistematizada en SIMI, contando con  la participación de 67 personas de los equipos de las 5 zonas territoriales.
</t>
    </r>
    <r>
      <rPr>
        <u/>
        <sz val="10"/>
        <rFont val="Times New Roman"/>
        <family val="1"/>
      </rPr>
      <t xml:space="preserve">
En este período de seguimiento NO se materializó el riesgo.</t>
    </r>
  </si>
  <si>
    <t xml:space="preserve">Responsable Área Territorio y Coordinadores de Zona Territorial </t>
  </si>
  <si>
    <t>2 capacitación realizada /  2 capacitaciones programadas.
2 seguimiento realizado / 2 seguimientos programados.</t>
  </si>
  <si>
    <t>- Indicador No. 1: "2 capacitación realizada /  2 capacitaciones programadas". Se verifican evidencias aportadas, se realiza  la socialización de los procedimientos e instructivos del Área, se ejecuta la acción de control en un 100%.
- Indicador No. 2: "2 seguimiento realizado / 2 seguimientos programados". Se verifican las evidencias aportadas, se realizan los seguimientos semestrales programados, ejecutándose la acción de control en un 100%.
Los controles ejecutados atienden a la mitigación del riesgo identificado.</t>
  </si>
  <si>
    <t xml:space="preserve">BAJA </t>
  </si>
  <si>
    <t xml:space="preserve">Falencias en los insumos para el desarrollo de actividades y talleres pedagógicos para la atención de los NNAJ en los territorio. </t>
  </si>
  <si>
    <t>Riesgo de baja permanencia de los NNAJ en la ejecucion de talleres y procesos territoriales.</t>
  </si>
  <si>
    <t>Riesgo de incumplimiento de objetivos y metas institucionales</t>
  </si>
  <si>
    <t>Seguimiento a las solicitudes de requerimientos e insumos para el desarrollo de talleres en territorio en el formato correspondiente, Registro de Asistencia Comité, junta, reunión, capacitación y/o actividades de bienestar(A-GDH-FT-010) y Asistencia a encuentro(M-MTE-FT-003)</t>
  </si>
  <si>
    <t>Control y manejo de los insumos entregados para un efectivo aprovechamiento en los grupos de NNAJ atendidos en Territorio.</t>
  </si>
  <si>
    <t xml:space="preserve">Capacitación y entrega de insumos por parte de los Coordinadores de Zona según necesidad reportada a su equipo de colaboradores, para realizar ajustes, aprobación y sostenimiento en la aplicación de las actividades territoriales. </t>
  </si>
  <si>
    <t>Acta de reunión A-GDO-FT-004 y Formato A-GLO-FT-010 - Entrega de elementos de consumo a servidores</t>
  </si>
  <si>
    <r>
      <t xml:space="preserve">Acción cumplida durante el primer período de seguimiento
</t>
    </r>
    <r>
      <rPr>
        <u/>
        <sz val="10"/>
        <rFont val="Times New Roman"/>
        <family val="1"/>
      </rPr>
      <t>En este período de seguimiento NO se materializó el riesgo.</t>
    </r>
  </si>
  <si>
    <t>Capacitación y entrega de insumos realizada</t>
  </si>
  <si>
    <t xml:space="preserve">Se ejecuta la acción de control durante el primer periodo de seguimiento, por lo tanto para este seguimiento no se adjuntan evidencias. Teniendo en cuenta que el riesgo identificado se relaciona con la baja permanencia de los NNAJ en los talleres, se considera que la acción de control implementada y el indicador formulado por sí solos no son suficientes para generar un impacto en la mitigación del riesgo, se recomienda incluir un control e indicador que den cuenta de acciones más efectivas en la reducción del riesgo.
</t>
  </si>
  <si>
    <t>Se formula mapa de riesgos</t>
  </si>
  <si>
    <t>CAROLINA MOLANO</t>
  </si>
  <si>
    <t>Se ajusta la redacción de riesgo, causas y consecuencias buscando una mayor claridad del mismo, se fortalece la descripción de los controles existentes, se modifican las acciones de contingencia, acciones proyectadas, registros e indicadores para que respondan de manera efectiva al riesgo. Se documentan las hojas de vida de los indicadores.</t>
  </si>
  <si>
    <t>Se realiza primer seguimiento</t>
  </si>
  <si>
    <t>DIANA COTE</t>
  </si>
  <si>
    <t>Se realiza segundo seguimiento</t>
  </si>
  <si>
    <t>30/08/2019 - dianach@idipron.gov.co</t>
  </si>
  <si>
    <t>30/08/2019 - carolinam@idipron.gov.co</t>
  </si>
  <si>
    <t>DIANA MARCELA COTE HERNÁNDEZ</t>
  </si>
  <si>
    <t>CONTRATISTA CONTEXTO TERRITORIO</t>
  </si>
  <si>
    <t>COORDINADORA CONTEXTO TERRITORIO</t>
  </si>
  <si>
    <t>SOCIOLEGAL Y JUSTICIA RESTAURATIVA</t>
  </si>
  <si>
    <t>1.Desactualización de procedimientos operativos para un seguimiento al egreso más eficiente y de una cobertura mayor  de los NNAJ con egreso.
2. Limitación de recursos fisicos, tecnológicos y humanos.
3. Sistemas de Información debiles para la captura y seguimiento al egreso</t>
  </si>
  <si>
    <t>Ausencia de seguimiento  de la población de NNAJ egresada</t>
  </si>
  <si>
    <t>1. Desconocimiento de la situación de Derechos de la población egresada.
2. Ausencia de posiblidad de reingresos a la población que requiere ser nuevamente atendida por el IDIPRON.
3. Desconocimiento de indicadores que midan la eficacia y efectividad de las acciones del IDIPRON</t>
  </si>
  <si>
    <t>Reuniones por parte del comité de egreso a fin de realizar seguimiento al egreso y tomar decisiones frente al caso cuando este lo amerite y sea condicionante para el bienestar del NNAJ 
Diligenciamiento de contacto con el NNAJ egreso a fin de conocer su estado de vulneración o avance en el restablecimiento de derechos
Seguimiento mediante formato acta o evidencia física de mantenimiento a los equipos de cómputo y/o redes informáticas.</t>
  </si>
  <si>
    <t xml:space="preserve">1. Articulación con el Área encargada del SIMI y del archivo Misional a fin de crear base de datos alterna según información suministrada al momento por el NNAJ 
</t>
  </si>
  <si>
    <t>01/02/2019 - 30/10/2019</t>
  </si>
  <si>
    <t>1. Fortalecer el equipo delegado para el seguimiento al egreso, con personal idóneo y amplia experiencia, así como la optimización de equipos y espacios adecuados para ello, mediante la solicitud de contratación de nuevo personal y/o asignación de personal para el área Sociolegal y Justicia Restaurativa así como solicitud a la Subdirección Técnica Administrativa y Financiera (Sistemas, almacen e infraestructura) de la optimización de los equipos bienes muebles e inmuebles. 
2. Actualizar la documentación de seguimiento al egreso aprobada y publicada en página web, según los tipos poblacionales en el marco de los contextos pedagógicos del IDIPRON.</t>
  </si>
  <si>
    <t>1. Actas de reunión.
2. Actas de reunión, hoja de vida de los formatos o instructivos de la documentación a actualizar.</t>
  </si>
  <si>
    <r>
      <t>1. El 05/06/2019  se envía correo electrónico a la Subdirección de Métodos y a la Subdirección de Desarrollo Humano solicitando ampliación del equipo profesional de egreso. Mediante acta del 31/07/2019 se realiza empalme con una auxiliar administrativa asignada al equipo.  
2. Se aprueban:
- Documento Interno SEGUIMIENTO A LA INASISTENCIA
TEMPORAL Y/O AL EGRESO DE NNAJ M-MSL-DI-002 en su 1a. versión, el 30/04/2019.
- Instructivo REINGRESO DEL NNAJ A LA UNIDAD DE PROTECCIÓN INTEGRAL M-MSL-IN-007 en su 2a. versión, el 30/04/2019
Se están realizando nuevos ajustes al documento interno aprobado conforme a nuevas necesidades detectadas, para lo cual se realizaron reuniones con la Upi Normandía y el Contexto de Territorio de fechas 25/06 Y 22/08/2019</t>
    </r>
    <r>
      <rPr>
        <sz val="10"/>
        <color rgb="FFFF0000"/>
        <rFont val="Times New Roman"/>
        <family val="1"/>
      </rPr>
      <t xml:space="preserve"> </t>
    </r>
    <r>
      <rPr>
        <sz val="10"/>
        <rFont val="Times New Roman"/>
        <family val="1"/>
      </rPr>
      <t xml:space="preserve">
(Evidencias documento interno,  instructivo y actas de reunión).
</t>
    </r>
    <r>
      <rPr>
        <u/>
        <sz val="10"/>
        <rFont val="Times New Roman"/>
        <family val="1"/>
      </rPr>
      <t>El riesgo se materializó en este período.</t>
    </r>
  </si>
  <si>
    <t>PROFESIONAL CONTRATISTA Y COORDINADOR DEL ÁREA SOCIOLEGAL Y JUSTICIA RESTAURATIVA</t>
  </si>
  <si>
    <t xml:space="preserve">1 Auxiliar Administrativa asignada.
2 documentos oficializados / 2 de documentos a modificar </t>
  </si>
  <si>
    <t xml:space="preserve">- Se recomienda revisar la redacción del riesgo de acuerdo con los criterios señalados en la  la Guía para la administración del riesgo, pág. 27.
- Indicador No. 1: "1 Auxiliar Administrativa asignada". Se cumple con el indicador de acuerdo con las evidencias aportadas. 
- Indicador No. 2: "2 documentos oficializados / 2 de documentos a modificar", la evidencias dan cuenta de la aprobación por parte de la OAP de los documentos Instructivo REINGRESO DEL NNAJ A LA UNIDAD DE PROTECCIÓN INTEGRAL, código M-MSL-IN-007 y Documento interno SEGUIMIENTO A LA INASISTENCIA TEMPORAL Y/O AL EGRESO DE NNAJ, código M-MSL-DI-002, se cumple con el indicador en un 100%. Se verifican soportes de revisión ajustes al Documento interno "Seguimiento a la inasistencia temporal y/o al egreso de NNAJ", sin embargo se recomienda formular un indicador que de cuenta del avance en esta acción.
- Se registra que para el periodo se materializó el riesgo, es importante formular un indicador de efectividad que permita el análisis del impacto de los controles en la mitigación del riesgo identificado (ver Guía para la administración del riesgo).
</t>
  </si>
  <si>
    <t xml:space="preserve">1. Deficit de jornadas o campañas de documentación en acompañamiento con la Registraduría del estado civil en las unidades donde más se presente el asunto de indocumentación
2. Deficiencia en los mecanismos para identificar las situaciones de indocumentación de los NNAJ.
3. Constante pérdida de los documentos de identificación por parte del NNAJ </t>
  </si>
  <si>
    <t>Existencia frecuente de NNAJ que se encuentran sin documentación de identificación personal.</t>
  </si>
  <si>
    <t>1. Población asistida o intervenida en situación de indocumentación personal. 
2. Limitación de intervención profesional por parte del IDIPRON con los jóvenes indocumentados</t>
  </si>
  <si>
    <t xml:space="preserve">1. Talleres- campañas o charlas pedagógicas a los NNAJ  que tengan como fin el buen uso y cuidado de los documentos. La información se consignará en el SIMI y en el formato de asistencia asignado para los NNAJ.
2. Solicitud de oficio y evidencia de aprobación para las jornadas de documentación por parte del IDIPRON y de la Registraduría Asiganada que llevará a cabo la actividad. </t>
  </si>
  <si>
    <t>Programación y organización de jornadas y campañas de documentación en compañía con la Registraduría para reducir niveles de indocumentación</t>
  </si>
  <si>
    <t>01/01/2019 -31/10/2019</t>
  </si>
  <si>
    <t xml:space="preserve">
1. Articulación con entidad Registraduría Nacional del Estado Civil a fin de crear jornadas para documentar a la población beneficiaria del IDIPRON.
2. Llevar a cabo campañas pedagógicas para el buen uso y cuidado de los documentos de identificación entre los NNAJ 
 3.Diseño e implementación de una estrategia comunicativa al interior de las unidades para la formación y cultura del cuidado de los documentos de identidad y los beneficios reconocidos tras sus usos.</t>
  </si>
  <si>
    <t>1. Oficios de solicitud y de aprobación de las jornadas, comunicación jornadas a Upi, formato control de atenciones, actas de entrega de documento en trámite o entrega de documento y registro en SIMI. 
2. Formato control de atenciones, formulario taller educativo registrado en SIMI.
3. Piezas de comunicación.</t>
  </si>
  <si>
    <r>
      <rPr>
        <sz val="10"/>
        <rFont val="Times New Roman"/>
        <family val="1"/>
      </rPr>
      <t>1. Se llevaron a cabo dos solicitudes de jornada de documentación con fechas del 20 de junio de 2019 y 23 de agosto de 2019. Ante falta de respuesta formal por parte de la Registraduría se realiza visita personal en la que informan dificultades para su realización por lo cual se envía nueva comunicación con base de NNAJ indocumentados el 23/08 y se documenta acta del 30/08/2019 quedando a la espera de respuesta (Evidencias correos, base de datos y acta).</t>
    </r>
    <r>
      <rPr>
        <sz val="10"/>
        <color theme="1"/>
        <rFont val="Times New Roman"/>
        <family val="1"/>
      </rPr>
      <t xml:space="preserve">
2. Se adelantaron dos campañas de fecha 24/05/2019 en las Upi Servitá y SantaLucía.
</t>
    </r>
    <r>
      <rPr>
        <sz val="10"/>
        <rFont val="Times New Roman"/>
        <family val="1"/>
      </rPr>
      <t xml:space="preserve">
3. Se envió solicitud de pieza comunicativa al área de Comunicaciones mediante correo del 16/08/219, se solicitan ajustes que son documentados mediante acta del 20/08/2019 y entregados a Comunicaciones el 22/08, consultando estado de aprobación final y difusión en correo del 30/08/2019 (Evidencias formatos piezas comunicativas (2), correos de envío (2) y acta de revisión)</t>
    </r>
    <r>
      <rPr>
        <sz val="10"/>
        <rFont val="Times New Roman"/>
        <family val="1"/>
      </rPr>
      <t xml:space="preserve">.
</t>
    </r>
    <r>
      <rPr>
        <u/>
        <sz val="10"/>
        <rFont val="Times New Roman"/>
        <family val="1"/>
      </rPr>
      <t xml:space="preserve">
El riesgo se materializó en este período.</t>
    </r>
  </si>
  <si>
    <r>
      <t xml:space="preserve">
1 jornada realizada / 2 jornadas requeridas
2 campañas realizadas / 11</t>
    </r>
    <r>
      <rPr>
        <sz val="10"/>
        <color rgb="FFFF0000"/>
        <rFont val="Times New Roman"/>
        <family val="1"/>
      </rPr>
      <t xml:space="preserve"> </t>
    </r>
    <r>
      <rPr>
        <sz val="10"/>
        <rFont val="Times New Roman"/>
        <family val="1"/>
      </rPr>
      <t xml:space="preserve"> campañas programadas
 0 Piezas comunicativas publicadas</t>
    </r>
  </si>
  <si>
    <t xml:space="preserve">
'- Indicador No. 1: "1 jornada realizada / 2 jornadas requeridas". Se verifican evidencias, donde se indentifica la gestión realizada por el Área ante la Registraduría, sin embargo a la fecha de corte no se ha logrado concretar una segunda jornada de documentación, por lo tanto y de acuerdo a la Hoja de vida de indicadores, se mantiene en 50% el cumplimiento de la acción de control. 
- Indicador No. 2: "2 campañas realizadas / 11  campañas programadas". De acuerdo con las evidencias aportadas, se realizan dos campañas pedagógicas sobre el cuidado de documentos de identidad entre los NNAJ, se avanza en  18%  en el cumplimiento de la acción de control.
- Indicador No. 3: "0 Piezas comunicativas publicadas". Se verifican evidencias aportadas, donde se identifica la gestión adelantada con la Oficina de Comunicaciones para la difusión de piezas comunicativas en relación al cuidado de los documentos de identidad; a la fecha de corte no se cuenta con la publicación de piezas comunicativas, no se avanza en la ejecución del control.
- Se registra que para el periodo se materializó el riesgo, es importante formular un indicador de efectividad que permita el análisis del impacto de los controles en la mitigación del riesgo identificado (ver Guía para la administración del riesgo).
 </t>
  </si>
  <si>
    <t>1. Naturalización de las lesiones personales como solución a los conflictos internos entre la población asistida. 
2. Desmoronamiento moral de la tolerancia y convivencia entre los jóvenes. 
3. Discriminación entre grupos por razones etnicas, sociales, económicas, culturales, políticas o religiosas.</t>
  </si>
  <si>
    <t>Agresiones entre la población asistida por motivaciones del orden étnico, religioso, cultural, social, político y económico al interior de las Unidades del IDIPRON</t>
  </si>
  <si>
    <t>1. Derivación de lesiones personales entre la población asistida. 
2. Generación del fenómeno de Bullying al interior de las Unidades del IDIPRON. 
3. Incremento de deserción escolar en la población vinculada al modelo pedagógico.</t>
  </si>
  <si>
    <t xml:space="preserve">1. Talleres a los NNAJ relacionados con las prácticas de justicia Restaurativa.  (Ver Plan de Acción 2019)
2. Asesorías, acompañamientos, seguimiento a los procesos y audicencias de los NNAJ del IDIPRON hasta culminar la condición legal ya sea absolutoria o condenatoria. </t>
  </si>
  <si>
    <t>1. Acercamiento de las partes para establecer las pautas de una práctica restaurativa.
2. De acuerdo a la gravedad, la aplicación de las sanciones establecidas en el pacto de convivencia del IDIPRON.</t>
  </si>
  <si>
    <t>Implementación de una estrategia de desnaturalización de las lesiones personales como práctica de delito</t>
  </si>
  <si>
    <t>Instrumentos de Encuestas diligenciados.
Listado de asistencia a los talleres.
 Pieza de comunicación para desnaturalizar las lesiones personales.</t>
  </si>
  <si>
    <r>
      <t xml:space="preserve">Esta acción constituyó la Estrategia 1 del Plan de Acción del Área Sociolegal para el año 2018, cuyo cumplimiento según cuarto seguimiento oficializado en la página institucional correspondió al 100% (Evidencia formato 4to. Seguimiento Plan de Acción, H.V. Indicador Estrategia 1 y Evidencias Plan de Acción 2018)
</t>
    </r>
    <r>
      <rPr>
        <u/>
        <sz val="10"/>
        <color theme="1"/>
        <rFont val="Times New Roman"/>
        <family val="1"/>
      </rPr>
      <t>Dadas las condiciones sociales e individuales de la población atendida, las situaciones de esta naturaleza que se han presentado en la presente anualidad, están siendo abordadas por el equipo del área desde un enfoque restaurativo</t>
    </r>
    <r>
      <rPr>
        <sz val="10"/>
        <color theme="1"/>
        <rFont val="Times New Roman"/>
        <family val="1"/>
      </rPr>
      <t xml:space="preserve">. </t>
    </r>
  </si>
  <si>
    <t xml:space="preserve">No de NNAJ participantes de la estrategia/ Número de NNAJ destinatarios de la estrategia. </t>
  </si>
  <si>
    <t xml:space="preserve">Se propone como acción de control "Implementación de una estrategia de desnaturalización de las lesiones personales como práctica de delito", el Área reporta que esta acción constituyó la Estrategia 1 del Plan de Acción del Área Sociolegal para el año 2018, cuyo cumplimiento según cuarto seguimiento oficializado en la página institucional correspondió al 100% (Evidencia formato 4to. Seguimiento Plan de Acción, H.V. Indicador Estrategia 1 y Evidencias Plan de Acción 2018); sin embargo se identifica que el riesgo  se mantiene para la vigencia 2019, por tanto se debe considerar que las acciones adelantadas en la vigencia 2018, a través del plan de acción, no son suficientes y/o no aplican para la presente vigencia en la mitigación del riesgo y sus causas, más aún, cuando el Área refiere  que "las situaciones de esta naturaleza que se han presentado en la presente anualidad, están siendo abordadas por el equipo del área desde un enfoque restaurativo" (de lo cual no se aportan evidencias); por lo tanto se recomienda reformular la acción de control y el indicador que permitan el análisis del impacto generado en la reducción del riesgo identificado.         
</t>
  </si>
  <si>
    <t>Deserción por parte del NNAJ, sin voluntad de retorno al proceso del IDIPRON.</t>
  </si>
  <si>
    <t>Persistencia o nueva vulneración o amenaza de derechos de los NNAJ, evidenciadas en el seguimiento al egreso.</t>
  </si>
  <si>
    <t xml:space="preserve">1. Afectación en las metas y estadísticas concernientes en la efectividad de los resultados del Modelo Pedagógico
2. Reingreso institucional del NNAJ para un proceso de restablecimiento de derechos. 
3. Continuidad o nueva vulneración o amenaza de derechos de los NNAJ </t>
  </si>
  <si>
    <t xml:space="preserve">1. Articular al NNAJ a los programas que promuevan la garantía al goce efectivo de los derechos.
2. Reingreso del NNAJ al IDIPRON.
</t>
  </si>
  <si>
    <t>Retroalimentar mediante informe periodicamente hacia todas y entre todas las áreas de derecho, acerca de  las situaciones que más se presentan con la poblacion egresada.</t>
  </si>
  <si>
    <t>Informes enviados vía correo electrónico</t>
  </si>
  <si>
    <r>
      <t xml:space="preserve">Se envió el 19/06/2019, a través de correo electrónico, "INFORME DEL SEGUIMIENTO A NNAJ EGRESADOS DE LAS UPI CONTEXTO PEDAGÓGICO INTERNADO DE ENERO A ABRIL DE 2019", a los líderes de las áreas de derecho y a la Subdirección de Métodos Educativos y Operativa (Evidencias informe y correo electrónico). 
Se envió el 02/09/2019, a través de correo electrónico, "INFORME DEL SEGUIMIENTO A NNAJ EGRESADOS DE LAS UPI CONTEXTO PEDAGÓGICO EXTERNADO DE ENERO A JULIO DE 2019", a los líderes de las áreas de derecho y a la Subdirección de Métodos Educativos y Operativa (Evidencias informe y correo electrónico). 
</t>
    </r>
    <r>
      <rPr>
        <u/>
        <sz val="10"/>
        <rFont val="Times New Roman"/>
        <family val="1"/>
      </rPr>
      <t>El riesgo se materializó en este período.</t>
    </r>
  </si>
  <si>
    <r>
      <t>2 retroalimentaciones realizadas / 2</t>
    </r>
    <r>
      <rPr>
        <sz val="10"/>
        <color rgb="FFFF0000"/>
        <rFont val="Times New Roman"/>
        <family val="1"/>
      </rPr>
      <t xml:space="preserve"> </t>
    </r>
    <r>
      <rPr>
        <sz val="10"/>
        <rFont val="Times New Roman"/>
        <family val="1"/>
      </rPr>
      <t xml:space="preserve"> retroalimentaciones proyectadas</t>
    </r>
  </si>
  <si>
    <t xml:space="preserve">
- Se reporta el envío por correo electrónico de dos informes de retroalimentación de seguimiento a egreso a las Áreas de derecho, reflejando un 100% de ejecución del indicador; sin embargo la acción de control implementada y el indicador formulado por sí solos no se consideran suficientes para generar un impacto en la mitigación del riesgo identificado y su causa, se recomienda incluir una acción de control e indicador que den cuenta de acciones más efectivas que apunten a la mitigación del riesgo y su causa de manera directa.  
</t>
  </si>
  <si>
    <t>evid</t>
  </si>
  <si>
    <t xml:space="preserve">Actualización de tipo de riesgo en cada uno de los riesgos registrados en el formato. </t>
  </si>
  <si>
    <t>E. Fabián Romero Díaz</t>
  </si>
  <si>
    <r>
      <t xml:space="preserve">Se actuliza el tipo de riesgo en cada uno de los riesgos registrados, se hace corrección de la casilla periodo de ejecución, se reformulan las causas expuestas para el segundo riesgo, se ajusta la formulación del riesgo 4 y se ajusta la columna control, se ajustan los indicadores y </t>
    </r>
    <r>
      <rPr>
        <sz val="12"/>
        <rFont val="Times New Roman"/>
        <family val="1"/>
      </rPr>
      <t>se documentan las hojas de vida de los indicadores.</t>
    </r>
  </si>
  <si>
    <t>Adriana R. López Ovalle</t>
  </si>
  <si>
    <t>Se realiza segundo seguimiento. Se diligenció el avance del primer seguimiento en las hojas de vida de los indicadores que no contaban con éste.</t>
  </si>
  <si>
    <t>30/08/2019
adrianal@idipron.gov.co</t>
  </si>
  <si>
    <r>
      <rPr>
        <sz val="10"/>
        <rFont val="Times New Roman"/>
        <family val="1"/>
      </rPr>
      <t>30/08/2019</t>
    </r>
    <r>
      <rPr>
        <b/>
        <sz val="10"/>
        <rFont val="Times New Roman"/>
        <family val="1"/>
      </rPr>
      <t xml:space="preserve">
edgarr@idipron.gov.co</t>
    </r>
  </si>
  <si>
    <t>30/08/2019
juanl@idipron.gov.co</t>
  </si>
  <si>
    <t>ADRIANA ROCIO  LÓPEZ OVALLE</t>
  </si>
  <si>
    <t>EDGAR FABIÁN ROMERO DÍAZ</t>
  </si>
  <si>
    <t>PROFESIONAL CONTRATISTA ÁREA SOCIOLEGAL Y JUSTICIA RESTAURATIVA</t>
  </si>
  <si>
    <t>PROFESIONAL UNIVERSITARIO - COORDINADOR ÁREA SOCIOLEGAL Y JUSTICIA RESTAURATIVA</t>
  </si>
  <si>
    <t>SUBDIRECCIÓN DE MÉTODOS EDUCATIVOS Y OPERATIVA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</si>
</sst>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73" x14ac:knownFonts="1">
    <font>
      <sz val="11"/>
      <color theme="1"/>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6"/>
      <color theme="0"/>
      <name val="Calibri"/>
      <family val="2"/>
      <scheme val="minor"/>
    </font>
    <font>
      <sz val="10"/>
      <color theme="0"/>
      <name val="Calibri"/>
      <family val="2"/>
      <scheme val="minor"/>
    </font>
    <font>
      <b/>
      <sz val="9"/>
      <color theme="1"/>
      <name val="Calibri"/>
      <family val="2"/>
      <scheme val="minor"/>
    </font>
    <font>
      <b/>
      <sz val="11"/>
      <color theme="0"/>
      <name val="Calibri"/>
      <family val="2"/>
      <scheme val="minor"/>
    </font>
    <font>
      <b/>
      <sz val="16"/>
      <color theme="1"/>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0"/>
      <name val="Calibri"/>
      <family val="2"/>
      <scheme val="minor"/>
    </font>
    <font>
      <b/>
      <sz val="10"/>
      <color theme="0"/>
      <name val="Calibri"/>
      <family val="2"/>
      <scheme val="minor"/>
    </font>
    <font>
      <sz val="8"/>
      <name val="Times New Roman"/>
      <family val="1"/>
    </font>
    <font>
      <b/>
      <sz val="10"/>
      <name val="Times New Roman"/>
      <family val="1"/>
    </font>
    <font>
      <sz val="10"/>
      <name val="Times New Roman"/>
      <family val="1"/>
    </font>
    <font>
      <b/>
      <sz val="12"/>
      <color theme="0" tint="-0.499984740745262"/>
      <name val="Calibri"/>
      <family val="2"/>
      <scheme val="minor"/>
    </font>
    <font>
      <sz val="9"/>
      <color theme="0"/>
      <name val="Calibri"/>
      <family val="2"/>
      <scheme val="minor"/>
    </font>
    <font>
      <sz val="14"/>
      <name val="Calibri"/>
      <family val="2"/>
      <scheme val="minor"/>
    </font>
    <font>
      <b/>
      <sz val="10"/>
      <name val="Calibri"/>
      <family val="2"/>
      <scheme val="minor"/>
    </font>
    <font>
      <b/>
      <sz val="11"/>
      <name val="Calibri"/>
      <family val="2"/>
      <scheme val="minor"/>
    </font>
    <font>
      <b/>
      <sz val="14"/>
      <name val="Calibri"/>
      <family val="2"/>
      <scheme val="minor"/>
    </font>
    <font>
      <sz val="11"/>
      <name val="Calibri"/>
      <family val="2"/>
      <scheme val="minor"/>
    </font>
    <font>
      <sz val="10"/>
      <color theme="0"/>
      <name val="Times New Roman"/>
      <family val="1"/>
    </font>
    <font>
      <sz val="10"/>
      <color theme="1"/>
      <name val="Times New Roman"/>
      <family val="1"/>
    </font>
    <font>
      <b/>
      <sz val="10"/>
      <color theme="1"/>
      <name val="Times New Roman"/>
      <family val="1"/>
    </font>
    <font>
      <sz val="11"/>
      <color theme="1"/>
      <name val="Calibri"/>
      <family val="2"/>
      <scheme val="minor"/>
    </font>
    <font>
      <sz val="10"/>
      <color rgb="FF000000"/>
      <name val="Calibri"/>
      <family val="2"/>
    </font>
    <font>
      <b/>
      <sz val="10"/>
      <color rgb="FF000000"/>
      <name val="Calibri"/>
      <family val="2"/>
    </font>
    <font>
      <sz val="10"/>
      <color rgb="FF000000"/>
      <name val="Times New Roman"/>
      <family val="1"/>
    </font>
    <font>
      <sz val="10"/>
      <name val="Calibri"/>
      <family val="2"/>
    </font>
    <font>
      <b/>
      <sz val="10"/>
      <color rgb="FF000000"/>
      <name val="Times New Roman"/>
      <family val="1"/>
    </font>
    <font>
      <u/>
      <sz val="10"/>
      <color rgb="FF000000"/>
      <name val="Times New Roman"/>
      <family val="1"/>
    </font>
    <font>
      <sz val="11"/>
      <name val="Calibri"/>
      <family val="2"/>
    </font>
    <font>
      <u/>
      <sz val="10"/>
      <name val="Times New Roman"/>
      <family val="1"/>
    </font>
    <font>
      <sz val="9"/>
      <name val="Times New Roman"/>
      <family val="1"/>
    </font>
    <font>
      <u/>
      <sz val="9"/>
      <name val="Times New Roman"/>
      <family val="1"/>
    </font>
    <font>
      <sz val="12"/>
      <color rgb="FF000000"/>
      <name val="Calibri"/>
      <family val="2"/>
    </font>
    <font>
      <sz val="10"/>
      <color indexed="8"/>
      <name val="Times New Roman"/>
      <family val="1"/>
    </font>
    <font>
      <sz val="10"/>
      <color rgb="FFFF0000"/>
      <name val="Times New Roman"/>
      <family val="1"/>
    </font>
    <font>
      <u/>
      <sz val="11"/>
      <color theme="10"/>
      <name val="Calibri"/>
      <family val="2"/>
      <scheme val="minor"/>
    </font>
    <font>
      <sz val="10"/>
      <color rgb="FF0070C0"/>
      <name val="Times New Roman"/>
      <family val="1"/>
    </font>
    <font>
      <sz val="11"/>
      <name val="Times New Roman"/>
      <family val="1"/>
    </font>
    <font>
      <u/>
      <sz val="11"/>
      <color theme="10"/>
      <name val="Times New Roman"/>
      <family val="1"/>
    </font>
    <font>
      <b/>
      <sz val="11"/>
      <name val="Times New Roman"/>
      <family val="1"/>
    </font>
    <font>
      <sz val="12"/>
      <color theme="1"/>
      <name val="Times New Roman"/>
      <family val="1"/>
    </font>
    <font>
      <sz val="12"/>
      <name val="Times New Roman"/>
      <family val="1"/>
    </font>
    <font>
      <b/>
      <sz val="16"/>
      <color theme="1"/>
      <name val="Times New Roman"/>
      <family val="1"/>
    </font>
    <font>
      <b/>
      <sz val="12"/>
      <color theme="1"/>
      <name val="Times New Roman"/>
      <family val="1"/>
    </font>
    <font>
      <sz val="12"/>
      <color theme="7"/>
      <name val="Times New Roman"/>
      <family val="1"/>
    </font>
    <font>
      <sz val="12"/>
      <color rgb="FFFF0000"/>
      <name val="Times New Roman"/>
      <family val="1"/>
    </font>
    <font>
      <strike/>
      <sz val="12"/>
      <name val="Times New Roman"/>
      <family val="1"/>
    </font>
    <font>
      <strike/>
      <sz val="12"/>
      <color rgb="FFFF0000"/>
      <name val="Times New Roman"/>
      <family val="1"/>
    </font>
    <font>
      <strike/>
      <sz val="10"/>
      <color theme="1"/>
      <name val="Times New Roman"/>
      <family val="1"/>
    </font>
    <font>
      <b/>
      <sz val="14"/>
      <color theme="1"/>
      <name val="Times New Roman"/>
      <family val="1"/>
    </font>
    <font>
      <b/>
      <sz val="11"/>
      <color theme="1"/>
      <name val="Times New Roman"/>
      <family val="1"/>
    </font>
    <font>
      <sz val="14"/>
      <color theme="1"/>
      <name val="Times New Roman"/>
      <family val="1"/>
    </font>
    <font>
      <sz val="14"/>
      <name val="Times New Roman"/>
      <family val="1"/>
    </font>
    <font>
      <sz val="14"/>
      <color rgb="FFFF0000"/>
      <name val="Times New Roman"/>
      <family val="1"/>
    </font>
    <font>
      <b/>
      <sz val="12"/>
      <name val="Times New Roman"/>
      <family val="1"/>
    </font>
    <font>
      <sz val="12"/>
      <color theme="0"/>
      <name val="Times New Roman"/>
      <family val="1"/>
    </font>
    <font>
      <u/>
      <sz val="12"/>
      <name val="Times New Roman"/>
      <family val="1"/>
    </font>
    <font>
      <sz val="11"/>
      <color theme="1"/>
      <name val="Times New Roman"/>
      <family val="1"/>
    </font>
    <font>
      <sz val="11"/>
      <color rgb="FFFF0000"/>
      <name val="Times New Roman"/>
      <family val="1"/>
    </font>
    <font>
      <sz val="9"/>
      <color theme="1"/>
      <name val="Times New Roman"/>
      <family val="1"/>
    </font>
    <font>
      <u/>
      <sz val="9"/>
      <color theme="1"/>
      <name val="Times New Roman"/>
      <family val="1"/>
    </font>
    <font>
      <sz val="11"/>
      <color rgb="FF000000"/>
      <name val="Calibri"/>
      <family val="2"/>
    </font>
    <font>
      <b/>
      <sz val="10"/>
      <color theme="0"/>
      <name val="Times New Roman"/>
      <family val="1"/>
    </font>
    <font>
      <u/>
      <sz val="10"/>
      <color theme="1"/>
      <name val="Times New Roman"/>
      <family val="1"/>
    </font>
  </fonts>
  <fills count="1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FFFF"/>
        <bgColor rgb="FFFFFFFF"/>
      </patternFill>
    </fill>
    <fill>
      <patternFill patternType="solid">
        <fgColor theme="0"/>
        <bgColor rgb="FFFFFF00"/>
      </patternFill>
    </fill>
    <fill>
      <patternFill patternType="solid">
        <fgColor theme="0"/>
        <bgColor theme="0"/>
      </patternFill>
    </fill>
    <fill>
      <patternFill patternType="solid">
        <fgColor theme="5" tint="0.59999389629810485"/>
        <bgColor indexed="64"/>
      </patternFill>
    </fill>
    <fill>
      <patternFill patternType="solid">
        <fgColor theme="4"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diagonal/>
    </border>
    <border>
      <left style="thin">
        <color rgb="FF000000"/>
      </left>
      <right style="hair">
        <color rgb="FF000000"/>
      </right>
      <top style="thin">
        <color rgb="FF000000"/>
      </top>
      <bottom style="hair">
        <color rgb="FF000000"/>
      </bottom>
      <diagonal/>
    </border>
    <border>
      <left style="hair">
        <color rgb="FF000000"/>
      </left>
      <right/>
      <top style="hair">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indexed="64"/>
      </left>
      <right style="thin">
        <color rgb="FF000000"/>
      </right>
      <top/>
      <bottom/>
      <diagonal/>
    </border>
    <border>
      <left style="thin">
        <color rgb="FF000000"/>
      </left>
      <right style="hair">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rgb="FF000000"/>
      </bottom>
      <diagonal/>
    </border>
    <border>
      <left style="thin">
        <color rgb="FF000000"/>
      </left>
      <right style="hair">
        <color rgb="FF000000"/>
      </right>
      <top style="hair">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3">
    <xf numFmtId="0" fontId="0" fillId="0" borderId="0"/>
    <xf numFmtId="0" fontId="30" fillId="0" borderId="0"/>
    <xf numFmtId="0" fontId="44" fillId="0" borderId="0" applyNumberFormat="0" applyFill="0" applyBorder="0" applyAlignment="0" applyProtection="0"/>
  </cellStyleXfs>
  <cellXfs count="946">
    <xf numFmtId="0" fontId="0" fillId="0" borderId="0" xfId="0"/>
    <xf numFmtId="0" fontId="0" fillId="3" borderId="0" xfId="0" applyFill="1" applyProtection="1"/>
    <xf numFmtId="0" fontId="1" fillId="2" borderId="1"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0" borderId="0" xfId="0" applyBorder="1" applyAlignment="1" applyProtection="1"/>
    <xf numFmtId="0" fontId="0" fillId="0" borderId="0" xfId="0" applyProtection="1"/>
    <xf numFmtId="0" fontId="0" fillId="0" borderId="0" xfId="0" applyBorder="1" applyAlignment="1" applyProtection="1">
      <alignment horizontal="center" vertical="center"/>
    </xf>
    <xf numFmtId="0" fontId="0" fillId="0" borderId="0" xfId="0" applyAlignment="1" applyProtection="1">
      <alignment horizontal="right"/>
    </xf>
    <xf numFmtId="0" fontId="0" fillId="0" borderId="10" xfId="0" applyBorder="1" applyAlignment="1" applyProtection="1"/>
    <xf numFmtId="0" fontId="0" fillId="0" borderId="10" xfId="0" applyBorder="1" applyProtection="1"/>
    <xf numFmtId="0" fontId="1" fillId="2" borderId="12" xfId="0" applyFont="1" applyFill="1" applyBorder="1" applyAlignment="1" applyProtection="1">
      <alignment horizontal="center" vertical="center"/>
    </xf>
    <xf numFmtId="0" fontId="1" fillId="2" borderId="0" xfId="0" applyFont="1" applyFill="1" applyProtection="1"/>
    <xf numFmtId="0" fontId="1" fillId="2" borderId="10" xfId="0" applyFont="1" applyFill="1" applyBorder="1" applyAlignment="1" applyProtection="1">
      <alignment horizontal="center" vertical="center" wrapText="1"/>
    </xf>
    <xf numFmtId="0" fontId="0" fillId="0" borderId="1" xfId="0" applyBorder="1" applyProtection="1"/>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1" fillId="2" borderId="1" xfId="0" applyFont="1" applyFill="1" applyBorder="1" applyAlignment="1" applyProtection="1">
      <alignment horizontal="center" vertical="center" wrapText="1"/>
    </xf>
    <xf numFmtId="1" fontId="0" fillId="0" borderId="9" xfId="0" applyNumberFormat="1" applyBorder="1" applyAlignment="1" applyProtection="1">
      <alignment horizontal="center" vertical="center"/>
    </xf>
    <xf numFmtId="1" fontId="0" fillId="0" borderId="0" xfId="0" applyNumberFormat="1" applyBorder="1" applyAlignment="1" applyProtection="1">
      <alignment horizontal="center" vertical="center"/>
    </xf>
    <xf numFmtId="0" fontId="3" fillId="0" borderId="1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xf>
    <xf numFmtId="0" fontId="11" fillId="0" borderId="14" xfId="0" applyFont="1" applyBorder="1" applyAlignment="1" applyProtection="1">
      <alignment horizontal="justify" vertical="top" wrapText="1"/>
    </xf>
    <xf numFmtId="0" fontId="11" fillId="0" borderId="15" xfId="0" applyFont="1" applyBorder="1" applyAlignment="1" applyProtection="1">
      <alignment horizontal="justify" wrapText="1"/>
    </xf>
    <xf numFmtId="0" fontId="11" fillId="0" borderId="15" xfId="0" applyFont="1" applyBorder="1" applyAlignment="1" applyProtection="1">
      <alignment horizontal="justify"/>
    </xf>
    <xf numFmtId="0" fontId="0" fillId="0" borderId="8" xfId="0" applyBorder="1" applyProtection="1"/>
    <xf numFmtId="0" fontId="0" fillId="0" borderId="0" xfId="0" applyBorder="1" applyProtection="1"/>
    <xf numFmtId="0" fontId="11" fillId="0" borderId="19" xfId="0" applyFont="1" applyBorder="1" applyAlignment="1" applyProtection="1">
      <alignment horizontal="justify" wrapText="1"/>
    </xf>
    <xf numFmtId="0" fontId="3" fillId="0" borderId="20" xfId="0" applyFont="1" applyBorder="1" applyAlignment="1" applyProtection="1">
      <alignment horizontal="center" vertical="center" wrapText="1"/>
      <protection locked="0"/>
    </xf>
    <xf numFmtId="0" fontId="18" fillId="0" borderId="4" xfId="0" applyFont="1" applyBorder="1" applyAlignment="1" applyProtection="1">
      <alignment horizontal="left" vertical="top"/>
    </xf>
    <xf numFmtId="0" fontId="18" fillId="0" borderId="2" xfId="0" applyFont="1" applyBorder="1" applyAlignment="1" applyProtection="1">
      <alignment horizontal="left" vertical="top"/>
    </xf>
    <xf numFmtId="0" fontId="18" fillId="0" borderId="7" xfId="0" applyFont="1" applyBorder="1" applyAlignment="1" applyProtection="1">
      <alignment horizontal="left" vertical="top"/>
    </xf>
    <xf numFmtId="0" fontId="8" fillId="0" borderId="1" xfId="0" applyFont="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0" fillId="3" borderId="8" xfId="0" applyFill="1" applyBorder="1" applyProtection="1"/>
    <xf numFmtId="0" fontId="0" fillId="0" borderId="0" xfId="0" applyProtection="1">
      <protection locked="0"/>
    </xf>
    <xf numFmtId="0" fontId="0" fillId="0" borderId="0" xfId="0" applyBorder="1" applyProtection="1">
      <protection locked="0"/>
    </xf>
    <xf numFmtId="1" fontId="0" fillId="0" borderId="9" xfId="0" applyNumberFormat="1" applyBorder="1" applyAlignment="1" applyProtection="1">
      <alignment horizontal="center" vertical="center"/>
    </xf>
    <xf numFmtId="0" fontId="28" fillId="0" borderId="0" xfId="0" applyFont="1" applyProtection="1"/>
    <xf numFmtId="0" fontId="29" fillId="0" borderId="16" xfId="0" applyFont="1" applyBorder="1" applyAlignment="1" applyProtection="1">
      <alignment horizontal="center" vertical="center" wrapText="1"/>
      <protection locked="0"/>
    </xf>
    <xf numFmtId="1" fontId="28" fillId="0" borderId="0" xfId="0" applyNumberFormat="1" applyFont="1" applyBorder="1" applyAlignment="1" applyProtection="1">
      <alignment horizontal="center" vertical="center"/>
    </xf>
    <xf numFmtId="0" fontId="28" fillId="0" borderId="0" xfId="0" applyFont="1" applyProtection="1">
      <protection locked="0"/>
    </xf>
    <xf numFmtId="0" fontId="28" fillId="0" borderId="0" xfId="0" applyFont="1" applyBorder="1" applyProtection="1"/>
    <xf numFmtId="0" fontId="28" fillId="0" borderId="0" xfId="0" applyFont="1" applyBorder="1" applyProtection="1">
      <protection locked="0"/>
    </xf>
    <xf numFmtId="0" fontId="28" fillId="0" borderId="0" xfId="0" applyFont="1" applyAlignment="1" applyProtection="1">
      <alignment vertical="center"/>
    </xf>
    <xf numFmtId="0" fontId="29" fillId="0" borderId="0" xfId="0" applyFont="1" applyProtection="1"/>
    <xf numFmtId="0" fontId="29" fillId="0" borderId="10" xfId="0" applyFont="1" applyBorder="1" applyProtection="1"/>
    <xf numFmtId="0" fontId="29" fillId="0" borderId="1" xfId="0" applyFont="1" applyBorder="1" applyProtection="1"/>
    <xf numFmtId="0" fontId="28" fillId="0" borderId="14" xfId="0" applyFont="1" applyBorder="1" applyAlignment="1" applyProtection="1">
      <alignment horizontal="justify" vertical="center" wrapText="1"/>
    </xf>
    <xf numFmtId="0" fontId="28" fillId="0" borderId="15" xfId="0" applyFont="1" applyBorder="1" applyAlignment="1" applyProtection="1">
      <alignment horizontal="justify" vertical="center" wrapText="1"/>
    </xf>
    <xf numFmtId="0" fontId="28" fillId="0" borderId="15" xfId="0" applyFont="1" applyBorder="1" applyAlignment="1" applyProtection="1">
      <alignment horizontal="justify" vertical="center"/>
    </xf>
    <xf numFmtId="0" fontId="28" fillId="0" borderId="19" xfId="0" applyFont="1" applyBorder="1" applyAlignment="1" applyProtection="1">
      <alignment horizontal="justify" vertical="center" wrapText="1"/>
    </xf>
    <xf numFmtId="0" fontId="18" fillId="0" borderId="1" xfId="0" applyFont="1" applyBorder="1" applyAlignment="1" applyProtection="1">
      <alignment vertical="center"/>
    </xf>
    <xf numFmtId="0" fontId="18" fillId="0" borderId="1" xfId="0" applyFont="1" applyBorder="1" applyAlignment="1" applyProtection="1">
      <alignment horizontal="left" vertical="center"/>
    </xf>
    <xf numFmtId="0" fontId="28" fillId="3" borderId="1" xfId="0" applyFont="1" applyFill="1" applyBorder="1" applyAlignment="1" applyProtection="1">
      <alignment horizontal="center" vertical="center"/>
    </xf>
    <xf numFmtId="0" fontId="29" fillId="3" borderId="1" xfId="0" applyFont="1" applyFill="1" applyBorder="1" applyAlignment="1" applyProtection="1">
      <alignment vertical="center"/>
    </xf>
    <xf numFmtId="0" fontId="29" fillId="0" borderId="0" xfId="0" applyFont="1" applyAlignment="1" applyProtection="1">
      <alignment vertical="center"/>
    </xf>
    <xf numFmtId="0" fontId="29" fillId="0" borderId="0" xfId="0" applyFont="1" applyAlignment="1" applyProtection="1">
      <alignment horizontal="center" vertical="center"/>
    </xf>
    <xf numFmtId="0" fontId="18" fillId="0" borderId="0" xfId="0" applyFont="1" applyBorder="1" applyAlignment="1" applyProtection="1">
      <alignment vertical="center" wrapText="1"/>
    </xf>
    <xf numFmtId="0" fontId="28" fillId="0" borderId="0" xfId="0" applyFont="1" applyBorder="1" applyAlignment="1" applyProtection="1">
      <protection locked="0"/>
    </xf>
    <xf numFmtId="0" fontId="29" fillId="3" borderId="17" xfId="0" applyFont="1" applyFill="1" applyBorder="1" applyAlignment="1" applyProtection="1">
      <alignment vertical="center"/>
    </xf>
    <xf numFmtId="0" fontId="29" fillId="3" borderId="18" xfId="0" applyFont="1" applyFill="1" applyBorder="1" applyAlignment="1" applyProtection="1">
      <alignment vertical="center"/>
    </xf>
    <xf numFmtId="0" fontId="29" fillId="9" borderId="1" xfId="0" applyFont="1" applyFill="1" applyBorder="1" applyAlignment="1" applyProtection="1">
      <alignment horizontal="center" vertical="center" wrapText="1"/>
    </xf>
    <xf numFmtId="0" fontId="18" fillId="6" borderId="1" xfId="0" applyFont="1" applyFill="1" applyBorder="1" applyAlignment="1" applyProtection="1">
      <alignment horizontal="center" vertical="center"/>
    </xf>
    <xf numFmtId="0" fontId="29" fillId="9" borderId="10" xfId="0" applyFont="1" applyFill="1" applyBorder="1" applyAlignment="1" applyProtection="1"/>
    <xf numFmtId="0" fontId="29" fillId="9" borderId="10" xfId="0" applyFont="1" applyFill="1" applyBorder="1" applyProtection="1"/>
    <xf numFmtId="0" fontId="29" fillId="9" borderId="1" xfId="0" applyFont="1" applyFill="1" applyBorder="1" applyProtection="1"/>
    <xf numFmtId="0" fontId="29" fillId="5" borderId="12" xfId="0" applyFont="1" applyFill="1" applyBorder="1" applyAlignment="1" applyProtection="1">
      <alignment horizontal="center" vertical="center"/>
    </xf>
    <xf numFmtId="0" fontId="29" fillId="5" borderId="0" xfId="0" applyFont="1" applyFill="1" applyProtection="1"/>
    <xf numFmtId="0" fontId="29" fillId="7" borderId="1" xfId="0"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xf>
    <xf numFmtId="0" fontId="29" fillId="4" borderId="3" xfId="0" applyFont="1" applyFill="1" applyBorder="1" applyAlignment="1" applyProtection="1">
      <alignment horizontal="center" vertical="center"/>
    </xf>
    <xf numFmtId="0" fontId="29" fillId="4" borderId="1" xfId="0" applyFont="1" applyFill="1" applyBorder="1" applyAlignment="1" applyProtection="1">
      <alignment horizontal="center" vertical="center"/>
    </xf>
    <xf numFmtId="0" fontId="18" fillId="0" borderId="3" xfId="0" applyFont="1" applyBorder="1" applyAlignment="1" applyProtection="1">
      <alignment horizontal="center" vertical="center" wrapText="1"/>
    </xf>
    <xf numFmtId="0" fontId="18" fillId="0" borderId="17" xfId="0" applyFont="1" applyBorder="1" applyAlignment="1" applyProtection="1">
      <alignment horizontal="center" vertical="center" wrapText="1"/>
    </xf>
    <xf numFmtId="0" fontId="18" fillId="0" borderId="18" xfId="0" applyFont="1" applyBorder="1" applyAlignment="1" applyProtection="1">
      <alignment horizontal="center" vertical="center" wrapText="1"/>
    </xf>
    <xf numFmtId="0" fontId="18" fillId="9" borderId="1" xfId="0" applyFont="1" applyFill="1" applyBorder="1" applyAlignment="1" applyProtection="1">
      <alignment horizontal="center" vertical="center"/>
    </xf>
    <xf numFmtId="1" fontId="28" fillId="0" borderId="9" xfId="0" applyNumberFormat="1" applyFont="1" applyBorder="1" applyAlignment="1" applyProtection="1">
      <alignment horizontal="center" vertical="center"/>
    </xf>
    <xf numFmtId="0" fontId="29" fillId="3" borderId="18" xfId="0" applyFont="1" applyFill="1" applyBorder="1" applyAlignment="1" applyProtection="1">
      <alignment horizontal="center" vertical="center"/>
    </xf>
    <xf numFmtId="0" fontId="29" fillId="0" borderId="3" xfId="0" applyFont="1" applyBorder="1" applyAlignment="1" applyProtection="1">
      <alignment horizontal="center" vertical="top" wrapText="1"/>
      <protection locked="0"/>
    </xf>
    <xf numFmtId="0" fontId="29" fillId="0" borderId="18" xfId="0" applyFont="1" applyBorder="1" applyAlignment="1" applyProtection="1">
      <alignment horizontal="center" vertical="top" wrapText="1"/>
      <protection locked="0"/>
    </xf>
    <xf numFmtId="0" fontId="29" fillId="3" borderId="1" xfId="0" applyFont="1" applyFill="1" applyBorder="1" applyAlignment="1" applyProtection="1">
      <alignment horizontal="center" vertical="center"/>
    </xf>
    <xf numFmtId="0" fontId="29" fillId="4" borderId="1" xfId="0" applyFont="1" applyFill="1" applyBorder="1" applyAlignment="1" applyProtection="1">
      <alignment horizontal="center" vertical="center" wrapText="1"/>
    </xf>
    <xf numFmtId="0" fontId="29" fillId="5" borderId="10" xfId="0" applyFont="1" applyFill="1" applyBorder="1" applyAlignment="1" applyProtection="1">
      <alignment horizontal="center" vertical="center" wrapText="1"/>
    </xf>
    <xf numFmtId="0" fontId="29" fillId="9" borderId="1" xfId="0" applyFont="1" applyFill="1" applyBorder="1" applyAlignment="1" applyProtection="1">
      <alignment horizontal="center" vertical="center"/>
    </xf>
    <xf numFmtId="0" fontId="18" fillId="0" borderId="1" xfId="0" applyFont="1" applyBorder="1" applyAlignment="1" applyProtection="1">
      <alignment horizontal="center" vertical="center" wrapText="1"/>
    </xf>
    <xf numFmtId="0" fontId="18" fillId="0" borderId="3" xfId="0" applyFont="1" applyBorder="1" applyAlignment="1" applyProtection="1">
      <alignment horizontal="left" vertical="center"/>
    </xf>
    <xf numFmtId="0" fontId="18" fillId="0" borderId="17" xfId="0" applyFont="1" applyBorder="1" applyAlignment="1" applyProtection="1">
      <alignment horizontal="left" vertical="center"/>
    </xf>
    <xf numFmtId="0" fontId="18" fillId="0" borderId="18" xfId="0" applyFont="1" applyBorder="1" applyAlignment="1" applyProtection="1">
      <alignment horizontal="left" vertical="center"/>
    </xf>
    <xf numFmtId="0" fontId="1" fillId="2" borderId="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Alignment="1" applyProtection="1">
      <alignment horizontal="center" vertical="center"/>
    </xf>
    <xf numFmtId="0" fontId="23" fillId="0" borderId="1"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24" fillId="0" borderId="1" xfId="0" applyFont="1" applyFill="1" applyBorder="1" applyAlignment="1" applyProtection="1">
      <alignment horizontal="center" vertical="center"/>
    </xf>
    <xf numFmtId="0" fontId="0" fillId="0" borderId="9" xfId="0" applyBorder="1" applyAlignment="1" applyProtection="1">
      <alignment horizontal="center" vertical="center" wrapText="1"/>
    </xf>
    <xf numFmtId="0" fontId="0" fillId="0" borderId="0" xfId="0" applyBorder="1" applyAlignment="1" applyProtection="1">
      <alignment horizontal="center" vertical="center" wrapText="1"/>
    </xf>
    <xf numFmtId="0" fontId="15" fillId="0" borderId="13" xfId="0" applyFont="1" applyBorder="1" applyAlignment="1" applyProtection="1">
      <alignment horizontal="center" vertical="center" textRotation="90" wrapText="1"/>
      <protection locked="0"/>
    </xf>
    <xf numFmtId="0" fontId="15" fillId="0" borderId="12" xfId="0" applyFont="1" applyBorder="1" applyAlignment="1" applyProtection="1">
      <alignment horizontal="center" vertical="center" textRotation="90" wrapText="1"/>
      <protection locked="0"/>
    </xf>
    <xf numFmtId="0" fontId="1" fillId="2" borderId="9"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22" fillId="0" borderId="10" xfId="0" applyFont="1" applyBorder="1" applyAlignment="1" applyProtection="1">
      <alignment horizontal="center" vertical="center"/>
    </xf>
    <xf numFmtId="0" fontId="22" fillId="0" borderId="1" xfId="0" applyFont="1" applyBorder="1" applyAlignment="1" applyProtection="1">
      <alignment horizontal="center" vertical="center"/>
    </xf>
    <xf numFmtId="1" fontId="0" fillId="0" borderId="5" xfId="0" applyNumberFormat="1" applyBorder="1" applyAlignment="1" applyProtection="1">
      <alignment horizontal="center" vertical="center"/>
    </xf>
    <xf numFmtId="1" fontId="0" fillId="0" borderId="6" xfId="0" applyNumberFormat="1" applyBorder="1" applyAlignment="1" applyProtection="1">
      <alignment horizontal="center" vertical="center"/>
    </xf>
    <xf numFmtId="1" fontId="0" fillId="0" borderId="8" xfId="0" applyNumberFormat="1" applyBorder="1" applyAlignment="1" applyProtection="1">
      <alignment horizontal="center" vertical="center"/>
    </xf>
    <xf numFmtId="0" fontId="0" fillId="0" borderId="6" xfId="0" applyBorder="1" applyAlignment="1" applyProtection="1">
      <alignment horizontal="center" vertical="center"/>
    </xf>
    <xf numFmtId="0" fontId="3" fillId="0" borderId="1" xfId="0" applyFont="1" applyBorder="1" applyAlignment="1" applyProtection="1">
      <alignment horizontal="center" wrapText="1"/>
    </xf>
    <xf numFmtId="0" fontId="13" fillId="0" borderId="10" xfId="0" applyFont="1" applyBorder="1" applyAlignment="1" applyProtection="1">
      <alignment horizontal="center" vertical="center"/>
    </xf>
    <xf numFmtId="0" fontId="13" fillId="0" borderId="1" xfId="0" applyFont="1" applyBorder="1" applyAlignment="1" applyProtection="1">
      <alignment horizontal="center" vertical="center"/>
    </xf>
    <xf numFmtId="0" fontId="15" fillId="0" borderId="4"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3"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15" fillId="0" borderId="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1" fontId="15" fillId="0" borderId="4" xfId="0" applyNumberFormat="1" applyFont="1" applyBorder="1" applyAlignment="1" applyProtection="1">
      <alignment horizontal="center" vertical="center" wrapText="1"/>
    </xf>
    <xf numFmtId="1" fontId="15" fillId="0" borderId="2" xfId="0" applyNumberFormat="1" applyFont="1" applyBorder="1" applyAlignment="1" applyProtection="1">
      <alignment horizontal="center" vertical="center" wrapText="1"/>
    </xf>
    <xf numFmtId="1" fontId="15" fillId="0" borderId="7" xfId="0" applyNumberFormat="1" applyFont="1" applyBorder="1" applyAlignment="1" applyProtection="1">
      <alignment horizontal="center" vertical="center" wrapText="1"/>
    </xf>
    <xf numFmtId="0" fontId="3" fillId="0" borderId="7"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8" xfId="0" applyFont="1" applyBorder="1" applyAlignment="1" applyProtection="1">
      <alignment horizontal="center" vertical="center"/>
    </xf>
    <xf numFmtId="1" fontId="0" fillId="0" borderId="9" xfId="0" applyNumberFormat="1" applyBorder="1" applyAlignment="1" applyProtection="1">
      <alignment horizontal="center" vertical="center"/>
    </xf>
    <xf numFmtId="0" fontId="0" fillId="0" borderId="0" xfId="0" applyBorder="1" applyAlignment="1" applyProtection="1">
      <alignment horizontal="center" vertical="center"/>
    </xf>
    <xf numFmtId="0" fontId="3" fillId="0" borderId="1" xfId="0" applyFont="1" applyBorder="1" applyAlignment="1" applyProtection="1">
      <alignment horizontal="center"/>
    </xf>
    <xf numFmtId="0" fontId="8" fillId="0" borderId="1" xfId="0" applyFont="1" applyBorder="1" applyAlignment="1" applyProtection="1">
      <alignment horizontal="center" vertical="top" wrapText="1"/>
      <protection locked="0"/>
    </xf>
    <xf numFmtId="0" fontId="0" fillId="0" borderId="1" xfId="0" applyBorder="1" applyAlignment="1" applyProtection="1">
      <alignment vertical="top"/>
      <protection locked="0"/>
    </xf>
    <xf numFmtId="0" fontId="8" fillId="0" borderId="1"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13" xfId="0" applyFont="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4" fillId="2" borderId="1" xfId="0" applyFont="1" applyFill="1" applyBorder="1" applyAlignment="1" applyProtection="1">
      <alignment vertical="center"/>
    </xf>
    <xf numFmtId="0" fontId="15" fillId="0" borderId="1"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xf>
    <xf numFmtId="0" fontId="3" fillId="0" borderId="10" xfId="0" applyFont="1" applyBorder="1" applyAlignment="1" applyProtection="1">
      <alignment horizontal="center"/>
    </xf>
    <xf numFmtId="0" fontId="8" fillId="0" borderId="13" xfId="0" applyFont="1"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13" fillId="3" borderId="1" xfId="0" applyFont="1" applyFill="1" applyBorder="1" applyAlignment="1" applyProtection="1">
      <alignment horizontal="center" vertical="top" wrapText="1"/>
    </xf>
    <xf numFmtId="0" fontId="13" fillId="3" borderId="1" xfId="0" applyFont="1" applyFill="1" applyBorder="1" applyAlignment="1" applyProtection="1">
      <alignment vertical="top"/>
    </xf>
    <xf numFmtId="0" fontId="13" fillId="3" borderId="1" xfId="0" applyFont="1" applyFill="1" applyBorder="1" applyAlignment="1" applyProtection="1">
      <alignment horizontal="center" vertical="center" wrapText="1"/>
    </xf>
    <xf numFmtId="0" fontId="13" fillId="3" borderId="1" xfId="0" applyFont="1" applyFill="1" applyBorder="1" applyAlignment="1" applyProtection="1"/>
    <xf numFmtId="0" fontId="13" fillId="3" borderId="1" xfId="0" applyFont="1" applyFill="1" applyBorder="1" applyAlignment="1" applyProtection="1">
      <alignment horizontal="center" vertical="center"/>
    </xf>
    <xf numFmtId="0" fontId="17" fillId="0" borderId="17" xfId="0" applyFont="1" applyBorder="1" applyAlignment="1" applyProtection="1">
      <alignment horizontal="center"/>
      <protection locked="0"/>
    </xf>
    <xf numFmtId="0" fontId="0" fillId="0" borderId="17" xfId="0" applyBorder="1" applyAlignment="1" applyProtection="1">
      <protection locked="0"/>
    </xf>
    <xf numFmtId="0" fontId="0" fillId="0" borderId="18" xfId="0" applyBorder="1" applyAlignment="1" applyProtection="1">
      <protection locked="0"/>
    </xf>
    <xf numFmtId="0" fontId="17" fillId="0" borderId="11"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8" fillId="0" borderId="7" xfId="0" applyFont="1" applyBorder="1" applyAlignment="1" applyProtection="1">
      <alignment horizontal="center" vertical="center"/>
    </xf>
    <xf numFmtId="0" fontId="18" fillId="0" borderId="11" xfId="0" applyFont="1" applyBorder="1" applyAlignment="1" applyProtection="1">
      <alignment horizontal="center" vertical="center"/>
    </xf>
    <xf numFmtId="0" fontId="18" fillId="0" borderId="8" xfId="0" applyFont="1" applyBorder="1" applyAlignment="1" applyProtection="1">
      <alignment horizontal="center" vertical="center"/>
    </xf>
    <xf numFmtId="0" fontId="0" fillId="0" borderId="17" xfId="0" applyBorder="1" applyAlignment="1" applyProtection="1"/>
    <xf numFmtId="0" fontId="0" fillId="0" borderId="18" xfId="0" applyBorder="1" applyAlignment="1" applyProtection="1"/>
    <xf numFmtId="0" fontId="17" fillId="0" borderId="18" xfId="0" applyFont="1" applyBorder="1" applyAlignment="1" applyProtection="1">
      <alignment horizont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protection locked="0"/>
    </xf>
    <xf numFmtId="0" fontId="0" fillId="0" borderId="1" xfId="0" applyBorder="1" applyAlignment="1" applyProtection="1">
      <alignment horizontal="center"/>
      <protection locked="0"/>
    </xf>
    <xf numFmtId="0" fontId="0" fillId="0" borderId="11" xfId="0" applyBorder="1" applyAlignment="1" applyProtection="1">
      <protection locked="0"/>
    </xf>
    <xf numFmtId="0" fontId="0" fillId="0" borderId="8" xfId="0" applyBorder="1" applyAlignment="1" applyProtection="1">
      <protection locked="0"/>
    </xf>
    <xf numFmtId="0" fontId="13" fillId="3" borderId="7" xfId="0" applyFont="1" applyFill="1" applyBorder="1" applyAlignment="1" applyProtection="1">
      <protection locked="0"/>
    </xf>
    <xf numFmtId="0" fontId="11" fillId="0" borderId="11" xfId="0" applyFont="1" applyBorder="1" applyAlignment="1" applyProtection="1">
      <protection locked="0"/>
    </xf>
    <xf numFmtId="0" fontId="11" fillId="0" borderId="8" xfId="0" applyFont="1" applyBorder="1" applyAlignment="1" applyProtection="1">
      <protection locked="0"/>
    </xf>
    <xf numFmtId="0" fontId="3" fillId="2" borderId="7" xfId="0" applyFont="1" applyFill="1" applyBorder="1" applyAlignment="1" applyProtection="1">
      <alignment horizontal="center" wrapText="1"/>
    </xf>
    <xf numFmtId="0" fontId="3" fillId="2" borderId="11" xfId="0" applyFont="1" applyFill="1" applyBorder="1" applyAlignment="1" applyProtection="1">
      <alignment horizontal="center" wrapText="1"/>
    </xf>
    <xf numFmtId="0" fontId="3" fillId="2" borderId="8" xfId="0" applyFont="1" applyFill="1" applyBorder="1" applyAlignment="1" applyProtection="1">
      <alignment horizontal="center" wrapText="1"/>
    </xf>
    <xf numFmtId="0" fontId="18" fillId="0" borderId="3" xfId="0" applyFont="1" applyBorder="1" applyAlignment="1" applyProtection="1">
      <alignment horizontal="center" vertical="center"/>
    </xf>
    <xf numFmtId="0" fontId="2" fillId="0" borderId="17" xfId="0" applyFont="1" applyBorder="1" applyAlignment="1" applyProtection="1"/>
    <xf numFmtId="0" fontId="2" fillId="0" borderId="18" xfId="0" applyFont="1" applyBorder="1" applyAlignment="1" applyProtection="1"/>
    <xf numFmtId="0" fontId="18" fillId="0" borderId="4" xfId="0" applyFont="1" applyBorder="1" applyAlignment="1" applyProtection="1">
      <alignment horizontal="center" vertical="center"/>
    </xf>
    <xf numFmtId="0" fontId="18" fillId="0" borderId="9" xfId="0" applyFont="1" applyBorder="1" applyAlignment="1" applyProtection="1">
      <alignment horizontal="center" vertical="center"/>
    </xf>
    <xf numFmtId="0" fontId="2" fillId="0" borderId="9" xfId="0" applyFont="1" applyBorder="1" applyAlignment="1" applyProtection="1"/>
    <xf numFmtId="0" fontId="2" fillId="0" borderId="5" xfId="0" applyFont="1" applyBorder="1" applyAlignment="1" applyProtection="1"/>
    <xf numFmtId="0" fontId="13" fillId="0" borderId="13"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8" xfId="0" applyFont="1" applyBorder="1" applyAlignment="1" applyProtection="1">
      <alignment horizontal="center" vertical="center"/>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0" fillId="0" borderId="13" xfId="0"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1" fontId="26" fillId="0" borderId="5" xfId="0" applyNumberFormat="1" applyFont="1" applyBorder="1" applyAlignment="1" applyProtection="1">
      <alignment horizontal="center" vertical="center"/>
    </xf>
    <xf numFmtId="1" fontId="26" fillId="0" borderId="6" xfId="0" applyNumberFormat="1" applyFont="1" applyBorder="1" applyAlignment="1" applyProtection="1">
      <alignment horizontal="center" vertical="center"/>
    </xf>
    <xf numFmtId="1" fontId="26" fillId="0" borderId="8" xfId="0" applyNumberFormat="1" applyFont="1" applyBorder="1" applyAlignment="1" applyProtection="1">
      <alignment horizontal="center" vertical="center"/>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24" fillId="0" borderId="13" xfId="0" applyFont="1" applyFill="1" applyBorder="1" applyAlignment="1" applyProtection="1">
      <alignment horizontal="center" vertical="center"/>
    </xf>
    <xf numFmtId="0" fontId="18" fillId="0" borderId="1" xfId="0" applyFont="1" applyBorder="1" applyAlignment="1" applyProtection="1">
      <alignment horizontal="center" vertical="center"/>
    </xf>
    <xf numFmtId="0" fontId="18" fillId="0" borderId="1" xfId="0" applyFont="1" applyBorder="1" applyAlignment="1" applyProtection="1">
      <alignment horizontal="center" vertical="center" wrapText="1"/>
    </xf>
    <xf numFmtId="0" fontId="28" fillId="0" borderId="1" xfId="0" applyFont="1" applyBorder="1" applyAlignment="1" applyProtection="1">
      <alignment horizontal="center" vertical="center"/>
      <protection locked="0"/>
    </xf>
    <xf numFmtId="0" fontId="18" fillId="0" borderId="3" xfId="0" applyFont="1" applyBorder="1" applyAlignment="1" applyProtection="1">
      <alignment horizontal="left" vertical="center"/>
    </xf>
    <xf numFmtId="0" fontId="18" fillId="0" borderId="17" xfId="0" applyFont="1" applyBorder="1" applyAlignment="1" applyProtection="1">
      <alignment horizontal="left" vertical="center"/>
    </xf>
    <xf numFmtId="0" fontId="18" fillId="0" borderId="18" xfId="0" applyFont="1" applyBorder="1" applyAlignment="1" applyProtection="1">
      <alignment horizontal="left" vertical="center"/>
    </xf>
    <xf numFmtId="0" fontId="28" fillId="0" borderId="1" xfId="0" applyFont="1" applyBorder="1" applyAlignment="1" applyProtection="1">
      <alignment horizontal="left" vertical="top" wrapText="1"/>
      <protection locked="0"/>
    </xf>
    <xf numFmtId="0" fontId="29" fillId="4" borderId="1" xfId="0" applyFont="1" applyFill="1" applyBorder="1" applyAlignment="1" applyProtection="1">
      <alignment horizontal="left" vertical="center"/>
      <protection locked="0"/>
    </xf>
    <xf numFmtId="0" fontId="29" fillId="0" borderId="13" xfId="0" applyFont="1" applyBorder="1" applyAlignment="1" applyProtection="1">
      <alignment horizontal="center" vertical="top" wrapText="1"/>
      <protection locked="0"/>
    </xf>
    <xf numFmtId="0" fontId="29" fillId="0" borderId="12" xfId="0" applyFont="1" applyBorder="1" applyAlignment="1" applyProtection="1">
      <alignment horizontal="center" vertical="top" wrapText="1"/>
      <protection locked="0"/>
    </xf>
    <xf numFmtId="0" fontId="29" fillId="0" borderId="10" xfId="0" applyFont="1" applyBorder="1" applyAlignment="1" applyProtection="1">
      <alignment horizontal="center" vertical="top" wrapText="1"/>
      <protection locked="0"/>
    </xf>
    <xf numFmtId="0" fontId="28" fillId="0" borderId="4" xfId="0" applyFont="1" applyBorder="1" applyAlignment="1" applyProtection="1">
      <alignment horizontal="center"/>
      <protection locked="0"/>
    </xf>
    <xf numFmtId="0" fontId="28" fillId="0" borderId="2" xfId="0" applyFont="1" applyBorder="1" applyAlignment="1" applyProtection="1">
      <alignment horizontal="center"/>
      <protection locked="0"/>
    </xf>
    <xf numFmtId="0" fontId="29" fillId="7" borderId="1" xfId="0" applyFont="1" applyFill="1" applyBorder="1" applyAlignment="1" applyProtection="1">
      <alignment horizontal="center"/>
    </xf>
    <xf numFmtId="0" fontId="29" fillId="5" borderId="10" xfId="0" applyFont="1" applyFill="1" applyBorder="1" applyAlignment="1" applyProtection="1">
      <alignment horizontal="center"/>
    </xf>
    <xf numFmtId="0" fontId="29" fillId="9" borderId="10" xfId="0" applyFont="1" applyFill="1" applyBorder="1" applyAlignment="1" applyProtection="1">
      <alignment horizontal="center" vertical="center"/>
    </xf>
    <xf numFmtId="0" fontId="29" fillId="9" borderId="1" xfId="0" applyFont="1" applyFill="1" applyBorder="1" applyAlignment="1" applyProtection="1">
      <alignment horizontal="center" vertical="center"/>
    </xf>
    <xf numFmtId="0" fontId="29" fillId="7" borderId="7" xfId="0" applyFont="1" applyFill="1" applyBorder="1" applyAlignment="1" applyProtection="1">
      <alignment horizontal="center" vertical="center"/>
    </xf>
    <xf numFmtId="0" fontId="29" fillId="7" borderId="11" xfId="0" applyFont="1" applyFill="1" applyBorder="1" applyAlignment="1" applyProtection="1">
      <alignment horizontal="center" vertical="center"/>
    </xf>
    <xf numFmtId="0" fontId="29" fillId="7" borderId="8" xfId="0" applyFont="1" applyFill="1" applyBorder="1" applyAlignment="1" applyProtection="1">
      <alignment horizontal="center" vertical="center"/>
    </xf>
    <xf numFmtId="0" fontId="29" fillId="9" borderId="1" xfId="0" applyFont="1" applyFill="1" applyBorder="1" applyAlignment="1" applyProtection="1">
      <alignment horizontal="center" wrapText="1"/>
    </xf>
    <xf numFmtId="0" fontId="29" fillId="0" borderId="1" xfId="0" applyFont="1" applyBorder="1" applyAlignment="1" applyProtection="1">
      <alignment horizontal="center" vertical="top" wrapText="1"/>
      <protection locked="0"/>
    </xf>
    <xf numFmtId="0" fontId="28" fillId="0" borderId="1" xfId="0" applyFont="1" applyBorder="1" applyAlignment="1" applyProtection="1">
      <alignment horizontal="left" vertical="top"/>
      <protection locked="0"/>
    </xf>
    <xf numFmtId="0" fontId="28" fillId="0" borderId="13" xfId="0" applyFont="1" applyBorder="1" applyAlignment="1" applyProtection="1">
      <alignment horizontal="left" vertical="top"/>
      <protection locked="0"/>
    </xf>
    <xf numFmtId="0" fontId="28" fillId="0" borderId="1"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protection locked="0"/>
    </xf>
    <xf numFmtId="0" fontId="19" fillId="0" borderId="1" xfId="0" applyFont="1" applyFill="1" applyBorder="1" applyAlignment="1" applyProtection="1">
      <alignment horizontal="center" vertical="center" wrapText="1"/>
      <protection locked="0"/>
    </xf>
    <xf numFmtId="0" fontId="19" fillId="0" borderId="13" xfId="0" applyFont="1" applyFill="1" applyBorder="1" applyAlignment="1" applyProtection="1">
      <alignment horizontal="center" vertical="center" wrapText="1"/>
      <protection locked="0"/>
    </xf>
    <xf numFmtId="0" fontId="28" fillId="0" borderId="9"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7" fillId="2" borderId="9"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29" fillId="6" borderId="13" xfId="0" applyFont="1" applyFill="1" applyBorder="1" applyAlignment="1" applyProtection="1">
      <alignment horizontal="center" vertical="center"/>
    </xf>
    <xf numFmtId="0" fontId="29" fillId="6" borderId="12" xfId="0" applyFont="1" applyFill="1" applyBorder="1" applyAlignment="1" applyProtection="1">
      <alignment horizontal="center" vertical="center"/>
    </xf>
    <xf numFmtId="0" fontId="29" fillId="6" borderId="10" xfId="0" applyFont="1" applyFill="1" applyBorder="1" applyAlignment="1" applyProtection="1">
      <alignment horizontal="center" vertical="center"/>
    </xf>
    <xf numFmtId="0" fontId="29" fillId="6" borderId="4" xfId="0"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0" fontId="29" fillId="6" borderId="5"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29" fillId="6" borderId="0" xfId="0" applyFont="1" applyFill="1" applyBorder="1" applyAlignment="1" applyProtection="1">
      <alignment horizontal="center" vertical="center"/>
    </xf>
    <xf numFmtId="0" fontId="29" fillId="6" borderId="6" xfId="0" applyFont="1" applyFill="1" applyBorder="1" applyAlignment="1" applyProtection="1">
      <alignment horizontal="center" vertical="center"/>
    </xf>
    <xf numFmtId="0" fontId="29" fillId="6" borderId="7" xfId="0" applyFont="1" applyFill="1" applyBorder="1" applyAlignment="1" applyProtection="1">
      <alignment horizontal="center" vertical="center"/>
    </xf>
    <xf numFmtId="0" fontId="29" fillId="6" borderId="11" xfId="0" applyFont="1" applyFill="1" applyBorder="1" applyAlignment="1" applyProtection="1">
      <alignment horizontal="center" vertical="center"/>
    </xf>
    <xf numFmtId="0" fontId="29" fillId="6" borderId="8" xfId="0" applyFont="1" applyFill="1" applyBorder="1" applyAlignment="1" applyProtection="1">
      <alignment horizontal="center" vertical="center"/>
    </xf>
    <xf numFmtId="0" fontId="29" fillId="4" borderId="1" xfId="0" applyFont="1" applyFill="1" applyBorder="1" applyAlignment="1" applyProtection="1">
      <alignment horizontal="center" vertical="center" wrapText="1"/>
    </xf>
    <xf numFmtId="0" fontId="29" fillId="4" borderId="13" xfId="0" applyFont="1" applyFill="1" applyBorder="1" applyAlignment="1" applyProtection="1">
      <alignment horizontal="center" vertical="center" wrapText="1"/>
    </xf>
    <xf numFmtId="0" fontId="29" fillId="4" borderId="12" xfId="0" applyFont="1" applyFill="1" applyBorder="1" applyAlignment="1" applyProtection="1">
      <alignment horizontal="center" vertical="center" wrapText="1"/>
    </xf>
    <xf numFmtId="0" fontId="29" fillId="4" borderId="10" xfId="0" applyFont="1" applyFill="1" applyBorder="1" applyAlignment="1" applyProtection="1">
      <alignment horizontal="center" vertical="center" wrapText="1"/>
    </xf>
    <xf numFmtId="0" fontId="29" fillId="9" borderId="13" xfId="0" applyFont="1" applyFill="1" applyBorder="1" applyAlignment="1" applyProtection="1">
      <alignment horizontal="center" vertical="center" wrapText="1"/>
    </xf>
    <xf numFmtId="0" fontId="29" fillId="9" borderId="10" xfId="0" applyFont="1" applyFill="1" applyBorder="1" applyAlignment="1" applyProtection="1">
      <alignment horizontal="center" vertical="center" wrapText="1"/>
    </xf>
    <xf numFmtId="0" fontId="29" fillId="4" borderId="1" xfId="0" applyFont="1" applyFill="1" applyBorder="1" applyAlignment="1" applyProtection="1">
      <alignment horizontal="center" vertical="center"/>
    </xf>
    <xf numFmtId="0" fontId="29" fillId="4" borderId="13" xfId="0" applyFont="1" applyFill="1" applyBorder="1" applyAlignment="1" applyProtection="1">
      <alignment horizontal="center" vertical="center"/>
    </xf>
    <xf numFmtId="0" fontId="29" fillId="5" borderId="1" xfId="0" applyFont="1" applyFill="1" applyBorder="1" applyAlignment="1" applyProtection="1">
      <alignment horizontal="center"/>
    </xf>
    <xf numFmtId="0" fontId="29" fillId="5" borderId="13" xfId="0" applyFont="1" applyFill="1" applyBorder="1" applyAlignment="1" applyProtection="1">
      <alignment horizontal="center" vertical="center" wrapText="1"/>
    </xf>
    <xf numFmtId="0" fontId="29" fillId="5" borderId="12" xfId="0" applyFont="1" applyFill="1" applyBorder="1" applyAlignment="1" applyProtection="1">
      <alignment horizontal="center" vertical="center" wrapText="1"/>
    </xf>
    <xf numFmtId="0" fontId="29" fillId="5" borderId="10" xfId="0" applyFont="1" applyFill="1" applyBorder="1" applyAlignment="1" applyProtection="1">
      <alignment horizontal="center" vertical="center" wrapText="1"/>
    </xf>
    <xf numFmtId="0" fontId="29" fillId="4" borderId="1" xfId="0" applyFont="1" applyFill="1" applyBorder="1" applyAlignment="1" applyProtection="1">
      <alignment horizontal="center"/>
    </xf>
    <xf numFmtId="0" fontId="29" fillId="8" borderId="3" xfId="0" applyFont="1" applyFill="1" applyBorder="1" applyAlignment="1" applyProtection="1">
      <alignment horizontal="center"/>
    </xf>
    <xf numFmtId="0" fontId="29" fillId="8" borderId="17" xfId="0" applyFont="1" applyFill="1" applyBorder="1" applyAlignment="1" applyProtection="1">
      <alignment horizontal="center"/>
    </xf>
    <xf numFmtId="0" fontId="29" fillId="8" borderId="18" xfId="0" applyFont="1" applyFill="1" applyBorder="1" applyAlignment="1" applyProtection="1">
      <alignment horizontal="center"/>
    </xf>
    <xf numFmtId="0" fontId="28" fillId="0" borderId="13" xfId="0" applyFont="1" applyBorder="1" applyAlignment="1" applyProtection="1">
      <alignment horizontal="center"/>
      <protection locked="0"/>
    </xf>
    <xf numFmtId="0" fontId="28" fillId="0" borderId="12" xfId="0" applyFont="1" applyBorder="1" applyAlignment="1" applyProtection="1">
      <alignment horizontal="center"/>
      <protection locked="0"/>
    </xf>
    <xf numFmtId="0" fontId="18" fillId="0" borderId="10" xfId="0" applyFont="1" applyBorder="1" applyAlignment="1" applyProtection="1">
      <alignment horizontal="center" vertical="center"/>
    </xf>
    <xf numFmtId="0" fontId="18" fillId="0" borderId="1" xfId="0" applyFont="1" applyFill="1" applyBorder="1" applyAlignment="1" applyProtection="1">
      <alignment horizontal="center" vertical="center"/>
    </xf>
    <xf numFmtId="0" fontId="18" fillId="0" borderId="13" xfId="0" applyFont="1" applyFill="1" applyBorder="1" applyAlignment="1" applyProtection="1">
      <alignment horizontal="center" vertical="center"/>
    </xf>
    <xf numFmtId="0" fontId="28" fillId="0" borderId="12"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xf>
    <xf numFmtId="0" fontId="19" fillId="0" borderId="2" xfId="0" applyFont="1" applyBorder="1" applyAlignment="1" applyProtection="1">
      <alignment horizontal="center" vertical="center" wrapText="1"/>
    </xf>
    <xf numFmtId="0" fontId="19" fillId="0" borderId="7" xfId="0" applyFont="1" applyBorder="1" applyAlignment="1" applyProtection="1">
      <alignment horizontal="center" vertical="center" wrapText="1"/>
    </xf>
    <xf numFmtId="1" fontId="19" fillId="0" borderId="4" xfId="0" applyNumberFormat="1" applyFont="1" applyBorder="1" applyAlignment="1" applyProtection="1">
      <alignment horizontal="center" vertical="center" wrapText="1"/>
    </xf>
    <xf numFmtId="1" fontId="19" fillId="0" borderId="2" xfId="0" applyNumberFormat="1" applyFont="1" applyBorder="1" applyAlignment="1" applyProtection="1">
      <alignment horizontal="center" vertical="center" wrapText="1"/>
    </xf>
    <xf numFmtId="1" fontId="19" fillId="0" borderId="7" xfId="0" applyNumberFormat="1" applyFont="1" applyBorder="1" applyAlignment="1" applyProtection="1">
      <alignment horizontal="center" vertical="center" wrapText="1"/>
    </xf>
    <xf numFmtId="0" fontId="28" fillId="0" borderId="0" xfId="0" applyFont="1" applyAlignment="1" applyProtection="1">
      <alignment horizontal="center" vertical="center"/>
    </xf>
    <xf numFmtId="1" fontId="28" fillId="0" borderId="9" xfId="0" applyNumberFormat="1" applyFont="1" applyBorder="1" applyAlignment="1" applyProtection="1">
      <alignment horizontal="center" vertical="center"/>
    </xf>
    <xf numFmtId="0" fontId="28" fillId="0" borderId="0" xfId="0" applyFont="1" applyBorder="1" applyAlignment="1" applyProtection="1">
      <alignment horizontal="center" vertical="center"/>
    </xf>
    <xf numFmtId="0" fontId="19" fillId="0" borderId="4" xfId="0" applyFont="1" applyBorder="1" applyAlignment="1" applyProtection="1">
      <alignment horizontal="center"/>
      <protection locked="0"/>
    </xf>
    <xf numFmtId="0" fontId="19" fillId="0" borderId="2" xfId="0" applyFont="1" applyBorder="1" applyAlignment="1" applyProtection="1">
      <alignment horizontal="center"/>
      <protection locked="0"/>
    </xf>
    <xf numFmtId="0" fontId="29" fillId="2" borderId="7" xfId="0" applyFont="1" applyFill="1" applyBorder="1" applyAlignment="1" applyProtection="1">
      <alignment horizontal="center" wrapText="1"/>
    </xf>
    <xf numFmtId="0" fontId="29" fillId="2" borderId="11" xfId="0" applyFont="1" applyFill="1" applyBorder="1" applyAlignment="1" applyProtection="1">
      <alignment horizontal="center" wrapText="1"/>
    </xf>
    <xf numFmtId="0" fontId="29" fillId="2" borderId="8" xfId="0" applyFont="1" applyFill="1" applyBorder="1" applyAlignment="1" applyProtection="1">
      <alignment horizontal="center" wrapText="1"/>
    </xf>
    <xf numFmtId="0" fontId="28" fillId="0" borderId="3" xfId="0" applyFont="1" applyBorder="1" applyAlignment="1" applyProtection="1">
      <alignment horizontal="center"/>
      <protection locked="0"/>
    </xf>
    <xf numFmtId="0" fontId="28" fillId="0" borderId="17" xfId="0" applyFont="1" applyBorder="1" applyAlignment="1" applyProtection="1">
      <alignment horizontal="center"/>
      <protection locked="0"/>
    </xf>
    <xf numFmtId="0" fontId="28" fillId="0" borderId="18" xfId="0" applyFont="1" applyBorder="1" applyAlignment="1" applyProtection="1">
      <alignment horizontal="center"/>
      <protection locked="0"/>
    </xf>
    <xf numFmtId="0" fontId="28" fillId="0" borderId="1" xfId="0" applyFont="1" applyBorder="1" applyAlignment="1" applyProtection="1">
      <alignment horizontal="center"/>
      <protection locked="0"/>
    </xf>
    <xf numFmtId="0" fontId="29" fillId="2" borderId="1" xfId="0" applyFont="1" applyFill="1" applyBorder="1" applyAlignment="1" applyProtection="1">
      <alignment horizontal="center" vertical="center" wrapText="1"/>
    </xf>
    <xf numFmtId="0" fontId="28" fillId="2" borderId="1" xfId="0" applyFont="1" applyFill="1" applyBorder="1" applyAlignment="1" applyProtection="1">
      <alignment vertical="center"/>
    </xf>
    <xf numFmtId="0" fontId="29" fillId="3" borderId="1" xfId="0" applyFont="1" applyFill="1" applyBorder="1" applyAlignment="1" applyProtection="1">
      <alignment horizontal="center" vertical="center"/>
    </xf>
    <xf numFmtId="0" fontId="29" fillId="3" borderId="3" xfId="0" applyFont="1" applyFill="1" applyBorder="1" applyAlignment="1" applyProtection="1">
      <alignment horizontal="center" vertical="center"/>
    </xf>
    <xf numFmtId="0" fontId="29" fillId="3" borderId="17" xfId="0" applyFont="1" applyFill="1" applyBorder="1" applyAlignment="1" applyProtection="1">
      <alignment horizontal="center" vertical="center"/>
    </xf>
    <xf numFmtId="0" fontId="29" fillId="3" borderId="18" xfId="0" applyFont="1" applyFill="1" applyBorder="1" applyAlignment="1" applyProtection="1">
      <alignment horizontal="center" vertical="center"/>
    </xf>
    <xf numFmtId="0" fontId="29" fillId="3" borderId="1" xfId="0" applyFont="1" applyFill="1" applyBorder="1" applyAlignment="1" applyProtection="1">
      <alignment horizontal="center" vertical="center" wrapText="1"/>
    </xf>
    <xf numFmtId="0" fontId="28" fillId="0" borderId="1" xfId="0" applyFont="1" applyBorder="1" applyAlignment="1" applyProtection="1">
      <alignment horizontal="left" vertical="center" wrapText="1"/>
      <protection locked="0"/>
    </xf>
    <xf numFmtId="0" fontId="28" fillId="0" borderId="1" xfId="0" applyFont="1" applyBorder="1" applyAlignment="1" applyProtection="1">
      <alignment horizontal="left" vertical="center"/>
      <protection locked="0"/>
    </xf>
    <xf numFmtId="0" fontId="28" fillId="0" borderId="13" xfId="0" applyFont="1" applyBorder="1" applyAlignment="1" applyProtection="1">
      <alignment horizontal="left" vertical="center"/>
      <protection locked="0"/>
    </xf>
    <xf numFmtId="0" fontId="29" fillId="3" borderId="13" xfId="0" applyFont="1" applyFill="1" applyBorder="1" applyAlignment="1" applyProtection="1">
      <alignment horizontal="center" vertical="center"/>
    </xf>
    <xf numFmtId="0" fontId="29" fillId="3" borderId="12" xfId="0" applyFont="1" applyFill="1" applyBorder="1" applyAlignment="1" applyProtection="1">
      <alignment horizontal="center" vertical="center"/>
    </xf>
    <xf numFmtId="0" fontId="29" fillId="3" borderId="4" xfId="0" applyFont="1" applyFill="1" applyBorder="1" applyAlignment="1" applyProtection="1">
      <alignment horizontal="center" vertical="center"/>
    </xf>
    <xf numFmtId="0" fontId="29" fillId="3" borderId="9" xfId="0" applyFont="1" applyFill="1" applyBorder="1" applyAlignment="1" applyProtection="1">
      <alignment horizontal="center" vertical="center"/>
    </xf>
    <xf numFmtId="0" fontId="29" fillId="3" borderId="5" xfId="0" applyFont="1" applyFill="1" applyBorder="1" applyAlignment="1" applyProtection="1">
      <alignment horizontal="center" vertical="center"/>
    </xf>
    <xf numFmtId="0" fontId="29" fillId="3" borderId="7" xfId="0" applyFont="1" applyFill="1" applyBorder="1" applyAlignment="1" applyProtection="1">
      <alignment horizontal="center" vertical="center"/>
    </xf>
    <xf numFmtId="0" fontId="29" fillId="3" borderId="11" xfId="0" applyFont="1" applyFill="1" applyBorder="1" applyAlignment="1" applyProtection="1">
      <alignment horizontal="center" vertical="center"/>
    </xf>
    <xf numFmtId="0" fontId="29" fillId="3" borderId="8" xfId="0" applyFont="1" applyFill="1" applyBorder="1" applyAlignment="1" applyProtection="1">
      <alignment horizontal="center" vertical="center"/>
    </xf>
    <xf numFmtId="49" fontId="29" fillId="3" borderId="3" xfId="0" applyNumberFormat="1" applyFont="1" applyFill="1" applyBorder="1" applyAlignment="1" applyProtection="1">
      <alignment horizontal="center" vertical="center"/>
    </xf>
    <xf numFmtId="49" fontId="29" fillId="3" borderId="18" xfId="0" applyNumberFormat="1" applyFont="1" applyFill="1" applyBorder="1" applyAlignment="1" applyProtection="1">
      <alignment horizontal="center" vertical="center"/>
    </xf>
    <xf numFmtId="14" fontId="29" fillId="3" borderId="3" xfId="0" applyNumberFormat="1" applyFont="1" applyFill="1" applyBorder="1" applyAlignment="1" applyProtection="1">
      <alignment horizontal="center" vertical="center"/>
    </xf>
    <xf numFmtId="0" fontId="29" fillId="4" borderId="3" xfId="0" applyFont="1" applyFill="1" applyBorder="1" applyAlignment="1" applyProtection="1">
      <alignment horizontal="center" vertical="center"/>
    </xf>
    <xf numFmtId="0" fontId="29" fillId="4" borderId="18" xfId="0" applyFont="1" applyFill="1" applyBorder="1" applyAlignment="1" applyProtection="1">
      <alignment horizontal="center" vertical="center"/>
    </xf>
    <xf numFmtId="0" fontId="28" fillId="4" borderId="3" xfId="0" applyFont="1" applyFill="1" applyBorder="1" applyAlignment="1" applyProtection="1">
      <alignment horizontal="center"/>
    </xf>
    <xf numFmtId="0" fontId="28" fillId="4" borderId="17" xfId="0" applyFont="1" applyFill="1" applyBorder="1" applyAlignment="1" applyProtection="1">
      <alignment horizontal="center"/>
    </xf>
    <xf numFmtId="0" fontId="28" fillId="3" borderId="3" xfId="0" applyFont="1" applyFill="1" applyBorder="1" applyAlignment="1" applyProtection="1">
      <alignment horizontal="center" vertical="center"/>
    </xf>
    <xf numFmtId="0" fontId="28" fillId="3" borderId="18" xfId="0" applyFont="1" applyFill="1" applyBorder="1" applyAlignment="1" applyProtection="1">
      <alignment horizontal="center" vertical="center"/>
    </xf>
    <xf numFmtId="0" fontId="28" fillId="0" borderId="3"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18" xfId="0" applyFont="1" applyBorder="1" applyAlignment="1" applyProtection="1">
      <alignment horizontal="center" vertical="center"/>
      <protection locked="0"/>
    </xf>
    <xf numFmtId="0" fontId="18" fillId="0" borderId="3" xfId="0" applyFont="1" applyBorder="1" applyAlignment="1" applyProtection="1">
      <alignment horizontal="center" vertical="center" wrapText="1"/>
    </xf>
    <xf numFmtId="0" fontId="18" fillId="0" borderId="17" xfId="0" applyFont="1" applyBorder="1" applyAlignment="1" applyProtection="1">
      <alignment horizontal="center" vertical="center" wrapText="1"/>
    </xf>
    <xf numFmtId="0" fontId="18" fillId="0" borderId="18" xfId="0" applyFont="1" applyBorder="1" applyAlignment="1" applyProtection="1">
      <alignment horizontal="center" vertical="center" wrapText="1"/>
    </xf>
    <xf numFmtId="0" fontId="18" fillId="9" borderId="10" xfId="0" applyFont="1" applyFill="1" applyBorder="1" applyAlignment="1" applyProtection="1">
      <alignment horizontal="center" vertical="center"/>
    </xf>
    <xf numFmtId="0" fontId="18" fillId="9" borderId="1" xfId="0" applyFont="1" applyFill="1" applyBorder="1" applyAlignment="1" applyProtection="1">
      <alignment horizontal="center" vertical="center"/>
    </xf>
    <xf numFmtId="0" fontId="19" fillId="0" borderId="13" xfId="0" applyFont="1" applyBorder="1" applyAlignment="1" applyProtection="1">
      <alignment horizontal="center" vertical="center" textRotation="90" wrapText="1"/>
      <protection locked="0"/>
    </xf>
    <xf numFmtId="0" fontId="19" fillId="0" borderId="12" xfId="0" applyFont="1" applyBorder="1" applyAlignment="1" applyProtection="1">
      <alignment horizontal="center" vertical="center" textRotation="90" wrapText="1"/>
      <protection locked="0"/>
    </xf>
    <xf numFmtId="0" fontId="29" fillId="3" borderId="13" xfId="1" applyFont="1" applyFill="1" applyBorder="1" applyAlignment="1" applyProtection="1">
      <alignment horizontal="center" vertical="center"/>
    </xf>
    <xf numFmtId="0" fontId="29" fillId="3" borderId="4" xfId="1" applyFont="1" applyFill="1" applyBorder="1" applyAlignment="1" applyProtection="1">
      <alignment horizontal="center" vertical="center"/>
    </xf>
    <xf numFmtId="0" fontId="29" fillId="3" borderId="9" xfId="1" applyFont="1" applyFill="1" applyBorder="1" applyAlignment="1" applyProtection="1">
      <alignment horizontal="center" vertical="center"/>
    </xf>
    <xf numFmtId="0" fontId="29" fillId="3" borderId="5" xfId="1" applyFont="1" applyFill="1" applyBorder="1" applyAlignment="1" applyProtection="1">
      <alignment horizontal="center" vertical="center"/>
    </xf>
    <xf numFmtId="0" fontId="29" fillId="3" borderId="1" xfId="1" applyFont="1" applyFill="1" applyBorder="1" applyAlignment="1" applyProtection="1">
      <alignment horizontal="center" vertical="center"/>
    </xf>
    <xf numFmtId="0" fontId="29" fillId="3" borderId="3" xfId="1" applyFont="1" applyFill="1" applyBorder="1" applyAlignment="1" applyProtection="1">
      <alignment horizontal="center" vertical="center"/>
    </xf>
    <xf numFmtId="0" fontId="29" fillId="3" borderId="18" xfId="1" applyFont="1" applyFill="1" applyBorder="1" applyAlignment="1" applyProtection="1">
      <alignment horizontal="center" vertical="center"/>
    </xf>
    <xf numFmtId="0" fontId="29" fillId="0" borderId="0" xfId="1" applyFont="1" applyAlignment="1" applyProtection="1">
      <alignment vertical="center"/>
    </xf>
    <xf numFmtId="0" fontId="29" fillId="3" borderId="12" xfId="1" applyFont="1" applyFill="1" applyBorder="1" applyAlignment="1" applyProtection="1">
      <alignment horizontal="center" vertical="center"/>
    </xf>
    <xf numFmtId="0" fontId="29" fillId="3" borderId="7" xfId="1" applyFont="1" applyFill="1" applyBorder="1" applyAlignment="1" applyProtection="1">
      <alignment horizontal="center" vertical="center"/>
    </xf>
    <xf numFmtId="0" fontId="29" fillId="3" borderId="11" xfId="1" applyFont="1" applyFill="1" applyBorder="1" applyAlignment="1" applyProtection="1">
      <alignment horizontal="center" vertical="center"/>
    </xf>
    <xf numFmtId="0" fontId="29" fillId="3" borderId="8" xfId="1" applyFont="1" applyFill="1" applyBorder="1" applyAlignment="1" applyProtection="1">
      <alignment horizontal="center" vertical="center"/>
    </xf>
    <xf numFmtId="0" fontId="29" fillId="0" borderId="0" xfId="1" applyFont="1" applyAlignment="1" applyProtection="1">
      <alignment horizontal="center" vertical="center"/>
    </xf>
    <xf numFmtId="49" fontId="29" fillId="3" borderId="3" xfId="1" applyNumberFormat="1" applyFont="1" applyFill="1" applyBorder="1" applyAlignment="1" applyProtection="1">
      <alignment horizontal="center" vertical="center"/>
    </xf>
    <xf numFmtId="49" fontId="29" fillId="3" borderId="18" xfId="1" applyNumberFormat="1" applyFont="1" applyFill="1" applyBorder="1" applyAlignment="1" applyProtection="1">
      <alignment horizontal="center" vertical="center"/>
    </xf>
    <xf numFmtId="14" fontId="29" fillId="3" borderId="3" xfId="1" applyNumberFormat="1" applyFont="1" applyFill="1" applyBorder="1" applyAlignment="1" applyProtection="1">
      <alignment horizontal="center" vertical="center"/>
    </xf>
    <xf numFmtId="0" fontId="29" fillId="4" borderId="1" xfId="1" applyFont="1" applyFill="1" applyBorder="1" applyAlignment="1" applyProtection="1">
      <alignment horizontal="left" vertical="center"/>
      <protection locked="0"/>
    </xf>
    <xf numFmtId="14" fontId="29" fillId="0" borderId="1" xfId="1" applyNumberFormat="1" applyFont="1" applyBorder="1" applyAlignment="1" applyProtection="1">
      <alignment horizontal="center" vertical="center"/>
      <protection locked="0"/>
    </xf>
    <xf numFmtId="0" fontId="29" fillId="0" borderId="1" xfId="1" applyFont="1" applyBorder="1" applyAlignment="1" applyProtection="1">
      <alignment horizontal="center" vertical="center"/>
      <protection locked="0"/>
    </xf>
    <xf numFmtId="0" fontId="28" fillId="4" borderId="3" xfId="1" applyFont="1" applyFill="1" applyBorder="1" applyAlignment="1" applyProtection="1">
      <alignment horizontal="center"/>
    </xf>
    <xf numFmtId="0" fontId="28" fillId="4" borderId="17" xfId="1" applyFont="1" applyFill="1" applyBorder="1" applyAlignment="1" applyProtection="1">
      <alignment horizontal="center"/>
    </xf>
    <xf numFmtId="0" fontId="29" fillId="3" borderId="1" xfId="1" applyFont="1" applyFill="1" applyBorder="1" applyAlignment="1" applyProtection="1">
      <alignment vertical="center"/>
    </xf>
    <xf numFmtId="0" fontId="29" fillId="4" borderId="1" xfId="1" applyFont="1" applyFill="1" applyBorder="1" applyAlignment="1" applyProtection="1">
      <alignment horizontal="center" vertical="center"/>
    </xf>
    <xf numFmtId="0" fontId="29" fillId="3" borderId="17" xfId="1" applyFont="1" applyFill="1" applyBorder="1" applyAlignment="1" applyProtection="1">
      <alignment vertical="center"/>
    </xf>
    <xf numFmtId="0" fontId="29" fillId="3" borderId="18" xfId="1" applyFont="1" applyFill="1" applyBorder="1" applyAlignment="1" applyProtection="1">
      <alignment vertical="center"/>
    </xf>
    <xf numFmtId="0" fontId="29" fillId="4" borderId="3" xfId="1" applyFont="1" applyFill="1" applyBorder="1" applyAlignment="1" applyProtection="1">
      <alignment horizontal="center" vertical="center"/>
    </xf>
    <xf numFmtId="0" fontId="29" fillId="4" borderId="18" xfId="1" applyFont="1" applyFill="1" applyBorder="1" applyAlignment="1" applyProtection="1">
      <alignment horizontal="center" vertical="center"/>
    </xf>
    <xf numFmtId="0" fontId="28" fillId="3" borderId="1" xfId="1" applyFont="1" applyFill="1" applyBorder="1" applyAlignment="1" applyProtection="1">
      <alignment horizontal="center" vertical="center"/>
    </xf>
    <xf numFmtId="0" fontId="29" fillId="4" borderId="1" xfId="1" applyFont="1" applyFill="1" applyBorder="1" applyAlignment="1" applyProtection="1">
      <alignment horizontal="center" vertical="center"/>
    </xf>
    <xf numFmtId="0" fontId="29" fillId="4" borderId="3" xfId="1" applyFont="1" applyFill="1" applyBorder="1" applyAlignment="1" applyProtection="1">
      <alignment horizontal="center" vertical="center"/>
    </xf>
    <xf numFmtId="0" fontId="28" fillId="3" borderId="3" xfId="1" applyFont="1" applyFill="1" applyBorder="1" applyAlignment="1" applyProtection="1">
      <alignment horizontal="center" vertical="center"/>
    </xf>
    <xf numFmtId="0" fontId="28" fillId="3" borderId="18" xfId="1" applyFont="1" applyFill="1" applyBorder="1" applyAlignment="1" applyProtection="1">
      <alignment horizontal="center" vertical="center"/>
    </xf>
    <xf numFmtId="0" fontId="28" fillId="0" borderId="0" xfId="1" applyFont="1" applyProtection="1"/>
    <xf numFmtId="0" fontId="29" fillId="4" borderId="1" xfId="1" applyFont="1" applyFill="1" applyBorder="1" applyAlignment="1" applyProtection="1">
      <alignment horizontal="center"/>
    </xf>
    <xf numFmtId="0" fontId="29" fillId="8" borderId="3" xfId="1" applyFont="1" applyFill="1" applyBorder="1" applyAlignment="1" applyProtection="1">
      <alignment horizontal="center"/>
    </xf>
    <xf numFmtId="0" fontId="29" fillId="8" borderId="17" xfId="1" applyFont="1" applyFill="1" applyBorder="1" applyAlignment="1" applyProtection="1">
      <alignment horizontal="center"/>
    </xf>
    <xf numFmtId="0" fontId="29" fillId="8" borderId="18" xfId="1" applyFont="1" applyFill="1" applyBorder="1" applyAlignment="1" applyProtection="1">
      <alignment horizontal="center"/>
    </xf>
    <xf numFmtId="0" fontId="29" fillId="6" borderId="13" xfId="1" applyFont="1" applyFill="1" applyBorder="1" applyAlignment="1" applyProtection="1">
      <alignment horizontal="center" vertical="center"/>
    </xf>
    <xf numFmtId="0" fontId="29" fillId="6" borderId="4" xfId="1" applyFont="1" applyFill="1" applyBorder="1" applyAlignment="1" applyProtection="1">
      <alignment horizontal="center" vertical="center"/>
    </xf>
    <xf numFmtId="0" fontId="29" fillId="6" borderId="9" xfId="1" applyFont="1" applyFill="1" applyBorder="1" applyAlignment="1" applyProtection="1">
      <alignment horizontal="center" vertical="center"/>
    </xf>
    <xf numFmtId="0" fontId="29" fillId="6" borderId="5" xfId="1" applyFont="1" applyFill="1" applyBorder="1" applyAlignment="1" applyProtection="1">
      <alignment horizontal="center" vertical="center"/>
    </xf>
    <xf numFmtId="0" fontId="29" fillId="4" borderId="1" xfId="1" applyFont="1" applyFill="1" applyBorder="1" applyAlignment="1" applyProtection="1">
      <alignment horizontal="center" vertical="center" wrapText="1"/>
    </xf>
    <xf numFmtId="0" fontId="29" fillId="4" borderId="13" xfId="1" applyFont="1" applyFill="1" applyBorder="1" applyAlignment="1" applyProtection="1">
      <alignment horizontal="center" vertical="center" wrapText="1"/>
    </xf>
    <xf numFmtId="0" fontId="29" fillId="5" borderId="1" xfId="1" applyFont="1" applyFill="1" applyBorder="1" applyAlignment="1" applyProtection="1">
      <alignment horizontal="center"/>
    </xf>
    <xf numFmtId="0" fontId="29" fillId="5" borderId="13" xfId="1" applyFont="1" applyFill="1" applyBorder="1" applyAlignment="1" applyProtection="1">
      <alignment horizontal="center" vertical="center" wrapText="1"/>
    </xf>
    <xf numFmtId="0" fontId="29" fillId="7" borderId="1" xfId="1" applyFont="1" applyFill="1" applyBorder="1" applyAlignment="1" applyProtection="1">
      <alignment horizontal="center"/>
    </xf>
    <xf numFmtId="0" fontId="29" fillId="6" borderId="12" xfId="1" applyFont="1" applyFill="1" applyBorder="1" applyAlignment="1" applyProtection="1">
      <alignment horizontal="center" vertical="center"/>
    </xf>
    <xf numFmtId="0" fontId="29" fillId="6" borderId="2" xfId="1" applyFont="1" applyFill="1" applyBorder="1" applyAlignment="1" applyProtection="1">
      <alignment horizontal="center" vertical="center"/>
    </xf>
    <xf numFmtId="0" fontId="29" fillId="6" borderId="0" xfId="1" applyFont="1" applyFill="1" applyBorder="1" applyAlignment="1" applyProtection="1">
      <alignment horizontal="center" vertical="center"/>
    </xf>
    <xf numFmtId="0" fontId="29" fillId="6" borderId="6" xfId="1" applyFont="1" applyFill="1" applyBorder="1" applyAlignment="1" applyProtection="1">
      <alignment horizontal="center" vertical="center"/>
    </xf>
    <xf numFmtId="0" fontId="29" fillId="0" borderId="0" xfId="1" applyFont="1" applyProtection="1"/>
    <xf numFmtId="0" fontId="29" fillId="4" borderId="12" xfId="1" applyFont="1" applyFill="1" applyBorder="1" applyAlignment="1" applyProtection="1">
      <alignment horizontal="center" vertical="center" wrapText="1"/>
    </xf>
    <xf numFmtId="0" fontId="29" fillId="5" borderId="10" xfId="1" applyFont="1" applyFill="1" applyBorder="1" applyAlignment="1" applyProtection="1">
      <alignment horizontal="center"/>
    </xf>
    <xf numFmtId="0" fontId="29" fillId="5" borderId="12" xfId="1" applyFont="1" applyFill="1" applyBorder="1" applyAlignment="1" applyProtection="1">
      <alignment horizontal="center" vertical="center" wrapText="1"/>
    </xf>
    <xf numFmtId="0" fontId="29" fillId="9" borderId="10" xfId="1" applyFont="1" applyFill="1" applyBorder="1" applyAlignment="1" applyProtection="1">
      <alignment horizontal="center" vertical="center"/>
    </xf>
    <xf numFmtId="0" fontId="29" fillId="9" borderId="10" xfId="1" applyFont="1" applyFill="1" applyBorder="1" applyAlignment="1" applyProtection="1"/>
    <xf numFmtId="0" fontId="29" fillId="9" borderId="10" xfId="1" applyFont="1" applyFill="1" applyBorder="1" applyProtection="1"/>
    <xf numFmtId="0" fontId="18" fillId="9" borderId="10" xfId="1" applyFont="1" applyFill="1" applyBorder="1" applyAlignment="1" applyProtection="1">
      <alignment horizontal="center" vertical="center"/>
    </xf>
    <xf numFmtId="0" fontId="29" fillId="0" borderId="10" xfId="1" applyFont="1" applyBorder="1" applyProtection="1"/>
    <xf numFmtId="0" fontId="29" fillId="7" borderId="7" xfId="1" applyFont="1" applyFill="1" applyBorder="1" applyAlignment="1" applyProtection="1">
      <alignment horizontal="center" vertical="center"/>
    </xf>
    <xf numFmtId="0" fontId="29" fillId="7" borderId="11" xfId="1" applyFont="1" applyFill="1" applyBorder="1" applyAlignment="1" applyProtection="1">
      <alignment horizontal="center" vertical="center"/>
    </xf>
    <xf numFmtId="0" fontId="29" fillId="7" borderId="8" xfId="1" applyFont="1" applyFill="1" applyBorder="1" applyAlignment="1" applyProtection="1">
      <alignment horizontal="center" vertical="center"/>
    </xf>
    <xf numFmtId="0" fontId="29" fillId="9" borderId="13" xfId="1" applyFont="1" applyFill="1" applyBorder="1" applyAlignment="1" applyProtection="1">
      <alignment horizontal="center" vertical="center" wrapText="1"/>
    </xf>
    <xf numFmtId="0" fontId="29" fillId="9" borderId="1" xfId="1" applyFont="1" applyFill="1" applyBorder="1" applyAlignment="1" applyProtection="1">
      <alignment horizontal="center" wrapText="1"/>
    </xf>
    <xf numFmtId="0" fontId="29" fillId="6" borderId="7" xfId="1" applyFont="1" applyFill="1" applyBorder="1" applyAlignment="1" applyProtection="1">
      <alignment horizontal="center" vertical="center"/>
    </xf>
    <xf numFmtId="0" fontId="29" fillId="6" borderId="11" xfId="1" applyFont="1" applyFill="1" applyBorder="1" applyAlignment="1" applyProtection="1">
      <alignment horizontal="center" vertical="center"/>
    </xf>
    <xf numFmtId="0" fontId="29" fillId="6" borderId="8" xfId="1" applyFont="1" applyFill="1" applyBorder="1" applyAlignment="1" applyProtection="1">
      <alignment horizontal="center" vertical="center"/>
    </xf>
    <xf numFmtId="0" fontId="29" fillId="4" borderId="10" xfId="1" applyFont="1" applyFill="1" applyBorder="1" applyAlignment="1" applyProtection="1">
      <alignment horizontal="center" vertical="center" wrapText="1"/>
    </xf>
    <xf numFmtId="0" fontId="29" fillId="4" borderId="13" xfId="1" applyFont="1" applyFill="1" applyBorder="1" applyAlignment="1" applyProtection="1">
      <alignment horizontal="center" vertical="center"/>
    </xf>
    <xf numFmtId="0" fontId="29" fillId="5" borderId="12" xfId="1" applyFont="1" applyFill="1" applyBorder="1" applyAlignment="1" applyProtection="1">
      <alignment horizontal="center" vertical="center"/>
    </xf>
    <xf numFmtId="0" fontId="29" fillId="5" borderId="0" xfId="1" applyFont="1" applyFill="1" applyProtection="1"/>
    <xf numFmtId="0" fontId="29" fillId="5" borderId="10" xfId="1" applyFont="1" applyFill="1" applyBorder="1" applyAlignment="1" applyProtection="1">
      <alignment horizontal="center" vertical="center" wrapText="1"/>
    </xf>
    <xf numFmtId="0" fontId="29" fillId="5" borderId="10" xfId="1" applyFont="1" applyFill="1" applyBorder="1" applyAlignment="1" applyProtection="1">
      <alignment horizontal="center" vertical="center" wrapText="1"/>
    </xf>
    <xf numFmtId="0" fontId="29" fillId="9" borderId="1" xfId="1" applyFont="1" applyFill="1" applyBorder="1" applyAlignment="1" applyProtection="1">
      <alignment horizontal="center" vertical="center"/>
    </xf>
    <xf numFmtId="0" fontId="29" fillId="9" borderId="1" xfId="1" applyFont="1" applyFill="1" applyBorder="1" applyProtection="1"/>
    <xf numFmtId="0" fontId="18" fillId="9" borderId="1" xfId="1" applyFont="1" applyFill="1" applyBorder="1" applyAlignment="1" applyProtection="1">
      <alignment horizontal="center" vertical="center"/>
    </xf>
    <xf numFmtId="0" fontId="29" fillId="0" borderId="1" xfId="1" applyFont="1" applyBorder="1" applyProtection="1"/>
    <xf numFmtId="0" fontId="29" fillId="7" borderId="1" xfId="1" applyFont="1" applyFill="1" applyBorder="1" applyAlignment="1" applyProtection="1">
      <alignment horizontal="center" vertical="center" wrapText="1"/>
    </xf>
    <xf numFmtId="0" fontId="29" fillId="7" borderId="1" xfId="1" applyFont="1" applyFill="1" applyBorder="1" applyAlignment="1" applyProtection="1">
      <alignment horizontal="center" vertical="center"/>
    </xf>
    <xf numFmtId="0" fontId="29" fillId="9" borderId="10" xfId="1" applyFont="1" applyFill="1" applyBorder="1" applyAlignment="1" applyProtection="1">
      <alignment horizontal="center" vertical="center" wrapText="1"/>
    </xf>
    <xf numFmtId="0" fontId="29" fillId="9" borderId="1" xfId="1" applyFont="1" applyFill="1" applyBorder="1" applyAlignment="1" applyProtection="1">
      <alignment horizontal="center" vertical="center" wrapText="1"/>
    </xf>
    <xf numFmtId="0" fontId="29" fillId="9" borderId="1" xfId="1" applyFont="1" applyFill="1" applyBorder="1" applyAlignment="1" applyProtection="1">
      <alignment horizontal="center" vertical="center"/>
    </xf>
    <xf numFmtId="0" fontId="29" fillId="6" borderId="10" xfId="1" applyFont="1" applyFill="1" applyBorder="1" applyAlignment="1" applyProtection="1">
      <alignment horizontal="center" vertical="center"/>
    </xf>
    <xf numFmtId="0" fontId="18" fillId="6" borderId="1" xfId="1" applyFont="1" applyFill="1" applyBorder="1" applyAlignment="1" applyProtection="1">
      <alignment horizontal="center" vertical="center"/>
    </xf>
    <xf numFmtId="0" fontId="18" fillId="9" borderId="1" xfId="1" applyFont="1" applyFill="1" applyBorder="1" applyAlignment="1" applyProtection="1">
      <alignment horizontal="center" vertical="center"/>
    </xf>
    <xf numFmtId="0" fontId="29" fillId="0" borderId="1" xfId="1" applyFont="1" applyBorder="1" applyAlignment="1" applyProtection="1">
      <alignment horizontal="center" vertical="top" wrapText="1"/>
      <protection locked="0"/>
    </xf>
    <xf numFmtId="0" fontId="31" fillId="10" borderId="21" xfId="1" applyFont="1" applyFill="1" applyBorder="1" applyAlignment="1">
      <alignment horizontal="center" vertical="center" wrapText="1"/>
    </xf>
    <xf numFmtId="0" fontId="33" fillId="10" borderId="21" xfId="1" applyFont="1" applyFill="1" applyBorder="1" applyAlignment="1">
      <alignment horizontal="left" vertical="center" wrapText="1"/>
    </xf>
    <xf numFmtId="0" fontId="19" fillId="0" borderId="1" xfId="1" applyFont="1" applyFill="1" applyBorder="1" applyAlignment="1" applyProtection="1">
      <alignment horizontal="center" vertical="center" wrapText="1"/>
      <protection locked="0"/>
    </xf>
    <xf numFmtId="0" fontId="28" fillId="0" borderId="13" xfId="1" applyFont="1" applyBorder="1" applyAlignment="1" applyProtection="1">
      <alignment horizontal="center" vertical="center"/>
      <protection locked="0"/>
    </xf>
    <xf numFmtId="0" fontId="19" fillId="0" borderId="1" xfId="1" applyFont="1" applyBorder="1" applyAlignment="1" applyProtection="1">
      <alignment horizontal="center" vertical="center" wrapText="1"/>
      <protection locked="0"/>
    </xf>
    <xf numFmtId="0" fontId="28" fillId="0" borderId="0" xfId="1" applyFont="1" applyAlignment="1" applyProtection="1">
      <alignment horizontal="center" vertical="center"/>
    </xf>
    <xf numFmtId="0" fontId="18" fillId="0" borderId="1" xfId="1" applyFont="1" applyBorder="1" applyAlignment="1" applyProtection="1">
      <alignment horizontal="center" vertical="center"/>
    </xf>
    <xf numFmtId="0" fontId="34" fillId="10" borderId="22" xfId="1" applyFont="1" applyFill="1" applyBorder="1" applyAlignment="1">
      <alignment horizontal="left" vertical="center" wrapText="1"/>
    </xf>
    <xf numFmtId="0" fontId="33" fillId="10" borderId="23" xfId="1" applyFont="1" applyFill="1" applyBorder="1" applyAlignment="1">
      <alignment horizontal="left" vertical="center" wrapText="1"/>
    </xf>
    <xf numFmtId="0" fontId="35" fillId="10" borderId="24" xfId="1" applyFont="1" applyFill="1" applyBorder="1" applyAlignment="1">
      <alignment horizontal="center" vertical="center" wrapText="1"/>
    </xf>
    <xf numFmtId="1" fontId="28" fillId="0" borderId="9" xfId="1" applyNumberFormat="1" applyFont="1" applyBorder="1" applyAlignment="1" applyProtection="1">
      <alignment horizontal="center" vertical="center"/>
    </xf>
    <xf numFmtId="1" fontId="28" fillId="0" borderId="9" xfId="1" applyNumberFormat="1" applyFont="1" applyBorder="1" applyAlignment="1" applyProtection="1">
      <alignment horizontal="center" vertical="center"/>
    </xf>
    <xf numFmtId="0" fontId="28" fillId="0" borderId="9" xfId="1" applyFont="1" applyBorder="1" applyAlignment="1" applyProtection="1">
      <alignment horizontal="center" vertical="center" wrapText="1"/>
    </xf>
    <xf numFmtId="0" fontId="19" fillId="0" borderId="13" xfId="1" applyFont="1" applyBorder="1" applyAlignment="1" applyProtection="1">
      <alignment horizontal="center" vertical="center" textRotation="90" wrapText="1"/>
      <protection locked="0"/>
    </xf>
    <xf numFmtId="0" fontId="27" fillId="2" borderId="9" xfId="1" applyFont="1" applyFill="1" applyBorder="1" applyAlignment="1" applyProtection="1">
      <alignment horizontal="center" vertical="center" wrapText="1"/>
    </xf>
    <xf numFmtId="0" fontId="19" fillId="0" borderId="4" xfId="1" applyFont="1" applyBorder="1" applyAlignment="1" applyProtection="1">
      <alignment horizontal="center" vertical="center" wrapText="1"/>
    </xf>
    <xf numFmtId="1" fontId="19" fillId="0" borderId="4" xfId="1" applyNumberFormat="1" applyFont="1" applyBorder="1" applyAlignment="1" applyProtection="1">
      <alignment horizontal="center" vertical="center" wrapText="1"/>
    </xf>
    <xf numFmtId="0" fontId="33" fillId="0" borderId="21" xfId="1" applyFont="1" applyBorder="1" applyAlignment="1">
      <alignment horizontal="center" vertical="center" wrapText="1"/>
    </xf>
    <xf numFmtId="17" fontId="33" fillId="0" borderId="25" xfId="1" applyNumberFormat="1" applyFont="1" applyBorder="1" applyAlignment="1">
      <alignment horizontal="center" vertical="center"/>
    </xf>
    <xf numFmtId="0" fontId="33" fillId="0" borderId="25" xfId="1" applyFont="1" applyBorder="1" applyAlignment="1">
      <alignment horizontal="center" vertical="center" wrapText="1"/>
    </xf>
    <xf numFmtId="14" fontId="33" fillId="11" borderId="25" xfId="0" applyNumberFormat="1" applyFont="1" applyFill="1" applyBorder="1" applyAlignment="1">
      <alignment horizontal="center" vertical="center"/>
    </xf>
    <xf numFmtId="0" fontId="33" fillId="11" borderId="25" xfId="0" applyFont="1" applyFill="1" applyBorder="1" applyAlignment="1">
      <alignment horizontal="center" vertical="center" wrapText="1"/>
    </xf>
    <xf numFmtId="0" fontId="33" fillId="11" borderId="21" xfId="0" applyFont="1" applyFill="1" applyBorder="1" applyAlignment="1">
      <alignment horizontal="center" vertical="center" wrapText="1"/>
    </xf>
    <xf numFmtId="49" fontId="2" fillId="0" borderId="26" xfId="0" quotePrefix="1" applyNumberFormat="1" applyFont="1" applyBorder="1" applyAlignment="1">
      <alignment horizontal="left" wrapText="1"/>
    </xf>
    <xf numFmtId="49" fontId="2" fillId="0" borderId="0" xfId="0" quotePrefix="1" applyNumberFormat="1" applyFont="1" applyBorder="1" applyAlignment="1">
      <alignment horizontal="left" wrapText="1"/>
    </xf>
    <xf numFmtId="49" fontId="2" fillId="0" borderId="0" xfId="0" quotePrefix="1" applyNumberFormat="1" applyFont="1" applyBorder="1" applyAlignment="1">
      <alignment wrapText="1"/>
    </xf>
    <xf numFmtId="0" fontId="37" fillId="0" borderId="27" xfId="1" applyFont="1" applyBorder="1"/>
    <xf numFmtId="0" fontId="28" fillId="0" borderId="12" xfId="1" applyFont="1" applyBorder="1" applyAlignment="1" applyProtection="1">
      <alignment horizontal="center" vertical="center"/>
      <protection locked="0"/>
    </xf>
    <xf numFmtId="0" fontId="34" fillId="10" borderId="28" xfId="1" applyFont="1" applyFill="1" applyBorder="1" applyAlignment="1">
      <alignment horizontal="left" vertical="center" wrapText="1"/>
    </xf>
    <xf numFmtId="0" fontId="33" fillId="10" borderId="29" xfId="1" applyFont="1" applyFill="1" applyBorder="1" applyAlignment="1">
      <alignment horizontal="left" vertical="center" wrapText="1"/>
    </xf>
    <xf numFmtId="1" fontId="28" fillId="0" borderId="0" xfId="1" applyNumberFormat="1" applyFont="1" applyBorder="1" applyAlignment="1" applyProtection="1">
      <alignment horizontal="center" vertical="center"/>
    </xf>
    <xf numFmtId="0" fontId="28" fillId="0" borderId="0" xfId="1" applyFont="1" applyBorder="1" applyAlignment="1" applyProtection="1">
      <alignment horizontal="center" vertical="center"/>
    </xf>
    <xf numFmtId="0" fontId="28" fillId="0" borderId="0" xfId="1" applyFont="1" applyBorder="1" applyAlignment="1" applyProtection="1">
      <alignment horizontal="center" vertical="center" wrapText="1"/>
    </xf>
    <xf numFmtId="0" fontId="19" fillId="0" borderId="12" xfId="1" applyFont="1" applyBorder="1" applyAlignment="1" applyProtection="1">
      <alignment horizontal="center" vertical="center" textRotation="90" wrapText="1"/>
      <protection locked="0"/>
    </xf>
    <xf numFmtId="0" fontId="27" fillId="2" borderId="0" xfId="1" applyFont="1" applyFill="1" applyBorder="1" applyAlignment="1" applyProtection="1">
      <alignment horizontal="center" vertical="center" wrapText="1"/>
    </xf>
    <xf numFmtId="0" fontId="19" fillId="0" borderId="2" xfId="1" applyFont="1" applyBorder="1" applyAlignment="1" applyProtection="1">
      <alignment horizontal="center" vertical="center" wrapText="1"/>
    </xf>
    <xf numFmtId="1" fontId="19" fillId="0" borderId="2" xfId="1" applyNumberFormat="1" applyFont="1" applyBorder="1" applyAlignment="1" applyProtection="1">
      <alignment horizontal="center" vertical="center" wrapText="1"/>
    </xf>
    <xf numFmtId="0" fontId="37" fillId="0" borderId="26" xfId="1" applyFont="1" applyBorder="1"/>
    <xf numFmtId="0" fontId="37" fillId="3" borderId="26" xfId="0" applyFont="1" applyFill="1" applyBorder="1"/>
    <xf numFmtId="0" fontId="37" fillId="3" borderId="27" xfId="0" applyFont="1" applyFill="1" applyBorder="1"/>
    <xf numFmtId="0" fontId="18" fillId="0" borderId="1" xfId="1" applyFont="1" applyFill="1" applyBorder="1" applyAlignment="1" applyProtection="1">
      <alignment horizontal="center" vertical="center"/>
    </xf>
    <xf numFmtId="0" fontId="33" fillId="10" borderId="29" xfId="1" applyFont="1" applyFill="1" applyBorder="1" applyAlignment="1">
      <alignment horizontal="left" vertical="center"/>
    </xf>
    <xf numFmtId="49" fontId="2" fillId="0" borderId="26" xfId="0" quotePrefix="1" applyNumberFormat="1" applyFont="1" applyBorder="1" applyAlignment="1">
      <alignment wrapText="1"/>
    </xf>
    <xf numFmtId="0" fontId="29" fillId="0" borderId="13" xfId="1" applyFont="1" applyBorder="1" applyAlignment="1" applyProtection="1">
      <alignment horizontal="center" vertical="top" wrapText="1"/>
      <protection locked="0"/>
    </xf>
    <xf numFmtId="0" fontId="37" fillId="0" borderId="30" xfId="1" applyFont="1" applyBorder="1"/>
    <xf numFmtId="0" fontId="19" fillId="0" borderId="13" xfId="1" applyFont="1" applyFill="1" applyBorder="1" applyAlignment="1" applyProtection="1">
      <alignment horizontal="center" vertical="center" wrapText="1"/>
      <protection locked="0"/>
    </xf>
    <xf numFmtId="0" fontId="28" fillId="0" borderId="10" xfId="1" applyFont="1" applyBorder="1" applyAlignment="1" applyProtection="1">
      <alignment horizontal="center" vertical="center"/>
      <protection locked="0"/>
    </xf>
    <xf numFmtId="0" fontId="19" fillId="0" borderId="13" xfId="1" applyFont="1" applyBorder="1" applyAlignment="1" applyProtection="1">
      <alignment horizontal="center" vertical="center" wrapText="1"/>
      <protection locked="0"/>
    </xf>
    <xf numFmtId="0" fontId="18" fillId="0" borderId="13" xfId="1" applyFont="1" applyFill="1" applyBorder="1" applyAlignment="1" applyProtection="1">
      <alignment horizontal="center" vertical="center"/>
    </xf>
    <xf numFmtId="0" fontId="34" fillId="10" borderId="31" xfId="1" applyFont="1" applyFill="1" applyBorder="1" applyAlignment="1">
      <alignment horizontal="left" vertical="center" wrapText="1"/>
    </xf>
    <xf numFmtId="0" fontId="33" fillId="10" borderId="32" xfId="1" applyFont="1" applyFill="1" applyBorder="1" applyAlignment="1">
      <alignment horizontal="left" vertical="center" wrapText="1"/>
    </xf>
    <xf numFmtId="0" fontId="19" fillId="0" borderId="7" xfId="1" applyFont="1" applyBorder="1" applyAlignment="1" applyProtection="1">
      <alignment horizontal="center" vertical="center" wrapText="1"/>
    </xf>
    <xf numFmtId="1" fontId="19" fillId="0" borderId="7" xfId="1" applyNumberFormat="1" applyFont="1" applyBorder="1" applyAlignment="1" applyProtection="1">
      <alignment horizontal="center" vertical="center" wrapText="1"/>
    </xf>
    <xf numFmtId="0" fontId="33" fillId="10" borderId="21" xfId="1" applyFont="1" applyFill="1" applyBorder="1" applyAlignment="1">
      <alignment horizontal="center" vertical="center" wrapText="1"/>
    </xf>
    <xf numFmtId="0" fontId="34" fillId="10" borderId="33" xfId="1" applyFont="1" applyFill="1" applyBorder="1" applyAlignment="1">
      <alignment horizontal="left" vertical="center" wrapText="1"/>
    </xf>
    <xf numFmtId="0" fontId="18" fillId="0" borderId="10" xfId="1" applyFont="1" applyBorder="1" applyAlignment="1" applyProtection="1">
      <alignment horizontal="center" vertical="center"/>
    </xf>
    <xf numFmtId="0" fontId="33" fillId="0" borderId="25" xfId="1" applyFont="1" applyBorder="1" applyAlignment="1">
      <alignment horizontal="center" vertical="center"/>
    </xf>
    <xf numFmtId="14" fontId="19" fillId="11" borderId="25" xfId="0" applyNumberFormat="1" applyFont="1" applyFill="1" applyBorder="1" applyAlignment="1">
      <alignment horizontal="center" vertical="center"/>
    </xf>
    <xf numFmtId="0" fontId="19" fillId="11" borderId="25" xfId="0" applyFont="1" applyFill="1" applyBorder="1" applyAlignment="1">
      <alignment horizontal="center" vertical="center" wrapText="1"/>
    </xf>
    <xf numFmtId="0" fontId="19" fillId="11" borderId="21" xfId="0" applyFont="1" applyFill="1" applyBorder="1" applyAlignment="1">
      <alignment horizontal="center" vertical="center" wrapText="1"/>
    </xf>
    <xf numFmtId="49" fontId="2" fillId="0" borderId="26" xfId="0" quotePrefix="1" applyNumberFormat="1" applyFont="1" applyBorder="1" applyAlignment="1">
      <alignment horizontal="left" vertical="center" wrapText="1"/>
    </xf>
    <xf numFmtId="49" fontId="2" fillId="0" borderId="0" xfId="0" quotePrefix="1" applyNumberFormat="1" applyFont="1" applyBorder="1" applyAlignment="1">
      <alignment horizontal="left" vertical="center" wrapText="1"/>
    </xf>
    <xf numFmtId="0" fontId="19" fillId="10" borderId="33" xfId="1" applyFont="1" applyFill="1" applyBorder="1" applyAlignment="1">
      <alignment horizontal="center" vertical="center" wrapText="1"/>
    </xf>
    <xf numFmtId="0" fontId="39" fillId="12" borderId="25" xfId="0" applyFont="1" applyFill="1" applyBorder="1" applyAlignment="1">
      <alignment horizontal="center" vertical="center" wrapText="1"/>
    </xf>
    <xf numFmtId="0" fontId="33" fillId="3" borderId="25" xfId="0" applyFont="1" applyFill="1" applyBorder="1" applyAlignment="1">
      <alignment horizontal="center" vertical="center" wrapText="1"/>
    </xf>
    <xf numFmtId="0" fontId="33" fillId="3" borderId="21" xfId="0" applyFont="1" applyFill="1" applyBorder="1" applyAlignment="1">
      <alignment horizontal="center" vertical="center" wrapText="1"/>
    </xf>
    <xf numFmtId="0" fontId="19" fillId="10" borderId="28" xfId="1" applyFont="1" applyFill="1" applyBorder="1" applyAlignment="1">
      <alignment horizontal="center" vertical="center" wrapText="1"/>
    </xf>
    <xf numFmtId="0" fontId="37" fillId="3" borderId="26" xfId="0" applyFont="1" applyFill="1" applyBorder="1" applyAlignment="1">
      <alignment vertical="center"/>
    </xf>
    <xf numFmtId="0" fontId="19" fillId="10" borderId="31" xfId="1" applyFont="1" applyFill="1" applyBorder="1" applyAlignment="1">
      <alignment horizontal="center" vertical="center" wrapText="1"/>
    </xf>
    <xf numFmtId="0" fontId="19" fillId="10" borderId="33" xfId="1" applyFont="1" applyFill="1" applyBorder="1" applyAlignment="1">
      <alignment horizontal="center" wrapText="1"/>
    </xf>
    <xf numFmtId="0" fontId="19" fillId="3" borderId="21" xfId="0" applyFont="1" applyFill="1" applyBorder="1" applyAlignment="1">
      <alignment horizontal="center" vertical="center" wrapText="1"/>
    </xf>
    <xf numFmtId="0" fontId="19" fillId="10" borderId="28" xfId="1" applyFont="1" applyFill="1" applyBorder="1" applyAlignment="1">
      <alignment horizontal="center" wrapText="1"/>
    </xf>
    <xf numFmtId="0" fontId="19" fillId="10" borderId="34" xfId="1" applyFont="1" applyFill="1" applyBorder="1" applyAlignment="1">
      <alignment horizontal="center" wrapText="1"/>
    </xf>
    <xf numFmtId="0" fontId="28" fillId="0" borderId="1" xfId="1" applyFont="1" applyBorder="1" applyAlignment="1" applyProtection="1">
      <alignment horizontal="left" vertical="top" wrapText="1"/>
      <protection locked="0"/>
    </xf>
    <xf numFmtId="0" fontId="29" fillId="2" borderId="1" xfId="1" applyFont="1" applyFill="1" applyBorder="1" applyAlignment="1" applyProtection="1">
      <alignment horizontal="center" vertical="center" wrapText="1"/>
    </xf>
    <xf numFmtId="0" fontId="28" fillId="2" borderId="1" xfId="1" applyFont="1" applyFill="1" applyBorder="1" applyAlignment="1" applyProtection="1">
      <alignment vertical="center"/>
    </xf>
    <xf numFmtId="0" fontId="29" fillId="3" borderId="1" xfId="1" applyFont="1" applyFill="1" applyBorder="1" applyAlignment="1" applyProtection="1">
      <alignment horizontal="center" vertical="center" wrapText="1"/>
    </xf>
    <xf numFmtId="0" fontId="29" fillId="3" borderId="1" xfId="1" applyFont="1" applyFill="1" applyBorder="1" applyAlignment="1" applyProtection="1">
      <alignment horizontal="center" vertical="center"/>
    </xf>
    <xf numFmtId="0" fontId="29" fillId="3" borderId="17" xfId="1" applyFont="1" applyFill="1" applyBorder="1" applyAlignment="1" applyProtection="1">
      <alignment horizontal="center" vertical="center"/>
    </xf>
    <xf numFmtId="0" fontId="33" fillId="0" borderId="35" xfId="1" applyFont="1" applyBorder="1" applyAlignment="1">
      <alignment horizontal="center" vertical="center" wrapText="1"/>
    </xf>
    <xf numFmtId="0" fontId="37" fillId="0" borderId="36" xfId="1" applyFont="1" applyBorder="1" applyAlignment="1">
      <alignment vertical="center"/>
    </xf>
    <xf numFmtId="0" fontId="37" fillId="0" borderId="37" xfId="1" applyFont="1" applyBorder="1" applyAlignment="1">
      <alignment vertical="center"/>
    </xf>
    <xf numFmtId="14" fontId="33" fillId="0" borderId="35" xfId="1" applyNumberFormat="1" applyFont="1" applyBorder="1" applyAlignment="1">
      <alignment horizontal="center" vertical="center"/>
    </xf>
    <xf numFmtId="0" fontId="41" fillId="10" borderId="35" xfId="1" applyFont="1" applyFill="1" applyBorder="1" applyAlignment="1">
      <alignment horizontal="center" vertical="center"/>
    </xf>
    <xf numFmtId="0" fontId="28" fillId="0" borderId="0" xfId="1" applyFont="1" applyProtection="1">
      <protection locked="0"/>
    </xf>
    <xf numFmtId="0" fontId="33" fillId="0" borderId="35" xfId="1" applyFont="1" applyBorder="1" applyAlignment="1">
      <alignment horizontal="center" vertical="center"/>
    </xf>
    <xf numFmtId="0" fontId="29" fillId="2" borderId="7" xfId="1" applyFont="1" applyFill="1" applyBorder="1" applyAlignment="1" applyProtection="1">
      <alignment horizontal="center" wrapText="1"/>
    </xf>
    <xf numFmtId="0" fontId="29" fillId="2" borderId="11" xfId="1" applyFont="1" applyFill="1" applyBorder="1" applyAlignment="1" applyProtection="1">
      <alignment horizontal="center" wrapText="1"/>
    </xf>
    <xf numFmtId="0" fontId="29" fillId="2" borderId="8" xfId="1" applyFont="1" applyFill="1" applyBorder="1" applyAlignment="1" applyProtection="1">
      <alignment horizontal="center" wrapText="1"/>
    </xf>
    <xf numFmtId="0" fontId="18" fillId="0" borderId="1" xfId="1" applyFont="1" applyBorder="1" applyAlignment="1" applyProtection="1">
      <alignment horizontal="center" vertical="center" wrapText="1"/>
    </xf>
    <xf numFmtId="0" fontId="18" fillId="0" borderId="0" xfId="1" applyFont="1" applyBorder="1" applyAlignment="1" applyProtection="1">
      <alignment vertical="center" wrapText="1"/>
    </xf>
    <xf numFmtId="0" fontId="28" fillId="0" borderId="0" xfId="1" applyFont="1" applyBorder="1" applyProtection="1"/>
    <xf numFmtId="0" fontId="18" fillId="0" borderId="1" xfId="1" applyFont="1" applyBorder="1" applyAlignment="1" applyProtection="1">
      <alignment horizontal="center" vertical="center" wrapText="1"/>
    </xf>
    <xf numFmtId="0" fontId="19" fillId="0" borderId="35" xfId="1" applyFont="1" applyBorder="1" applyAlignment="1">
      <alignment horizontal="center" vertical="center"/>
    </xf>
    <xf numFmtId="0" fontId="37" fillId="0" borderId="37" xfId="1" applyFont="1" applyBorder="1"/>
    <xf numFmtId="0" fontId="37" fillId="0" borderId="36" xfId="1" applyFont="1" applyBorder="1"/>
    <xf numFmtId="0" fontId="18" fillId="0" borderId="3" xfId="1" applyFont="1" applyBorder="1" applyAlignment="1" applyProtection="1">
      <alignment horizontal="center" vertical="center" wrapText="1"/>
    </xf>
    <xf numFmtId="0" fontId="18" fillId="0" borderId="17" xfId="1" applyFont="1" applyBorder="1" applyAlignment="1" applyProtection="1">
      <alignment horizontal="center" vertical="center" wrapText="1"/>
    </xf>
    <xf numFmtId="0" fontId="18" fillId="0" borderId="18" xfId="1" applyFont="1" applyBorder="1" applyAlignment="1" applyProtection="1">
      <alignment horizontal="center" vertical="center" wrapText="1"/>
    </xf>
    <xf numFmtId="0" fontId="18" fillId="0" borderId="1" xfId="1" applyFont="1" applyBorder="1" applyAlignment="1" applyProtection="1">
      <alignment vertical="center"/>
    </xf>
    <xf numFmtId="0" fontId="28" fillId="0" borderId="3" xfId="1" applyFont="1" applyBorder="1" applyAlignment="1" applyProtection="1">
      <alignment horizontal="center" vertical="center"/>
      <protection locked="0"/>
    </xf>
    <xf numFmtId="0" fontId="28" fillId="0" borderId="17" xfId="1" applyFont="1" applyBorder="1" applyAlignment="1" applyProtection="1">
      <alignment horizontal="center" vertical="center"/>
      <protection locked="0"/>
    </xf>
    <xf numFmtId="0" fontId="28" fillId="0" borderId="18" xfId="1" applyFont="1" applyBorder="1" applyAlignment="1" applyProtection="1">
      <alignment horizontal="center" vertical="center"/>
      <protection locked="0"/>
    </xf>
    <xf numFmtId="0" fontId="18" fillId="0" borderId="1" xfId="1" applyFont="1" applyBorder="1" applyAlignment="1" applyProtection="1">
      <alignment horizontal="left" vertical="center"/>
    </xf>
    <xf numFmtId="0" fontId="18" fillId="0" borderId="35" xfId="1" applyFont="1" applyBorder="1" applyAlignment="1">
      <alignment horizontal="center" vertical="center"/>
    </xf>
    <xf numFmtId="0" fontId="28" fillId="0" borderId="1" xfId="1" applyFont="1" applyBorder="1" applyAlignment="1" applyProtection="1">
      <alignment horizontal="center" vertical="center"/>
      <protection locked="0"/>
    </xf>
    <xf numFmtId="0" fontId="28" fillId="0" borderId="0" xfId="1" applyFont="1" applyBorder="1" applyAlignment="1" applyProtection="1">
      <protection locked="0"/>
    </xf>
    <xf numFmtId="0" fontId="28" fillId="0" borderId="0" xfId="1" applyFont="1" applyBorder="1" applyProtection="1">
      <protection locked="0"/>
    </xf>
    <xf numFmtId="0" fontId="18" fillId="0" borderId="3" xfId="1" applyFont="1" applyBorder="1" applyAlignment="1" applyProtection="1">
      <alignment horizontal="left" vertical="center"/>
    </xf>
    <xf numFmtId="0" fontId="18" fillId="0" borderId="17" xfId="1" applyFont="1" applyBorder="1" applyAlignment="1" applyProtection="1">
      <alignment horizontal="left" vertical="center"/>
    </xf>
    <xf numFmtId="0" fontId="18" fillId="0" borderId="18" xfId="1" applyFont="1" applyBorder="1" applyAlignment="1" applyProtection="1">
      <alignment horizontal="left" vertical="center"/>
    </xf>
    <xf numFmtId="0" fontId="28" fillId="0" borderId="0" xfId="1" applyFont="1" applyAlignment="1" applyProtection="1">
      <alignment vertical="center"/>
    </xf>
    <xf numFmtId="14" fontId="18" fillId="3" borderId="1" xfId="0" applyNumberFormat="1"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xf>
    <xf numFmtId="0" fontId="29" fillId="0" borderId="13" xfId="0" applyFont="1" applyBorder="1" applyAlignment="1" applyProtection="1">
      <alignment horizontal="center" vertical="center" wrapText="1"/>
      <protection locked="0"/>
    </xf>
    <xf numFmtId="0" fontId="28" fillId="0" borderId="13" xfId="0" applyFont="1" applyBorder="1" applyAlignment="1" applyProtection="1">
      <alignment horizontal="left" vertical="center" wrapText="1"/>
      <protection locked="0"/>
    </xf>
    <xf numFmtId="0" fontId="19" fillId="0" borderId="4" xfId="0" applyFont="1" applyFill="1" applyBorder="1" applyAlignment="1" applyProtection="1">
      <alignment horizontal="center" vertical="center" wrapText="1"/>
      <protection locked="0"/>
    </xf>
    <xf numFmtId="0" fontId="28" fillId="0" borderId="4" xfId="0" applyFont="1" applyFill="1" applyBorder="1" applyAlignment="1" applyProtection="1">
      <alignment horizontal="center" vertical="center" wrapText="1"/>
      <protection locked="0"/>
    </xf>
    <xf numFmtId="14" fontId="28" fillId="0" borderId="4" xfId="0" applyNumberFormat="1" applyFont="1" applyBorder="1" applyAlignment="1" applyProtection="1">
      <alignment horizontal="center" vertical="center"/>
      <protection locked="0"/>
    </xf>
    <xf numFmtId="0" fontId="28" fillId="0" borderId="4" xfId="0" applyFont="1" applyBorder="1" applyAlignment="1" applyProtection="1">
      <alignment horizontal="center" vertical="center" wrapText="1"/>
      <protection locked="0"/>
    </xf>
    <xf numFmtId="14" fontId="19" fillId="3" borderId="13" xfId="0" applyNumberFormat="1" applyFont="1" applyFill="1" applyBorder="1" applyAlignment="1" applyProtection="1">
      <alignment horizontal="center" vertical="center"/>
      <protection locked="0"/>
    </xf>
    <xf numFmtId="0" fontId="19" fillId="3" borderId="13" xfId="0" applyFont="1" applyFill="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12" xfId="0" applyFont="1" applyBorder="1" applyAlignment="1" applyProtection="1">
      <alignment horizontal="left" vertical="center" wrapText="1"/>
      <protection locked="0"/>
    </xf>
    <xf numFmtId="0" fontId="19" fillId="0" borderId="2" xfId="0" applyFont="1" applyFill="1" applyBorder="1" applyAlignment="1" applyProtection="1">
      <alignment horizontal="center" vertical="center" wrapText="1"/>
      <protection locked="0"/>
    </xf>
    <xf numFmtId="0" fontId="28" fillId="0" borderId="2" xfId="0" applyFont="1" applyFill="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8" fillId="0" borderId="2" xfId="0" applyFont="1" applyBorder="1" applyAlignment="1" applyProtection="1">
      <alignment horizontal="center" vertical="center" wrapText="1"/>
      <protection locked="0"/>
    </xf>
    <xf numFmtId="0" fontId="19" fillId="3" borderId="12" xfId="0" applyFont="1" applyFill="1" applyBorder="1" applyAlignment="1" applyProtection="1">
      <alignment horizontal="center" vertical="center"/>
      <protection locked="0"/>
    </xf>
    <xf numFmtId="0" fontId="19" fillId="3" borderId="12" xfId="0" applyFont="1" applyFill="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28" fillId="0" borderId="10" xfId="0" applyFont="1" applyBorder="1" applyAlignment="1" applyProtection="1">
      <alignment horizontal="left" vertical="center" wrapText="1"/>
      <protection locked="0"/>
    </xf>
    <xf numFmtId="0" fontId="19" fillId="3" borderId="10" xfId="0" applyFont="1" applyFill="1" applyBorder="1" applyAlignment="1" applyProtection="1">
      <alignment horizontal="center" vertical="center"/>
      <protection locked="0"/>
    </xf>
    <xf numFmtId="0" fontId="19" fillId="3" borderId="10" xfId="0" applyFont="1" applyFill="1" applyBorder="1" applyAlignment="1" applyProtection="1">
      <alignment horizontal="center" vertical="center" wrapText="1"/>
      <protection locked="0"/>
    </xf>
    <xf numFmtId="0" fontId="19" fillId="3" borderId="13" xfId="0" applyFont="1" applyFill="1" applyBorder="1" applyAlignment="1" applyProtection="1">
      <alignment horizontal="left" vertical="center" wrapText="1"/>
      <protection locked="0"/>
    </xf>
    <xf numFmtId="0" fontId="19" fillId="13"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28" fillId="13" borderId="13" xfId="0" applyFont="1" applyFill="1" applyBorder="1" applyAlignment="1" applyProtection="1">
      <alignment horizontal="center" vertical="center" wrapText="1"/>
      <protection locked="0"/>
    </xf>
    <xf numFmtId="0" fontId="19" fillId="13" borderId="13" xfId="0" applyFont="1" applyFill="1" applyBorder="1" applyAlignment="1" applyProtection="1">
      <alignment horizontal="center" vertical="center" wrapText="1"/>
      <protection locked="0"/>
    </xf>
    <xf numFmtId="0" fontId="19" fillId="3" borderId="12" xfId="0" applyFont="1" applyFill="1" applyBorder="1" applyAlignment="1" applyProtection="1">
      <alignment horizontal="left" vertical="center"/>
      <protection locked="0"/>
    </xf>
    <xf numFmtId="0" fontId="19" fillId="3" borderId="1" xfId="0" applyFont="1" applyFill="1" applyBorder="1" applyAlignment="1" applyProtection="1">
      <alignment horizontal="center" vertical="center"/>
      <protection locked="0"/>
    </xf>
    <xf numFmtId="0" fontId="19" fillId="0" borderId="12" xfId="0" applyFont="1" applyFill="1" applyBorder="1" applyAlignment="1" applyProtection="1">
      <alignment horizontal="center" vertical="center" wrapText="1"/>
      <protection locked="0"/>
    </xf>
    <xf numFmtId="0" fontId="28" fillId="13" borderId="12" xfId="0" applyFont="1" applyFill="1" applyBorder="1" applyAlignment="1" applyProtection="1">
      <alignment horizontal="center" vertical="center"/>
      <protection locked="0"/>
    </xf>
    <xf numFmtId="0" fontId="43" fillId="3" borderId="12" xfId="0" applyFont="1" applyFill="1" applyBorder="1" applyAlignment="1" applyProtection="1">
      <alignment horizontal="center" vertical="center" wrapText="1"/>
      <protection locked="0"/>
    </xf>
    <xf numFmtId="0" fontId="19" fillId="13" borderId="12" xfId="0" applyFont="1" applyFill="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19" fillId="3" borderId="10" xfId="0" applyFont="1" applyFill="1" applyBorder="1" applyAlignment="1" applyProtection="1">
      <alignment horizontal="left" vertical="center"/>
      <protection locked="0"/>
    </xf>
    <xf numFmtId="0" fontId="19" fillId="3" borderId="13"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wrapText="1"/>
      <protection locked="0"/>
    </xf>
    <xf numFmtId="0" fontId="28" fillId="13" borderId="10" xfId="0" applyFont="1" applyFill="1" applyBorder="1" applyAlignment="1" applyProtection="1">
      <alignment horizontal="center" vertical="center"/>
      <protection locked="0"/>
    </xf>
    <xf numFmtId="0" fontId="43" fillId="3" borderId="10" xfId="0" applyFont="1" applyFill="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28" fillId="0" borderId="18" xfId="0" applyFont="1" applyBorder="1" applyAlignment="1" applyProtection="1">
      <alignment horizontal="center" vertical="center" wrapText="1"/>
      <protection locked="0"/>
    </xf>
    <xf numFmtId="14" fontId="28" fillId="0" borderId="3" xfId="0" applyNumberFormat="1" applyFont="1" applyBorder="1" applyAlignment="1" applyProtection="1">
      <alignment horizontal="center" vertical="center"/>
      <protection locked="0"/>
    </xf>
    <xf numFmtId="0" fontId="28" fillId="13" borderId="1"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wrapText="1"/>
    </xf>
    <xf numFmtId="0" fontId="29" fillId="2" borderId="17" xfId="0" applyFont="1" applyFill="1" applyBorder="1" applyAlignment="1" applyProtection="1">
      <alignment horizontal="center" wrapText="1"/>
    </xf>
    <xf numFmtId="0" fontId="29" fillId="2" borderId="18" xfId="0" applyFont="1" applyFill="1" applyBorder="1" applyAlignment="1" applyProtection="1">
      <alignment horizontal="center" wrapText="1"/>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0" fontId="19" fillId="0" borderId="1" xfId="0" applyFont="1" applyBorder="1" applyAlignment="1" applyProtection="1">
      <alignment horizontal="center" vertical="center"/>
    </xf>
    <xf numFmtId="0" fontId="44" fillId="0" borderId="1" xfId="2" applyBorder="1" applyAlignment="1" applyProtection="1">
      <alignment horizontal="center" vertical="center"/>
    </xf>
    <xf numFmtId="0" fontId="44" fillId="0" borderId="1" xfId="2" applyBorder="1" applyAlignment="1" applyProtection="1">
      <alignment horizontal="center" vertical="center"/>
      <protection locked="0"/>
    </xf>
    <xf numFmtId="0" fontId="44" fillId="0" borderId="3" xfId="2"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19" fillId="0" borderId="1" xfId="0" applyFont="1" applyFill="1" applyBorder="1" applyAlignment="1" applyProtection="1">
      <alignment horizontal="center" vertical="center" wrapText="1"/>
    </xf>
    <xf numFmtId="0" fontId="19" fillId="0" borderId="1" xfId="0" applyFont="1" applyBorder="1" applyAlignment="1" applyProtection="1">
      <alignment horizontal="left" vertical="center" wrapText="1"/>
      <protection locked="0"/>
    </xf>
    <xf numFmtId="0" fontId="19" fillId="3" borderId="4" xfId="0" applyFont="1" applyFill="1" applyBorder="1" applyAlignment="1" applyProtection="1">
      <alignment horizontal="left" vertical="center" wrapText="1"/>
      <protection locked="0"/>
    </xf>
    <xf numFmtId="0" fontId="28" fillId="0" borderId="4" xfId="0" applyFont="1" applyBorder="1" applyAlignment="1" applyProtection="1">
      <alignment horizontal="left" vertical="center" wrapText="1"/>
      <protection locked="0"/>
    </xf>
    <xf numFmtId="17" fontId="28" fillId="0" borderId="1" xfId="0" applyNumberFormat="1" applyFont="1" applyBorder="1" applyAlignment="1" applyProtection="1">
      <alignment horizontal="center" vertical="center"/>
      <protection locked="0"/>
    </xf>
    <xf numFmtId="14" fontId="28" fillId="0" borderId="1" xfId="0" applyNumberFormat="1" applyFont="1" applyBorder="1" applyAlignment="1" applyProtection="1">
      <alignment horizontal="center" vertical="center"/>
      <protection locked="0"/>
    </xf>
    <xf numFmtId="0" fontId="19" fillId="3" borderId="4" xfId="0" applyFont="1" applyFill="1" applyBorder="1" applyAlignment="1" applyProtection="1">
      <alignment horizontal="center" vertical="center" wrapText="1"/>
      <protection locked="0"/>
    </xf>
    <xf numFmtId="0" fontId="2" fillId="0" borderId="2" xfId="0" quotePrefix="1" applyFont="1" applyBorder="1" applyAlignment="1" applyProtection="1">
      <alignment horizontal="left" vertical="center" wrapText="1"/>
      <protection locked="0"/>
    </xf>
    <xf numFmtId="0" fontId="2" fillId="0" borderId="0" xfId="0" quotePrefix="1" applyFont="1" applyBorder="1" applyAlignment="1" applyProtection="1">
      <alignment horizontal="left" vertical="center" wrapText="1"/>
      <protection locked="0"/>
    </xf>
    <xf numFmtId="0" fontId="19" fillId="3" borderId="2" xfId="0" applyFont="1" applyFill="1" applyBorder="1" applyAlignment="1" applyProtection="1">
      <alignment horizontal="left" vertical="center"/>
      <protection locked="0"/>
    </xf>
    <xf numFmtId="0" fontId="28" fillId="0" borderId="2" xfId="0" applyFont="1" applyBorder="1" applyAlignment="1" applyProtection="1">
      <alignment horizontal="left" vertical="center"/>
      <protection locked="0"/>
    </xf>
    <xf numFmtId="0" fontId="19" fillId="3" borderId="2" xfId="0" applyFont="1" applyFill="1" applyBorder="1" applyAlignment="1" applyProtection="1">
      <alignment horizontal="center" vertical="center" wrapText="1"/>
      <protection locked="0"/>
    </xf>
    <xf numFmtId="0" fontId="28" fillId="0" borderId="2" xfId="0" applyFont="1" applyBorder="1" applyAlignment="1" applyProtection="1">
      <alignment horizontal="left" vertical="center" wrapText="1"/>
      <protection locked="0"/>
    </xf>
    <xf numFmtId="0" fontId="28" fillId="3" borderId="4" xfId="0" applyFont="1" applyFill="1" applyBorder="1" applyAlignment="1" applyProtection="1">
      <alignment horizontal="center" vertical="center" wrapText="1"/>
      <protection locked="0"/>
    </xf>
    <xf numFmtId="0" fontId="28" fillId="3" borderId="2" xfId="0" applyFont="1" applyFill="1" applyBorder="1" applyAlignment="1" applyProtection="1">
      <alignment horizontal="center" vertical="center"/>
      <protection locked="0"/>
    </xf>
    <xf numFmtId="0" fontId="19" fillId="3" borderId="4" xfId="0" applyFont="1" applyFill="1" applyBorder="1" applyAlignment="1" applyProtection="1">
      <alignment horizontal="left" wrapText="1"/>
      <protection locked="0"/>
    </xf>
    <xf numFmtId="0" fontId="19" fillId="3" borderId="2" xfId="0" applyFont="1" applyFill="1" applyBorder="1" applyAlignment="1" applyProtection="1">
      <alignment horizontal="left"/>
      <protection locked="0"/>
    </xf>
    <xf numFmtId="0" fontId="28" fillId="3" borderId="2" xfId="0" applyFont="1" applyFill="1" applyBorder="1" applyAlignment="1" applyProtection="1">
      <alignment horizontal="center" vertical="center" wrapText="1"/>
      <protection locked="0"/>
    </xf>
    <xf numFmtId="0" fontId="45" fillId="0" borderId="12" xfId="0" applyFont="1" applyBorder="1" applyAlignment="1" applyProtection="1">
      <alignment horizontal="center" vertical="center" wrapText="1"/>
      <protection locked="0"/>
    </xf>
    <xf numFmtId="0" fontId="31" fillId="10" borderId="2" xfId="1" applyFont="1" applyFill="1" applyBorder="1" applyAlignment="1">
      <alignment horizontal="center" vertical="center" wrapText="1"/>
    </xf>
    <xf numFmtId="0" fontId="0" fillId="0" borderId="0" xfId="0" quotePrefix="1" applyAlignment="1">
      <alignment horizontal="left" wrapText="1"/>
    </xf>
    <xf numFmtId="0" fontId="29" fillId="0" borderId="1" xfId="0" applyFont="1" applyBorder="1" applyAlignment="1" applyProtection="1">
      <alignment horizontal="center" vertical="center" wrapText="1"/>
      <protection locked="0"/>
    </xf>
    <xf numFmtId="14" fontId="28" fillId="0" borderId="3" xfId="0" applyNumberFormat="1" applyFont="1" applyBorder="1" applyAlignment="1" applyProtection="1">
      <alignment horizontal="center"/>
      <protection locked="0"/>
    </xf>
    <xf numFmtId="0" fontId="18" fillId="0" borderId="1" xfId="0" applyFont="1" applyBorder="1" applyAlignment="1" applyProtection="1">
      <alignment horizontal="center" vertical="center" wrapText="1"/>
      <protection locked="0"/>
    </xf>
    <xf numFmtId="0" fontId="46" fillId="0" borderId="1" xfId="0" applyFont="1" applyBorder="1" applyAlignment="1" applyProtection="1">
      <alignment horizontal="center" vertical="center" wrapText="1"/>
    </xf>
    <xf numFmtId="0" fontId="46" fillId="0" borderId="1" xfId="0" applyFont="1" applyBorder="1" applyAlignment="1" applyProtection="1">
      <alignment horizontal="center" vertical="center"/>
    </xf>
    <xf numFmtId="0" fontId="46" fillId="0" borderId="3" xfId="2" applyFont="1" applyBorder="1" applyAlignment="1" applyProtection="1">
      <alignment horizontal="center" vertical="center" wrapText="1"/>
    </xf>
    <xf numFmtId="0" fontId="47" fillId="0" borderId="17" xfId="2" applyFont="1" applyBorder="1" applyAlignment="1" applyProtection="1">
      <alignment horizontal="center" vertical="center"/>
    </xf>
    <xf numFmtId="0" fontId="47" fillId="0" borderId="18" xfId="2" applyFont="1" applyBorder="1" applyAlignment="1" applyProtection="1">
      <alignment horizontal="center" vertical="center"/>
    </xf>
    <xf numFmtId="0" fontId="48" fillId="0" borderId="1" xfId="0" applyFont="1" applyBorder="1" applyAlignment="1" applyProtection="1">
      <alignment horizontal="center" vertical="center"/>
    </xf>
    <xf numFmtId="0" fontId="18" fillId="0" borderId="1" xfId="0" applyFont="1" applyBorder="1" applyAlignment="1" applyProtection="1">
      <alignment horizontal="center" vertical="center"/>
      <protection locked="0"/>
    </xf>
    <xf numFmtId="0" fontId="29" fillId="14" borderId="2" xfId="0" applyFont="1" applyFill="1" applyBorder="1" applyAlignment="1" applyProtection="1">
      <alignment horizontal="center" vertical="center" wrapText="1"/>
    </xf>
    <xf numFmtId="0" fontId="29" fillId="14" borderId="0" xfId="0" applyFont="1" applyFill="1" applyAlignment="1" applyProtection="1">
      <alignment horizontal="center" vertical="center" wrapText="1"/>
    </xf>
    <xf numFmtId="0" fontId="49" fillId="0" borderId="13"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50" fillId="3" borderId="13" xfId="0" applyFont="1" applyFill="1" applyBorder="1" applyAlignment="1" applyProtection="1">
      <alignment horizontal="center" vertical="center" wrapText="1"/>
      <protection locked="0"/>
    </xf>
    <xf numFmtId="0" fontId="51" fillId="0" borderId="16" xfId="0" applyFont="1" applyBorder="1" applyAlignment="1" applyProtection="1">
      <alignment horizontal="center" vertical="center" wrapText="1"/>
      <protection locked="0"/>
    </xf>
    <xf numFmtId="17" fontId="0" fillId="0" borderId="4" xfId="0" applyNumberFormat="1" applyBorder="1" applyAlignment="1" applyProtection="1">
      <alignment horizontal="center" vertical="center"/>
      <protection locked="0"/>
    </xf>
    <xf numFmtId="0" fontId="49" fillId="3" borderId="13" xfId="0" applyFont="1" applyFill="1" applyBorder="1" applyAlignment="1" applyProtection="1">
      <alignment horizontal="center" vertical="center" wrapText="1"/>
      <protection locked="0"/>
    </xf>
    <xf numFmtId="14" fontId="28" fillId="3" borderId="4" xfId="0" applyNumberFormat="1" applyFont="1" applyFill="1" applyBorder="1" applyAlignment="1" applyProtection="1">
      <alignment horizontal="center" vertical="center"/>
      <protection locked="0"/>
    </xf>
    <xf numFmtId="0" fontId="0" fillId="3" borderId="4" xfId="0" applyFill="1" applyBorder="1" applyAlignment="1" applyProtection="1">
      <alignment horizontal="center" vertical="center" wrapText="1"/>
      <protection locked="0"/>
    </xf>
    <xf numFmtId="0" fontId="28" fillId="0" borderId="4" xfId="0" applyFont="1" applyBorder="1" applyAlignment="1" applyProtection="1">
      <alignment horizontal="center" vertical="center" wrapText="1"/>
    </xf>
    <xf numFmtId="0" fontId="28" fillId="0" borderId="5" xfId="0" applyFont="1" applyBorder="1" applyAlignment="1" applyProtection="1">
      <alignment horizontal="center" vertical="center"/>
    </xf>
    <xf numFmtId="0" fontId="49" fillId="0" borderId="12"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protection locked="0"/>
    </xf>
    <xf numFmtId="0" fontId="50" fillId="3" borderId="12" xfId="0" applyFont="1" applyFill="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49" fillId="0" borderId="12" xfId="0" applyFont="1" applyBorder="1" applyAlignment="1" applyProtection="1">
      <alignment horizontal="center" vertical="center"/>
      <protection locked="0"/>
    </xf>
    <xf numFmtId="0" fontId="49" fillId="3" borderId="12" xfId="0" applyFont="1" applyFill="1" applyBorder="1" applyAlignment="1" applyProtection="1">
      <alignment horizontal="center" vertical="center"/>
      <protection locked="0"/>
    </xf>
    <xf numFmtId="0" fontId="0" fillId="3" borderId="2" xfId="0" applyFill="1" applyBorder="1" applyAlignment="1" applyProtection="1">
      <alignment horizontal="center" vertical="center" wrapText="1"/>
      <protection locked="0"/>
    </xf>
    <xf numFmtId="0" fontId="28" fillId="0" borderId="2" xfId="0" applyFont="1" applyBorder="1" applyAlignment="1" applyProtection="1">
      <alignment horizontal="center" vertical="center"/>
    </xf>
    <xf numFmtId="0" fontId="28" fillId="0" borderId="6" xfId="0" applyFont="1" applyBorder="1" applyAlignment="1" applyProtection="1">
      <alignment horizontal="center" vertical="center"/>
    </xf>
    <xf numFmtId="0" fontId="49" fillId="0" borderId="10" xfId="0" applyFont="1" applyBorder="1" applyAlignment="1" applyProtection="1">
      <alignment horizontal="center" vertical="center" wrapText="1"/>
      <protection locked="0"/>
    </xf>
    <xf numFmtId="0" fontId="49" fillId="0" borderId="13" xfId="0" applyFont="1" applyBorder="1" applyAlignment="1" applyProtection="1">
      <alignment horizontal="center" vertical="center"/>
      <protection locked="0"/>
    </xf>
    <xf numFmtId="0" fontId="50" fillId="3" borderId="10" xfId="0" applyFont="1" applyFill="1" applyBorder="1" applyAlignment="1" applyProtection="1">
      <alignment horizontal="center" vertical="center" wrapText="1"/>
      <protection locked="0"/>
    </xf>
    <xf numFmtId="0" fontId="49" fillId="0" borderId="10" xfId="0" applyFont="1" applyBorder="1" applyAlignment="1" applyProtection="1">
      <alignment horizontal="center" vertical="center"/>
      <protection locked="0"/>
    </xf>
    <xf numFmtId="0" fontId="49" fillId="3" borderId="10" xfId="0" applyFont="1" applyFill="1" applyBorder="1" applyAlignment="1" applyProtection="1">
      <alignment horizontal="center" vertical="center"/>
      <protection locked="0"/>
    </xf>
    <xf numFmtId="0" fontId="28" fillId="0" borderId="7" xfId="0" applyFont="1" applyBorder="1" applyAlignment="1" applyProtection="1">
      <alignment horizontal="center" vertical="center"/>
    </xf>
    <xf numFmtId="0" fontId="28" fillId="0" borderId="8" xfId="0" applyFont="1" applyBorder="1" applyAlignment="1" applyProtection="1">
      <alignment horizontal="center" vertical="center"/>
    </xf>
    <xf numFmtId="0" fontId="50" fillId="0" borderId="13" xfId="0" applyFont="1" applyBorder="1" applyAlignment="1" applyProtection="1">
      <alignment horizontal="center" vertical="center" wrapText="1"/>
      <protection locked="0"/>
    </xf>
    <xf numFmtId="14" fontId="19" fillId="3" borderId="4" xfId="0" applyNumberFormat="1" applyFont="1" applyFill="1" applyBorder="1" applyAlignment="1" applyProtection="1">
      <alignment horizontal="center" vertical="center"/>
      <protection locked="0"/>
    </xf>
    <xf numFmtId="0" fontId="26" fillId="3" borderId="4" xfId="0" applyFont="1" applyFill="1" applyBorder="1" applyAlignment="1" applyProtection="1">
      <alignment horizontal="center" vertical="center" wrapText="1"/>
      <protection locked="0"/>
    </xf>
    <xf numFmtId="0" fontId="28" fillId="0" borderId="5" xfId="0" applyFont="1" applyBorder="1" applyAlignment="1" applyProtection="1">
      <alignment horizontal="center" vertical="center" wrapText="1"/>
    </xf>
    <xf numFmtId="0" fontId="50" fillId="0" borderId="12" xfId="0" applyFont="1" applyBorder="1" applyAlignment="1" applyProtection="1">
      <alignment horizontal="center" vertical="center" wrapText="1"/>
      <protection locked="0"/>
    </xf>
    <xf numFmtId="0" fontId="19" fillId="3" borderId="2" xfId="0" applyFont="1" applyFill="1" applyBorder="1" applyAlignment="1" applyProtection="1">
      <alignment horizontal="center" vertical="center"/>
      <protection locked="0"/>
    </xf>
    <xf numFmtId="0" fontId="26" fillId="3" borderId="2" xfId="0" applyFont="1" applyFill="1" applyBorder="1" applyAlignment="1" applyProtection="1">
      <alignment horizontal="center" vertical="center" wrapText="1"/>
      <protection locked="0"/>
    </xf>
    <xf numFmtId="0" fontId="28" fillId="0" borderId="2" xfId="0" applyFont="1" applyBorder="1" applyAlignment="1" applyProtection="1">
      <alignment horizontal="center" vertical="center" wrapText="1"/>
    </xf>
    <xf numFmtId="0" fontId="28" fillId="0" borderId="6" xfId="0" applyFont="1" applyBorder="1" applyAlignment="1" applyProtection="1">
      <alignment horizontal="center" vertical="center" wrapText="1"/>
    </xf>
    <xf numFmtId="0" fontId="50" fillId="0" borderId="10" xfId="0" applyFont="1" applyBorder="1" applyAlignment="1" applyProtection="1">
      <alignment horizontal="center" vertical="center" wrapText="1"/>
      <protection locked="0"/>
    </xf>
    <xf numFmtId="0" fontId="28" fillId="0" borderId="7" xfId="0" applyFont="1" applyBorder="1" applyAlignment="1" applyProtection="1">
      <alignment horizontal="center" vertical="center" wrapText="1"/>
    </xf>
    <xf numFmtId="0" fontId="28" fillId="0" borderId="8" xfId="0" applyFont="1" applyBorder="1" applyAlignment="1" applyProtection="1">
      <alignment horizontal="center" vertical="center" wrapText="1"/>
    </xf>
    <xf numFmtId="0" fontId="50" fillId="0" borderId="4" xfId="0" applyFont="1" applyBorder="1" applyAlignment="1" applyProtection="1">
      <alignment horizontal="center" vertical="top" wrapText="1"/>
      <protection locked="0"/>
    </xf>
    <xf numFmtId="0" fontId="54" fillId="13" borderId="13" xfId="0" applyFont="1" applyFill="1" applyBorder="1" applyAlignment="1" applyProtection="1">
      <alignment horizontal="center" vertical="center" wrapText="1"/>
      <protection locked="0"/>
    </xf>
    <xf numFmtId="0" fontId="56" fillId="13" borderId="13" xfId="0" applyFont="1" applyFill="1" applyBorder="1" applyAlignment="1" applyProtection="1">
      <alignment horizontal="center" vertical="center" wrapText="1"/>
      <protection locked="0"/>
    </xf>
    <xf numFmtId="0" fontId="28" fillId="13" borderId="4" xfId="0" applyFont="1" applyFill="1" applyBorder="1" applyAlignment="1" applyProtection="1">
      <alignment horizontal="center" vertical="center" wrapText="1"/>
      <protection locked="0"/>
    </xf>
    <xf numFmtId="0" fontId="50" fillId="0" borderId="2" xfId="0" applyFont="1" applyBorder="1" applyAlignment="1" applyProtection="1">
      <alignment horizontal="center" vertical="top" wrapText="1"/>
      <protection locked="0"/>
    </xf>
    <xf numFmtId="0" fontId="54" fillId="13" borderId="12" xfId="0" applyFont="1" applyFill="1" applyBorder="1" applyAlignment="1" applyProtection="1">
      <alignment horizontal="center" vertical="center"/>
      <protection locked="0"/>
    </xf>
    <xf numFmtId="0" fontId="49" fillId="13" borderId="12" xfId="0" applyFont="1" applyFill="1" applyBorder="1" applyAlignment="1" applyProtection="1">
      <alignment horizontal="center" vertical="center"/>
      <protection locked="0"/>
    </xf>
    <xf numFmtId="0" fontId="28" fillId="13" borderId="2" xfId="0" applyFont="1" applyFill="1" applyBorder="1" applyAlignment="1" applyProtection="1">
      <alignment horizontal="center" vertical="center"/>
      <protection locked="0"/>
    </xf>
    <xf numFmtId="0" fontId="54" fillId="13" borderId="10" xfId="0" applyFont="1" applyFill="1" applyBorder="1" applyAlignment="1" applyProtection="1">
      <alignment horizontal="center" vertical="center"/>
      <protection locked="0"/>
    </xf>
    <xf numFmtId="0" fontId="49" fillId="13" borderId="10" xfId="0" applyFont="1" applyFill="1" applyBorder="1" applyAlignment="1" applyProtection="1">
      <alignment horizontal="center" vertical="center"/>
      <protection locked="0"/>
    </xf>
    <xf numFmtId="0" fontId="28" fillId="0" borderId="3" xfId="0" applyFont="1" applyBorder="1" applyAlignment="1" applyProtection="1">
      <alignment horizontal="center" wrapText="1"/>
      <protection locked="0"/>
    </xf>
    <xf numFmtId="0" fontId="28" fillId="0" borderId="18" xfId="0" applyFont="1" applyBorder="1" applyAlignment="1" applyProtection="1">
      <alignment horizontal="center" wrapText="1"/>
      <protection locked="0"/>
    </xf>
    <xf numFmtId="0" fontId="28" fillId="0" borderId="1" xfId="0" applyFont="1" applyBorder="1" applyAlignment="1" applyProtection="1">
      <alignment horizontal="center" vertical="top" wrapText="1"/>
      <protection locked="0"/>
    </xf>
    <xf numFmtId="0" fontId="43" fillId="15" borderId="3" xfId="0" applyFont="1" applyFill="1" applyBorder="1" applyAlignment="1" applyProtection="1">
      <alignment horizontal="center" wrapText="1"/>
      <protection locked="0"/>
    </xf>
    <xf numFmtId="0" fontId="43" fillId="15" borderId="18" xfId="0" applyFont="1" applyFill="1" applyBorder="1" applyAlignment="1" applyProtection="1">
      <alignment horizontal="center" wrapText="1"/>
      <protection locked="0"/>
    </xf>
    <xf numFmtId="0" fontId="43" fillId="7" borderId="1" xfId="0" applyFont="1" applyFill="1" applyBorder="1" applyAlignment="1" applyProtection="1">
      <alignment horizontal="center" vertical="center" wrapText="1"/>
      <protection locked="0"/>
    </xf>
    <xf numFmtId="14" fontId="43" fillId="15" borderId="3" xfId="0" applyNumberFormat="1" applyFont="1" applyFill="1" applyBorder="1" applyAlignment="1" applyProtection="1">
      <alignment horizontal="center"/>
      <protection locked="0"/>
    </xf>
    <xf numFmtId="0" fontId="43" fillId="15" borderId="17" xfId="0" applyFont="1" applyFill="1" applyBorder="1" applyAlignment="1" applyProtection="1">
      <alignment horizontal="center"/>
      <protection locked="0"/>
    </xf>
    <xf numFmtId="0" fontId="43" fillId="15" borderId="18" xfId="0" applyFont="1" applyFill="1" applyBorder="1" applyAlignment="1" applyProtection="1">
      <alignment horizontal="center"/>
      <protection locked="0"/>
    </xf>
    <xf numFmtId="0" fontId="43" fillId="15" borderId="1" xfId="0" applyFont="1" applyFill="1" applyBorder="1" applyAlignment="1" applyProtection="1">
      <alignment horizontal="center"/>
      <protection locked="0"/>
    </xf>
    <xf numFmtId="0" fontId="44" fillId="0" borderId="1" xfId="2" applyBorder="1" applyAlignment="1" applyProtection="1">
      <alignment horizontal="center" vertical="center" wrapText="1"/>
    </xf>
    <xf numFmtId="0" fontId="44" fillId="0" borderId="1" xfId="2" applyBorder="1" applyAlignment="1" applyProtection="1">
      <alignment horizontal="center" vertical="center" wrapText="1"/>
      <protection locked="0"/>
    </xf>
    <xf numFmtId="0" fontId="44" fillId="0" borderId="3" xfId="2" applyBorder="1" applyAlignment="1" applyProtection="1">
      <alignment horizontal="center" vertical="center" wrapText="1"/>
      <protection locked="0"/>
    </xf>
    <xf numFmtId="0" fontId="58" fillId="3" borderId="18" xfId="0" applyFont="1" applyFill="1" applyBorder="1" applyAlignment="1" applyProtection="1">
      <alignment horizontal="center" vertical="center"/>
    </xf>
    <xf numFmtId="0" fontId="29" fillId="0" borderId="2" xfId="0" applyFont="1" applyBorder="1" applyAlignment="1" applyProtection="1">
      <alignment horizontal="center" wrapText="1"/>
    </xf>
    <xf numFmtId="0" fontId="29" fillId="0" borderId="0" xfId="0" applyFont="1" applyAlignment="1" applyProtection="1">
      <alignment horizontal="center" wrapText="1"/>
    </xf>
    <xf numFmtId="0" fontId="59" fillId="0" borderId="13" xfId="0" applyFont="1" applyBorder="1" applyAlignment="1" applyProtection="1">
      <alignment horizontal="center" vertical="center" wrapText="1"/>
      <protection locked="0"/>
    </xf>
    <xf numFmtId="0" fontId="60" fillId="0" borderId="1" xfId="0" applyFont="1" applyBorder="1" applyAlignment="1" applyProtection="1">
      <alignment horizontal="left" vertical="center" wrapText="1"/>
      <protection locked="0"/>
    </xf>
    <xf numFmtId="0" fontId="60" fillId="0" borderId="1" xfId="0" applyFont="1" applyBorder="1" applyAlignment="1" applyProtection="1">
      <alignment horizontal="center" vertical="center" wrapText="1"/>
      <protection locked="0"/>
    </xf>
    <xf numFmtId="0" fontId="61" fillId="3" borderId="1" xfId="0" applyFont="1" applyFill="1" applyBorder="1" applyAlignment="1" applyProtection="1">
      <alignment vertical="center" wrapText="1"/>
      <protection locked="0"/>
    </xf>
    <xf numFmtId="0" fontId="60" fillId="3" borderId="1" xfId="0" applyFont="1" applyFill="1" applyBorder="1" applyAlignment="1" applyProtection="1">
      <alignment vertical="center" wrapText="1"/>
      <protection locked="0"/>
    </xf>
    <xf numFmtId="0" fontId="50" fillId="0" borderId="1"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0" fontId="49" fillId="0" borderId="0" xfId="0" applyFont="1" applyAlignment="1" applyProtection="1">
      <alignment horizontal="center" vertical="center"/>
    </xf>
    <xf numFmtId="0" fontId="63" fillId="0" borderId="1" xfId="0" applyFont="1" applyBorder="1" applyAlignment="1" applyProtection="1">
      <alignment horizontal="center" vertical="center"/>
    </xf>
    <xf numFmtId="0" fontId="61" fillId="3" borderId="4" xfId="0" applyFont="1" applyFill="1" applyBorder="1" applyAlignment="1" applyProtection="1">
      <alignment horizontal="left" vertical="center" wrapText="1"/>
      <protection locked="0"/>
    </xf>
    <xf numFmtId="0" fontId="50" fillId="0" borderId="13" xfId="0" applyFont="1" applyBorder="1" applyAlignment="1" applyProtection="1">
      <alignment horizontal="center" vertical="center" textRotation="90" wrapText="1"/>
      <protection locked="0"/>
    </xf>
    <xf numFmtId="0" fontId="49" fillId="0" borderId="9" xfId="0" applyFont="1" applyBorder="1" applyAlignment="1" applyProtection="1">
      <alignment horizontal="center" vertical="center" wrapText="1"/>
    </xf>
    <xf numFmtId="0" fontId="64" fillId="2" borderId="9" xfId="0" applyFont="1" applyFill="1" applyBorder="1" applyAlignment="1" applyProtection="1">
      <alignment horizontal="center" vertical="center" wrapText="1"/>
    </xf>
    <xf numFmtId="0" fontId="50" fillId="0" borderId="4" xfId="0" applyFont="1" applyBorder="1" applyAlignment="1" applyProtection="1">
      <alignment horizontal="center" vertical="center" wrapText="1"/>
    </xf>
    <xf numFmtId="1" fontId="50" fillId="0" borderId="4" xfId="0" applyNumberFormat="1" applyFont="1" applyBorder="1" applyAlignment="1" applyProtection="1">
      <alignment horizontal="center" vertical="center" wrapText="1"/>
    </xf>
    <xf numFmtId="17" fontId="60" fillId="0" borderId="4" xfId="0" applyNumberFormat="1" applyFont="1" applyBorder="1" applyAlignment="1" applyProtection="1">
      <alignment horizontal="center" vertical="center"/>
      <protection locked="0"/>
    </xf>
    <xf numFmtId="0" fontId="60" fillId="3" borderId="4" xfId="0" applyFont="1" applyFill="1" applyBorder="1" applyAlignment="1" applyProtection="1">
      <alignment horizontal="center" vertical="center" wrapText="1"/>
      <protection locked="0"/>
    </xf>
    <xf numFmtId="0" fontId="61" fillId="3" borderId="4" xfId="0" applyFont="1" applyFill="1" applyBorder="1" applyAlignment="1" applyProtection="1">
      <alignment horizontal="center" vertical="center" wrapText="1"/>
      <protection locked="0"/>
    </xf>
    <xf numFmtId="14" fontId="50" fillId="3" borderId="4" xfId="0" applyNumberFormat="1" applyFont="1" applyFill="1" applyBorder="1" applyAlignment="1" applyProtection="1">
      <alignment horizontal="center" vertical="center" wrapText="1"/>
      <protection locked="0"/>
    </xf>
    <xf numFmtId="0" fontId="50" fillId="3" borderId="4" xfId="0" applyFont="1" applyFill="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xf>
    <xf numFmtId="0" fontId="59" fillId="0" borderId="12" xfId="0" applyFont="1" applyBorder="1" applyAlignment="1" applyProtection="1">
      <alignment horizontal="center" vertical="center" wrapText="1"/>
      <protection locked="0"/>
    </xf>
    <xf numFmtId="0" fontId="60" fillId="0" borderId="1" xfId="0" applyFont="1" applyBorder="1" applyAlignment="1" applyProtection="1">
      <alignment horizontal="left" vertical="center"/>
      <protection locked="0"/>
    </xf>
    <xf numFmtId="0" fontId="60" fillId="0" borderId="1" xfId="0" applyFont="1" applyBorder="1" applyAlignment="1" applyProtection="1">
      <alignment horizontal="center" vertical="center"/>
      <protection locked="0"/>
    </xf>
    <xf numFmtId="0" fontId="60" fillId="3" borderId="1" xfId="0" applyFont="1" applyFill="1" applyBorder="1" applyAlignment="1" applyProtection="1">
      <alignment vertical="center"/>
      <protection locked="0"/>
    </xf>
    <xf numFmtId="0" fontId="61" fillId="3" borderId="2" xfId="0" applyFont="1" applyFill="1" applyBorder="1" applyAlignment="1" applyProtection="1">
      <alignment horizontal="left" vertical="center" wrapText="1"/>
      <protection locked="0"/>
    </xf>
    <xf numFmtId="0" fontId="50" fillId="0" borderId="12" xfId="0" applyFont="1" applyBorder="1" applyAlignment="1" applyProtection="1">
      <alignment horizontal="center" vertical="center" textRotation="90" wrapText="1"/>
      <protection locked="0"/>
    </xf>
    <xf numFmtId="0" fontId="49" fillId="0" borderId="0" xfId="0" applyFont="1" applyBorder="1" applyAlignment="1" applyProtection="1">
      <alignment horizontal="center" vertical="center" wrapText="1"/>
    </xf>
    <xf numFmtId="0" fontId="64" fillId="2" borderId="0" xfId="0" applyFont="1" applyFill="1" applyBorder="1" applyAlignment="1" applyProtection="1">
      <alignment horizontal="center" vertical="center" wrapText="1"/>
    </xf>
    <xf numFmtId="0" fontId="50" fillId="0" borderId="2" xfId="0" applyFont="1" applyBorder="1" applyAlignment="1" applyProtection="1">
      <alignment horizontal="center" vertical="center" wrapText="1"/>
    </xf>
    <xf numFmtId="1" fontId="50" fillId="0" borderId="2" xfId="0" applyNumberFormat="1" applyFont="1" applyBorder="1" applyAlignment="1" applyProtection="1">
      <alignment horizontal="center" vertical="center" wrapText="1"/>
    </xf>
    <xf numFmtId="0" fontId="60" fillId="3" borderId="2" xfId="0" applyFont="1" applyFill="1" applyBorder="1" applyAlignment="1" applyProtection="1">
      <alignment horizontal="left" vertical="center" wrapText="1"/>
      <protection locked="0"/>
    </xf>
    <xf numFmtId="0" fontId="60" fillId="0" borderId="2" xfId="0" applyFont="1" applyBorder="1" applyAlignment="1" applyProtection="1">
      <alignment horizontal="center" vertical="center"/>
      <protection locked="0"/>
    </xf>
    <xf numFmtId="0" fontId="60" fillId="3" borderId="2" xfId="0" applyFont="1" applyFill="1" applyBorder="1" applyAlignment="1" applyProtection="1">
      <alignment horizontal="center" vertical="center" wrapText="1"/>
      <protection locked="0"/>
    </xf>
    <xf numFmtId="0" fontId="61" fillId="3" borderId="2" xfId="0" applyFont="1" applyFill="1" applyBorder="1" applyAlignment="1" applyProtection="1">
      <alignment horizontal="center" vertical="center" wrapText="1"/>
      <protection locked="0"/>
    </xf>
    <xf numFmtId="0" fontId="50" fillId="3" borderId="2" xfId="0" applyFont="1" applyFill="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63" fillId="0" borderId="1" xfId="0" applyFont="1" applyFill="1" applyBorder="1" applyAlignment="1" applyProtection="1">
      <alignment horizontal="center" vertical="center"/>
    </xf>
    <xf numFmtId="0" fontId="59" fillId="0" borderId="10" xfId="0" applyFont="1" applyBorder="1" applyAlignment="1" applyProtection="1">
      <alignment horizontal="center" vertical="center" wrapText="1"/>
      <protection locked="0"/>
    </xf>
    <xf numFmtId="0" fontId="60" fillId="0" borderId="13" xfId="0" applyFont="1" applyBorder="1" applyAlignment="1" applyProtection="1">
      <alignment horizontal="left" vertical="center"/>
      <protection locked="0"/>
    </xf>
    <xf numFmtId="0" fontId="60" fillId="0" borderId="13" xfId="0" applyFont="1" applyBorder="1" applyAlignment="1" applyProtection="1">
      <alignment horizontal="center" vertical="center"/>
      <protection locked="0"/>
    </xf>
    <xf numFmtId="0" fontId="61" fillId="3" borderId="13" xfId="0" applyFont="1" applyFill="1" applyBorder="1" applyAlignment="1" applyProtection="1">
      <alignment vertical="center" wrapText="1"/>
      <protection locked="0"/>
    </xf>
    <xf numFmtId="0" fontId="60" fillId="3" borderId="13" xfId="0" applyFont="1" applyFill="1" applyBorder="1" applyAlignment="1" applyProtection="1">
      <alignment vertical="center"/>
      <protection locked="0"/>
    </xf>
    <xf numFmtId="0" fontId="50" fillId="0" borderId="13"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xf>
    <xf numFmtId="0" fontId="50" fillId="0" borderId="7" xfId="0" applyFont="1" applyBorder="1" applyAlignment="1" applyProtection="1">
      <alignment horizontal="center" vertical="center" wrapText="1"/>
    </xf>
    <xf numFmtId="1" fontId="50" fillId="0" borderId="7" xfId="0" applyNumberFormat="1" applyFont="1" applyBorder="1" applyAlignment="1" applyProtection="1">
      <alignment horizontal="center" vertical="center" wrapText="1"/>
    </xf>
    <xf numFmtId="0" fontId="28" fillId="0" borderId="11" xfId="0" applyFont="1" applyBorder="1" applyAlignment="1" applyProtection="1">
      <alignment horizontal="center" vertical="center"/>
    </xf>
    <xf numFmtId="0" fontId="61" fillId="3" borderId="1" xfId="0" applyFont="1" applyFill="1" applyBorder="1" applyAlignment="1" applyProtection="1">
      <alignment horizontal="left" vertical="center" wrapText="1"/>
      <protection locked="0"/>
    </xf>
    <xf numFmtId="0" fontId="61" fillId="0" borderId="4" xfId="0" applyFont="1" applyBorder="1" applyAlignment="1" applyProtection="1">
      <alignment horizontal="left" vertical="center" wrapText="1"/>
      <protection locked="0"/>
    </xf>
    <xf numFmtId="0" fontId="63" fillId="0" borderId="10" xfId="0" applyFont="1" applyBorder="1" applyAlignment="1" applyProtection="1">
      <alignment horizontal="center" vertical="center"/>
    </xf>
    <xf numFmtId="0" fontId="60" fillId="0" borderId="4" xfId="0" applyFont="1" applyBorder="1" applyAlignment="1" applyProtection="1">
      <alignment horizontal="left" vertical="center" wrapText="1"/>
      <protection locked="0"/>
    </xf>
    <xf numFmtId="0" fontId="60" fillId="3" borderId="4" xfId="0" applyFont="1" applyFill="1" applyBorder="1" applyAlignment="1" applyProtection="1">
      <alignment horizontal="left" vertical="center" wrapText="1"/>
      <protection locked="0"/>
    </xf>
    <xf numFmtId="0" fontId="49" fillId="3" borderId="4" xfId="0" applyFont="1" applyFill="1" applyBorder="1" applyAlignment="1" applyProtection="1">
      <alignment horizontal="center" vertical="center" wrapText="1"/>
      <protection locked="0"/>
    </xf>
    <xf numFmtId="0" fontId="60" fillId="3" borderId="1" xfId="0" applyFont="1" applyFill="1" applyBorder="1" applyAlignment="1" applyProtection="1">
      <alignment horizontal="left" vertical="center"/>
      <protection locked="0"/>
    </xf>
    <xf numFmtId="0" fontId="61" fillId="0" borderId="2" xfId="0" applyFont="1" applyBorder="1" applyAlignment="1" applyProtection="1">
      <alignment horizontal="left" vertical="center"/>
      <protection locked="0"/>
    </xf>
    <xf numFmtId="0" fontId="60" fillId="0" borderId="2" xfId="0" applyFont="1" applyBorder="1" applyAlignment="1" applyProtection="1">
      <alignment horizontal="left" vertical="center" wrapText="1"/>
      <protection locked="0"/>
    </xf>
    <xf numFmtId="0" fontId="49" fillId="3" borderId="2" xfId="0" applyFont="1" applyFill="1" applyBorder="1" applyAlignment="1" applyProtection="1">
      <alignment horizontal="center" vertical="center" wrapText="1"/>
      <protection locked="0"/>
    </xf>
    <xf numFmtId="0" fontId="29" fillId="3" borderId="16" xfId="0" applyFont="1" applyFill="1" applyBorder="1" applyAlignment="1" applyProtection="1">
      <alignment horizontal="center" vertical="center" wrapText="1"/>
      <protection locked="0"/>
    </xf>
    <xf numFmtId="0" fontId="60" fillId="3" borderId="13" xfId="0" applyFont="1" applyFill="1" applyBorder="1" applyAlignment="1" applyProtection="1">
      <alignment horizontal="left" vertical="center"/>
      <protection locked="0"/>
    </xf>
    <xf numFmtId="0" fontId="62" fillId="3" borderId="1" xfId="0" applyFont="1" applyFill="1" applyBorder="1" applyAlignment="1" applyProtection="1">
      <alignment horizontal="left" vertical="center" wrapText="1"/>
      <protection locked="0"/>
    </xf>
    <xf numFmtId="0" fontId="60" fillId="0" borderId="4" xfId="0" applyFont="1" applyBorder="1" applyAlignment="1" applyProtection="1">
      <alignment horizontal="center" vertical="center" wrapText="1"/>
      <protection locked="0"/>
    </xf>
    <xf numFmtId="0" fontId="62" fillId="13" borderId="4" xfId="0" applyFont="1" applyFill="1" applyBorder="1" applyAlignment="1" applyProtection="1">
      <alignment vertical="center" wrapText="1"/>
      <protection locked="0"/>
    </xf>
    <xf numFmtId="0" fontId="62" fillId="13" borderId="4" xfId="0" applyFont="1" applyFill="1" applyBorder="1" applyAlignment="1" applyProtection="1">
      <alignment horizontal="left" vertical="center" wrapText="1"/>
      <protection locked="0"/>
    </xf>
    <xf numFmtId="0" fontId="61" fillId="3" borderId="1" xfId="0" applyFont="1" applyFill="1" applyBorder="1" applyAlignment="1" applyProtection="1">
      <alignment vertical="center"/>
      <protection locked="0"/>
    </xf>
    <xf numFmtId="0" fontId="61" fillId="0" borderId="2" xfId="0" applyFont="1" applyBorder="1" applyAlignment="1" applyProtection="1">
      <alignment horizontal="left" vertical="center" wrapText="1"/>
      <protection locked="0"/>
    </xf>
    <xf numFmtId="0" fontId="62" fillId="13" borderId="2" xfId="0" applyFont="1" applyFill="1" applyBorder="1" applyAlignment="1" applyProtection="1">
      <alignment vertical="center" wrapText="1"/>
      <protection locked="0"/>
    </xf>
    <xf numFmtId="0" fontId="62" fillId="13" borderId="2" xfId="0" applyFont="1" applyFill="1" applyBorder="1" applyAlignment="1" applyProtection="1">
      <alignment horizontal="left" vertical="center"/>
      <protection locked="0"/>
    </xf>
    <xf numFmtId="0" fontId="54" fillId="13" borderId="12" xfId="0" applyFont="1" applyFill="1" applyBorder="1" applyAlignment="1" applyProtection="1">
      <alignment horizontal="center" vertical="center" wrapText="1"/>
      <protection locked="0"/>
    </xf>
    <xf numFmtId="0" fontId="61" fillId="3" borderId="13" xfId="0" applyFont="1" applyFill="1" applyBorder="1" applyAlignment="1" applyProtection="1">
      <alignment vertical="center"/>
      <protection locked="0"/>
    </xf>
    <xf numFmtId="0" fontId="66" fillId="0" borderId="1" xfId="0" applyFont="1" applyBorder="1" applyAlignment="1" applyProtection="1">
      <alignment horizontal="center" vertical="center" wrapText="1"/>
      <protection locked="0"/>
    </xf>
    <xf numFmtId="14" fontId="66" fillId="0" borderId="3" xfId="0" applyNumberFormat="1" applyFont="1" applyBorder="1" applyAlignment="1" applyProtection="1">
      <alignment horizontal="center" vertical="center"/>
      <protection locked="0"/>
    </xf>
    <xf numFmtId="0" fontId="66" fillId="0" borderId="17" xfId="0" applyFont="1" applyBorder="1" applyAlignment="1" applyProtection="1">
      <alignment horizontal="center" vertical="center"/>
      <protection locked="0"/>
    </xf>
    <xf numFmtId="0" fontId="66" fillId="0" borderId="18" xfId="0" applyFont="1" applyBorder="1" applyAlignment="1" applyProtection="1">
      <alignment horizontal="center" vertical="center"/>
      <protection locked="0"/>
    </xf>
    <xf numFmtId="0" fontId="66" fillId="0" borderId="1" xfId="0" applyFont="1" applyBorder="1" applyAlignment="1" applyProtection="1">
      <alignment horizontal="center" vertical="center"/>
      <protection locked="0"/>
    </xf>
    <xf numFmtId="0" fontId="66" fillId="0" borderId="3" xfId="0" applyFont="1" applyBorder="1" applyAlignment="1" applyProtection="1">
      <alignment horizontal="center" vertical="center"/>
      <protection locked="0"/>
    </xf>
    <xf numFmtId="0" fontId="67" fillId="13" borderId="1" xfId="0" applyFont="1" applyFill="1" applyBorder="1" applyAlignment="1" applyProtection="1">
      <alignment horizontal="center" vertical="center" wrapText="1"/>
      <protection locked="0"/>
    </xf>
    <xf numFmtId="0" fontId="29" fillId="3" borderId="13" xfId="0" applyFont="1" applyFill="1" applyBorder="1" applyAlignment="1" applyProtection="1">
      <alignment horizontal="center" vertical="center" wrapText="1"/>
      <protection locked="0"/>
    </xf>
    <xf numFmtId="0" fontId="19" fillId="0" borderId="4" xfId="0" applyFont="1" applyBorder="1" applyAlignment="1" applyProtection="1">
      <alignment horizontal="left" vertical="center" wrapText="1"/>
      <protection locked="0"/>
    </xf>
    <xf numFmtId="17" fontId="28" fillId="0" borderId="13" xfId="0" applyNumberFormat="1" applyFont="1" applyBorder="1" applyAlignment="1" applyProtection="1">
      <alignment horizontal="center" vertical="center"/>
      <protection locked="0"/>
    </xf>
    <xf numFmtId="0" fontId="39" fillId="3" borderId="4" xfId="0" applyFont="1" applyFill="1" applyBorder="1" applyAlignment="1" applyProtection="1">
      <alignment horizontal="center" vertical="center" wrapText="1"/>
      <protection locked="0"/>
    </xf>
    <xf numFmtId="0" fontId="28" fillId="3" borderId="4" xfId="0" applyFont="1" applyFill="1" applyBorder="1" applyAlignment="1" applyProtection="1">
      <alignment horizontal="center" vertical="center"/>
      <protection locked="0"/>
    </xf>
    <xf numFmtId="0" fontId="28" fillId="3" borderId="13" xfId="0" applyFont="1" applyFill="1" applyBorder="1" applyAlignment="1" applyProtection="1">
      <alignment horizontal="center" vertical="center" wrapText="1"/>
      <protection locked="0"/>
    </xf>
    <xf numFmtId="0" fontId="2" fillId="0" borderId="2" xfId="0" quotePrefix="1" applyFont="1" applyBorder="1" applyAlignment="1">
      <alignment horizontal="left" vertical="center" wrapText="1"/>
    </xf>
    <xf numFmtId="0" fontId="2" fillId="0" borderId="0" xfId="0" quotePrefix="1" applyFont="1" applyBorder="1" applyAlignment="1">
      <alignment horizontal="left" vertical="center" wrapText="1"/>
    </xf>
    <xf numFmtId="0" fontId="29" fillId="3" borderId="12" xfId="0" applyFont="1" applyFill="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 xfId="0" applyFont="1" applyBorder="1" applyAlignment="1" applyProtection="1">
      <alignment horizontal="left" vertical="center"/>
      <protection locked="0"/>
    </xf>
    <xf numFmtId="17" fontId="28" fillId="0" borderId="12" xfId="0" applyNumberFormat="1" applyFont="1" applyBorder="1" applyAlignment="1" applyProtection="1">
      <alignment horizontal="center" vertical="center"/>
      <protection locked="0"/>
    </xf>
    <xf numFmtId="0" fontId="39" fillId="3" borderId="2" xfId="0" applyFont="1" applyFill="1" applyBorder="1" applyAlignment="1" applyProtection="1">
      <alignment horizontal="center" vertical="center" wrapText="1"/>
      <protection locked="0"/>
    </xf>
    <xf numFmtId="0" fontId="28" fillId="3" borderId="12" xfId="0" applyFont="1" applyFill="1" applyBorder="1" applyAlignment="1" applyProtection="1">
      <alignment horizontal="center" vertical="center" wrapText="1"/>
      <protection locked="0"/>
    </xf>
    <xf numFmtId="0" fontId="2" fillId="0" borderId="0" xfId="0" applyFont="1" applyBorder="1" applyAlignment="1">
      <alignment vertical="center" wrapText="1"/>
    </xf>
    <xf numFmtId="17" fontId="28" fillId="0" borderId="10" xfId="0" applyNumberFormat="1" applyFont="1" applyBorder="1" applyAlignment="1" applyProtection="1">
      <alignment horizontal="center" vertical="center"/>
      <protection locked="0"/>
    </xf>
    <xf numFmtId="0" fontId="19" fillId="0" borderId="4" xfId="0" applyFont="1" applyFill="1" applyBorder="1" applyAlignment="1" applyProtection="1">
      <alignment horizontal="left" vertical="center" wrapText="1"/>
      <protection locked="0"/>
    </xf>
    <xf numFmtId="0" fontId="68" fillId="3" borderId="4" xfId="0" applyFont="1" applyFill="1" applyBorder="1" applyAlignment="1" applyProtection="1">
      <alignment horizontal="center" vertical="center" wrapText="1"/>
      <protection locked="0"/>
    </xf>
    <xf numFmtId="0" fontId="19" fillId="0" borderId="2" xfId="0" applyFont="1" applyFill="1" applyBorder="1" applyAlignment="1" applyProtection="1">
      <alignment horizontal="left" vertical="center" wrapText="1"/>
      <protection locked="0"/>
    </xf>
    <xf numFmtId="0" fontId="68" fillId="3" borderId="2" xfId="0" applyFont="1" applyFill="1" applyBorder="1" applyAlignment="1" applyProtection="1">
      <alignment horizontal="center" vertical="center" wrapText="1"/>
      <protection locked="0"/>
    </xf>
    <xf numFmtId="0" fontId="70" fillId="10" borderId="0" xfId="1" applyFont="1" applyFill="1" applyBorder="1" applyAlignment="1">
      <alignment horizontal="center" vertical="center" wrapText="1"/>
    </xf>
    <xf numFmtId="0" fontId="0" fillId="0" borderId="0" xfId="0" quotePrefix="1" applyAlignment="1">
      <alignment horizontal="left" vertical="center" wrapText="1"/>
    </xf>
    <xf numFmtId="0" fontId="29" fillId="3" borderId="10" xfId="0" applyFont="1" applyFill="1" applyBorder="1" applyAlignment="1" applyProtection="1">
      <alignment horizontal="center" vertical="center" wrapText="1"/>
      <protection locked="0"/>
    </xf>
    <xf numFmtId="0" fontId="19" fillId="0" borderId="10" xfId="0" applyFont="1" applyBorder="1" applyAlignment="1" applyProtection="1">
      <alignment horizontal="center" vertical="center" wrapText="1"/>
      <protection locked="0"/>
    </xf>
    <xf numFmtId="0" fontId="0" fillId="0" borderId="0" xfId="0" quotePrefix="1"/>
    <xf numFmtId="0" fontId="28" fillId="0" borderId="3" xfId="0" applyFont="1" applyBorder="1" applyAlignment="1" applyProtection="1">
      <alignment horizontal="left" vertical="top" wrapText="1"/>
      <protection locked="0"/>
    </xf>
    <xf numFmtId="0" fontId="28" fillId="2" borderId="3" xfId="0" applyFont="1" applyFill="1" applyBorder="1" applyAlignment="1" applyProtection="1">
      <alignment vertical="center"/>
    </xf>
    <xf numFmtId="49" fontId="28" fillId="0" borderId="3" xfId="0" applyNumberFormat="1" applyFont="1" applyBorder="1" applyAlignment="1" applyProtection="1">
      <alignment horizontal="center" vertical="center" wrapText="1"/>
      <protection locked="0"/>
    </xf>
    <xf numFmtId="49" fontId="28" fillId="0" borderId="18" xfId="0" applyNumberFormat="1" applyFont="1" applyBorder="1" applyAlignment="1" applyProtection="1">
      <alignment horizontal="center" vertical="center" wrapText="1"/>
      <protection locked="0"/>
    </xf>
    <xf numFmtId="49" fontId="19" fillId="3" borderId="3" xfId="0" applyNumberFormat="1" applyFont="1" applyFill="1" applyBorder="1" applyAlignment="1" applyProtection="1">
      <alignment horizontal="center" vertical="center" wrapText="1"/>
      <protection locked="0"/>
    </xf>
    <xf numFmtId="49" fontId="19" fillId="3" borderId="18"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top" wrapText="1"/>
      <protection locked="0"/>
    </xf>
    <xf numFmtId="14" fontId="19" fillId="3" borderId="3" xfId="0" applyNumberFormat="1" applyFont="1" applyFill="1" applyBorder="1" applyAlignment="1" applyProtection="1">
      <alignment horizontal="center"/>
      <protection locked="0"/>
    </xf>
    <xf numFmtId="0" fontId="19" fillId="3" borderId="17" xfId="0" applyFont="1" applyFill="1" applyBorder="1" applyAlignment="1" applyProtection="1">
      <alignment horizontal="center"/>
      <protection locked="0"/>
    </xf>
    <xf numFmtId="0" fontId="19" fillId="3" borderId="18" xfId="0" applyFont="1" applyFill="1" applyBorder="1" applyAlignment="1" applyProtection="1">
      <alignment horizontal="center"/>
      <protection locked="0"/>
    </xf>
    <xf numFmtId="0" fontId="19" fillId="3" borderId="1" xfId="0" applyFont="1" applyFill="1" applyBorder="1" applyAlignment="1" applyProtection="1">
      <alignment horizontal="center"/>
      <protection locked="0"/>
    </xf>
    <xf numFmtId="0" fontId="19" fillId="3" borderId="1" xfId="0" applyFont="1" applyFill="1" applyBorder="1" applyAlignment="1" applyProtection="1">
      <alignment horizontal="center" vertical="center"/>
    </xf>
    <xf numFmtId="0" fontId="28" fillId="3" borderId="0" xfId="0" applyFont="1" applyFill="1" applyProtection="1"/>
    <xf numFmtId="0" fontId="28" fillId="3" borderId="0" xfId="0" applyFont="1" applyFill="1" applyAlignment="1" applyProtection="1">
      <alignment vertical="center"/>
    </xf>
    <xf numFmtId="0" fontId="29" fillId="3" borderId="1" xfId="0" applyFont="1" applyFill="1" applyBorder="1" applyAlignment="1" applyProtection="1">
      <alignment horizontal="left" vertical="center"/>
      <protection locked="0"/>
    </xf>
    <xf numFmtId="0" fontId="28" fillId="3" borderId="3" xfId="0" applyFont="1" applyFill="1" applyBorder="1" applyAlignment="1" applyProtection="1">
      <alignment horizontal="center"/>
    </xf>
    <xf numFmtId="0" fontId="28" fillId="3" borderId="17" xfId="0" applyFont="1" applyFill="1" applyBorder="1" applyAlignment="1" applyProtection="1">
      <alignment horizontal="center"/>
    </xf>
    <xf numFmtId="0" fontId="28" fillId="3" borderId="18" xfId="0" applyFont="1" applyFill="1" applyBorder="1" applyAlignment="1" applyProtection="1">
      <alignment horizontal="center"/>
    </xf>
    <xf numFmtId="0" fontId="3" fillId="3" borderId="3" xfId="0" applyFont="1" applyFill="1" applyBorder="1" applyAlignment="1" applyProtection="1">
      <alignment horizontal="center" vertical="center"/>
    </xf>
    <xf numFmtId="0" fontId="3" fillId="3" borderId="18"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0" fillId="3" borderId="1" xfId="0" applyFill="1" applyBorder="1" applyAlignment="1" applyProtection="1">
      <alignment horizontal="center" vertical="center"/>
    </xf>
    <xf numFmtId="0" fontId="28" fillId="3" borderId="1" xfId="0" applyFont="1" applyFill="1" applyBorder="1" applyAlignment="1" applyProtection="1"/>
    <xf numFmtId="0" fontId="29" fillId="0" borderId="1" xfId="0" applyFont="1" applyBorder="1" applyAlignment="1" applyProtection="1">
      <alignment horizontal="center"/>
    </xf>
    <xf numFmtId="0" fontId="29" fillId="0" borderId="3" xfId="0" applyFont="1" applyBorder="1" applyAlignment="1" applyProtection="1">
      <alignment horizontal="center"/>
    </xf>
    <xf numFmtId="0" fontId="29" fillId="0" borderId="17" xfId="0" applyFont="1" applyBorder="1" applyAlignment="1" applyProtection="1">
      <alignment horizontal="center"/>
    </xf>
    <xf numFmtId="0" fontId="29" fillId="0" borderId="18" xfId="0" applyFont="1" applyBorder="1" applyAlignment="1" applyProtection="1">
      <alignment horizontal="center"/>
    </xf>
    <xf numFmtId="0" fontId="29" fillId="0" borderId="4" xfId="0" applyFont="1" applyBorder="1" applyAlignment="1" applyProtection="1">
      <alignment horizontal="center" vertical="center"/>
    </xf>
    <xf numFmtId="0" fontId="29" fillId="0" borderId="9" xfId="0" applyFont="1" applyBorder="1" applyAlignment="1" applyProtection="1">
      <alignment horizontal="center" vertical="center"/>
    </xf>
    <xf numFmtId="0" fontId="29" fillId="0" borderId="5" xfId="0" applyFont="1" applyBorder="1" applyAlignment="1" applyProtection="1">
      <alignment horizontal="center" vertical="center"/>
    </xf>
    <xf numFmtId="0" fontId="18" fillId="4" borderId="13" xfId="0" applyFont="1" applyFill="1" applyBorder="1" applyAlignment="1" applyProtection="1">
      <alignment horizontal="center" vertical="center" wrapText="1"/>
    </xf>
    <xf numFmtId="0" fontId="29" fillId="4" borderId="12" xfId="0" applyFont="1" applyFill="1" applyBorder="1" applyAlignment="1" applyProtection="1">
      <alignment horizontal="center" vertical="center"/>
    </xf>
    <xf numFmtId="0" fontId="29" fillId="0" borderId="2"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6" xfId="0" applyFont="1" applyBorder="1" applyAlignment="1" applyProtection="1">
      <alignment horizontal="center" vertical="center"/>
    </xf>
    <xf numFmtId="0" fontId="29" fillId="0" borderId="10" xfId="0" applyFont="1" applyBorder="1" applyAlignment="1" applyProtection="1">
      <alignment horizontal="center"/>
    </xf>
    <xf numFmtId="0" fontId="18" fillId="4" borderId="12" xfId="0" applyFont="1" applyFill="1" applyBorder="1" applyAlignment="1" applyProtection="1">
      <alignment horizontal="center" vertical="center" wrapText="1"/>
    </xf>
    <xf numFmtId="0" fontId="29" fillId="0" borderId="10" xfId="0" applyFont="1" applyBorder="1" applyAlignment="1" applyProtection="1">
      <alignment horizontal="center" vertical="center"/>
    </xf>
    <xf numFmtId="0" fontId="29" fillId="4" borderId="10" xfId="0" applyFont="1" applyFill="1" applyBorder="1" applyAlignment="1" applyProtection="1">
      <alignment horizontal="center" vertical="center"/>
    </xf>
    <xf numFmtId="0" fontId="29" fillId="0" borderId="10" xfId="0" applyFont="1" applyBorder="1" applyAlignment="1" applyProtection="1"/>
    <xf numFmtId="0" fontId="18" fillId="4" borderId="10" xfId="0" applyFont="1" applyFill="1" applyBorder="1" applyAlignment="1" applyProtection="1">
      <alignment horizontal="center" vertical="center"/>
    </xf>
    <xf numFmtId="0" fontId="29" fillId="0" borderId="7" xfId="0" applyFont="1" applyBorder="1" applyAlignment="1" applyProtection="1">
      <alignment horizontal="center" vertical="center"/>
    </xf>
    <xf numFmtId="0" fontId="29" fillId="0" borderId="11" xfId="0" applyFont="1" applyBorder="1" applyAlignment="1" applyProtection="1">
      <alignment horizontal="center" vertical="center"/>
    </xf>
    <xf numFmtId="0" fontId="29" fillId="0" borderId="8" xfId="0" applyFont="1" applyBorder="1" applyAlignment="1" applyProtection="1">
      <alignment horizontal="center" vertical="center"/>
    </xf>
    <xf numFmtId="0" fontId="29" fillId="0" borderId="1" xfId="0" applyFont="1" applyBorder="1" applyAlignment="1" applyProtection="1">
      <alignment horizontal="center" wrapText="1"/>
    </xf>
    <xf numFmtId="0" fontId="18" fillId="4" borderId="12" xfId="0" applyFont="1" applyFill="1" applyBorder="1" applyAlignment="1" applyProtection="1">
      <alignment horizontal="center" vertical="center"/>
    </xf>
    <xf numFmtId="0" fontId="18" fillId="2" borderId="0" xfId="0" applyFont="1" applyFill="1" applyProtection="1"/>
    <xf numFmtId="0" fontId="71" fillId="2" borderId="0" xfId="0" applyFont="1" applyFill="1" applyProtection="1"/>
    <xf numFmtId="0" fontId="71" fillId="2" borderId="10" xfId="0" applyFont="1" applyFill="1" applyBorder="1" applyAlignment="1" applyProtection="1">
      <alignment horizontal="center" vertical="center" wrapText="1"/>
    </xf>
    <xf numFmtId="0" fontId="18" fillId="4" borderId="10" xfId="0" applyFont="1" applyFill="1" applyBorder="1" applyAlignment="1" applyProtection="1">
      <alignment horizontal="center" vertical="center" wrapText="1"/>
    </xf>
    <xf numFmtId="0" fontId="29" fillId="0" borderId="1" xfId="0" applyFont="1" applyBorder="1" applyAlignment="1" applyProtection="1">
      <alignment horizontal="center" vertical="center"/>
    </xf>
    <xf numFmtId="0" fontId="18" fillId="4" borderId="1" xfId="0" applyFont="1" applyFill="1" applyBorder="1" applyAlignment="1" applyProtection="1">
      <alignment horizontal="center" vertical="center"/>
    </xf>
    <xf numFmtId="0" fontId="71" fillId="2" borderId="1" xfId="0" applyFont="1" applyFill="1" applyBorder="1" applyAlignment="1" applyProtection="1">
      <alignment horizontal="center" vertical="center" wrapText="1"/>
    </xf>
    <xf numFmtId="0" fontId="71" fillId="2" borderId="1" xfId="0" applyFont="1" applyFill="1" applyBorder="1" applyAlignment="1" applyProtection="1">
      <alignment horizontal="center" vertical="center"/>
    </xf>
    <xf numFmtId="0" fontId="18" fillId="4" borderId="1" xfId="0" applyFont="1" applyFill="1" applyBorder="1" applyAlignment="1" applyProtection="1">
      <alignment horizontal="center" vertical="center"/>
    </xf>
    <xf numFmtId="0" fontId="29" fillId="0" borderId="3" xfId="0" applyFont="1" applyBorder="1" applyAlignment="1" applyProtection="1">
      <alignment horizontal="center" wrapText="1"/>
    </xf>
    <xf numFmtId="0" fontId="29" fillId="0" borderId="18" xfId="0" applyFont="1" applyBorder="1" applyAlignment="1" applyProtection="1">
      <alignment horizontal="center" wrapText="1"/>
    </xf>
    <xf numFmtId="0" fontId="19" fillId="0" borderId="4" xfId="0" applyFont="1" applyBorder="1" applyAlignment="1" applyProtection="1">
      <alignment horizontal="center" vertical="center" wrapText="1"/>
      <protection locked="0"/>
    </xf>
    <xf numFmtId="0" fontId="61" fillId="0" borderId="13" xfId="0" applyFont="1" applyBorder="1" applyAlignment="1" applyProtection="1">
      <alignment horizontal="center" vertical="center" textRotation="90" wrapText="1"/>
      <protection locked="0"/>
    </xf>
    <xf numFmtId="0" fontId="28" fillId="7" borderId="4" xfId="0" applyFont="1" applyFill="1" applyBorder="1" applyAlignment="1" applyProtection="1">
      <alignment horizontal="center" vertical="center" wrapText="1"/>
      <protection locked="0"/>
    </xf>
    <xf numFmtId="0" fontId="19" fillId="7" borderId="13" xfId="0" applyFont="1" applyFill="1" applyBorder="1" applyAlignment="1" applyProtection="1">
      <alignment horizontal="center" vertical="center" wrapText="1"/>
      <protection locked="0"/>
    </xf>
    <xf numFmtId="0" fontId="28" fillId="0" borderId="0" xfId="0" applyFont="1" applyAlignment="1" applyProtection="1">
      <alignment horizontal="center" vertical="center" wrapText="1"/>
    </xf>
    <xf numFmtId="0" fontId="19" fillId="0" borderId="1"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61" fillId="0" borderId="12" xfId="0" applyFont="1" applyBorder="1" applyAlignment="1" applyProtection="1">
      <alignment horizontal="center" vertical="center" textRotation="90" wrapText="1"/>
      <protection locked="0"/>
    </xf>
    <xf numFmtId="0" fontId="28" fillId="7" borderId="2" xfId="0" applyFont="1" applyFill="1" applyBorder="1" applyAlignment="1" applyProtection="1">
      <alignment horizontal="center" vertical="center" wrapText="1"/>
      <protection locked="0"/>
    </xf>
    <xf numFmtId="0" fontId="19" fillId="7" borderId="12" xfId="0" applyFont="1" applyFill="1" applyBorder="1" applyAlignment="1" applyProtection="1">
      <alignment horizontal="center" vertical="center" wrapText="1"/>
      <protection locked="0"/>
    </xf>
    <xf numFmtId="0" fontId="19" fillId="0" borderId="13" xfId="0" applyFont="1" applyBorder="1" applyAlignment="1" applyProtection="1">
      <alignment horizontal="center" vertical="center"/>
      <protection locked="0"/>
    </xf>
    <xf numFmtId="1" fontId="28" fillId="0" borderId="3" xfId="0" applyNumberFormat="1" applyFont="1" applyBorder="1" applyAlignment="1" applyProtection="1">
      <alignment horizontal="center" vertical="center" wrapText="1"/>
      <protection locked="0"/>
    </xf>
    <xf numFmtId="1" fontId="28" fillId="0" borderId="18" xfId="0" applyNumberFormat="1" applyFont="1" applyBorder="1" applyAlignment="1" applyProtection="1">
      <alignment horizontal="center" vertical="center" wrapText="1"/>
      <protection locked="0"/>
    </xf>
    <xf numFmtId="0" fontId="28" fillId="7" borderId="1" xfId="0" applyFont="1" applyFill="1" applyBorder="1" applyAlignment="1" applyProtection="1">
      <alignment horizontal="center" vertical="center" wrapText="1"/>
      <protection locked="0"/>
    </xf>
    <xf numFmtId="0" fontId="48" fillId="0" borderId="3" xfId="0" applyFont="1" applyBorder="1" applyAlignment="1" applyProtection="1">
      <alignment horizontal="center" vertical="center"/>
    </xf>
    <xf numFmtId="0" fontId="48" fillId="0" borderId="17" xfId="0" applyFont="1" applyBorder="1" applyAlignment="1" applyProtection="1">
      <alignment horizontal="center" vertical="center"/>
    </xf>
    <xf numFmtId="0" fontId="48" fillId="0" borderId="18" xfId="0" applyFont="1" applyBorder="1" applyAlignment="1" applyProtection="1">
      <alignment horizontal="center" vertical="center"/>
    </xf>
    <xf numFmtId="0" fontId="48" fillId="0" borderId="3" xfId="0" applyFont="1" applyBorder="1" applyAlignment="1" applyProtection="1">
      <alignment horizontal="center" vertical="center" wrapText="1"/>
    </xf>
    <xf numFmtId="0" fontId="48" fillId="0" borderId="17" xfId="0" applyFont="1" applyBorder="1" applyAlignment="1" applyProtection="1">
      <alignment horizontal="center" vertical="center" wrapText="1"/>
    </xf>
    <xf numFmtId="0" fontId="48" fillId="0" borderId="18" xfId="0" applyFont="1" applyBorder="1" applyAlignment="1" applyProtection="1">
      <alignment horizontal="center" vertical="center" wrapText="1"/>
    </xf>
    <xf numFmtId="0" fontId="48" fillId="0" borderId="0" xfId="0" applyFont="1" applyBorder="1" applyAlignment="1" applyProtection="1">
      <alignment vertical="center" wrapText="1"/>
    </xf>
    <xf numFmtId="0" fontId="3" fillId="0" borderId="3"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0" xfId="0" applyBorder="1" applyAlignment="1" applyProtection="1">
      <protection locked="0"/>
    </xf>
    <xf numFmtId="0" fontId="19" fillId="0" borderId="3" xfId="0" applyFont="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18" xfId="0" applyFont="1" applyBorder="1" applyAlignment="1" applyProtection="1">
      <alignment horizontal="center" vertical="center"/>
    </xf>
    <xf numFmtId="0" fontId="18" fillId="0" borderId="3" xfId="0" applyFont="1" applyBorder="1" applyAlignment="1" applyProtection="1">
      <alignment horizontal="left" vertical="center" wrapText="1"/>
    </xf>
    <xf numFmtId="0" fontId="18" fillId="0" borderId="17" xfId="0" applyFont="1" applyBorder="1" applyAlignment="1" applyProtection="1">
      <alignment horizontal="left" vertical="center" wrapText="1"/>
    </xf>
    <xf numFmtId="0" fontId="18" fillId="0" borderId="18" xfId="0" applyFont="1" applyBorder="1" applyAlignment="1" applyProtection="1">
      <alignment horizontal="left" vertical="center" wrapText="1"/>
    </xf>
    <xf numFmtId="0" fontId="28" fillId="0" borderId="12" xfId="0" applyFont="1" applyBorder="1" applyAlignment="1" applyProtection="1">
      <alignment horizontal="center" vertical="center"/>
    </xf>
    <xf numFmtId="0" fontId="18" fillId="0" borderId="13" xfId="0" applyFont="1" applyBorder="1" applyAlignment="1" applyProtection="1">
      <alignment horizontal="center" vertical="center"/>
    </xf>
    <xf numFmtId="0" fontId="27" fillId="2" borderId="5" xfId="0" applyFont="1" applyFill="1" applyBorder="1" applyAlignment="1" applyProtection="1">
      <alignment horizontal="center" vertical="center" wrapText="1"/>
    </xf>
    <xf numFmtId="0" fontId="19" fillId="0" borderId="13" xfId="0" applyFont="1" applyBorder="1" applyAlignment="1" applyProtection="1">
      <alignment horizontal="center" vertical="center" wrapText="1"/>
    </xf>
    <xf numFmtId="1" fontId="19" fillId="0" borderId="13" xfId="0" applyNumberFormat="1" applyFont="1" applyBorder="1" applyAlignment="1" applyProtection="1">
      <alignment horizontal="center" vertical="center" wrapText="1"/>
    </xf>
    <xf numFmtId="14" fontId="28" fillId="0" borderId="13" xfId="0" applyNumberFormat="1" applyFont="1" applyBorder="1" applyAlignment="1" applyProtection="1">
      <alignment horizontal="center" vertical="center"/>
      <protection locked="0"/>
    </xf>
    <xf numFmtId="14" fontId="19" fillId="0" borderId="13" xfId="0" applyNumberFormat="1" applyFont="1" applyBorder="1" applyAlignment="1" applyProtection="1">
      <alignment horizontal="center" vertical="center"/>
      <protection locked="0"/>
    </xf>
    <xf numFmtId="0" fontId="26" fillId="0" borderId="2" xfId="0" quotePrefix="1" applyFont="1" applyBorder="1" applyAlignment="1" applyProtection="1">
      <alignment horizontal="left" vertical="center" wrapText="1"/>
      <protection locked="0"/>
    </xf>
    <xf numFmtId="0" fontId="26" fillId="0" borderId="0" xfId="0" quotePrefix="1" applyFont="1" applyBorder="1" applyAlignment="1" applyProtection="1">
      <alignment horizontal="left" vertical="center" wrapText="1"/>
      <protection locked="0"/>
    </xf>
    <xf numFmtId="1" fontId="28" fillId="0" borderId="0" xfId="0" applyNumberFormat="1" applyFont="1" applyBorder="1" applyAlignment="1" applyProtection="1">
      <alignment horizontal="center" vertical="center"/>
    </xf>
    <xf numFmtId="0" fontId="27" fillId="2" borderId="6" xfId="0" applyFont="1" applyFill="1" applyBorder="1" applyAlignment="1" applyProtection="1">
      <alignment horizontal="center" vertical="center" wrapText="1"/>
    </xf>
    <xf numFmtId="0" fontId="19" fillId="0" borderId="12" xfId="0" applyFont="1" applyBorder="1" applyAlignment="1" applyProtection="1">
      <alignment horizontal="center" vertical="center" wrapText="1"/>
    </xf>
    <xf numFmtId="1" fontId="19" fillId="0" borderId="12" xfId="0" applyNumberFormat="1" applyFont="1" applyBorder="1" applyAlignment="1" applyProtection="1">
      <alignment horizontal="center" vertical="center" wrapText="1"/>
    </xf>
    <xf numFmtId="0" fontId="19" fillId="0" borderId="12" xfId="0" applyFont="1" applyBorder="1" applyAlignment="1" applyProtection="1">
      <alignment horizontal="center" vertical="center"/>
      <protection locked="0"/>
    </xf>
    <xf numFmtId="0" fontId="18" fillId="0" borderId="12" xfId="0" applyFont="1" applyFill="1" applyBorder="1" applyAlignment="1" applyProtection="1">
      <alignment horizontal="center" vertical="center"/>
    </xf>
    <xf numFmtId="0" fontId="26" fillId="0" borderId="2" xfId="0" quotePrefix="1" applyFont="1" applyBorder="1" applyAlignment="1" applyProtection="1">
      <alignment vertical="center" wrapText="1"/>
      <protection locked="0"/>
    </xf>
    <xf numFmtId="0" fontId="26" fillId="0" borderId="0" xfId="0" quotePrefix="1" applyFont="1" applyBorder="1" applyAlignment="1" applyProtection="1">
      <alignment vertical="center" wrapText="1"/>
      <protection locked="0"/>
    </xf>
    <xf numFmtId="0" fontId="18" fillId="0" borderId="10" xfId="0" applyFont="1" applyFill="1" applyBorder="1" applyAlignment="1" applyProtection="1">
      <alignment horizontal="center" vertical="center"/>
    </xf>
    <xf numFmtId="1" fontId="28" fillId="0" borderId="11" xfId="0" applyNumberFormat="1" applyFont="1" applyBorder="1" applyAlignment="1" applyProtection="1">
      <alignment horizontal="center" vertical="center"/>
    </xf>
    <xf numFmtId="0" fontId="19" fillId="0" borderId="10" xfId="0" applyFont="1" applyBorder="1" applyAlignment="1" applyProtection="1">
      <alignment horizontal="center" vertical="center" textRotation="90" wrapText="1"/>
      <protection locked="0"/>
    </xf>
    <xf numFmtId="0" fontId="27" fillId="2" borderId="8" xfId="0" applyFont="1" applyFill="1" applyBorder="1" applyAlignment="1" applyProtection="1">
      <alignment horizontal="center" vertical="center" wrapText="1"/>
    </xf>
    <xf numFmtId="0" fontId="19" fillId="0" borderId="10" xfId="0" applyFont="1" applyBorder="1" applyAlignment="1" applyProtection="1">
      <alignment horizontal="center" vertical="center" wrapText="1"/>
    </xf>
    <xf numFmtId="1" fontId="19" fillId="0" borderId="10" xfId="0" applyNumberFormat="1" applyFont="1" applyBorder="1" applyAlignment="1" applyProtection="1">
      <alignment horizontal="center" vertical="center" wrapText="1"/>
    </xf>
    <xf numFmtId="0" fontId="19" fillId="0" borderId="10" xfId="0" applyFont="1" applyBorder="1" applyAlignment="1" applyProtection="1">
      <alignment horizontal="center" vertical="center"/>
      <protection locked="0"/>
    </xf>
    <xf numFmtId="0" fontId="68" fillId="0" borderId="13" xfId="0" applyFont="1" applyBorder="1" applyAlignment="1" applyProtection="1">
      <alignment horizontal="center" vertical="center" wrapText="1"/>
      <protection locked="0"/>
    </xf>
    <xf numFmtId="0" fontId="0" fillId="0" borderId="2" xfId="0" applyFont="1" applyBorder="1" applyAlignment="1">
      <alignment horizontal="left" vertical="center" wrapText="1"/>
    </xf>
    <xf numFmtId="0" fontId="0" fillId="0" borderId="0" xfId="0" applyFont="1" applyBorder="1" applyAlignment="1">
      <alignment horizontal="left" vertical="center" wrapText="1"/>
    </xf>
    <xf numFmtId="0" fontId="68" fillId="0" borderId="12" xfId="0" applyFont="1" applyBorder="1" applyAlignment="1" applyProtection="1">
      <alignment horizontal="center" vertical="center" wrapText="1"/>
      <protection locked="0"/>
    </xf>
    <xf numFmtId="0" fontId="0" fillId="0" borderId="2" xfId="0" applyFont="1" applyBorder="1" applyAlignment="1">
      <alignment vertical="center" wrapText="1"/>
    </xf>
    <xf numFmtId="0" fontId="0" fillId="0" borderId="0" xfId="0" applyFont="1" applyBorder="1" applyAlignment="1">
      <alignment vertical="center" wrapText="1"/>
    </xf>
    <xf numFmtId="0" fontId="68" fillId="0" borderId="10" xfId="0" applyFont="1" applyBorder="1" applyAlignment="1" applyProtection="1">
      <alignment horizontal="center" vertical="center" wrapText="1"/>
      <protection locked="0"/>
    </xf>
    <xf numFmtId="0" fontId="28" fillId="3" borderId="10" xfId="0" applyFont="1" applyFill="1" applyBorder="1" applyAlignment="1" applyProtection="1">
      <alignment horizontal="center" vertical="center" wrapText="1"/>
      <protection locked="0"/>
    </xf>
    <xf numFmtId="0" fontId="0" fillId="0" borderId="0" xfId="0" quotePrefix="1" applyAlignment="1">
      <alignment wrapText="1"/>
    </xf>
    <xf numFmtId="0" fontId="29" fillId="3" borderId="13" xfId="0" applyFont="1" applyFill="1" applyBorder="1" applyAlignment="1" applyProtection="1">
      <alignment horizontal="center" vertical="center" wrapText="1"/>
    </xf>
    <xf numFmtId="0" fontId="28" fillId="0" borderId="17" xfId="0" applyFont="1" applyBorder="1" applyAlignment="1" applyProtection="1">
      <alignment horizontal="center" vertical="center" wrapText="1"/>
      <protection locked="0"/>
    </xf>
    <xf numFmtId="0" fontId="28" fillId="0" borderId="1" xfId="0" applyFont="1" applyBorder="1" applyAlignment="1">
      <alignment horizontal="center" vertical="center" wrapText="1"/>
    </xf>
    <xf numFmtId="14" fontId="28" fillId="0" borderId="17" xfId="0" applyNumberFormat="1" applyFont="1" applyBorder="1" applyAlignment="1" applyProtection="1">
      <alignment horizontal="center" vertical="center"/>
      <protection locked="0"/>
    </xf>
    <xf numFmtId="0" fontId="19" fillId="3" borderId="3" xfId="0" applyFont="1" applyFill="1" applyBorder="1" applyAlignment="1" applyProtection="1">
      <alignment horizontal="center" vertical="center" wrapText="1"/>
      <protection locked="0"/>
    </xf>
    <xf numFmtId="0" fontId="19" fillId="3" borderId="17" xfId="0" applyFont="1" applyFill="1" applyBorder="1" applyAlignment="1" applyProtection="1">
      <alignment horizontal="center" vertical="center" wrapText="1"/>
      <protection locked="0"/>
    </xf>
    <xf numFmtId="0" fontId="19" fillId="3" borderId="1" xfId="0" applyFont="1" applyFill="1" applyBorder="1" applyAlignment="1">
      <alignment horizontal="center" vertical="center" wrapText="1"/>
    </xf>
    <xf numFmtId="14" fontId="19" fillId="3" borderId="17" xfId="0" applyNumberFormat="1" applyFont="1" applyFill="1" applyBorder="1" applyAlignment="1" applyProtection="1">
      <alignment horizontal="center" vertical="center"/>
      <protection locked="0"/>
    </xf>
    <xf numFmtId="0" fontId="19" fillId="3" borderId="17" xfId="0" applyFont="1" applyFill="1" applyBorder="1" applyAlignment="1" applyProtection="1">
      <alignment horizontal="center" vertical="center"/>
      <protection locked="0"/>
    </xf>
    <xf numFmtId="0" fontId="18" fillId="0" borderId="3" xfId="0" applyFont="1" applyBorder="1" applyAlignment="1" applyProtection="1">
      <alignment vertical="center"/>
    </xf>
    <xf numFmtId="0" fontId="29" fillId="0" borderId="1" xfId="0" applyFont="1" applyBorder="1" applyAlignment="1">
      <alignment horizontal="center" vertical="center" wrapText="1"/>
    </xf>
    <xf numFmtId="0" fontId="18" fillId="0" borderId="18" xfId="0" applyFont="1" applyBorder="1" applyAlignment="1" applyProtection="1">
      <alignment vertical="center"/>
    </xf>
    <xf numFmtId="0" fontId="28" fillId="0" borderId="4" xfId="0" applyFont="1" applyBorder="1" applyAlignment="1" applyProtection="1">
      <alignment horizontal="center" vertical="center"/>
      <protection locked="0"/>
    </xf>
    <xf numFmtId="0" fontId="2" fillId="0" borderId="2" xfId="0" quotePrefix="1" applyFont="1" applyBorder="1" applyAlignment="1">
      <alignment horizontal="left" wrapText="1"/>
    </xf>
    <xf numFmtId="0" fontId="2" fillId="0" borderId="0" xfId="0" quotePrefix="1" applyFont="1" applyBorder="1" applyAlignment="1">
      <alignment horizontal="left" wrapText="1"/>
    </xf>
    <xf numFmtId="0" fontId="2" fillId="0" borderId="2" xfId="0" quotePrefix="1" applyFont="1" applyBorder="1" applyAlignment="1">
      <alignment wrapText="1"/>
    </xf>
    <xf numFmtId="0" fontId="2" fillId="0" borderId="0" xfId="0" quotePrefix="1" applyFont="1" applyBorder="1" applyAlignment="1">
      <alignment wrapText="1"/>
    </xf>
    <xf numFmtId="0" fontId="2" fillId="0" borderId="2" xfId="0" applyFont="1" applyBorder="1" applyAlignment="1">
      <alignment horizontal="left" wrapText="1"/>
    </xf>
    <xf numFmtId="0" fontId="2" fillId="0" borderId="0" xfId="0" applyFont="1" applyBorder="1" applyAlignment="1">
      <alignment horizontal="left" wrapText="1"/>
    </xf>
    <xf numFmtId="0" fontId="28" fillId="0" borderId="12" xfId="0" applyFont="1" applyBorder="1" applyAlignment="1" applyProtection="1">
      <alignment horizontal="left" vertical="center"/>
      <protection locked="0"/>
    </xf>
    <xf numFmtId="0" fontId="28" fillId="0" borderId="10" xfId="0" applyFont="1" applyBorder="1" applyAlignment="1" applyProtection="1">
      <alignment horizontal="left" vertical="center"/>
      <protection locked="0"/>
    </xf>
    <xf numFmtId="0" fontId="19" fillId="0" borderId="2" xfId="0" applyFont="1" applyBorder="1" applyAlignment="1" applyProtection="1">
      <alignment horizontal="center" vertical="center" wrapText="1"/>
      <protection locked="0"/>
    </xf>
    <xf numFmtId="0" fontId="70" fillId="10" borderId="2" xfId="1" applyFont="1" applyFill="1" applyBorder="1" applyAlignment="1">
      <alignment horizontal="center" vertical="center" wrapText="1"/>
    </xf>
    <xf numFmtId="1" fontId="49" fillId="0" borderId="3" xfId="0" applyNumberFormat="1" applyFont="1" applyBorder="1" applyAlignment="1" applyProtection="1">
      <alignment horizontal="center" vertical="center" wrapText="1"/>
      <protection locked="0"/>
    </xf>
    <xf numFmtId="1" fontId="49" fillId="0" borderId="18" xfId="0" applyNumberFormat="1" applyFont="1" applyBorder="1" applyAlignment="1" applyProtection="1">
      <alignment horizontal="center" vertical="center" wrapText="1"/>
      <protection locked="0"/>
    </xf>
    <xf numFmtId="0" fontId="49" fillId="0" borderId="1" xfId="0" applyFont="1" applyBorder="1" applyAlignment="1" applyProtection="1">
      <alignment horizontal="center" vertical="top" wrapText="1"/>
      <protection locked="0"/>
    </xf>
    <xf numFmtId="14" fontId="49" fillId="0" borderId="3" xfId="0" applyNumberFormat="1" applyFont="1" applyBorder="1" applyAlignment="1" applyProtection="1">
      <alignment horizontal="center"/>
      <protection locked="0"/>
    </xf>
    <xf numFmtId="0" fontId="49" fillId="0" borderId="17" xfId="0" applyFont="1" applyBorder="1" applyAlignment="1" applyProtection="1">
      <alignment horizontal="center"/>
      <protection locked="0"/>
    </xf>
    <xf numFmtId="0" fontId="49" fillId="0" borderId="18" xfId="0" applyFont="1" applyBorder="1" applyAlignment="1" applyProtection="1">
      <alignment horizontal="center"/>
      <protection locked="0"/>
    </xf>
    <xf numFmtId="0" fontId="49" fillId="0" borderId="1" xfId="0" applyFont="1" applyBorder="1" applyAlignment="1" applyProtection="1">
      <alignment horizontal="center"/>
      <protection locked="0"/>
    </xf>
    <xf numFmtId="0" fontId="19" fillId="0" borderId="1" xfId="0" applyFont="1" applyBorder="1" applyAlignment="1" applyProtection="1">
      <alignment horizontal="center" vertical="center" wrapText="1"/>
    </xf>
    <xf numFmtId="0" fontId="26" fillId="0" borderId="1" xfId="2" applyFont="1" applyBorder="1" applyAlignment="1" applyProtection="1">
      <alignment horizontal="center" vertical="center" wrapText="1"/>
      <protection locked="0"/>
    </xf>
    <xf numFmtId="0" fontId="28" fillId="3" borderId="1" xfId="0" applyFont="1" applyFill="1" applyBorder="1" applyAlignment="1" applyProtection="1">
      <alignment horizontal="center" vertical="center" wrapText="1"/>
      <protection locked="0"/>
    </xf>
  </cellXfs>
  <cellStyles count="3">
    <cellStyle name="Hipervínculo" xfId="2" builtinId="8"/>
    <cellStyle name="Normal" xfId="0" builtinId="0"/>
    <cellStyle name="Normal 3" xfId="1"/>
  </cellStyles>
  <dxfs count="376">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colors>
    <mruColors>
      <color rgb="FF0066FF"/>
      <color rgb="FFFF3399"/>
      <color rgb="FFFF66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34</xdr:col>
      <xdr:colOff>0</xdr:colOff>
      <xdr:row>6</xdr:row>
      <xdr:rowOff>4536</xdr:rowOff>
    </xdr:to>
    <xdr:grpSp>
      <xdr:nvGrpSpPr>
        <xdr:cNvPr id="3" name="Group 4">
          <a:extLst>
            <a:ext uri="{FF2B5EF4-FFF2-40B4-BE49-F238E27FC236}">
              <a16:creationId xmlns:a16="http://schemas.microsoft.com/office/drawing/2014/main" xmlns="" id="{00000000-0008-0000-0000-000003000000}"/>
            </a:ext>
          </a:extLst>
        </xdr:cNvPr>
        <xdr:cNvGrpSpPr>
          <a:grpSpLocks/>
        </xdr:cNvGrpSpPr>
      </xdr:nvGrpSpPr>
      <xdr:grpSpPr bwMode="auto">
        <a:xfrm>
          <a:off x="0" y="31750"/>
          <a:ext cx="24717375" cy="1115786"/>
          <a:chOff x="-8" y="0"/>
          <a:chExt cx="1382" cy="136"/>
        </a:xfrm>
      </xdr:grpSpPr>
      <xdr:sp macro="" textlink="">
        <xdr:nvSpPr>
          <xdr:cNvPr id="4" name="1 CuadroTexto">
            <a:extLst>
              <a:ext uri="{FF2B5EF4-FFF2-40B4-BE49-F238E27FC236}">
                <a16:creationId xmlns:a16="http://schemas.microsoft.com/office/drawing/2014/main" xmlns="" id="{00000000-0008-0000-0000-000004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5" name="3 CuadroTexto">
            <a:extLst>
              <a:ext uri="{FF2B5EF4-FFF2-40B4-BE49-F238E27FC236}">
                <a16:creationId xmlns:a16="http://schemas.microsoft.com/office/drawing/2014/main" xmlns="" id="{00000000-0008-0000-0000-000005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6" name="7 CuadroTexto">
            <a:extLst>
              <a:ext uri="{FF2B5EF4-FFF2-40B4-BE49-F238E27FC236}">
                <a16:creationId xmlns:a16="http://schemas.microsoft.com/office/drawing/2014/main" xmlns="" id="{00000000-0008-0000-0000-000006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7" name="8 CuadroTexto">
            <a:extLst>
              <a:ext uri="{FF2B5EF4-FFF2-40B4-BE49-F238E27FC236}">
                <a16:creationId xmlns:a16="http://schemas.microsoft.com/office/drawing/2014/main" xmlns="" id="{00000000-0008-0000-0000-000007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8" name="10 CuadroTexto">
            <a:extLst>
              <a:ext uri="{FF2B5EF4-FFF2-40B4-BE49-F238E27FC236}">
                <a16:creationId xmlns:a16="http://schemas.microsoft.com/office/drawing/2014/main" xmlns="" id="{00000000-0008-0000-0000-000008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CORRUPCIÓN</a:t>
            </a:r>
          </a:p>
        </xdr:txBody>
      </xdr:sp>
      <xdr:sp macro="" textlink="">
        <xdr:nvSpPr>
          <xdr:cNvPr id="9" name="11 CuadroTexto">
            <a:extLst>
              <a:ext uri="{FF2B5EF4-FFF2-40B4-BE49-F238E27FC236}">
                <a16:creationId xmlns:a16="http://schemas.microsoft.com/office/drawing/2014/main" xmlns="" id="{00000000-0008-0000-0000-000009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10" name="12 CuadroTexto">
            <a:extLst>
              <a:ext uri="{FF2B5EF4-FFF2-40B4-BE49-F238E27FC236}">
                <a16:creationId xmlns:a16="http://schemas.microsoft.com/office/drawing/2014/main" xmlns="" id="{00000000-0008-0000-0000-00000A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1" name="13 CuadroTexto">
            <a:extLst>
              <a:ext uri="{FF2B5EF4-FFF2-40B4-BE49-F238E27FC236}">
                <a16:creationId xmlns:a16="http://schemas.microsoft.com/office/drawing/2014/main" xmlns="" id="{00000000-0008-0000-0000-00000B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2" name="14 CuadroTexto">
            <a:extLst>
              <a:ext uri="{FF2B5EF4-FFF2-40B4-BE49-F238E27FC236}">
                <a16:creationId xmlns:a16="http://schemas.microsoft.com/office/drawing/2014/main" xmlns="" id="{00000000-0008-0000-0000-00000C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3" name="16 CuadroTexto">
            <a:extLst>
              <a:ext uri="{FF2B5EF4-FFF2-40B4-BE49-F238E27FC236}">
                <a16:creationId xmlns:a16="http://schemas.microsoft.com/office/drawing/2014/main" xmlns="" id="{00000000-0008-0000-0000-00000D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a:t>
            </a:r>
          </a:p>
        </xdr:txBody>
      </xdr:sp>
      <xdr:sp macro="" textlink="">
        <xdr:nvSpPr>
          <xdr:cNvPr id="14" name="17 CuadroTexto">
            <a:extLst>
              <a:ext uri="{FF2B5EF4-FFF2-40B4-BE49-F238E27FC236}">
                <a16:creationId xmlns:a16="http://schemas.microsoft.com/office/drawing/2014/main" xmlns="" id="{00000000-0008-0000-0000-00000E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1</a:t>
            </a:r>
          </a:p>
        </xdr:txBody>
      </xdr:sp>
      <xdr:sp macro="" textlink="">
        <xdr:nvSpPr>
          <xdr:cNvPr id="15" name="18 CuadroTexto">
            <a:extLst>
              <a:ext uri="{FF2B5EF4-FFF2-40B4-BE49-F238E27FC236}">
                <a16:creationId xmlns:a16="http://schemas.microsoft.com/office/drawing/2014/main" xmlns="" id="{00000000-0008-0000-0000-00000F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6" name="19 CuadroTexto">
            <a:extLst>
              <a:ext uri="{FF2B5EF4-FFF2-40B4-BE49-F238E27FC236}">
                <a16:creationId xmlns:a16="http://schemas.microsoft.com/office/drawing/2014/main" xmlns="" id="{00000000-0008-0000-0000-000010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NOVIEMBRE DE 2016</a:t>
            </a:r>
          </a:p>
        </xdr:txBody>
      </xdr:sp>
    </xdr:grpSp>
    <xdr:clientData/>
  </xdr:twoCellAnchor>
  <xdr:twoCellAnchor editAs="oneCell">
    <xdr:from>
      <xdr:col>0</xdr:col>
      <xdr:colOff>1226484</xdr:colOff>
      <xdr:row>0</xdr:row>
      <xdr:rowOff>79375</xdr:rowOff>
    </xdr:from>
    <xdr:to>
      <xdr:col>1</xdr:col>
      <xdr:colOff>622181</xdr:colOff>
      <xdr:row>5</xdr:row>
      <xdr:rowOff>149985</xdr:rowOff>
    </xdr:to>
    <xdr:pic>
      <xdr:nvPicPr>
        <xdr:cNvPr id="17" name="Imagen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11038" cy="1023110"/>
        </a:xfrm>
        <a:prstGeom prst="rect">
          <a:avLst/>
        </a:prstGeom>
      </xdr:spPr>
    </xdr:pic>
    <xdr:clientData/>
  </xdr:twoCellAnchor>
  <xdr:twoCellAnchor>
    <xdr:from>
      <xdr:col>11</xdr:col>
      <xdr:colOff>1397000</xdr:colOff>
      <xdr:row>47</xdr:row>
      <xdr:rowOff>0</xdr:rowOff>
    </xdr:from>
    <xdr:to>
      <xdr:col>11</xdr:col>
      <xdr:colOff>2968625</xdr:colOff>
      <xdr:row>47</xdr:row>
      <xdr:rowOff>0</xdr:rowOff>
    </xdr:to>
    <xdr:cxnSp macro="">
      <xdr:nvCxnSpPr>
        <xdr:cNvPr id="47" name="Conector recto 46">
          <a:extLst>
            <a:ext uri="{FF2B5EF4-FFF2-40B4-BE49-F238E27FC236}">
              <a16:creationId xmlns:a16="http://schemas.microsoft.com/office/drawing/2014/main" xmlns="" id="{00000000-0008-0000-0000-00002F000000}"/>
            </a:ext>
          </a:extLst>
        </xdr:cNvPr>
        <xdr:cNvCxnSpPr/>
      </xdr:nvCxnSpPr>
      <xdr:spPr>
        <a:xfrm>
          <a:off x="11620500" y="6492875"/>
          <a:ext cx="1571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1428750</xdr:colOff>
      <xdr:row>48</xdr:row>
      <xdr:rowOff>1</xdr:rowOff>
    </xdr:from>
    <xdr:to>
      <xdr:col>12</xdr:col>
      <xdr:colOff>0</xdr:colOff>
      <xdr:row>48</xdr:row>
      <xdr:rowOff>15875</xdr:rowOff>
    </xdr:to>
    <xdr:cxnSp macro="">
      <xdr:nvCxnSpPr>
        <xdr:cNvPr id="55" name="Conector recto 54">
          <a:extLst>
            <a:ext uri="{FF2B5EF4-FFF2-40B4-BE49-F238E27FC236}">
              <a16:creationId xmlns:a16="http://schemas.microsoft.com/office/drawing/2014/main" xmlns="" id="{00000000-0008-0000-0000-000037000000}"/>
            </a:ext>
          </a:extLst>
        </xdr:cNvPr>
        <xdr:cNvCxnSpPr/>
      </xdr:nvCxnSpPr>
      <xdr:spPr>
        <a:xfrm flipV="1">
          <a:off x="11652250" y="6683376"/>
          <a:ext cx="15557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6</xdr:row>
      <xdr:rowOff>101852</xdr:rowOff>
    </xdr:to>
    <xdr:pic>
      <xdr:nvPicPr>
        <xdr:cNvPr id="2" name="Imagen 16">
          <a:extLst>
            <a:ext uri="{FF2B5EF4-FFF2-40B4-BE49-F238E27FC236}">
              <a16:creationId xmlns="" xmlns:a16="http://schemas.microsoft.com/office/drawing/2014/main"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16438"/>
        </a:xfrm>
        <a:prstGeom prst="rect">
          <a:avLst/>
        </a:prstGeom>
      </xdr:spPr>
    </xdr:pic>
    <xdr:clientData/>
  </xdr:twoCellAnchor>
  <xdr:twoCellAnchor>
    <xdr:from>
      <xdr:col>9</xdr:col>
      <xdr:colOff>1397000</xdr:colOff>
      <xdr:row>47</xdr:row>
      <xdr:rowOff>0</xdr:rowOff>
    </xdr:from>
    <xdr:to>
      <xdr:col>9</xdr:col>
      <xdr:colOff>2968625</xdr:colOff>
      <xdr:row>47</xdr:row>
      <xdr:rowOff>0</xdr:rowOff>
    </xdr:to>
    <xdr:cxnSp macro="">
      <xdr:nvCxnSpPr>
        <xdr:cNvPr id="3" name="Conector recto 46">
          <a:extLst>
            <a:ext uri="{FF2B5EF4-FFF2-40B4-BE49-F238E27FC236}">
              <a16:creationId xmlns="" xmlns:a16="http://schemas.microsoft.com/office/drawing/2014/main" id="{00000000-0008-0000-0100-000011000000}"/>
            </a:ext>
          </a:extLst>
        </xdr:cNvPr>
        <xdr:cNvCxnSpPr/>
      </xdr:nvCxnSpPr>
      <xdr:spPr>
        <a:xfrm>
          <a:off x="10982325" y="2565082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48</xdr:row>
      <xdr:rowOff>1</xdr:rowOff>
    </xdr:from>
    <xdr:to>
      <xdr:col>10</xdr:col>
      <xdr:colOff>0</xdr:colOff>
      <xdr:row>48</xdr:row>
      <xdr:rowOff>15875</xdr:rowOff>
    </xdr:to>
    <xdr:cxnSp macro="">
      <xdr:nvCxnSpPr>
        <xdr:cNvPr id="4" name="Conector recto 54">
          <a:extLst>
            <a:ext uri="{FF2B5EF4-FFF2-40B4-BE49-F238E27FC236}">
              <a16:creationId xmlns="" xmlns:a16="http://schemas.microsoft.com/office/drawing/2014/main" id="{00000000-0008-0000-0100-000012000000}"/>
            </a:ext>
          </a:extLst>
        </xdr:cNvPr>
        <xdr:cNvCxnSpPr/>
      </xdr:nvCxnSpPr>
      <xdr:spPr>
        <a:xfrm flipV="1">
          <a:off x="10982325" y="2607945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296395</xdr:colOff>
      <xdr:row>0</xdr:row>
      <xdr:rowOff>56964</xdr:rowOff>
    </xdr:from>
    <xdr:ext cx="897285" cy="1009294"/>
    <xdr:pic>
      <xdr:nvPicPr>
        <xdr:cNvPr id="2" name="Imagen 16">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09294"/>
        </a:xfrm>
        <a:prstGeom prst="rect">
          <a:avLst/>
        </a:prstGeom>
      </xdr:spPr>
    </xdr:pic>
    <xdr:clientData/>
  </xdr:oneCellAnchor>
  <xdr:twoCellAnchor>
    <xdr:from>
      <xdr:col>9</xdr:col>
      <xdr:colOff>1397000</xdr:colOff>
      <xdr:row>54</xdr:row>
      <xdr:rowOff>0</xdr:rowOff>
    </xdr:from>
    <xdr:to>
      <xdr:col>9</xdr:col>
      <xdr:colOff>2968625</xdr:colOff>
      <xdr:row>54</xdr:row>
      <xdr:rowOff>0</xdr:rowOff>
    </xdr:to>
    <xdr:cxnSp macro="">
      <xdr:nvCxnSpPr>
        <xdr:cNvPr id="3" name="Conector recto 46">
          <a:extLst>
            <a:ext uri="{FF2B5EF4-FFF2-40B4-BE49-F238E27FC236}">
              <a16:creationId xmlns="" xmlns:a16="http://schemas.microsoft.com/office/drawing/2014/main" id="{00000000-0008-0000-0000-000003000000}"/>
            </a:ext>
          </a:extLst>
        </xdr:cNvPr>
        <xdr:cNvCxnSpPr/>
      </xdr:nvCxnSpPr>
      <xdr:spPr>
        <a:xfrm>
          <a:off x="10525125" y="2346960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55</xdr:row>
      <xdr:rowOff>1</xdr:rowOff>
    </xdr:from>
    <xdr:to>
      <xdr:col>10</xdr:col>
      <xdr:colOff>0</xdr:colOff>
      <xdr:row>55</xdr:row>
      <xdr:rowOff>15875</xdr:rowOff>
    </xdr:to>
    <xdr:cxnSp macro="">
      <xdr:nvCxnSpPr>
        <xdr:cNvPr id="4" name="Conector recto 54">
          <a:extLst>
            <a:ext uri="{FF2B5EF4-FFF2-40B4-BE49-F238E27FC236}">
              <a16:creationId xmlns="" xmlns:a16="http://schemas.microsoft.com/office/drawing/2014/main" id="{00000000-0008-0000-0000-000004000000}"/>
            </a:ext>
          </a:extLst>
        </xdr:cNvPr>
        <xdr:cNvCxnSpPr/>
      </xdr:nvCxnSpPr>
      <xdr:spPr>
        <a:xfrm flipV="1">
          <a:off x="10525125" y="23898226"/>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9</xdr:col>
      <xdr:colOff>0</xdr:colOff>
      <xdr:row>54</xdr:row>
      <xdr:rowOff>0</xdr:rowOff>
    </xdr:from>
    <xdr:ext cx="1571625" cy="38100"/>
    <xdr:grpSp>
      <xdr:nvGrpSpPr>
        <xdr:cNvPr id="5" name="Shape 2">
          <a:extLst>
            <a:ext uri="{FF2B5EF4-FFF2-40B4-BE49-F238E27FC236}">
              <a16:creationId xmlns="" xmlns:a16="http://schemas.microsoft.com/office/drawing/2014/main" id="{00000000-0008-0000-0000-000005000000}"/>
            </a:ext>
          </a:extLst>
        </xdr:cNvPr>
        <xdr:cNvGrpSpPr/>
      </xdr:nvGrpSpPr>
      <xdr:grpSpPr>
        <a:xfrm>
          <a:off x="10525125" y="19850100"/>
          <a:ext cx="1571625" cy="38100"/>
          <a:chOff x="4560188" y="3780000"/>
          <a:chExt cx="1571625" cy="0"/>
        </a:xfrm>
      </xdr:grpSpPr>
      <xdr:cxnSp macro="">
        <xdr:nvCxnSpPr>
          <xdr:cNvPr id="6" name="Shape 3">
            <a:extLst>
              <a:ext uri="{FF2B5EF4-FFF2-40B4-BE49-F238E27FC236}">
                <a16:creationId xmlns="" xmlns:a16="http://schemas.microsoft.com/office/drawing/2014/main" id="{00000000-0008-0000-0000-000006000000}"/>
              </a:ext>
            </a:extLst>
          </xdr:cNvPr>
          <xdr:cNvCxnSpPr/>
        </xdr:nvCxnSpPr>
        <xdr:spPr>
          <a:xfrm>
            <a:off x="4560188" y="3780000"/>
            <a:ext cx="1571625" cy="0"/>
          </a:xfrm>
          <a:prstGeom prst="straightConnector1">
            <a:avLst/>
          </a:prstGeom>
          <a:noFill/>
          <a:ln w="9525" cap="flat" cmpd="sng">
            <a:solidFill>
              <a:schemeClr val="dk1"/>
            </a:solidFill>
            <a:prstDash val="solid"/>
            <a:miter lim="800000"/>
            <a:headEnd type="none" w="sm" len="sm"/>
            <a:tailEnd type="none" w="sm" len="sm"/>
          </a:ln>
        </xdr:spPr>
      </xdr:cxnSp>
    </xdr:grpSp>
    <xdr:clientData fLocksWithSheet="0"/>
  </xdr:oneCellAnchor>
  <xdr:oneCellAnchor>
    <xdr:from>
      <xdr:col>9</xdr:col>
      <xdr:colOff>0</xdr:colOff>
      <xdr:row>55</xdr:row>
      <xdr:rowOff>0</xdr:rowOff>
    </xdr:from>
    <xdr:ext cx="38100" cy="9525"/>
    <xdr:grpSp>
      <xdr:nvGrpSpPr>
        <xdr:cNvPr id="7" name="Shape 2">
          <a:extLst>
            <a:ext uri="{FF2B5EF4-FFF2-40B4-BE49-F238E27FC236}">
              <a16:creationId xmlns="" xmlns:a16="http://schemas.microsoft.com/office/drawing/2014/main" id="{00000000-0008-0000-0000-000007000000}"/>
            </a:ext>
          </a:extLst>
        </xdr:cNvPr>
        <xdr:cNvGrpSpPr/>
      </xdr:nvGrpSpPr>
      <xdr:grpSpPr>
        <a:xfrm>
          <a:off x="10525125" y="20040600"/>
          <a:ext cx="38100" cy="9525"/>
          <a:chOff x="4812600" y="3775238"/>
          <a:chExt cx="1066800" cy="9525"/>
        </a:xfrm>
      </xdr:grpSpPr>
      <xdr:cxnSp macro="">
        <xdr:nvCxnSpPr>
          <xdr:cNvPr id="8" name="Shape 4">
            <a:extLst>
              <a:ext uri="{FF2B5EF4-FFF2-40B4-BE49-F238E27FC236}">
                <a16:creationId xmlns="" xmlns:a16="http://schemas.microsoft.com/office/drawing/2014/main" id="{00000000-0008-0000-0000-000008000000}"/>
              </a:ext>
            </a:extLst>
          </xdr:cNvPr>
          <xdr:cNvCxnSpPr/>
        </xdr:nvCxnSpPr>
        <xdr:spPr>
          <a:xfrm rot="10800000">
            <a:off x="4812600" y="3775238"/>
            <a:ext cx="1066800" cy="9525"/>
          </a:xfrm>
          <a:prstGeom prst="straightConnector1">
            <a:avLst/>
          </a:prstGeom>
          <a:noFill/>
          <a:ln w="9525" cap="flat" cmpd="sng">
            <a:solidFill>
              <a:schemeClr val="dk1"/>
            </a:solidFill>
            <a:prstDash val="solid"/>
            <a:miter lim="800000"/>
            <a:headEnd type="none" w="sm" len="sm"/>
            <a:tailEnd type="none" w="sm" len="sm"/>
          </a:ln>
        </xdr:spPr>
      </xdr:cxnSp>
    </xdr:grpSp>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5</xdr:row>
      <xdr:rowOff>120902</xdr:rowOff>
    </xdr:to>
    <xdr:pic>
      <xdr:nvPicPr>
        <xdr:cNvPr id="2" name="Imagen 16">
          <a:extLst>
            <a:ext uri="{FF2B5EF4-FFF2-40B4-BE49-F238E27FC236}">
              <a16:creationId xmlns:a16="http://schemas.microsoft.com/office/drawing/2014/main" xmlns=""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16438"/>
        </a:xfrm>
        <a:prstGeom prst="rect">
          <a:avLst/>
        </a:prstGeom>
      </xdr:spPr>
    </xdr:pic>
    <xdr:clientData/>
  </xdr:twoCellAnchor>
  <xdr:twoCellAnchor>
    <xdr:from>
      <xdr:col>9</xdr:col>
      <xdr:colOff>1397000</xdr:colOff>
      <xdr:row>34</xdr:row>
      <xdr:rowOff>0</xdr:rowOff>
    </xdr:from>
    <xdr:to>
      <xdr:col>9</xdr:col>
      <xdr:colOff>2968625</xdr:colOff>
      <xdr:row>34</xdr:row>
      <xdr:rowOff>0</xdr:rowOff>
    </xdr:to>
    <xdr:cxnSp macro="">
      <xdr:nvCxnSpPr>
        <xdr:cNvPr id="3" name="Conector recto 46">
          <a:extLst>
            <a:ext uri="{FF2B5EF4-FFF2-40B4-BE49-F238E27FC236}">
              <a16:creationId xmlns:a16="http://schemas.microsoft.com/office/drawing/2014/main" xmlns="" id="{00000000-0008-0000-0100-000011000000}"/>
            </a:ext>
          </a:extLst>
        </xdr:cNvPr>
        <xdr:cNvCxnSpPr/>
      </xdr:nvCxnSpPr>
      <xdr:spPr>
        <a:xfrm>
          <a:off x="11068050" y="1477327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35</xdr:row>
      <xdr:rowOff>1</xdr:rowOff>
    </xdr:from>
    <xdr:to>
      <xdr:col>10</xdr:col>
      <xdr:colOff>0</xdr:colOff>
      <xdr:row>35</xdr:row>
      <xdr:rowOff>15875</xdr:rowOff>
    </xdr:to>
    <xdr:cxnSp macro="">
      <xdr:nvCxnSpPr>
        <xdr:cNvPr id="4" name="Conector recto 54">
          <a:extLst>
            <a:ext uri="{FF2B5EF4-FFF2-40B4-BE49-F238E27FC236}">
              <a16:creationId xmlns:a16="http://schemas.microsoft.com/office/drawing/2014/main" xmlns="" id="{00000000-0008-0000-0100-000012000000}"/>
            </a:ext>
          </a:extLst>
        </xdr:cNvPr>
        <xdr:cNvCxnSpPr/>
      </xdr:nvCxnSpPr>
      <xdr:spPr>
        <a:xfrm flipV="1">
          <a:off x="11068050" y="15306676"/>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5</xdr:row>
      <xdr:rowOff>120902</xdr:rowOff>
    </xdr:to>
    <xdr:pic>
      <xdr:nvPicPr>
        <xdr:cNvPr id="2" name="Imagen 16">
          <a:extLst>
            <a:ext uri="{FF2B5EF4-FFF2-40B4-BE49-F238E27FC236}">
              <a16:creationId xmlns="" xmlns:a16="http://schemas.microsoft.com/office/drawing/2014/main"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16438"/>
        </a:xfrm>
        <a:prstGeom prst="rect">
          <a:avLst/>
        </a:prstGeom>
      </xdr:spPr>
    </xdr:pic>
    <xdr:clientData/>
  </xdr:twoCellAnchor>
  <xdr:twoCellAnchor>
    <xdr:from>
      <xdr:col>9</xdr:col>
      <xdr:colOff>1397000</xdr:colOff>
      <xdr:row>47</xdr:row>
      <xdr:rowOff>0</xdr:rowOff>
    </xdr:from>
    <xdr:to>
      <xdr:col>9</xdr:col>
      <xdr:colOff>2968625</xdr:colOff>
      <xdr:row>47</xdr:row>
      <xdr:rowOff>0</xdr:rowOff>
    </xdr:to>
    <xdr:cxnSp macro="">
      <xdr:nvCxnSpPr>
        <xdr:cNvPr id="3" name="Conector recto 46">
          <a:extLst>
            <a:ext uri="{FF2B5EF4-FFF2-40B4-BE49-F238E27FC236}">
              <a16:creationId xmlns="" xmlns:a16="http://schemas.microsoft.com/office/drawing/2014/main" id="{00000000-0008-0000-0100-000011000000}"/>
            </a:ext>
          </a:extLst>
        </xdr:cNvPr>
        <xdr:cNvCxnSpPr/>
      </xdr:nvCxnSpPr>
      <xdr:spPr>
        <a:xfrm>
          <a:off x="11153775" y="1988820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48</xdr:row>
      <xdr:rowOff>1</xdr:rowOff>
    </xdr:from>
    <xdr:to>
      <xdr:col>10</xdr:col>
      <xdr:colOff>0</xdr:colOff>
      <xdr:row>48</xdr:row>
      <xdr:rowOff>15875</xdr:rowOff>
    </xdr:to>
    <xdr:cxnSp macro="">
      <xdr:nvCxnSpPr>
        <xdr:cNvPr id="4" name="Conector recto 54">
          <a:extLst>
            <a:ext uri="{FF2B5EF4-FFF2-40B4-BE49-F238E27FC236}">
              <a16:creationId xmlns="" xmlns:a16="http://schemas.microsoft.com/office/drawing/2014/main" id="{00000000-0008-0000-0100-000012000000}"/>
            </a:ext>
          </a:extLst>
        </xdr:cNvPr>
        <xdr:cNvCxnSpPr/>
      </xdr:nvCxnSpPr>
      <xdr:spPr>
        <a:xfrm flipV="1">
          <a:off x="11153775" y="20316826"/>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5</xdr:row>
      <xdr:rowOff>120902</xdr:rowOff>
    </xdr:to>
    <xdr:pic>
      <xdr:nvPicPr>
        <xdr:cNvPr id="2" name="Imagen 16">
          <a:extLst>
            <a:ext uri="{FF2B5EF4-FFF2-40B4-BE49-F238E27FC236}">
              <a16:creationId xmlns=""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16438"/>
        </a:xfrm>
        <a:prstGeom prst="rect">
          <a:avLst/>
        </a:prstGeom>
      </xdr:spPr>
    </xdr:pic>
    <xdr:clientData/>
  </xdr:twoCellAnchor>
  <xdr:twoCellAnchor>
    <xdr:from>
      <xdr:col>9</xdr:col>
      <xdr:colOff>1397000</xdr:colOff>
      <xdr:row>40</xdr:row>
      <xdr:rowOff>0</xdr:rowOff>
    </xdr:from>
    <xdr:to>
      <xdr:col>9</xdr:col>
      <xdr:colOff>2968625</xdr:colOff>
      <xdr:row>40</xdr:row>
      <xdr:rowOff>0</xdr:rowOff>
    </xdr:to>
    <xdr:cxnSp macro="">
      <xdr:nvCxnSpPr>
        <xdr:cNvPr id="3" name="Conector recto 46">
          <a:extLst>
            <a:ext uri="{FF2B5EF4-FFF2-40B4-BE49-F238E27FC236}">
              <a16:creationId xmlns="" xmlns:a16="http://schemas.microsoft.com/office/drawing/2014/main" id="{980E99A7-8F63-4A22-98A0-E521D766FBAD}"/>
            </a:ext>
          </a:extLst>
        </xdr:cNvPr>
        <xdr:cNvCxnSpPr/>
      </xdr:nvCxnSpPr>
      <xdr:spPr>
        <a:xfrm>
          <a:off x="10525125" y="2037397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41</xdr:row>
      <xdr:rowOff>1</xdr:rowOff>
    </xdr:from>
    <xdr:to>
      <xdr:col>10</xdr:col>
      <xdr:colOff>0</xdr:colOff>
      <xdr:row>41</xdr:row>
      <xdr:rowOff>15875</xdr:rowOff>
    </xdr:to>
    <xdr:cxnSp macro="">
      <xdr:nvCxnSpPr>
        <xdr:cNvPr id="4" name="Conector recto 54">
          <a:extLst>
            <a:ext uri="{FF2B5EF4-FFF2-40B4-BE49-F238E27FC236}">
              <a16:creationId xmlns="" xmlns:a16="http://schemas.microsoft.com/office/drawing/2014/main" id="{6D5EF26F-C983-4849-9927-749021DF866D}"/>
            </a:ext>
          </a:extLst>
        </xdr:cNvPr>
        <xdr:cNvCxnSpPr/>
      </xdr:nvCxnSpPr>
      <xdr:spPr>
        <a:xfrm flipV="1">
          <a:off x="10525125" y="2080260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5</xdr:row>
      <xdr:rowOff>120902</xdr:rowOff>
    </xdr:to>
    <xdr:pic>
      <xdr:nvPicPr>
        <xdr:cNvPr id="2" name="Imagen 16">
          <a:extLst>
            <a:ext uri="{FF2B5EF4-FFF2-40B4-BE49-F238E27FC236}">
              <a16:creationId xmlns:a16="http://schemas.microsoft.com/office/drawing/2014/main" xmlns=""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16438"/>
        </a:xfrm>
        <a:prstGeom prst="rect">
          <a:avLst/>
        </a:prstGeom>
      </xdr:spPr>
    </xdr:pic>
    <xdr:clientData/>
  </xdr:twoCellAnchor>
  <xdr:twoCellAnchor>
    <xdr:from>
      <xdr:col>9</xdr:col>
      <xdr:colOff>1397000</xdr:colOff>
      <xdr:row>40</xdr:row>
      <xdr:rowOff>0</xdr:rowOff>
    </xdr:from>
    <xdr:to>
      <xdr:col>9</xdr:col>
      <xdr:colOff>2968625</xdr:colOff>
      <xdr:row>40</xdr:row>
      <xdr:rowOff>0</xdr:rowOff>
    </xdr:to>
    <xdr:cxnSp macro="">
      <xdr:nvCxnSpPr>
        <xdr:cNvPr id="3" name="Conector recto 46">
          <a:extLst>
            <a:ext uri="{FF2B5EF4-FFF2-40B4-BE49-F238E27FC236}">
              <a16:creationId xmlns:a16="http://schemas.microsoft.com/office/drawing/2014/main" xmlns="" id="{00000000-0008-0000-0100-000011000000}"/>
            </a:ext>
          </a:extLst>
        </xdr:cNvPr>
        <xdr:cNvCxnSpPr/>
      </xdr:nvCxnSpPr>
      <xdr:spPr>
        <a:xfrm>
          <a:off x="11134725" y="2494597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41</xdr:row>
      <xdr:rowOff>1</xdr:rowOff>
    </xdr:from>
    <xdr:to>
      <xdr:col>10</xdr:col>
      <xdr:colOff>0</xdr:colOff>
      <xdr:row>41</xdr:row>
      <xdr:rowOff>15875</xdr:rowOff>
    </xdr:to>
    <xdr:cxnSp macro="">
      <xdr:nvCxnSpPr>
        <xdr:cNvPr id="4" name="Conector recto 54">
          <a:extLst>
            <a:ext uri="{FF2B5EF4-FFF2-40B4-BE49-F238E27FC236}">
              <a16:creationId xmlns:a16="http://schemas.microsoft.com/office/drawing/2014/main" xmlns="" id="{00000000-0008-0000-0100-000012000000}"/>
            </a:ext>
          </a:extLst>
        </xdr:cNvPr>
        <xdr:cNvCxnSpPr/>
      </xdr:nvCxnSpPr>
      <xdr:spPr>
        <a:xfrm flipV="1">
          <a:off x="11134725" y="2537460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6</xdr:row>
      <xdr:rowOff>101852</xdr:rowOff>
    </xdr:to>
    <xdr:pic>
      <xdr:nvPicPr>
        <xdr:cNvPr id="2" name="Imagen 16">
          <a:extLst>
            <a:ext uri="{FF2B5EF4-FFF2-40B4-BE49-F238E27FC236}">
              <a16:creationId xmlns:a16="http://schemas.microsoft.com/office/drawing/2014/main" xmlns=""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16438"/>
        </a:xfrm>
        <a:prstGeom prst="rect">
          <a:avLst/>
        </a:prstGeom>
      </xdr:spPr>
    </xdr:pic>
    <xdr:clientData/>
  </xdr:twoCellAnchor>
  <xdr:twoCellAnchor>
    <xdr:from>
      <xdr:col>9</xdr:col>
      <xdr:colOff>1397000</xdr:colOff>
      <xdr:row>33</xdr:row>
      <xdr:rowOff>0</xdr:rowOff>
    </xdr:from>
    <xdr:to>
      <xdr:col>9</xdr:col>
      <xdr:colOff>2968625</xdr:colOff>
      <xdr:row>33</xdr:row>
      <xdr:rowOff>0</xdr:rowOff>
    </xdr:to>
    <xdr:cxnSp macro="">
      <xdr:nvCxnSpPr>
        <xdr:cNvPr id="3" name="Conector recto 46">
          <a:extLst>
            <a:ext uri="{FF2B5EF4-FFF2-40B4-BE49-F238E27FC236}">
              <a16:creationId xmlns:a16="http://schemas.microsoft.com/office/drawing/2014/main" xmlns="" id="{00000000-0008-0000-0100-000011000000}"/>
            </a:ext>
          </a:extLst>
        </xdr:cNvPr>
        <xdr:cNvCxnSpPr/>
      </xdr:nvCxnSpPr>
      <xdr:spPr>
        <a:xfrm>
          <a:off x="10725150" y="1789747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34</xdr:row>
      <xdr:rowOff>1</xdr:rowOff>
    </xdr:from>
    <xdr:to>
      <xdr:col>10</xdr:col>
      <xdr:colOff>0</xdr:colOff>
      <xdr:row>34</xdr:row>
      <xdr:rowOff>15875</xdr:rowOff>
    </xdr:to>
    <xdr:cxnSp macro="">
      <xdr:nvCxnSpPr>
        <xdr:cNvPr id="4" name="Conector recto 54">
          <a:extLst>
            <a:ext uri="{FF2B5EF4-FFF2-40B4-BE49-F238E27FC236}">
              <a16:creationId xmlns:a16="http://schemas.microsoft.com/office/drawing/2014/main" xmlns="" id="{00000000-0008-0000-0100-000012000000}"/>
            </a:ext>
          </a:extLst>
        </xdr:cNvPr>
        <xdr:cNvCxnSpPr/>
      </xdr:nvCxnSpPr>
      <xdr:spPr>
        <a:xfrm flipV="1">
          <a:off x="10725150" y="1832610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1397000</xdr:colOff>
      <xdr:row>33</xdr:row>
      <xdr:rowOff>0</xdr:rowOff>
    </xdr:from>
    <xdr:to>
      <xdr:col>9</xdr:col>
      <xdr:colOff>2968625</xdr:colOff>
      <xdr:row>33</xdr:row>
      <xdr:rowOff>0</xdr:rowOff>
    </xdr:to>
    <xdr:cxnSp macro="">
      <xdr:nvCxnSpPr>
        <xdr:cNvPr id="5" name="Conector recto 46">
          <a:extLst>
            <a:ext uri="{FF2B5EF4-FFF2-40B4-BE49-F238E27FC236}">
              <a16:creationId xmlns:a16="http://schemas.microsoft.com/office/drawing/2014/main" xmlns="" id="{00000000-0008-0000-0100-000005000000}"/>
            </a:ext>
          </a:extLst>
        </xdr:cNvPr>
        <xdr:cNvCxnSpPr/>
      </xdr:nvCxnSpPr>
      <xdr:spPr>
        <a:xfrm>
          <a:off x="10725150" y="1789747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34</xdr:row>
      <xdr:rowOff>1</xdr:rowOff>
    </xdr:from>
    <xdr:to>
      <xdr:col>10</xdr:col>
      <xdr:colOff>0</xdr:colOff>
      <xdr:row>34</xdr:row>
      <xdr:rowOff>15875</xdr:rowOff>
    </xdr:to>
    <xdr:cxnSp macro="">
      <xdr:nvCxnSpPr>
        <xdr:cNvPr id="6" name="Conector recto 54">
          <a:extLst>
            <a:ext uri="{FF2B5EF4-FFF2-40B4-BE49-F238E27FC236}">
              <a16:creationId xmlns:a16="http://schemas.microsoft.com/office/drawing/2014/main" xmlns="" id="{00000000-0008-0000-0100-000006000000}"/>
            </a:ext>
          </a:extLst>
        </xdr:cNvPr>
        <xdr:cNvCxnSpPr/>
      </xdr:nvCxnSpPr>
      <xdr:spPr>
        <a:xfrm flipV="1">
          <a:off x="10725150" y="1832610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29</xdr:col>
      <xdr:colOff>1091972</xdr:colOff>
      <xdr:row>6</xdr:row>
      <xdr:rowOff>38100</xdr:rowOff>
    </xdr:to>
    <xdr:grpSp>
      <xdr:nvGrpSpPr>
        <xdr:cNvPr id="2" name="Group 4">
          <a:extLst>
            <a:ext uri="{FF2B5EF4-FFF2-40B4-BE49-F238E27FC236}">
              <a16:creationId xmlns:a16="http://schemas.microsoft.com/office/drawing/2014/main" xmlns="" id="{00000000-0008-0000-0300-000002000000}"/>
            </a:ext>
          </a:extLst>
        </xdr:cNvPr>
        <xdr:cNvGrpSpPr>
          <a:grpSpLocks/>
        </xdr:cNvGrpSpPr>
      </xdr:nvGrpSpPr>
      <xdr:grpSpPr bwMode="auto">
        <a:xfrm>
          <a:off x="0" y="31750"/>
          <a:ext cx="33057872" cy="1187450"/>
          <a:chOff x="-8" y="0"/>
          <a:chExt cx="1382" cy="136"/>
        </a:xfrm>
      </xdr:grpSpPr>
      <xdr:sp macro="" textlink="">
        <xdr:nvSpPr>
          <xdr:cNvPr id="3" name="1 CuadroTexto">
            <a:extLst>
              <a:ext uri="{FF2B5EF4-FFF2-40B4-BE49-F238E27FC236}">
                <a16:creationId xmlns:a16="http://schemas.microsoft.com/office/drawing/2014/main" xmlns="" id="{00000000-0008-0000-03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xmlns="" id="{00000000-0008-0000-03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xmlns="" id="{00000000-0008-0000-03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xmlns="" id="{00000000-0008-0000-03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xmlns="" id="{00000000-0008-0000-03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xmlns="" id="{00000000-0008-0000-03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xmlns="" id="{00000000-0008-0000-03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xmlns="" id="{00000000-0008-0000-03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xmlns="" id="{00000000-0008-0000-03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xmlns="" id="{00000000-0008-0000-03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xmlns="" id="{00000000-0008-0000-03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endParaRPr lang="es-ES" sz="1200" b="1" i="0" strike="noStrike">
              <a:solidFill>
                <a:srgbClr val="000000"/>
              </a:solidFill>
              <a:latin typeface="Times New Roman"/>
              <a:cs typeface="Times New Roman"/>
            </a:endParaRPr>
          </a:p>
        </xdr:txBody>
      </xdr:sp>
      <xdr:sp macro="" textlink="">
        <xdr:nvSpPr>
          <xdr:cNvPr id="14" name="18 CuadroTexto">
            <a:extLst>
              <a:ext uri="{FF2B5EF4-FFF2-40B4-BE49-F238E27FC236}">
                <a16:creationId xmlns:a16="http://schemas.microsoft.com/office/drawing/2014/main" xmlns="" id="{00000000-0008-0000-03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xmlns="" id="{00000000-0008-0000-03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endParaRPr lang="es-ES" sz="1000" b="1" i="0" strike="noStrike">
              <a:solidFill>
                <a:srgbClr val="000000"/>
              </a:solidFill>
              <a:latin typeface="Times New Roman"/>
              <a:cs typeface="Times New Roman"/>
            </a:endParaRPr>
          </a:p>
        </xdr:txBody>
      </xdr:sp>
    </xdr:grpSp>
    <xdr:clientData/>
  </xdr:twoCellAnchor>
  <xdr:twoCellAnchor editAs="oneCell">
    <xdr:from>
      <xdr:col>0</xdr:col>
      <xdr:colOff>1226484</xdr:colOff>
      <xdr:row>0</xdr:row>
      <xdr:rowOff>79375</xdr:rowOff>
    </xdr:from>
    <xdr:to>
      <xdr:col>1</xdr:col>
      <xdr:colOff>622181</xdr:colOff>
      <xdr:row>5</xdr:row>
      <xdr:rowOff>180292</xdr:rowOff>
    </xdr:to>
    <xdr:pic>
      <xdr:nvPicPr>
        <xdr:cNvPr id="16" name="Imagen 16">
          <a:extLst>
            <a:ext uri="{FF2B5EF4-FFF2-40B4-BE49-F238E27FC236}">
              <a16:creationId xmlns:a16="http://schemas.microsoft.com/office/drawing/2014/main" xmlns=""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twoCellAnchor>
    <xdr:from>
      <xdr:col>9</xdr:col>
      <xdr:colOff>1397000</xdr:colOff>
      <xdr:row>47</xdr:row>
      <xdr:rowOff>0</xdr:rowOff>
    </xdr:from>
    <xdr:to>
      <xdr:col>9</xdr:col>
      <xdr:colOff>2968625</xdr:colOff>
      <xdr:row>47</xdr:row>
      <xdr:rowOff>0</xdr:rowOff>
    </xdr:to>
    <xdr:cxnSp macro="">
      <xdr:nvCxnSpPr>
        <xdr:cNvPr id="17" name="Conector recto 46">
          <a:extLst>
            <a:ext uri="{FF2B5EF4-FFF2-40B4-BE49-F238E27FC236}">
              <a16:creationId xmlns:a16="http://schemas.microsoft.com/office/drawing/2014/main" xmlns="" id="{980E99A7-8F63-4A22-98A0-E521D766FBAD}"/>
            </a:ext>
          </a:extLst>
        </xdr:cNvPr>
        <xdr:cNvCxnSpPr/>
      </xdr:nvCxnSpPr>
      <xdr:spPr>
        <a:xfrm>
          <a:off x="11744325" y="979170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48</xdr:row>
      <xdr:rowOff>1</xdr:rowOff>
    </xdr:from>
    <xdr:to>
      <xdr:col>10</xdr:col>
      <xdr:colOff>0</xdr:colOff>
      <xdr:row>48</xdr:row>
      <xdr:rowOff>15875</xdr:rowOff>
    </xdr:to>
    <xdr:cxnSp macro="">
      <xdr:nvCxnSpPr>
        <xdr:cNvPr id="18" name="Conector recto 54">
          <a:extLst>
            <a:ext uri="{FF2B5EF4-FFF2-40B4-BE49-F238E27FC236}">
              <a16:creationId xmlns:a16="http://schemas.microsoft.com/office/drawing/2014/main" xmlns="" id="{6D5EF26F-C983-4849-9927-749021DF866D}"/>
            </a:ext>
          </a:extLst>
        </xdr:cNvPr>
        <xdr:cNvCxnSpPr/>
      </xdr:nvCxnSpPr>
      <xdr:spPr>
        <a:xfrm flipV="1">
          <a:off x="11744325" y="10220326"/>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6</xdr:row>
      <xdr:rowOff>101852</xdr:rowOff>
    </xdr:to>
    <xdr:pic>
      <xdr:nvPicPr>
        <xdr:cNvPr id="2" name="Imagen 16">
          <a:extLst>
            <a:ext uri="{FF2B5EF4-FFF2-40B4-BE49-F238E27FC236}">
              <a16:creationId xmlns:a16="http://schemas.microsoft.com/office/drawing/2014/main" xmlns=""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16438"/>
        </a:xfrm>
        <a:prstGeom prst="rect">
          <a:avLst/>
        </a:prstGeom>
      </xdr:spPr>
    </xdr:pic>
    <xdr:clientData/>
  </xdr:twoCellAnchor>
  <xdr:twoCellAnchor>
    <xdr:from>
      <xdr:col>9</xdr:col>
      <xdr:colOff>1397000</xdr:colOff>
      <xdr:row>33</xdr:row>
      <xdr:rowOff>0</xdr:rowOff>
    </xdr:from>
    <xdr:to>
      <xdr:col>9</xdr:col>
      <xdr:colOff>2968625</xdr:colOff>
      <xdr:row>33</xdr:row>
      <xdr:rowOff>0</xdr:rowOff>
    </xdr:to>
    <xdr:cxnSp macro="">
      <xdr:nvCxnSpPr>
        <xdr:cNvPr id="3" name="Conector recto 46">
          <a:extLst>
            <a:ext uri="{FF2B5EF4-FFF2-40B4-BE49-F238E27FC236}">
              <a16:creationId xmlns:a16="http://schemas.microsoft.com/office/drawing/2014/main" xmlns="" id="{00000000-0008-0000-0100-000011000000}"/>
            </a:ext>
          </a:extLst>
        </xdr:cNvPr>
        <xdr:cNvCxnSpPr/>
      </xdr:nvCxnSpPr>
      <xdr:spPr>
        <a:xfrm>
          <a:off x="10525125" y="1357312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34</xdr:row>
      <xdr:rowOff>1</xdr:rowOff>
    </xdr:from>
    <xdr:to>
      <xdr:col>10</xdr:col>
      <xdr:colOff>0</xdr:colOff>
      <xdr:row>34</xdr:row>
      <xdr:rowOff>15875</xdr:rowOff>
    </xdr:to>
    <xdr:cxnSp macro="">
      <xdr:nvCxnSpPr>
        <xdr:cNvPr id="4" name="Conector recto 54">
          <a:extLst>
            <a:ext uri="{FF2B5EF4-FFF2-40B4-BE49-F238E27FC236}">
              <a16:creationId xmlns:a16="http://schemas.microsoft.com/office/drawing/2014/main" xmlns="" id="{00000000-0008-0000-0100-000012000000}"/>
            </a:ext>
          </a:extLst>
        </xdr:cNvPr>
        <xdr:cNvCxnSpPr/>
      </xdr:nvCxnSpPr>
      <xdr:spPr>
        <a:xfrm flipV="1">
          <a:off x="10525125" y="1400175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mailto:juanl@idipron.gov.co" TargetMode="External"/><Relationship Id="rId1" Type="http://schemas.openxmlformats.org/officeDocument/2006/relationships/hyperlink" Target="mailto:carlosvc@idipron.gov.co"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mailto:mairar@idipron.gov.co" TargetMode="External"/><Relationship Id="rId1" Type="http://schemas.openxmlformats.org/officeDocument/2006/relationships/hyperlink" Target="mailto:mairar@idipron.gov.co"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juanl@idipron.gov.co" TargetMode="External"/><Relationship Id="rId2" Type="http://schemas.openxmlformats.org/officeDocument/2006/relationships/hyperlink" Target="mailto:audif@idipron.gov.co" TargetMode="External"/><Relationship Id="rId1" Type="http://schemas.openxmlformats.org/officeDocument/2006/relationships/hyperlink" Target="mailto:nayragualdrong@idipron.gov.co"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mailto:JUANL@IDIPRON.GOV.CO" TargetMode="External"/><Relationship Id="rId2" Type="http://schemas.openxmlformats.org/officeDocument/2006/relationships/hyperlink" Target="mailto:MARCELAR@IDIPRON.GOV.CO" TargetMode="External"/><Relationship Id="rId1" Type="http://schemas.openxmlformats.org/officeDocument/2006/relationships/hyperlink" Target="mailto:YENNYCC@IDIPRON.GOV.CO"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W50"/>
  <sheetViews>
    <sheetView topLeftCell="G1" zoomScale="60" zoomScaleNormal="60" workbookViewId="0">
      <selection activeCell="AF50" sqref="AF50"/>
    </sheetView>
  </sheetViews>
  <sheetFormatPr baseColWidth="10" defaultRowHeight="15" x14ac:dyDescent="0.25"/>
  <cols>
    <col min="1" max="1" width="22.5703125" style="5" customWidth="1"/>
    <col min="2" max="2" width="15.42578125" style="5" customWidth="1"/>
    <col min="3" max="3" width="16.140625" style="5" customWidth="1"/>
    <col min="4" max="4" width="21.5703125" style="5" customWidth="1"/>
    <col min="5" max="5" width="19.140625" style="5" customWidth="1"/>
    <col min="6" max="6" width="2" style="5" hidden="1" customWidth="1"/>
    <col min="7" max="7" width="18.28515625" style="5" customWidth="1"/>
    <col min="8" max="8" width="11.42578125" style="5" hidden="1" customWidth="1"/>
    <col min="9" max="9" width="10.42578125" style="5" hidden="1" customWidth="1"/>
    <col min="10" max="10" width="17.140625" style="5" customWidth="1"/>
    <col min="11" max="11" width="20.28515625" style="5" customWidth="1"/>
    <col min="12" max="12" width="44.7109375" style="5" customWidth="1"/>
    <col min="13" max="13" width="9.5703125" style="5" customWidth="1"/>
    <col min="14" max="19" width="11.42578125" style="5" hidden="1" customWidth="1"/>
    <col min="20" max="20" width="2.42578125" style="5" hidden="1" customWidth="1"/>
    <col min="21" max="21" width="10.42578125" style="5" customWidth="1"/>
    <col min="22" max="22" width="14.140625" style="5" customWidth="1"/>
    <col min="23" max="23" width="11.42578125" style="5" hidden="1" customWidth="1"/>
    <col min="24" max="24" width="15.28515625" style="5" customWidth="1"/>
    <col min="25" max="26" width="11.42578125" style="5" hidden="1" customWidth="1"/>
    <col min="27" max="27" width="16.42578125" style="5" customWidth="1"/>
    <col min="28" max="29" width="15.28515625" style="5" customWidth="1"/>
    <col min="30" max="30" width="17" style="5" customWidth="1"/>
    <col min="31" max="31" width="11.42578125" style="5"/>
    <col min="32" max="32" width="15.42578125" style="5" customWidth="1"/>
    <col min="33" max="33" width="19.140625" style="5" customWidth="1"/>
    <col min="34" max="34" width="16.140625" style="5" customWidth="1"/>
    <col min="35" max="16384" width="11.42578125" style="5"/>
  </cols>
  <sheetData>
    <row r="1" spans="1:34 16374:16377"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XET1" s="2" t="s">
        <v>1</v>
      </c>
      <c r="XEU1" s="3" t="s">
        <v>2</v>
      </c>
      <c r="XEV1" s="4"/>
    </row>
    <row r="2" spans="1:34 16374:1637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XET2" s="5" t="s">
        <v>17</v>
      </c>
      <c r="XEU2" s="5">
        <v>5</v>
      </c>
      <c r="XEV2" s="6"/>
    </row>
    <row r="3" spans="1:34 16374:16377"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XET3" s="5" t="s">
        <v>16</v>
      </c>
      <c r="XEU3" s="5">
        <v>4</v>
      </c>
      <c r="XEV3" s="6"/>
    </row>
    <row r="4" spans="1:34 16374:16377"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XET4" s="5" t="s">
        <v>15</v>
      </c>
      <c r="XEU4" s="5">
        <v>3</v>
      </c>
      <c r="XEV4" s="6"/>
    </row>
    <row r="5" spans="1:34 16374:16377"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XET5" s="5" t="s">
        <v>14</v>
      </c>
      <c r="XEU5" s="5">
        <v>2</v>
      </c>
      <c r="XEV5" s="6"/>
    </row>
    <row r="6" spans="1:34 16374:16377"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XET6" s="5" t="s">
        <v>13</v>
      </c>
      <c r="XEU6" s="5">
        <v>1</v>
      </c>
      <c r="XEV6" s="6"/>
    </row>
    <row r="7" spans="1:34 16374:16377" ht="21" customHeight="1" x14ac:dyDescent="0.25">
      <c r="A7" s="171" t="s">
        <v>53</v>
      </c>
      <c r="B7" s="172"/>
      <c r="C7" s="172"/>
      <c r="D7" s="173"/>
      <c r="E7" s="1"/>
      <c r="F7" s="1"/>
      <c r="G7" s="1"/>
      <c r="H7" s="1"/>
      <c r="I7" s="1"/>
      <c r="J7" s="1"/>
      <c r="K7" s="1"/>
      <c r="L7" s="1"/>
      <c r="M7" s="1"/>
      <c r="N7" s="1"/>
      <c r="O7" s="1"/>
      <c r="P7" s="1"/>
      <c r="Q7" s="1"/>
      <c r="R7" s="1"/>
      <c r="S7" s="1"/>
      <c r="T7" s="1"/>
      <c r="U7" s="1"/>
      <c r="V7" s="1"/>
      <c r="W7" s="1"/>
      <c r="X7" s="1"/>
      <c r="Y7" s="1"/>
      <c r="Z7" s="1"/>
      <c r="AA7" s="1"/>
      <c r="AB7" s="1"/>
      <c r="AC7" s="1"/>
      <c r="AD7" s="1"/>
      <c r="AE7" s="1"/>
      <c r="AF7" s="1"/>
      <c r="AG7" s="1"/>
      <c r="AH7" s="36"/>
      <c r="XET7" s="91" t="s">
        <v>0</v>
      </c>
      <c r="XEU7" s="92"/>
    </row>
    <row r="8" spans="1:34 16374:16377" x14ac:dyDescent="0.25">
      <c r="A8" s="129" t="s">
        <v>52</v>
      </c>
      <c r="B8" s="129"/>
      <c r="C8" s="129"/>
      <c r="D8" s="129"/>
      <c r="E8" s="129" t="s">
        <v>21</v>
      </c>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84" t="s">
        <v>27</v>
      </c>
      <c r="AF8" s="186" t="s">
        <v>38</v>
      </c>
      <c r="AG8" s="187"/>
      <c r="AH8" s="188"/>
      <c r="XET8" s="91" t="s">
        <v>2</v>
      </c>
      <c r="XEU8" s="92"/>
    </row>
    <row r="9" spans="1:34 16374:16377" x14ac:dyDescent="0.25">
      <c r="A9" s="132" t="s">
        <v>39</v>
      </c>
      <c r="B9" s="134" t="s">
        <v>40</v>
      </c>
      <c r="C9" s="134" t="s">
        <v>41</v>
      </c>
      <c r="D9" s="136" t="s">
        <v>42</v>
      </c>
      <c r="E9" s="129" t="s">
        <v>22</v>
      </c>
      <c r="F9" s="129"/>
      <c r="G9" s="129"/>
      <c r="H9" s="129"/>
      <c r="I9" s="129"/>
      <c r="J9" s="129"/>
      <c r="K9" s="206" t="s">
        <v>25</v>
      </c>
      <c r="L9" s="129" t="s">
        <v>24</v>
      </c>
      <c r="M9" s="129"/>
      <c r="N9" s="129"/>
      <c r="O9" s="129"/>
      <c r="P9" s="129"/>
      <c r="Q9" s="129"/>
      <c r="R9" s="129"/>
      <c r="S9" s="129"/>
      <c r="T9" s="129"/>
      <c r="U9" s="129"/>
      <c r="V9" s="129"/>
      <c r="W9" s="129"/>
      <c r="X9" s="129"/>
      <c r="Y9" s="129"/>
      <c r="Z9" s="129"/>
      <c r="AA9" s="129"/>
      <c r="AB9" s="129"/>
      <c r="AC9" s="129"/>
      <c r="AD9" s="129"/>
      <c r="AE9" s="185"/>
      <c r="AF9" s="189"/>
      <c r="AG9" s="190"/>
      <c r="AH9" s="191"/>
      <c r="XET9" s="7" t="s">
        <v>18</v>
      </c>
      <c r="XEU9" s="7" t="s">
        <v>20</v>
      </c>
      <c r="XEV9" s="7" t="s">
        <v>19</v>
      </c>
    </row>
    <row r="10" spans="1:34 16374:16377" ht="15" customHeight="1" x14ac:dyDescent="0.25">
      <c r="A10" s="132"/>
      <c r="B10" s="134"/>
      <c r="C10" s="134"/>
      <c r="D10" s="136"/>
      <c r="E10" s="143" t="s">
        <v>43</v>
      </c>
      <c r="F10" s="143"/>
      <c r="G10" s="143"/>
      <c r="H10" s="143"/>
      <c r="I10" s="143"/>
      <c r="J10" s="143"/>
      <c r="K10" s="207"/>
      <c r="L10" s="112" t="s">
        <v>54</v>
      </c>
      <c r="M10" s="117" t="s">
        <v>23</v>
      </c>
      <c r="N10" s="8"/>
      <c r="O10" s="9"/>
      <c r="P10" s="9"/>
      <c r="Q10" s="9"/>
      <c r="R10" s="9"/>
      <c r="S10" s="9"/>
      <c r="T10" s="9"/>
      <c r="U10" s="197" t="s">
        <v>45</v>
      </c>
      <c r="V10" s="124" t="s">
        <v>44</v>
      </c>
      <c r="W10" s="125"/>
      <c r="X10" s="125"/>
      <c r="Y10" s="125"/>
      <c r="Z10" s="125"/>
      <c r="AA10" s="126"/>
      <c r="AB10" s="111" t="s">
        <v>49</v>
      </c>
      <c r="AC10" s="111"/>
      <c r="AD10" s="111"/>
      <c r="AE10" s="185"/>
      <c r="AF10" s="192"/>
      <c r="AG10" s="193"/>
      <c r="AH10" s="194"/>
      <c r="XET10" s="5">
        <v>5</v>
      </c>
      <c r="XEU10" s="5">
        <v>10</v>
      </c>
      <c r="XEV10" s="5">
        <v>20</v>
      </c>
    </row>
    <row r="11" spans="1:34 16374:16377" ht="32.25" customHeight="1" x14ac:dyDescent="0.25">
      <c r="A11" s="133"/>
      <c r="B11" s="135"/>
      <c r="C11" s="135"/>
      <c r="D11" s="137"/>
      <c r="E11" s="10" t="s">
        <v>8</v>
      </c>
      <c r="F11" s="11"/>
      <c r="G11" s="10" t="s">
        <v>9</v>
      </c>
      <c r="H11" s="11"/>
      <c r="I11" s="11"/>
      <c r="J11" s="12" t="s">
        <v>10</v>
      </c>
      <c r="K11" s="208"/>
      <c r="L11" s="113"/>
      <c r="M11" s="118"/>
      <c r="N11" s="13"/>
      <c r="O11" s="13"/>
      <c r="P11" s="13"/>
      <c r="Q11" s="13"/>
      <c r="R11" s="13"/>
      <c r="S11" s="13"/>
      <c r="T11" s="13"/>
      <c r="U11" s="198"/>
      <c r="V11" s="34" t="s">
        <v>8</v>
      </c>
      <c r="W11" s="14"/>
      <c r="X11" s="15" t="s">
        <v>9</v>
      </c>
      <c r="Y11" s="16"/>
      <c r="Z11" s="13"/>
      <c r="AA11" s="17" t="s">
        <v>10</v>
      </c>
      <c r="AB11" s="32" t="s">
        <v>46</v>
      </c>
      <c r="AC11" s="21" t="s">
        <v>47</v>
      </c>
      <c r="AD11" s="21" t="s">
        <v>48</v>
      </c>
      <c r="AE11" s="112"/>
      <c r="AF11" s="33" t="s">
        <v>47</v>
      </c>
      <c r="AG11" s="35" t="s">
        <v>50</v>
      </c>
      <c r="AH11" s="33" t="s">
        <v>51</v>
      </c>
      <c r="XET11" s="5" t="s">
        <v>11</v>
      </c>
      <c r="XEU11" s="5" t="s">
        <v>12</v>
      </c>
      <c r="XEV11" s="5" t="s">
        <v>9</v>
      </c>
      <c r="XEW11" s="5" t="s">
        <v>8</v>
      </c>
    </row>
    <row r="12" spans="1:34 16374:16377" ht="50.25" customHeight="1" x14ac:dyDescent="0.25">
      <c r="A12" s="130"/>
      <c r="B12" s="145"/>
      <c r="C12" s="166"/>
      <c r="D12" s="200"/>
      <c r="E12" s="140" t="s">
        <v>15</v>
      </c>
      <c r="F12" s="93" t="str">
        <f>IF(E12="(1) RARA VEZ","1", IF(E12="(2) IMPROBABLE","2",IF(E12="(3) POSIBLE","3",IF(E12="(4) PROBABLE","4",IF(E12="(5) CASI SEGURO","5","")))))</f>
        <v>3</v>
      </c>
      <c r="G12" s="119" t="s">
        <v>19</v>
      </c>
      <c r="H12" s="95" t="str">
        <f>IF(G12="(5) MODERADO","5", IF(G12="(10) MAYOR","10",IF(G12="(20) CATASTROFICO","20","")))</f>
        <v>20</v>
      </c>
      <c r="I12" s="128">
        <f>F12*H12</f>
        <v>60</v>
      </c>
      <c r="J12" s="142">
        <f>+I12</f>
        <v>60</v>
      </c>
      <c r="K12" s="148"/>
      <c r="L12" s="22" t="s">
        <v>6</v>
      </c>
      <c r="M12" s="20" t="s">
        <v>11</v>
      </c>
      <c r="N12" s="18">
        <f>IF(M12="SÍ",15,"0")</f>
        <v>15</v>
      </c>
      <c r="O12" s="127">
        <f>SUM(N12:N18)</f>
        <v>70</v>
      </c>
      <c r="P12" s="99">
        <f>IF(AND($O12&gt;=0,$O12&lt;=50),0,IF(AND($O12&gt;50,$O12&lt;=75),1,IF(AND($O12&gt;75,$O12&lt;=100),2,"")))</f>
        <v>1</v>
      </c>
      <c r="Q12" s="99">
        <f>$F12-$P12</f>
        <v>2</v>
      </c>
      <c r="R12" s="103">
        <f>IF($Q12&lt;=0,1,$Q12)</f>
        <v>2</v>
      </c>
      <c r="S12" s="99">
        <f>$H12-$P12</f>
        <v>19</v>
      </c>
      <c r="T12" s="103">
        <f>IF($S12=19,10,IF($S12=18,5,IF($S12=9,5,IF($S12=8,5,H12))))</f>
        <v>10</v>
      </c>
      <c r="U12" s="101" t="s">
        <v>8</v>
      </c>
      <c r="V12" s="114" t="str">
        <f>IF(AND($U12="PROBABILIDAD",$R12=1),$XET$6,IF(AND($U12="PROBABILIDAD",$R12=2),$XET$5,IF(AND($U12="PROBABILIDAD",$R12=3),$XET$4,IF(AND($U12="PROBABILIDAD",$R12=4),$XET$3,IF(AND($U12="PROBABILIDAD",$R12=5),$XET$2,$E12)))))</f>
        <v>(2) IMPROBABLE</v>
      </c>
      <c r="W12" s="107">
        <f>IF($U12="PROBABILIDAD",$R12,$F12)</f>
        <v>2</v>
      </c>
      <c r="X12" s="121" t="str">
        <f>IF(AND($U12="IMPACTO",$S12=18),$XET$9,IF(AND($U12="IMPACTO",$S12=19),$XEU$9,IF(AND($U12="IMPACTO",$S12=20),$XEV$9,IF(AND($U12="IMPACTO",$S12&lt;10),$XET$9,$G12))))</f>
        <v>(20) CATASTROFICO</v>
      </c>
      <c r="Y12" s="110" t="str">
        <f>IF($U12="IMPACTO",$T12,$H12)</f>
        <v>20</v>
      </c>
      <c r="Z12" s="95">
        <f>$W12*$Y12</f>
        <v>40</v>
      </c>
      <c r="AA12" s="105">
        <f>$Z12</f>
        <v>40</v>
      </c>
      <c r="AB12" s="148"/>
      <c r="AC12" s="148"/>
      <c r="AD12" s="148"/>
      <c r="AE12" s="148"/>
      <c r="AF12" s="148"/>
      <c r="AG12" s="148"/>
      <c r="AH12" s="195"/>
    </row>
    <row r="13" spans="1:34 16374:16377" ht="48" customHeight="1" x14ac:dyDescent="0.25">
      <c r="A13" s="130"/>
      <c r="B13" s="146"/>
      <c r="C13" s="166"/>
      <c r="D13" s="201"/>
      <c r="E13" s="140"/>
      <c r="F13" s="93"/>
      <c r="G13" s="119"/>
      <c r="H13" s="95"/>
      <c r="I13" s="128"/>
      <c r="J13" s="142"/>
      <c r="K13" s="149"/>
      <c r="L13" s="23" t="s">
        <v>7</v>
      </c>
      <c r="M13" s="20" t="s">
        <v>11</v>
      </c>
      <c r="N13" s="19">
        <f>IF(M13="SÍ",5,"0")</f>
        <v>5</v>
      </c>
      <c r="O13" s="128"/>
      <c r="P13" s="100"/>
      <c r="Q13" s="100"/>
      <c r="R13" s="104"/>
      <c r="S13" s="100"/>
      <c r="T13" s="104"/>
      <c r="U13" s="102"/>
      <c r="V13" s="115"/>
      <c r="W13" s="108"/>
      <c r="X13" s="122"/>
      <c r="Y13" s="110"/>
      <c r="Z13" s="95"/>
      <c r="AA13" s="106"/>
      <c r="AB13" s="149"/>
      <c r="AC13" s="149"/>
      <c r="AD13" s="149"/>
      <c r="AE13" s="149"/>
      <c r="AF13" s="149"/>
      <c r="AG13" s="149"/>
      <c r="AH13" s="196"/>
    </row>
    <row r="14" spans="1:34 16374:16377" ht="33" customHeight="1" x14ac:dyDescent="0.25">
      <c r="A14" s="130"/>
      <c r="B14" s="146"/>
      <c r="C14" s="166"/>
      <c r="D14" s="201"/>
      <c r="E14" s="140"/>
      <c r="F14" s="93"/>
      <c r="G14" s="119"/>
      <c r="H14" s="95"/>
      <c r="I14" s="128"/>
      <c r="J14" s="96" t="str">
        <f>IF(AND(I12&gt;=5,I12&lt;=10),"BAJA",IF(AND(I12&gt;=15,I12&lt;=25),"MODERADA",IF(AND(I12&gt;=30,I12&lt;=50),"ALTA",IF(AND(I12&gt;=60,I12&lt;=100),"EXTREMA",""))))</f>
        <v>EXTREMA</v>
      </c>
      <c r="K14" s="149"/>
      <c r="L14" s="24" t="s">
        <v>3</v>
      </c>
      <c r="M14" s="20" t="s">
        <v>11</v>
      </c>
      <c r="N14" s="19">
        <f>IF(M14="SÍ",15,"0")</f>
        <v>15</v>
      </c>
      <c r="O14" s="128"/>
      <c r="P14" s="100"/>
      <c r="Q14" s="100"/>
      <c r="R14" s="104"/>
      <c r="S14" s="100"/>
      <c r="T14" s="104"/>
      <c r="U14" s="102"/>
      <c r="V14" s="115"/>
      <c r="W14" s="108"/>
      <c r="X14" s="122"/>
      <c r="Y14" s="110"/>
      <c r="Z14" s="95"/>
      <c r="AA14" s="98" t="str">
        <f>IF(AND($Z12&gt;=5,$Z12&lt;=10),"BAJA",IF(AND($Z12&gt;=15,$Z12&lt;=25),"MODERADA",IF(AND($Z12&gt;=30,$Z12&lt;=50),"ALTA",IF(AND($Z12&gt;=60,$Z12&lt;=100),"EXTREMA",""))))</f>
        <v>ALTA</v>
      </c>
      <c r="AB14" s="149"/>
      <c r="AC14" s="149"/>
      <c r="AD14" s="149"/>
      <c r="AE14" s="149"/>
      <c r="AF14" s="149"/>
      <c r="AG14" s="149"/>
      <c r="AH14" s="196"/>
    </row>
    <row r="15" spans="1:34 16374:16377" ht="26.25" customHeight="1" x14ac:dyDescent="0.25">
      <c r="A15" s="130"/>
      <c r="B15" s="146"/>
      <c r="C15" s="166"/>
      <c r="D15" s="201"/>
      <c r="E15" s="140"/>
      <c r="F15" s="93"/>
      <c r="G15" s="119"/>
      <c r="H15" s="95"/>
      <c r="I15" s="128"/>
      <c r="J15" s="96"/>
      <c r="K15" s="149"/>
      <c r="L15" s="24" t="s">
        <v>4</v>
      </c>
      <c r="M15" s="20" t="s">
        <v>11</v>
      </c>
      <c r="N15" s="19">
        <f>IF(M15="SÍ",10,"0")</f>
        <v>10</v>
      </c>
      <c r="O15" s="128"/>
      <c r="P15" s="100"/>
      <c r="Q15" s="100"/>
      <c r="R15" s="104"/>
      <c r="S15" s="100"/>
      <c r="T15" s="104"/>
      <c r="U15" s="102"/>
      <c r="V15" s="115"/>
      <c r="W15" s="108"/>
      <c r="X15" s="122"/>
      <c r="Y15" s="110"/>
      <c r="Z15" s="95"/>
      <c r="AA15" s="98"/>
      <c r="AB15" s="149"/>
      <c r="AC15" s="149"/>
      <c r="AD15" s="149"/>
      <c r="AE15" s="149"/>
      <c r="AF15" s="149"/>
      <c r="AG15" s="149"/>
      <c r="AH15" s="196"/>
    </row>
    <row r="16" spans="1:34 16374:16377" ht="45" customHeight="1" x14ac:dyDescent="0.25">
      <c r="A16" s="130"/>
      <c r="B16" s="146"/>
      <c r="C16" s="166"/>
      <c r="D16" s="201"/>
      <c r="E16" s="140"/>
      <c r="F16" s="93"/>
      <c r="G16" s="119"/>
      <c r="H16" s="95"/>
      <c r="I16" s="128"/>
      <c r="J16" s="96"/>
      <c r="K16" s="149"/>
      <c r="L16" s="23" t="s">
        <v>36</v>
      </c>
      <c r="M16" s="20" t="s">
        <v>11</v>
      </c>
      <c r="N16" s="19">
        <f>IF(M16="SÍ",15,"0")</f>
        <v>15</v>
      </c>
      <c r="O16" s="128"/>
      <c r="P16" s="100"/>
      <c r="Q16" s="100"/>
      <c r="R16" s="104"/>
      <c r="S16" s="100"/>
      <c r="T16" s="104"/>
      <c r="U16" s="102"/>
      <c r="V16" s="115"/>
      <c r="W16" s="108"/>
      <c r="X16" s="122"/>
      <c r="Y16" s="110"/>
      <c r="Z16" s="95"/>
      <c r="AA16" s="98"/>
      <c r="AB16" s="149"/>
      <c r="AC16" s="149"/>
      <c r="AD16" s="149"/>
      <c r="AE16" s="149"/>
      <c r="AF16" s="149"/>
      <c r="AG16" s="149"/>
      <c r="AH16" s="196"/>
    </row>
    <row r="17" spans="1:34" ht="51" customHeight="1" x14ac:dyDescent="0.25">
      <c r="A17" s="130"/>
      <c r="B17" s="146"/>
      <c r="C17" s="166"/>
      <c r="D17" s="201"/>
      <c r="E17" s="140"/>
      <c r="F17" s="93"/>
      <c r="G17" s="119"/>
      <c r="H17" s="95"/>
      <c r="I17" s="128"/>
      <c r="J17" s="96"/>
      <c r="K17" s="149"/>
      <c r="L17" s="23" t="s">
        <v>5</v>
      </c>
      <c r="M17" s="20" t="s">
        <v>11</v>
      </c>
      <c r="N17" s="19">
        <f>IF(M17="SÍ",10,"0")</f>
        <v>10</v>
      </c>
      <c r="O17" s="128"/>
      <c r="P17" s="100"/>
      <c r="Q17" s="100"/>
      <c r="R17" s="104"/>
      <c r="S17" s="100"/>
      <c r="T17" s="104"/>
      <c r="U17" s="102"/>
      <c r="V17" s="115"/>
      <c r="W17" s="108"/>
      <c r="X17" s="122"/>
      <c r="Y17" s="110"/>
      <c r="Z17" s="95"/>
      <c r="AA17" s="98"/>
      <c r="AB17" s="149"/>
      <c r="AC17" s="149"/>
      <c r="AD17" s="149"/>
      <c r="AE17" s="149"/>
      <c r="AF17" s="149"/>
      <c r="AG17" s="149"/>
      <c r="AH17" s="196"/>
    </row>
    <row r="18" spans="1:34" ht="39.75" customHeight="1" x14ac:dyDescent="0.25">
      <c r="A18" s="144"/>
      <c r="B18" s="147"/>
      <c r="C18" s="199"/>
      <c r="D18" s="202"/>
      <c r="E18" s="141"/>
      <c r="F18" s="94"/>
      <c r="G18" s="120"/>
      <c r="H18" s="95"/>
      <c r="I18" s="128"/>
      <c r="J18" s="97"/>
      <c r="K18" s="149"/>
      <c r="L18" s="27" t="s">
        <v>35</v>
      </c>
      <c r="M18" s="20" t="s">
        <v>12</v>
      </c>
      <c r="N18" s="19" t="str">
        <f>IF(M18="SÍ",30,"0")</f>
        <v>0</v>
      </c>
      <c r="O18" s="128"/>
      <c r="P18" s="100"/>
      <c r="Q18" s="100"/>
      <c r="R18" s="104"/>
      <c r="S18" s="100"/>
      <c r="T18" s="104"/>
      <c r="U18" s="102"/>
      <c r="V18" s="116"/>
      <c r="W18" s="109"/>
      <c r="X18" s="123"/>
      <c r="Y18" s="110"/>
      <c r="Z18" s="95"/>
      <c r="AA18" s="98"/>
      <c r="AB18" s="149"/>
      <c r="AC18" s="149"/>
      <c r="AD18" s="149"/>
      <c r="AE18" s="149"/>
      <c r="AF18" s="149"/>
      <c r="AG18" s="149"/>
      <c r="AH18" s="196"/>
    </row>
    <row r="19" spans="1:34" ht="50.25" customHeight="1" x14ac:dyDescent="0.25">
      <c r="A19" s="130"/>
      <c r="B19" s="145"/>
      <c r="C19" s="166"/>
      <c r="D19" s="200"/>
      <c r="E19" s="140" t="s">
        <v>16</v>
      </c>
      <c r="F19" s="93" t="str">
        <f>IF(E19="(1) RARA VEZ","1", IF(E19="(2) IMPROBABLE","2",IF(E19="(3) POSIBLE","3",IF(E19="(4) PROBABLE","4",IF(E19="(5) CASI SEGURO","5","")))))</f>
        <v>4</v>
      </c>
      <c r="G19" s="119" t="s">
        <v>20</v>
      </c>
      <c r="H19" s="95" t="str">
        <f>IF(G19="(5) MODERADO","5", IF(G19="(10) MAYOR","10",IF(G19="(20) CATASTROFICO","20","")))</f>
        <v>10</v>
      </c>
      <c r="I19" s="128">
        <f>F19*H19</f>
        <v>40</v>
      </c>
      <c r="J19" s="142">
        <f>+I19</f>
        <v>40</v>
      </c>
      <c r="K19" s="148"/>
      <c r="L19" s="22" t="s">
        <v>6</v>
      </c>
      <c r="M19" s="20" t="s">
        <v>11</v>
      </c>
      <c r="N19" s="39">
        <f>IF(M19="SÍ",15,"0")</f>
        <v>15</v>
      </c>
      <c r="O19" s="127">
        <f>SUM(N19:N25)</f>
        <v>100</v>
      </c>
      <c r="P19" s="99">
        <f>IF(AND($O19&gt;=0,$O19&lt;=50),0,IF(AND($O19&gt;50,$O19&lt;=75),1,IF(AND($O19&gt;75,$O19&lt;=100),2,"")))</f>
        <v>2</v>
      </c>
      <c r="Q19" s="99">
        <f>$F19-$P19</f>
        <v>2</v>
      </c>
      <c r="R19" s="103">
        <f>IF($Q19&lt;=0,1,$Q19)</f>
        <v>2</v>
      </c>
      <c r="S19" s="99">
        <f>$H19-$P19</f>
        <v>8</v>
      </c>
      <c r="T19" s="103">
        <f>IF($S19=19,10,IF($S19=18,5,IF($S19=9,5,IF($S19=8,5,H19))))</f>
        <v>5</v>
      </c>
      <c r="U19" s="101"/>
      <c r="V19" s="114" t="str">
        <f>IF(AND($U19="PROBABILIDAD",$R19=1),$XET$6,IF(AND($U19="PROBABILIDAD",$R19=2),$XET$5,IF(AND($U19="PROBABILIDAD",$R19=3),$XET$4,IF(AND($U19="PROBABILIDAD",$R19=4),$XET$3,IF(AND($U19="PROBABILIDAD",$R19=5),$XET$2,$E19)))))</f>
        <v>(4) PROBABLE</v>
      </c>
      <c r="W19" s="203" t="str">
        <f>IF($U19="PROBABILIDAD",$R19,$F19)</f>
        <v>4</v>
      </c>
      <c r="X19" s="121" t="str">
        <f>IF(AND($U19="IMPACTO",$S19=18),$XET$9,IF(AND($U19="IMPACTO",$S19=19),$XEU$9,IF(AND($U19="IMPACTO",$S19=20),$XEV$9,IF(AND($U19="IMPACTO",$S19&lt;10),$XET$9,$G19))))</f>
        <v>(10) MAYOR</v>
      </c>
      <c r="Y19" s="110" t="str">
        <f>IF($U19="IMPACTO",$T19,$H19)</f>
        <v>10</v>
      </c>
      <c r="Z19" s="95">
        <f>$W19*$Y19</f>
        <v>40</v>
      </c>
      <c r="AA19" s="105">
        <f>$Z19</f>
        <v>40</v>
      </c>
      <c r="AB19" s="148"/>
      <c r="AC19" s="148"/>
      <c r="AD19" s="148"/>
      <c r="AE19" s="148"/>
      <c r="AF19" s="148"/>
      <c r="AG19" s="148"/>
      <c r="AH19" s="195"/>
    </row>
    <row r="20" spans="1:34" ht="48" customHeight="1" x14ac:dyDescent="0.25">
      <c r="A20" s="130"/>
      <c r="B20" s="146"/>
      <c r="C20" s="166"/>
      <c r="D20" s="201"/>
      <c r="E20" s="140"/>
      <c r="F20" s="93"/>
      <c r="G20" s="119"/>
      <c r="H20" s="95"/>
      <c r="I20" s="128"/>
      <c r="J20" s="142"/>
      <c r="K20" s="149"/>
      <c r="L20" s="23" t="s">
        <v>7</v>
      </c>
      <c r="M20" s="20" t="s">
        <v>11</v>
      </c>
      <c r="N20" s="19">
        <f>IF(M20="SÍ",5,"0")</f>
        <v>5</v>
      </c>
      <c r="O20" s="128"/>
      <c r="P20" s="100"/>
      <c r="Q20" s="100"/>
      <c r="R20" s="104"/>
      <c r="S20" s="100"/>
      <c r="T20" s="104"/>
      <c r="U20" s="102"/>
      <c r="V20" s="115"/>
      <c r="W20" s="204"/>
      <c r="X20" s="122"/>
      <c r="Y20" s="110"/>
      <c r="Z20" s="95"/>
      <c r="AA20" s="106"/>
      <c r="AB20" s="149"/>
      <c r="AC20" s="149"/>
      <c r="AD20" s="149"/>
      <c r="AE20" s="149"/>
      <c r="AF20" s="149"/>
      <c r="AG20" s="149"/>
      <c r="AH20" s="196"/>
    </row>
    <row r="21" spans="1:34" ht="33" customHeight="1" x14ac:dyDescent="0.25">
      <c r="A21" s="130"/>
      <c r="B21" s="146"/>
      <c r="C21" s="166"/>
      <c r="D21" s="201"/>
      <c r="E21" s="140"/>
      <c r="F21" s="93"/>
      <c r="G21" s="119"/>
      <c r="H21" s="95"/>
      <c r="I21" s="128"/>
      <c r="J21" s="96" t="str">
        <f>IF(AND(I19&gt;=5,I19&lt;=10),"BAJA",IF(AND(I19&gt;=15,I19&lt;=25),"MODERADA",IF(AND(I19&gt;=30,I19&lt;=50),"ALTA",IF(AND(I19&gt;=60,I19&lt;=100),"EXTREMA",""))))</f>
        <v>ALTA</v>
      </c>
      <c r="K21" s="149"/>
      <c r="L21" s="24" t="s">
        <v>3</v>
      </c>
      <c r="M21" s="20" t="s">
        <v>11</v>
      </c>
      <c r="N21" s="19">
        <f>IF(M21="SÍ",15,"0")</f>
        <v>15</v>
      </c>
      <c r="O21" s="128"/>
      <c r="P21" s="100"/>
      <c r="Q21" s="100"/>
      <c r="R21" s="104"/>
      <c r="S21" s="100"/>
      <c r="T21" s="104"/>
      <c r="U21" s="102"/>
      <c r="V21" s="115"/>
      <c r="W21" s="204"/>
      <c r="X21" s="122"/>
      <c r="Y21" s="110"/>
      <c r="Z21" s="95"/>
      <c r="AA21" s="98" t="str">
        <f>IF(AND($Z19&gt;=5,$Z19&lt;=10),"BAJA",IF(AND($Z19&gt;=15,$Z19&lt;=25),"MODERADA",IF(AND($Z19&gt;=30,$Z19&lt;=50),"ALTA",IF(AND($Z19&gt;=60,$Z19&lt;=100),"EXTREMA",""))))</f>
        <v>ALTA</v>
      </c>
      <c r="AB21" s="149"/>
      <c r="AC21" s="149"/>
      <c r="AD21" s="149"/>
      <c r="AE21" s="149"/>
      <c r="AF21" s="149"/>
      <c r="AG21" s="149"/>
      <c r="AH21" s="196"/>
    </row>
    <row r="22" spans="1:34" ht="26.25" customHeight="1" x14ac:dyDescent="0.25">
      <c r="A22" s="130"/>
      <c r="B22" s="146"/>
      <c r="C22" s="166"/>
      <c r="D22" s="201"/>
      <c r="E22" s="140"/>
      <c r="F22" s="93"/>
      <c r="G22" s="119"/>
      <c r="H22" s="95"/>
      <c r="I22" s="128"/>
      <c r="J22" s="96"/>
      <c r="K22" s="149"/>
      <c r="L22" s="24" t="s">
        <v>4</v>
      </c>
      <c r="M22" s="20" t="s">
        <v>11</v>
      </c>
      <c r="N22" s="19">
        <f>IF(M22="SÍ",10,"0")</f>
        <v>10</v>
      </c>
      <c r="O22" s="128"/>
      <c r="P22" s="100"/>
      <c r="Q22" s="100"/>
      <c r="R22" s="104"/>
      <c r="S22" s="100"/>
      <c r="T22" s="104"/>
      <c r="U22" s="102"/>
      <c r="V22" s="115"/>
      <c r="W22" s="204"/>
      <c r="X22" s="122"/>
      <c r="Y22" s="110"/>
      <c r="Z22" s="95"/>
      <c r="AA22" s="98"/>
      <c r="AB22" s="149"/>
      <c r="AC22" s="149"/>
      <c r="AD22" s="149"/>
      <c r="AE22" s="149"/>
      <c r="AF22" s="149"/>
      <c r="AG22" s="149"/>
      <c r="AH22" s="196"/>
    </row>
    <row r="23" spans="1:34" ht="45" customHeight="1" x14ac:dyDescent="0.25">
      <c r="A23" s="130"/>
      <c r="B23" s="146"/>
      <c r="C23" s="166"/>
      <c r="D23" s="201"/>
      <c r="E23" s="140"/>
      <c r="F23" s="93"/>
      <c r="G23" s="119"/>
      <c r="H23" s="95"/>
      <c r="I23" s="128"/>
      <c r="J23" s="96"/>
      <c r="K23" s="149"/>
      <c r="L23" s="23" t="s">
        <v>36</v>
      </c>
      <c r="M23" s="20" t="s">
        <v>11</v>
      </c>
      <c r="N23" s="19">
        <f>IF(M23="SÍ",15,"0")</f>
        <v>15</v>
      </c>
      <c r="O23" s="128"/>
      <c r="P23" s="100"/>
      <c r="Q23" s="100"/>
      <c r="R23" s="104"/>
      <c r="S23" s="100"/>
      <c r="T23" s="104"/>
      <c r="U23" s="102"/>
      <c r="V23" s="115"/>
      <c r="W23" s="204"/>
      <c r="X23" s="122"/>
      <c r="Y23" s="110"/>
      <c r="Z23" s="95"/>
      <c r="AA23" s="98"/>
      <c r="AB23" s="149"/>
      <c r="AC23" s="149"/>
      <c r="AD23" s="149"/>
      <c r="AE23" s="149"/>
      <c r="AF23" s="149"/>
      <c r="AG23" s="149"/>
      <c r="AH23" s="196"/>
    </row>
    <row r="24" spans="1:34" ht="51" customHeight="1" x14ac:dyDescent="0.25">
      <c r="A24" s="130"/>
      <c r="B24" s="146"/>
      <c r="C24" s="166"/>
      <c r="D24" s="201"/>
      <c r="E24" s="140"/>
      <c r="F24" s="93"/>
      <c r="G24" s="119"/>
      <c r="H24" s="95"/>
      <c r="I24" s="128"/>
      <c r="J24" s="96"/>
      <c r="K24" s="149"/>
      <c r="L24" s="23" t="s">
        <v>5</v>
      </c>
      <c r="M24" s="20" t="s">
        <v>11</v>
      </c>
      <c r="N24" s="19">
        <f>IF(M24="SÍ",10,"0")</f>
        <v>10</v>
      </c>
      <c r="O24" s="128"/>
      <c r="P24" s="100"/>
      <c r="Q24" s="100"/>
      <c r="R24" s="104"/>
      <c r="S24" s="100"/>
      <c r="T24" s="104"/>
      <c r="U24" s="102"/>
      <c r="V24" s="115"/>
      <c r="W24" s="204"/>
      <c r="X24" s="122"/>
      <c r="Y24" s="110"/>
      <c r="Z24" s="95"/>
      <c r="AA24" s="98"/>
      <c r="AB24" s="149"/>
      <c r="AC24" s="149"/>
      <c r="AD24" s="149"/>
      <c r="AE24" s="149"/>
      <c r="AF24" s="149"/>
      <c r="AG24" s="149"/>
      <c r="AH24" s="196"/>
    </row>
    <row r="25" spans="1:34" ht="39.75" customHeight="1" x14ac:dyDescent="0.25">
      <c r="A25" s="144"/>
      <c r="B25" s="147"/>
      <c r="C25" s="199"/>
      <c r="D25" s="202"/>
      <c r="E25" s="141"/>
      <c r="F25" s="94"/>
      <c r="G25" s="120"/>
      <c r="H25" s="95"/>
      <c r="I25" s="128"/>
      <c r="J25" s="97"/>
      <c r="K25" s="149"/>
      <c r="L25" s="27" t="s">
        <v>35</v>
      </c>
      <c r="M25" s="20" t="s">
        <v>11</v>
      </c>
      <c r="N25" s="19">
        <f>IF(M25="SÍ",30,"0")</f>
        <v>30</v>
      </c>
      <c r="O25" s="128"/>
      <c r="P25" s="100"/>
      <c r="Q25" s="100"/>
      <c r="R25" s="104"/>
      <c r="S25" s="100"/>
      <c r="T25" s="104"/>
      <c r="U25" s="102"/>
      <c r="V25" s="116"/>
      <c r="W25" s="205"/>
      <c r="X25" s="123"/>
      <c r="Y25" s="110"/>
      <c r="Z25" s="95"/>
      <c r="AA25" s="98"/>
      <c r="AB25" s="149"/>
      <c r="AC25" s="149"/>
      <c r="AD25" s="149"/>
      <c r="AE25" s="149"/>
      <c r="AF25" s="149"/>
      <c r="AG25" s="149"/>
      <c r="AH25" s="196"/>
    </row>
    <row r="26" spans="1:34" ht="50.25" customHeight="1" x14ac:dyDescent="0.25">
      <c r="A26" s="130"/>
      <c r="B26" s="145"/>
      <c r="C26" s="166"/>
      <c r="D26" s="200"/>
      <c r="E26" s="140" t="s">
        <v>15</v>
      </c>
      <c r="F26" s="93" t="str">
        <f>IF(E26="(1) RARA VEZ","1", IF(E26="(2) IMPROBABLE","2",IF(E26="(3) POSIBLE","3",IF(E26="(4) PROBABLE","4",IF(E26="(5) CASI SEGURO","5","")))))</f>
        <v>3</v>
      </c>
      <c r="G26" s="119" t="s">
        <v>20</v>
      </c>
      <c r="H26" s="95" t="str">
        <f>IF(G26="(5) MODERADO","5", IF(G26="(10) MAYOR","10",IF(G26="(20) CATASTROFICO","20","")))</f>
        <v>10</v>
      </c>
      <c r="I26" s="128">
        <f>F26*H26</f>
        <v>30</v>
      </c>
      <c r="J26" s="142">
        <f>+I26</f>
        <v>30</v>
      </c>
      <c r="K26" s="148"/>
      <c r="L26" s="22" t="s">
        <v>6</v>
      </c>
      <c r="M26" s="20" t="s">
        <v>12</v>
      </c>
      <c r="N26" s="39" t="str">
        <f>IF(M26="SÍ",15,"0")</f>
        <v>0</v>
      </c>
      <c r="O26" s="127">
        <f>SUM(N26:N32)</f>
        <v>0</v>
      </c>
      <c r="P26" s="99">
        <f>IF(AND($O26&gt;=0,$O26&lt;=50),0,IF(AND($O26&gt;50,$O26&lt;=75),1,IF(AND($O26&gt;75,$O26&lt;=100),2,"")))</f>
        <v>0</v>
      </c>
      <c r="Q26" s="99">
        <f>$F26-$P26</f>
        <v>3</v>
      </c>
      <c r="R26" s="103">
        <f>IF($Q26&lt;=0,1,$Q26)</f>
        <v>3</v>
      </c>
      <c r="S26" s="99">
        <f>$H26-$P26</f>
        <v>10</v>
      </c>
      <c r="T26" s="103" t="str">
        <f>IF($S26=19,10,IF($S26=18,5,IF($S26=9,5,IF($S26=8,5,H26))))</f>
        <v>10</v>
      </c>
      <c r="U26" s="101"/>
      <c r="V26" s="114" t="str">
        <f>IF(AND($U26="PROBABILIDAD",$R26=1),$XET$6,IF(AND($U26="PROBABILIDAD",$R26=2),$XET$5,IF(AND($U26="PROBABILIDAD",$R26=3),$XET$4,IF(AND($U26="PROBABILIDAD",$R26=4),$XET$3,IF(AND($U26="PROBABILIDAD",$R26=5),$XET$2,$E26)))))</f>
        <v>(3) POSIBLE</v>
      </c>
      <c r="W26" s="204" t="str">
        <f>IF($U26="PROBABILIDAD",$R26,$F26)</f>
        <v>3</v>
      </c>
      <c r="X26" s="121" t="str">
        <f>IF(AND($U26="IMPACTO",$S26=18),$XET$9,IF(AND($U26="IMPACTO",$S26=19),$XEU$9,IF(AND($U26="IMPACTO",$S26=20),$XEV$9,IF(AND($U26="IMPACTO",$S26&lt;10),$XET$9,$G26))))</f>
        <v>(10) MAYOR</v>
      </c>
      <c r="Y26" s="110" t="str">
        <f>IF($U26="IMPACTO",$T26,$H26)</f>
        <v>10</v>
      </c>
      <c r="Z26" s="95">
        <f>$W26*$Y26</f>
        <v>30</v>
      </c>
      <c r="AA26" s="105">
        <f>$Z26</f>
        <v>30</v>
      </c>
      <c r="AB26" s="148"/>
      <c r="AC26" s="148"/>
      <c r="AD26" s="148"/>
      <c r="AE26" s="148"/>
      <c r="AF26" s="148"/>
      <c r="AG26" s="148"/>
      <c r="AH26" s="195"/>
    </row>
    <row r="27" spans="1:34" ht="48" customHeight="1" x14ac:dyDescent="0.25">
      <c r="A27" s="130"/>
      <c r="B27" s="146"/>
      <c r="C27" s="166"/>
      <c r="D27" s="201"/>
      <c r="E27" s="140"/>
      <c r="F27" s="93"/>
      <c r="G27" s="119"/>
      <c r="H27" s="95"/>
      <c r="I27" s="128"/>
      <c r="J27" s="142"/>
      <c r="K27" s="149"/>
      <c r="L27" s="23" t="s">
        <v>7</v>
      </c>
      <c r="M27" s="20" t="s">
        <v>12</v>
      </c>
      <c r="N27" s="19" t="str">
        <f>IF(M27="SÍ",5,"0")</f>
        <v>0</v>
      </c>
      <c r="O27" s="128"/>
      <c r="P27" s="100"/>
      <c r="Q27" s="100"/>
      <c r="R27" s="104"/>
      <c r="S27" s="100"/>
      <c r="T27" s="104"/>
      <c r="U27" s="102"/>
      <c r="V27" s="115"/>
      <c r="W27" s="204"/>
      <c r="X27" s="122"/>
      <c r="Y27" s="110"/>
      <c r="Z27" s="95"/>
      <c r="AA27" s="106"/>
      <c r="AB27" s="149"/>
      <c r="AC27" s="149"/>
      <c r="AD27" s="149"/>
      <c r="AE27" s="149"/>
      <c r="AF27" s="149"/>
      <c r="AG27" s="149"/>
      <c r="AH27" s="196"/>
    </row>
    <row r="28" spans="1:34" ht="33" customHeight="1" x14ac:dyDescent="0.25">
      <c r="A28" s="130"/>
      <c r="B28" s="146"/>
      <c r="C28" s="166"/>
      <c r="D28" s="201"/>
      <c r="E28" s="140"/>
      <c r="F28" s="93"/>
      <c r="G28" s="119"/>
      <c r="H28" s="95"/>
      <c r="I28" s="128"/>
      <c r="J28" s="96" t="str">
        <f>IF(AND(I26&gt;=5,I26&lt;=10),"BAJA",IF(AND(I26&gt;=15,I26&lt;=25),"MODERADA",IF(AND(I26&gt;=30,I26&lt;=50),"ALTA",IF(AND(I26&gt;=60,I26&lt;=100),"EXTREMA",""))))</f>
        <v>ALTA</v>
      </c>
      <c r="K28" s="149"/>
      <c r="L28" s="24" t="s">
        <v>3</v>
      </c>
      <c r="M28" s="20" t="s">
        <v>12</v>
      </c>
      <c r="N28" s="19" t="str">
        <f>IF(M28="SÍ",15,"0")</f>
        <v>0</v>
      </c>
      <c r="O28" s="128"/>
      <c r="P28" s="100"/>
      <c r="Q28" s="100"/>
      <c r="R28" s="104"/>
      <c r="S28" s="100"/>
      <c r="T28" s="104"/>
      <c r="U28" s="102"/>
      <c r="V28" s="115"/>
      <c r="W28" s="204"/>
      <c r="X28" s="122"/>
      <c r="Y28" s="110"/>
      <c r="Z28" s="95"/>
      <c r="AA28" s="98" t="str">
        <f>IF(AND($Z26&gt;=5,$Z26&lt;=10),"BAJA",IF(AND($Z26&gt;=15,$Z26&lt;=25),"MODERADA",IF(AND($Z26&gt;=30,$Z26&lt;=50),"ALTA",IF(AND($Z26&gt;=60,$Z26&lt;=100),"EXTREMA",""))))</f>
        <v>ALTA</v>
      </c>
      <c r="AB28" s="149"/>
      <c r="AC28" s="149"/>
      <c r="AD28" s="149"/>
      <c r="AE28" s="149"/>
      <c r="AF28" s="149"/>
      <c r="AG28" s="149"/>
      <c r="AH28" s="196"/>
    </row>
    <row r="29" spans="1:34" ht="26.25" customHeight="1" x14ac:dyDescent="0.25">
      <c r="A29" s="130"/>
      <c r="B29" s="146"/>
      <c r="C29" s="166"/>
      <c r="D29" s="201"/>
      <c r="E29" s="140"/>
      <c r="F29" s="93"/>
      <c r="G29" s="119"/>
      <c r="H29" s="95"/>
      <c r="I29" s="128"/>
      <c r="J29" s="96"/>
      <c r="K29" s="149"/>
      <c r="L29" s="24" t="s">
        <v>4</v>
      </c>
      <c r="M29" s="20" t="s">
        <v>12</v>
      </c>
      <c r="N29" s="19" t="str">
        <f>IF(M29="SÍ",10,"0")</f>
        <v>0</v>
      </c>
      <c r="O29" s="128"/>
      <c r="P29" s="100"/>
      <c r="Q29" s="100"/>
      <c r="R29" s="104"/>
      <c r="S29" s="100"/>
      <c r="T29" s="104"/>
      <c r="U29" s="102"/>
      <c r="V29" s="115"/>
      <c r="W29" s="204"/>
      <c r="X29" s="122"/>
      <c r="Y29" s="110"/>
      <c r="Z29" s="95"/>
      <c r="AA29" s="98"/>
      <c r="AB29" s="149"/>
      <c r="AC29" s="149"/>
      <c r="AD29" s="149"/>
      <c r="AE29" s="149"/>
      <c r="AF29" s="149"/>
      <c r="AG29" s="149"/>
      <c r="AH29" s="196"/>
    </row>
    <row r="30" spans="1:34" ht="45" customHeight="1" x14ac:dyDescent="0.25">
      <c r="A30" s="130"/>
      <c r="B30" s="146"/>
      <c r="C30" s="166"/>
      <c r="D30" s="201"/>
      <c r="E30" s="140"/>
      <c r="F30" s="93"/>
      <c r="G30" s="119"/>
      <c r="H30" s="95"/>
      <c r="I30" s="128"/>
      <c r="J30" s="96"/>
      <c r="K30" s="149"/>
      <c r="L30" s="23" t="s">
        <v>36</v>
      </c>
      <c r="M30" s="20" t="s">
        <v>12</v>
      </c>
      <c r="N30" s="19" t="str">
        <f>IF(M30="SÍ",15,"0")</f>
        <v>0</v>
      </c>
      <c r="O30" s="128"/>
      <c r="P30" s="100"/>
      <c r="Q30" s="100"/>
      <c r="R30" s="104"/>
      <c r="S30" s="100"/>
      <c r="T30" s="104"/>
      <c r="U30" s="102"/>
      <c r="V30" s="115"/>
      <c r="W30" s="204"/>
      <c r="X30" s="122"/>
      <c r="Y30" s="110"/>
      <c r="Z30" s="95"/>
      <c r="AA30" s="98"/>
      <c r="AB30" s="149"/>
      <c r="AC30" s="149"/>
      <c r="AD30" s="149"/>
      <c r="AE30" s="149"/>
      <c r="AF30" s="149"/>
      <c r="AG30" s="149"/>
      <c r="AH30" s="196"/>
    </row>
    <row r="31" spans="1:34" ht="51" customHeight="1" x14ac:dyDescent="0.25">
      <c r="A31" s="130"/>
      <c r="B31" s="146"/>
      <c r="C31" s="166"/>
      <c r="D31" s="201"/>
      <c r="E31" s="140"/>
      <c r="F31" s="93"/>
      <c r="G31" s="119"/>
      <c r="H31" s="95"/>
      <c r="I31" s="128"/>
      <c r="J31" s="96"/>
      <c r="K31" s="149"/>
      <c r="L31" s="23" t="s">
        <v>5</v>
      </c>
      <c r="M31" s="20" t="s">
        <v>12</v>
      </c>
      <c r="N31" s="19" t="str">
        <f>IF(M31="SÍ",10,"0")</f>
        <v>0</v>
      </c>
      <c r="O31" s="128"/>
      <c r="P31" s="100"/>
      <c r="Q31" s="100"/>
      <c r="R31" s="104"/>
      <c r="S31" s="100"/>
      <c r="T31" s="104"/>
      <c r="U31" s="102"/>
      <c r="V31" s="115"/>
      <c r="W31" s="204"/>
      <c r="X31" s="122"/>
      <c r="Y31" s="110"/>
      <c r="Z31" s="95"/>
      <c r="AA31" s="98"/>
      <c r="AB31" s="149"/>
      <c r="AC31" s="149"/>
      <c r="AD31" s="149"/>
      <c r="AE31" s="149"/>
      <c r="AF31" s="149"/>
      <c r="AG31" s="149"/>
      <c r="AH31" s="196"/>
    </row>
    <row r="32" spans="1:34" ht="39.75" customHeight="1" x14ac:dyDescent="0.25">
      <c r="A32" s="144"/>
      <c r="B32" s="147"/>
      <c r="C32" s="199"/>
      <c r="D32" s="202"/>
      <c r="E32" s="141"/>
      <c r="F32" s="94"/>
      <c r="G32" s="120"/>
      <c r="H32" s="95"/>
      <c r="I32" s="128"/>
      <c r="J32" s="97"/>
      <c r="K32" s="149"/>
      <c r="L32" s="27" t="s">
        <v>35</v>
      </c>
      <c r="M32" s="28" t="s">
        <v>12</v>
      </c>
      <c r="N32" s="19" t="str">
        <f>IF(M32="SÍ",30,"0")</f>
        <v>0</v>
      </c>
      <c r="O32" s="128"/>
      <c r="P32" s="100"/>
      <c r="Q32" s="100"/>
      <c r="R32" s="104"/>
      <c r="S32" s="100"/>
      <c r="T32" s="104"/>
      <c r="U32" s="102"/>
      <c r="V32" s="116"/>
      <c r="W32" s="204"/>
      <c r="X32" s="123"/>
      <c r="Y32" s="110"/>
      <c r="Z32" s="95"/>
      <c r="AA32" s="98"/>
      <c r="AB32" s="149"/>
      <c r="AC32" s="149"/>
      <c r="AD32" s="149"/>
      <c r="AE32" s="149"/>
      <c r="AF32" s="149"/>
      <c r="AG32" s="149"/>
      <c r="AH32" s="196"/>
    </row>
    <row r="33" spans="1:34" ht="50.25" customHeight="1" x14ac:dyDescent="0.25">
      <c r="A33" s="130"/>
      <c r="B33" s="145"/>
      <c r="C33" s="166"/>
      <c r="D33" s="200"/>
      <c r="E33" s="140" t="s">
        <v>15</v>
      </c>
      <c r="F33" s="93" t="str">
        <f>IF(E33="(1) RARA VEZ","1", IF(E33="(2) IMPROBABLE","2",IF(E33="(3) POSIBLE","3",IF(E33="(4) PROBABLE","4",IF(E33="(5) CASI SEGURO","5","")))))</f>
        <v>3</v>
      </c>
      <c r="G33" s="119" t="s">
        <v>18</v>
      </c>
      <c r="H33" s="95" t="str">
        <f>IF(G33="(5) MODERADO","5", IF(G33="(10) MAYOR","10",IF(G33="(20) CATASTROFICO","20","")))</f>
        <v>5</v>
      </c>
      <c r="I33" s="128">
        <f>F33*H33</f>
        <v>15</v>
      </c>
      <c r="J33" s="142">
        <f>+I33</f>
        <v>15</v>
      </c>
      <c r="K33" s="148"/>
      <c r="L33" s="22" t="s">
        <v>6</v>
      </c>
      <c r="M33" s="20" t="s">
        <v>12</v>
      </c>
      <c r="N33" s="39" t="str">
        <f>IF(M33="SÍ",15,"0")</f>
        <v>0</v>
      </c>
      <c r="O33" s="127">
        <f>SUM(N33:N39)</f>
        <v>0</v>
      </c>
      <c r="P33" s="99">
        <f>IF(AND($O33&gt;=0,$O33&lt;=50),0,IF(AND($O33&gt;50,$O33&lt;=75),1,IF(AND($O33&gt;75,$O33&lt;=100),2,"")))</f>
        <v>0</v>
      </c>
      <c r="Q33" s="99">
        <f>$F33-$P33</f>
        <v>3</v>
      </c>
      <c r="R33" s="103">
        <f>IF($Q33&lt;=0,1,$Q33)</f>
        <v>3</v>
      </c>
      <c r="S33" s="99">
        <f>$H33-$P33</f>
        <v>5</v>
      </c>
      <c r="T33" s="103" t="str">
        <f>IF($S33=19,10,IF($S33=18,5,IF($S33=9,5,IF($S33=8,5,H33))))</f>
        <v>5</v>
      </c>
      <c r="U33" s="101" t="s">
        <v>8</v>
      </c>
      <c r="V33" s="115" t="str">
        <f>IF(AND($U33="PROBABILIDAD",$R33=1),$XET$6,IF(AND($U33="PROBABILIDAD",$R33=2),$XET$5,IF(AND($U33="PROBABILIDAD",$R33=3),$XET$4,IF(AND($U33="PROBABILIDAD",$R33=4),$XET$3,IF(AND($U33="PROBABILIDAD",$R33=5),$XET$2,$E33)))))</f>
        <v>(3) POSIBLE</v>
      </c>
      <c r="W33" s="204">
        <f>IF($U33="PROBABILIDAD",$R33,$F33)</f>
        <v>3</v>
      </c>
      <c r="X33" s="122" t="str">
        <f>IF(AND($U33="IMPACTO",$S33=18),$XET$9,IF(AND($U33="IMPACTO",$S33=19),$XEU$9,IF(AND($U33="IMPACTO",$S33=20),$XEV$9,IF(AND($U33="IMPACTO",$S33&lt;10),$XET$9,$G33))))</f>
        <v>(5) MODERADO</v>
      </c>
      <c r="Y33" s="110" t="str">
        <f>IF($U33="IMPACTO",$T33,$H33)</f>
        <v>5</v>
      </c>
      <c r="Z33" s="95">
        <f>$W33*$Y33</f>
        <v>15</v>
      </c>
      <c r="AA33" s="105">
        <f>$Z33</f>
        <v>15</v>
      </c>
      <c r="AB33" s="148"/>
      <c r="AC33" s="148"/>
      <c r="AD33" s="148"/>
      <c r="AE33" s="148"/>
      <c r="AF33" s="148"/>
      <c r="AG33" s="148"/>
      <c r="AH33" s="195"/>
    </row>
    <row r="34" spans="1:34" ht="48" customHeight="1" x14ac:dyDescent="0.25">
      <c r="A34" s="130"/>
      <c r="B34" s="146"/>
      <c r="C34" s="166"/>
      <c r="D34" s="201"/>
      <c r="E34" s="140"/>
      <c r="F34" s="93"/>
      <c r="G34" s="119"/>
      <c r="H34" s="95"/>
      <c r="I34" s="128"/>
      <c r="J34" s="142"/>
      <c r="K34" s="149"/>
      <c r="L34" s="23" t="s">
        <v>7</v>
      </c>
      <c r="M34" s="20" t="s">
        <v>12</v>
      </c>
      <c r="N34" s="19" t="str">
        <f>IF(M34="SÍ",5,"0")</f>
        <v>0</v>
      </c>
      <c r="O34" s="128"/>
      <c r="P34" s="100"/>
      <c r="Q34" s="100"/>
      <c r="R34" s="104"/>
      <c r="S34" s="100"/>
      <c r="T34" s="104"/>
      <c r="U34" s="102"/>
      <c r="V34" s="115"/>
      <c r="W34" s="204"/>
      <c r="X34" s="122"/>
      <c r="Y34" s="110"/>
      <c r="Z34" s="95"/>
      <c r="AA34" s="106"/>
      <c r="AB34" s="149"/>
      <c r="AC34" s="149"/>
      <c r="AD34" s="149"/>
      <c r="AE34" s="149"/>
      <c r="AF34" s="149"/>
      <c r="AG34" s="149"/>
      <c r="AH34" s="196"/>
    </row>
    <row r="35" spans="1:34" ht="33" customHeight="1" x14ac:dyDescent="0.25">
      <c r="A35" s="130"/>
      <c r="B35" s="146"/>
      <c r="C35" s="166"/>
      <c r="D35" s="201"/>
      <c r="E35" s="140"/>
      <c r="F35" s="93"/>
      <c r="G35" s="119"/>
      <c r="H35" s="95"/>
      <c r="I35" s="128"/>
      <c r="J35" s="96" t="str">
        <f>IF(AND(I33&gt;=5,I33&lt;=10),"BAJA",IF(AND(I33&gt;=15,I33&lt;=25),"MODERADA",IF(AND(I33&gt;=30,I33&lt;=50),"ALTA",IF(AND(I33&gt;=60,I33&lt;=100),"EXTREMA",""))))</f>
        <v>MODERADA</v>
      </c>
      <c r="K35" s="149"/>
      <c r="L35" s="24" t="s">
        <v>3</v>
      </c>
      <c r="M35" s="20" t="s">
        <v>12</v>
      </c>
      <c r="N35" s="19" t="str">
        <f>IF(M35="SÍ",15,"0")</f>
        <v>0</v>
      </c>
      <c r="O35" s="128"/>
      <c r="P35" s="100"/>
      <c r="Q35" s="100"/>
      <c r="R35" s="104"/>
      <c r="S35" s="100"/>
      <c r="T35" s="104"/>
      <c r="U35" s="102"/>
      <c r="V35" s="115"/>
      <c r="W35" s="204"/>
      <c r="X35" s="122"/>
      <c r="Y35" s="110"/>
      <c r="Z35" s="95"/>
      <c r="AA35" s="98" t="str">
        <f>IF(AND($Z33&gt;=5,$Z33&lt;=10),"BAJA",IF(AND($Z33&gt;=15,$Z33&lt;=25),"MODERADA",IF(AND($Z33&gt;=30,$Z33&lt;=50),"ALTA",IF(AND($Z33&gt;=60,$Z33&lt;=100),"EXTREMA",""))))</f>
        <v>MODERADA</v>
      </c>
      <c r="AB35" s="149"/>
      <c r="AC35" s="149"/>
      <c r="AD35" s="149"/>
      <c r="AE35" s="149"/>
      <c r="AF35" s="149"/>
      <c r="AG35" s="149"/>
      <c r="AH35" s="196"/>
    </row>
    <row r="36" spans="1:34" ht="26.25" customHeight="1" x14ac:dyDescent="0.25">
      <c r="A36" s="130"/>
      <c r="B36" s="146"/>
      <c r="C36" s="166"/>
      <c r="D36" s="201"/>
      <c r="E36" s="140"/>
      <c r="F36" s="93"/>
      <c r="G36" s="119"/>
      <c r="H36" s="95"/>
      <c r="I36" s="128"/>
      <c r="J36" s="96"/>
      <c r="K36" s="149"/>
      <c r="L36" s="24" t="s">
        <v>4</v>
      </c>
      <c r="M36" s="20" t="s">
        <v>12</v>
      </c>
      <c r="N36" s="19" t="str">
        <f>IF(M36="SÍ",10,"0")</f>
        <v>0</v>
      </c>
      <c r="O36" s="128"/>
      <c r="P36" s="100"/>
      <c r="Q36" s="100"/>
      <c r="R36" s="104"/>
      <c r="S36" s="100"/>
      <c r="T36" s="104"/>
      <c r="U36" s="102"/>
      <c r="V36" s="115"/>
      <c r="W36" s="204"/>
      <c r="X36" s="122"/>
      <c r="Y36" s="110"/>
      <c r="Z36" s="95"/>
      <c r="AA36" s="98"/>
      <c r="AB36" s="149"/>
      <c r="AC36" s="149"/>
      <c r="AD36" s="149"/>
      <c r="AE36" s="149"/>
      <c r="AF36" s="149"/>
      <c r="AG36" s="149"/>
      <c r="AH36" s="196"/>
    </row>
    <row r="37" spans="1:34" ht="45" customHeight="1" x14ac:dyDescent="0.25">
      <c r="A37" s="130"/>
      <c r="B37" s="146"/>
      <c r="C37" s="166"/>
      <c r="D37" s="201"/>
      <c r="E37" s="140"/>
      <c r="F37" s="93"/>
      <c r="G37" s="119"/>
      <c r="H37" s="95"/>
      <c r="I37" s="128"/>
      <c r="J37" s="96"/>
      <c r="K37" s="149"/>
      <c r="L37" s="23" t="s">
        <v>36</v>
      </c>
      <c r="M37" s="20" t="s">
        <v>12</v>
      </c>
      <c r="N37" s="19" t="str">
        <f>IF(M37="SÍ",15,"0")</f>
        <v>0</v>
      </c>
      <c r="O37" s="128"/>
      <c r="P37" s="100"/>
      <c r="Q37" s="100"/>
      <c r="R37" s="104"/>
      <c r="S37" s="100"/>
      <c r="T37" s="104"/>
      <c r="U37" s="102"/>
      <c r="V37" s="115"/>
      <c r="W37" s="204"/>
      <c r="X37" s="122"/>
      <c r="Y37" s="110"/>
      <c r="Z37" s="95"/>
      <c r="AA37" s="98"/>
      <c r="AB37" s="149"/>
      <c r="AC37" s="149"/>
      <c r="AD37" s="149"/>
      <c r="AE37" s="149"/>
      <c r="AF37" s="149"/>
      <c r="AG37" s="149"/>
      <c r="AH37" s="196"/>
    </row>
    <row r="38" spans="1:34" ht="51" customHeight="1" x14ac:dyDescent="0.25">
      <c r="A38" s="130"/>
      <c r="B38" s="146"/>
      <c r="C38" s="166"/>
      <c r="D38" s="201"/>
      <c r="E38" s="140"/>
      <c r="F38" s="93"/>
      <c r="G38" s="119"/>
      <c r="H38" s="95"/>
      <c r="I38" s="128"/>
      <c r="J38" s="96"/>
      <c r="K38" s="149"/>
      <c r="L38" s="23" t="s">
        <v>5</v>
      </c>
      <c r="M38" s="20" t="s">
        <v>12</v>
      </c>
      <c r="N38" s="19" t="str">
        <f>IF(M38="SÍ",10,"0")</f>
        <v>0</v>
      </c>
      <c r="O38" s="128"/>
      <c r="P38" s="100"/>
      <c r="Q38" s="100"/>
      <c r="R38" s="104"/>
      <c r="S38" s="100"/>
      <c r="T38" s="104"/>
      <c r="U38" s="102"/>
      <c r="V38" s="115"/>
      <c r="W38" s="204"/>
      <c r="X38" s="122"/>
      <c r="Y38" s="110"/>
      <c r="Z38" s="95"/>
      <c r="AA38" s="98"/>
      <c r="AB38" s="149"/>
      <c r="AC38" s="149"/>
      <c r="AD38" s="149"/>
      <c r="AE38" s="149"/>
      <c r="AF38" s="149"/>
      <c r="AG38" s="149"/>
      <c r="AH38" s="196"/>
    </row>
    <row r="39" spans="1:34" ht="39.75" customHeight="1" x14ac:dyDescent="0.25">
      <c r="A39" s="144"/>
      <c r="B39" s="147"/>
      <c r="C39" s="199"/>
      <c r="D39" s="202"/>
      <c r="E39" s="141"/>
      <c r="F39" s="94"/>
      <c r="G39" s="120"/>
      <c r="H39" s="95"/>
      <c r="I39" s="128"/>
      <c r="J39" s="97"/>
      <c r="K39" s="149"/>
      <c r="L39" s="27" t="s">
        <v>35</v>
      </c>
      <c r="M39" s="20" t="s">
        <v>12</v>
      </c>
      <c r="N39" s="19" t="str">
        <f>IF(M39="SÍ",30,"0")</f>
        <v>0</v>
      </c>
      <c r="O39" s="128"/>
      <c r="P39" s="100"/>
      <c r="Q39" s="100"/>
      <c r="R39" s="104"/>
      <c r="S39" s="100"/>
      <c r="T39" s="104"/>
      <c r="U39" s="102"/>
      <c r="V39" s="115"/>
      <c r="W39" s="204"/>
      <c r="X39" s="122"/>
      <c r="Y39" s="110"/>
      <c r="Z39" s="95"/>
      <c r="AA39" s="209"/>
      <c r="AB39" s="149"/>
      <c r="AC39" s="149"/>
      <c r="AD39" s="149"/>
      <c r="AE39" s="149"/>
      <c r="AF39" s="149"/>
      <c r="AG39" s="149"/>
      <c r="AH39" s="196"/>
    </row>
    <row r="40" spans="1:34" ht="21.75" customHeight="1" x14ac:dyDescent="0.25">
      <c r="A40" s="138" t="s">
        <v>34</v>
      </c>
      <c r="B40" s="139"/>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row>
    <row r="41" spans="1:34" ht="27.75" customHeight="1" x14ac:dyDescent="0.25">
      <c r="A41" s="150" t="s">
        <v>55</v>
      </c>
      <c r="B41" s="151"/>
      <c r="C41" s="152" t="s">
        <v>56</v>
      </c>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4" t="s">
        <v>57</v>
      </c>
      <c r="AD41" s="154"/>
      <c r="AE41" s="154"/>
      <c r="AF41" s="154" t="s">
        <v>26</v>
      </c>
      <c r="AG41" s="154"/>
      <c r="AH41" s="154"/>
    </row>
    <row r="42" spans="1:34" s="37" customFormat="1" ht="14.25" customHeight="1" x14ac:dyDescent="0.25">
      <c r="A42" s="130"/>
      <c r="B42" s="131"/>
      <c r="C42" s="166"/>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8"/>
      <c r="AD42" s="168"/>
      <c r="AE42" s="168"/>
      <c r="AF42" s="168"/>
      <c r="AG42" s="168"/>
      <c r="AH42" s="168"/>
    </row>
    <row r="43" spans="1:34" s="37" customFormat="1" ht="12.75" customHeight="1" x14ac:dyDescent="0.25">
      <c r="A43" s="130"/>
      <c r="B43" s="131"/>
      <c r="C43" s="166"/>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8"/>
      <c r="AD43" s="168"/>
      <c r="AE43" s="168"/>
      <c r="AF43" s="168"/>
      <c r="AG43" s="168"/>
      <c r="AH43" s="168"/>
    </row>
    <row r="44" spans="1:34" s="37" customFormat="1" ht="17.25" customHeight="1" x14ac:dyDescent="0.25">
      <c r="A44" s="130"/>
      <c r="B44" s="131"/>
      <c r="C44" s="166"/>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8"/>
      <c r="AD44" s="168"/>
      <c r="AE44" s="168"/>
      <c r="AF44" s="168"/>
      <c r="AG44" s="168"/>
      <c r="AH44" s="168"/>
    </row>
    <row r="45" spans="1:34" ht="15" customHeight="1" x14ac:dyDescent="0.25">
      <c r="A45" s="174" t="s">
        <v>37</v>
      </c>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6"/>
    </row>
    <row r="46" spans="1:34" x14ac:dyDescent="0.25">
      <c r="A46" s="160" t="s">
        <v>26</v>
      </c>
      <c r="B46" s="161"/>
      <c r="C46" s="161"/>
      <c r="D46" s="162"/>
      <c r="E46" s="180" t="s">
        <v>28</v>
      </c>
      <c r="F46" s="181"/>
      <c r="G46" s="181"/>
      <c r="H46" s="181"/>
      <c r="I46" s="182"/>
      <c r="J46" s="182"/>
      <c r="K46" s="183"/>
      <c r="L46" s="160" t="s">
        <v>29</v>
      </c>
      <c r="M46" s="161"/>
      <c r="N46" s="161"/>
      <c r="O46" s="162"/>
      <c r="P46" s="26"/>
      <c r="Q46" s="26"/>
      <c r="R46" s="25"/>
      <c r="S46" s="26"/>
      <c r="T46" s="26"/>
      <c r="U46" s="163"/>
      <c r="V46" s="163"/>
      <c r="W46" s="163"/>
      <c r="X46" s="164"/>
      <c r="Y46" s="26"/>
      <c r="Z46" s="26"/>
      <c r="AA46" s="177" t="s">
        <v>30</v>
      </c>
      <c r="AB46" s="178"/>
      <c r="AC46" s="178"/>
      <c r="AD46" s="178"/>
      <c r="AE46" s="178"/>
      <c r="AF46" s="178"/>
      <c r="AG46" s="178"/>
      <c r="AH46" s="179"/>
    </row>
    <row r="47" spans="1:34" s="37" customFormat="1" x14ac:dyDescent="0.25">
      <c r="A47" s="29" t="s">
        <v>31</v>
      </c>
      <c r="B47" s="155"/>
      <c r="C47" s="155"/>
      <c r="D47" s="165"/>
      <c r="E47" s="29" t="s">
        <v>31</v>
      </c>
      <c r="F47" s="155"/>
      <c r="G47" s="155"/>
      <c r="H47" s="155"/>
      <c r="I47" s="156"/>
      <c r="J47" s="156"/>
      <c r="K47" s="157"/>
      <c r="L47" s="29" t="s">
        <v>31</v>
      </c>
      <c r="M47" s="158"/>
      <c r="N47" s="158"/>
      <c r="O47" s="158"/>
      <c r="P47" s="158"/>
      <c r="Q47" s="158"/>
      <c r="R47" s="158"/>
      <c r="S47" s="158"/>
      <c r="T47" s="158"/>
      <c r="U47" s="158"/>
      <c r="V47" s="158"/>
      <c r="W47" s="158"/>
      <c r="X47" s="159"/>
      <c r="Y47" s="38"/>
      <c r="Z47" s="38"/>
      <c r="AA47" s="29" t="s">
        <v>31</v>
      </c>
      <c r="AB47" s="155"/>
      <c r="AC47" s="156"/>
      <c r="AD47" s="156"/>
      <c r="AE47" s="156"/>
      <c r="AF47" s="156"/>
      <c r="AG47" s="156"/>
      <c r="AH47" s="157"/>
    </row>
    <row r="48" spans="1:34" s="37" customFormat="1" x14ac:dyDescent="0.25">
      <c r="A48" s="30" t="s">
        <v>32</v>
      </c>
      <c r="B48" s="158"/>
      <c r="C48" s="158"/>
      <c r="D48" s="159"/>
      <c r="E48" s="30" t="s">
        <v>32</v>
      </c>
      <c r="F48" s="155"/>
      <c r="G48" s="155"/>
      <c r="H48" s="155"/>
      <c r="I48" s="156"/>
      <c r="J48" s="156"/>
      <c r="K48" s="157"/>
      <c r="L48" s="30" t="s">
        <v>32</v>
      </c>
      <c r="M48" s="155"/>
      <c r="N48" s="155"/>
      <c r="O48" s="155"/>
      <c r="P48" s="155"/>
      <c r="Q48" s="155"/>
      <c r="R48" s="155"/>
      <c r="S48" s="155"/>
      <c r="T48" s="155"/>
      <c r="U48" s="155"/>
      <c r="V48" s="155"/>
      <c r="W48" s="155"/>
      <c r="X48" s="165"/>
      <c r="Y48" s="38"/>
      <c r="Z48" s="38"/>
      <c r="AA48" s="30" t="s">
        <v>32</v>
      </c>
      <c r="AB48" s="155"/>
      <c r="AC48" s="156"/>
      <c r="AD48" s="156"/>
      <c r="AE48" s="156"/>
      <c r="AF48" s="156"/>
      <c r="AG48" s="156"/>
      <c r="AH48" s="157"/>
    </row>
    <row r="49" spans="1:34" s="37" customFormat="1" x14ac:dyDescent="0.25">
      <c r="A49" s="31" t="s">
        <v>33</v>
      </c>
      <c r="B49" s="155"/>
      <c r="C49" s="155"/>
      <c r="D49" s="165"/>
      <c r="E49" s="31" t="s">
        <v>33</v>
      </c>
      <c r="F49" s="158"/>
      <c r="G49" s="158"/>
      <c r="H49" s="158"/>
      <c r="I49" s="169"/>
      <c r="J49" s="169"/>
      <c r="K49" s="170"/>
      <c r="L49" s="31" t="s">
        <v>33</v>
      </c>
      <c r="M49" s="155"/>
      <c r="N49" s="155"/>
      <c r="O49" s="155"/>
      <c r="P49" s="155"/>
      <c r="Q49" s="155"/>
      <c r="R49" s="155"/>
      <c r="S49" s="155"/>
      <c r="T49" s="155"/>
      <c r="U49" s="155"/>
      <c r="V49" s="155"/>
      <c r="W49" s="155"/>
      <c r="X49" s="165"/>
      <c r="Y49" s="38"/>
      <c r="Z49" s="38"/>
      <c r="AA49" s="31" t="s">
        <v>33</v>
      </c>
      <c r="AB49" s="155"/>
      <c r="AC49" s="156"/>
      <c r="AD49" s="156"/>
      <c r="AE49" s="156"/>
      <c r="AF49" s="156"/>
      <c r="AG49" s="156"/>
      <c r="AH49" s="157"/>
    </row>
    <row r="50" spans="1:34" s="37" customFormat="1" x14ac:dyDescent="0.25"/>
  </sheetData>
  <sheetProtection sheet="1" objects="1" scenarios="1" selectLockedCells="1"/>
  <mergeCells count="187">
    <mergeCell ref="AD33:AD39"/>
    <mergeCell ref="AE33:AE39"/>
    <mergeCell ref="AF33:AF39"/>
    <mergeCell ref="AG33:AG39"/>
    <mergeCell ref="AH33:AH39"/>
    <mergeCell ref="Y33:Y39"/>
    <mergeCell ref="Z33:Z39"/>
    <mergeCell ref="AA33:AA34"/>
    <mergeCell ref="AB33:AB39"/>
    <mergeCell ref="AC33:AC39"/>
    <mergeCell ref="AA35:AA39"/>
    <mergeCell ref="G19:G25"/>
    <mergeCell ref="H19:H25"/>
    <mergeCell ref="T33:T39"/>
    <mergeCell ref="U33:U39"/>
    <mergeCell ref="V33:V39"/>
    <mergeCell ref="W33:W39"/>
    <mergeCell ref="X33:X39"/>
    <mergeCell ref="O33:O39"/>
    <mergeCell ref="P33:P39"/>
    <mergeCell ref="Q33:Q39"/>
    <mergeCell ref="R33:R39"/>
    <mergeCell ref="S33:S39"/>
    <mergeCell ref="K26:K32"/>
    <mergeCell ref="O26:O32"/>
    <mergeCell ref="P26:P32"/>
    <mergeCell ref="K9:K11"/>
    <mergeCell ref="A33:A39"/>
    <mergeCell ref="B33:B39"/>
    <mergeCell ref="C33:C39"/>
    <mergeCell ref="D33:D39"/>
    <mergeCell ref="E33:E39"/>
    <mergeCell ref="F33:F39"/>
    <mergeCell ref="G33:G39"/>
    <mergeCell ref="H33:H39"/>
    <mergeCell ref="I33:I39"/>
    <mergeCell ref="J33:J34"/>
    <mergeCell ref="K33:K39"/>
    <mergeCell ref="J35:J39"/>
    <mergeCell ref="A26:A32"/>
    <mergeCell ref="B26:B32"/>
    <mergeCell ref="C26:C32"/>
    <mergeCell ref="D26:D32"/>
    <mergeCell ref="E26:E32"/>
    <mergeCell ref="F26:F32"/>
    <mergeCell ref="G26:G32"/>
    <mergeCell ref="H26:H32"/>
    <mergeCell ref="B12:B18"/>
    <mergeCell ref="C12:C18"/>
    <mergeCell ref="I26:I32"/>
    <mergeCell ref="AA21:AA25"/>
    <mergeCell ref="AF26:AF32"/>
    <mergeCell ref="AG26:AG32"/>
    <mergeCell ref="AH26:AH32"/>
    <mergeCell ref="J28:J32"/>
    <mergeCell ref="AA28:AA32"/>
    <mergeCell ref="AA26:AA27"/>
    <mergeCell ref="AB26:AB32"/>
    <mergeCell ref="AC26:AC32"/>
    <mergeCell ref="AD26:AD32"/>
    <mergeCell ref="AE26:AE32"/>
    <mergeCell ref="V26:V32"/>
    <mergeCell ref="W26:W32"/>
    <mergeCell ref="X26:X32"/>
    <mergeCell ref="Y26:Y32"/>
    <mergeCell ref="Z26:Z32"/>
    <mergeCell ref="Q26:Q32"/>
    <mergeCell ref="R26:R32"/>
    <mergeCell ref="S26:S32"/>
    <mergeCell ref="T26:T32"/>
    <mergeCell ref="U26:U32"/>
    <mergeCell ref="J26:J27"/>
    <mergeCell ref="A42:B42"/>
    <mergeCell ref="C42:AB42"/>
    <mergeCell ref="AC42:AE42"/>
    <mergeCell ref="AF42:AH42"/>
    <mergeCell ref="T19:T25"/>
    <mergeCell ref="U19:U25"/>
    <mergeCell ref="V19:V25"/>
    <mergeCell ref="W19:W25"/>
    <mergeCell ref="X19:X25"/>
    <mergeCell ref="O19:O25"/>
    <mergeCell ref="P19:P25"/>
    <mergeCell ref="Q19:Q25"/>
    <mergeCell ref="R19:R25"/>
    <mergeCell ref="S19:S25"/>
    <mergeCell ref="AD19:AD25"/>
    <mergeCell ref="AE19:AE25"/>
    <mergeCell ref="AF19:AF25"/>
    <mergeCell ref="AG19:AG25"/>
    <mergeCell ref="AH19:AH25"/>
    <mergeCell ref="Y19:Y25"/>
    <mergeCell ref="Z19:Z25"/>
    <mergeCell ref="AA19:AA20"/>
    <mergeCell ref="AB19:AB25"/>
    <mergeCell ref="AC19:AC25"/>
    <mergeCell ref="A7:D7"/>
    <mergeCell ref="A45:AH45"/>
    <mergeCell ref="AA46:AH46"/>
    <mergeCell ref="E46:K46"/>
    <mergeCell ref="AB47:AH47"/>
    <mergeCell ref="F47:K47"/>
    <mergeCell ref="AE8:AE11"/>
    <mergeCell ref="AF8:AH10"/>
    <mergeCell ref="AB12:AB18"/>
    <mergeCell ref="AC12:AC18"/>
    <mergeCell ref="AD12:AD18"/>
    <mergeCell ref="AE12:AE18"/>
    <mergeCell ref="AF12:AF18"/>
    <mergeCell ref="AG12:AG18"/>
    <mergeCell ref="AH12:AH18"/>
    <mergeCell ref="I12:I18"/>
    <mergeCell ref="E8:AD8"/>
    <mergeCell ref="U10:U11"/>
    <mergeCell ref="C19:C25"/>
    <mergeCell ref="D19:D25"/>
    <mergeCell ref="E9:J9"/>
    <mergeCell ref="K12:K18"/>
    <mergeCell ref="D12:D18"/>
    <mergeCell ref="A12:A18"/>
    <mergeCell ref="AB48:AH48"/>
    <mergeCell ref="AB49:AH49"/>
    <mergeCell ref="M47:X47"/>
    <mergeCell ref="L46:O46"/>
    <mergeCell ref="U46:X46"/>
    <mergeCell ref="M48:X48"/>
    <mergeCell ref="C43:AB43"/>
    <mergeCell ref="AC43:AE43"/>
    <mergeCell ref="AF43:AH43"/>
    <mergeCell ref="C44:AB44"/>
    <mergeCell ref="AC44:AE44"/>
    <mergeCell ref="AF44:AH44"/>
    <mergeCell ref="F48:K48"/>
    <mergeCell ref="B48:D48"/>
    <mergeCell ref="M49:X49"/>
    <mergeCell ref="F49:K49"/>
    <mergeCell ref="A46:D46"/>
    <mergeCell ref="B47:D47"/>
    <mergeCell ref="B49:D49"/>
    <mergeCell ref="L9:AD9"/>
    <mergeCell ref="A43:B43"/>
    <mergeCell ref="A44:B44"/>
    <mergeCell ref="A8:D8"/>
    <mergeCell ref="A9:A11"/>
    <mergeCell ref="B9:B11"/>
    <mergeCell ref="C9:C11"/>
    <mergeCell ref="D9:D11"/>
    <mergeCell ref="A40:AH40"/>
    <mergeCell ref="E12:E18"/>
    <mergeCell ref="J12:J13"/>
    <mergeCell ref="E10:J10"/>
    <mergeCell ref="A19:A25"/>
    <mergeCell ref="B19:B25"/>
    <mergeCell ref="E19:E25"/>
    <mergeCell ref="F19:F25"/>
    <mergeCell ref="I19:I25"/>
    <mergeCell ref="J19:J20"/>
    <mergeCell ref="K19:K25"/>
    <mergeCell ref="J21:J25"/>
    <mergeCell ref="A41:B41"/>
    <mergeCell ref="C41:AB41"/>
    <mergeCell ref="AC41:AE41"/>
    <mergeCell ref="AF41:AH41"/>
    <mergeCell ref="XET7:XEU7"/>
    <mergeCell ref="XET8:XEU8"/>
    <mergeCell ref="F12:F18"/>
    <mergeCell ref="H12:H18"/>
    <mergeCell ref="J14:J18"/>
    <mergeCell ref="AA14:AA18"/>
    <mergeCell ref="P12:P18"/>
    <mergeCell ref="U12:U18"/>
    <mergeCell ref="Q12:Q18"/>
    <mergeCell ref="R12:R18"/>
    <mergeCell ref="S12:S18"/>
    <mergeCell ref="T12:T18"/>
    <mergeCell ref="AA12:AA13"/>
    <mergeCell ref="Z12:Z18"/>
    <mergeCell ref="W12:W18"/>
    <mergeCell ref="Y12:Y18"/>
    <mergeCell ref="AB10:AD10"/>
    <mergeCell ref="L10:L11"/>
    <mergeCell ref="V12:V18"/>
    <mergeCell ref="M10:M11"/>
    <mergeCell ref="G12:G18"/>
    <mergeCell ref="X12:X18"/>
    <mergeCell ref="V10:AA10"/>
    <mergeCell ref="O12:O18"/>
  </mergeCells>
  <conditionalFormatting sqref="J12:J18">
    <cfRule type="expression" dxfId="375" priority="113">
      <formula>$J$14="BAJA"</formula>
    </cfRule>
    <cfRule type="expression" dxfId="374" priority="114">
      <formula>$J$14="MODERADA"</formula>
    </cfRule>
    <cfRule type="expression" dxfId="373" priority="115">
      <formula>$J$14="ALTA"</formula>
    </cfRule>
    <cfRule type="expression" dxfId="372" priority="116">
      <formula>$J$14="EXTREMA"</formula>
    </cfRule>
  </conditionalFormatting>
  <conditionalFormatting sqref="AA12:AA18">
    <cfRule type="expression" dxfId="371" priority="117">
      <formula>$AA$14="MODERADA"</formula>
    </cfRule>
    <cfRule type="expression" dxfId="370" priority="118">
      <formula>$AA$14="EXTREMA"</formula>
    </cfRule>
    <cfRule type="expression" dxfId="369" priority="119">
      <formula>$AA$14="ALTA"</formula>
    </cfRule>
    <cfRule type="expression" dxfId="368" priority="120">
      <formula>$AA$14="BAJA"</formula>
    </cfRule>
  </conditionalFormatting>
  <conditionalFormatting sqref="AA19:AA25">
    <cfRule type="expression" dxfId="367" priority="21">
      <formula>$AA$21="MODERADA"</formula>
    </cfRule>
    <cfRule type="expression" dxfId="366" priority="22">
      <formula>$AA$21="EXTREMA"</formula>
    </cfRule>
    <cfRule type="expression" dxfId="365" priority="23">
      <formula>$AA$21="ALTA"</formula>
    </cfRule>
    <cfRule type="expression" dxfId="364" priority="24">
      <formula>$AA$21="BAJA"</formula>
    </cfRule>
  </conditionalFormatting>
  <conditionalFormatting sqref="J19 J21">
    <cfRule type="expression" dxfId="363" priority="17">
      <formula>$J$21="BAJA"</formula>
    </cfRule>
    <cfRule type="expression" dxfId="362" priority="18">
      <formula>$J$21="MODERADA"</formula>
    </cfRule>
    <cfRule type="expression" dxfId="361" priority="19">
      <formula>$J$21="ALTA"</formula>
    </cfRule>
    <cfRule type="expression" dxfId="360" priority="20">
      <formula>$J$21="EXTREMA"</formula>
    </cfRule>
  </conditionalFormatting>
  <conditionalFormatting sqref="AA26:AA32">
    <cfRule type="expression" dxfId="359" priority="13">
      <formula>$AA$14="MODERADA"</formula>
    </cfRule>
    <cfRule type="expression" dxfId="358" priority="14">
      <formula>$AA$14="EXTREMA"</formula>
    </cfRule>
    <cfRule type="expression" dxfId="357" priority="15">
      <formula>$AA$14="ALTA"</formula>
    </cfRule>
    <cfRule type="expression" dxfId="356" priority="16">
      <formula>$AA$14="BAJA"</formula>
    </cfRule>
  </conditionalFormatting>
  <conditionalFormatting sqref="J26 J28">
    <cfRule type="expression" dxfId="355" priority="9">
      <formula>$J$28="BAJA"</formula>
    </cfRule>
    <cfRule type="expression" dxfId="354" priority="10">
      <formula>$J$28="MODERADA"</formula>
    </cfRule>
    <cfRule type="expression" dxfId="353" priority="11">
      <formula>$J$28="ALTA"</formula>
    </cfRule>
    <cfRule type="expression" dxfId="352" priority="12">
      <formula>$J$28="EXTREMA"</formula>
    </cfRule>
  </conditionalFormatting>
  <conditionalFormatting sqref="AA33:AA39">
    <cfRule type="expression" dxfId="351" priority="5">
      <formula>$AA$35="MODERADA"</formula>
    </cfRule>
    <cfRule type="expression" dxfId="350" priority="6">
      <formula>$AA$35="EXTREMA"</formula>
    </cfRule>
    <cfRule type="expression" dxfId="349" priority="7">
      <formula>$AA$35="ALTA"</formula>
    </cfRule>
    <cfRule type="expression" dxfId="348" priority="8">
      <formula>$AA$35="BAJA"</formula>
    </cfRule>
  </conditionalFormatting>
  <conditionalFormatting sqref="J33 J35">
    <cfRule type="expression" dxfId="347" priority="1">
      <formula>$J$35="BAJA"</formula>
    </cfRule>
    <cfRule type="expression" dxfId="346" priority="2">
      <formula>$J$35="MODERADA"</formula>
    </cfRule>
    <cfRule type="expression" dxfId="345" priority="3">
      <formula>$J$35="ALTA"</formula>
    </cfRule>
    <cfRule type="expression" dxfId="344" priority="4">
      <formula>$J$35="EXTREMA"</formula>
    </cfRule>
  </conditionalFormatting>
  <dataValidations count="4">
    <dataValidation type="list" allowBlank="1" showInputMessage="1" showErrorMessage="1" sqref="E12:E39">
      <formula1>$XET$2:$XET$6</formula1>
    </dataValidation>
    <dataValidation type="list" allowBlank="1" showInputMessage="1" showErrorMessage="1" sqref="G12:G39">
      <formula1>$XET$9:$XEV$9</formula1>
    </dataValidation>
    <dataValidation type="list" allowBlank="1" showInputMessage="1" showErrorMessage="1" sqref="M12:M39">
      <formula1>$XET$11:$XEU$11</formula1>
    </dataValidation>
    <dataValidation type="list" allowBlank="1" showInputMessage="1" showErrorMessage="1" sqref="U12:U39">
      <formula1>$XEV$11:$XFD$11</formula1>
    </dataValidation>
  </dataValidations>
  <printOptions horizontalCentered="1"/>
  <pageMargins left="0.31496062992125984" right="0.15748031496062992" top="0.39370078740157483" bottom="0.51" header="0.31496062992125984" footer="0.31496062992125984"/>
  <pageSetup paperSize="5" scale="4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2"/>
  <sheetViews>
    <sheetView topLeftCell="AC34" workbookViewId="0">
      <selection activeCell="AI38" sqref="AI38"/>
    </sheetView>
  </sheetViews>
  <sheetFormatPr baseColWidth="10" defaultRowHeight="12.75" x14ac:dyDescent="0.2"/>
  <cols>
    <col min="1" max="2" width="22.5703125" style="40" customWidth="1"/>
    <col min="3" max="3" width="22.28515625" style="40" customWidth="1"/>
    <col min="4" max="4" width="17.28515625" style="46" customWidth="1"/>
    <col min="5" max="5" width="16.140625" style="40" customWidth="1"/>
    <col min="6" max="6" width="23.140625" style="40" customWidth="1"/>
    <col min="7" max="7" width="22.42578125" style="40" customWidth="1"/>
    <col min="8" max="8" width="2.42578125" style="40" hidden="1" customWidth="1"/>
    <col min="9" max="9" width="18.28515625" style="40" customWidth="1"/>
    <col min="10" max="10" width="5.42578125" style="40" hidden="1" customWidth="1"/>
    <col min="11" max="11" width="17.140625" style="40" customWidth="1"/>
    <col min="12" max="12" width="20.28515625" style="40" customWidth="1"/>
    <col min="13" max="13" width="44.7109375" style="40" customWidth="1"/>
    <col min="14" max="14" width="9.5703125" style="40" customWidth="1"/>
    <col min="15" max="15" width="4" style="40" hidden="1" customWidth="1"/>
    <col min="16" max="16" width="4.7109375" style="40" hidden="1" customWidth="1"/>
    <col min="17" max="17" width="2.7109375" style="40" hidden="1" customWidth="1"/>
    <col min="18" max="18" width="12.7109375" style="40" customWidth="1"/>
    <col min="19" max="20" width="2.7109375" style="40" hidden="1" customWidth="1"/>
    <col min="21" max="21" width="18.42578125" style="40" customWidth="1"/>
    <col min="22" max="22" width="16.7109375" style="40" customWidth="1"/>
    <col min="23" max="23" width="16.42578125" style="40" customWidth="1"/>
    <col min="24" max="25" width="21.7109375" style="40" customWidth="1"/>
    <col min="26" max="26" width="31.85546875" style="40" customWidth="1"/>
    <col min="27" max="27" width="28.7109375" style="40" customWidth="1"/>
    <col min="28" max="28" width="15.85546875" style="40" customWidth="1"/>
    <col min="29" max="29" width="32.28515625" style="40" customWidth="1"/>
    <col min="30" max="30" width="19.140625" style="40" customWidth="1"/>
    <col min="31" max="31" width="16.140625" style="40" customWidth="1"/>
    <col min="32" max="32" width="17.42578125" style="40" customWidth="1"/>
    <col min="33" max="16384" width="11.42578125" style="40"/>
  </cols>
  <sheetData>
    <row r="1" spans="1:38" s="58" customFormat="1" x14ac:dyDescent="0.25">
      <c r="A1" s="308"/>
      <c r="B1" s="310" t="s">
        <v>83</v>
      </c>
      <c r="C1" s="311"/>
      <c r="D1" s="311"/>
      <c r="E1" s="312"/>
      <c r="F1" s="310" t="s">
        <v>85</v>
      </c>
      <c r="G1" s="311"/>
      <c r="H1" s="311"/>
      <c r="I1" s="311"/>
      <c r="J1" s="311"/>
      <c r="K1" s="311"/>
      <c r="L1" s="311"/>
      <c r="M1" s="311"/>
      <c r="N1" s="311"/>
      <c r="O1" s="311"/>
      <c r="P1" s="311"/>
      <c r="Q1" s="311"/>
      <c r="R1" s="311"/>
      <c r="S1" s="311"/>
      <c r="T1" s="311"/>
      <c r="U1" s="311"/>
      <c r="V1" s="311"/>
      <c r="W1" s="311"/>
      <c r="X1" s="311"/>
      <c r="Y1" s="311"/>
      <c r="Z1" s="311"/>
      <c r="AA1" s="311"/>
      <c r="AB1" s="312"/>
      <c r="AC1" s="83" t="s">
        <v>86</v>
      </c>
      <c r="AD1" s="301" t="s">
        <v>96</v>
      </c>
      <c r="AE1" s="303"/>
      <c r="AI1" s="58" t="s">
        <v>61</v>
      </c>
      <c r="AJ1" s="58" t="s">
        <v>9</v>
      </c>
      <c r="AK1" s="58" t="s">
        <v>8</v>
      </c>
    </row>
    <row r="2" spans="1:38" s="58" customFormat="1" x14ac:dyDescent="0.25">
      <c r="A2" s="309"/>
      <c r="B2" s="313"/>
      <c r="C2" s="314"/>
      <c r="D2" s="314"/>
      <c r="E2" s="315"/>
      <c r="F2" s="313"/>
      <c r="G2" s="314"/>
      <c r="H2" s="314"/>
      <c r="I2" s="314"/>
      <c r="J2" s="314"/>
      <c r="K2" s="314"/>
      <c r="L2" s="314"/>
      <c r="M2" s="314"/>
      <c r="N2" s="314"/>
      <c r="O2" s="314"/>
      <c r="P2" s="314"/>
      <c r="Q2" s="314"/>
      <c r="R2" s="314"/>
      <c r="S2" s="314"/>
      <c r="T2" s="314"/>
      <c r="U2" s="314"/>
      <c r="V2" s="314"/>
      <c r="W2" s="314"/>
      <c r="X2" s="314"/>
      <c r="Y2" s="314"/>
      <c r="Z2" s="314"/>
      <c r="AA2" s="314"/>
      <c r="AB2" s="315"/>
      <c r="AC2" s="59" t="s">
        <v>88</v>
      </c>
      <c r="AD2" s="316" t="s">
        <v>97</v>
      </c>
      <c r="AE2" s="317"/>
      <c r="AH2" s="58" t="s">
        <v>11</v>
      </c>
      <c r="AI2" s="58" t="s">
        <v>63</v>
      </c>
      <c r="AJ2" s="58" t="s">
        <v>62</v>
      </c>
      <c r="AK2" s="58" t="s">
        <v>13</v>
      </c>
    </row>
    <row r="3" spans="1:38" s="58" customFormat="1" x14ac:dyDescent="0.25">
      <c r="A3" s="309"/>
      <c r="B3" s="310" t="s">
        <v>84</v>
      </c>
      <c r="C3" s="311"/>
      <c r="D3" s="311"/>
      <c r="E3" s="312"/>
      <c r="F3" s="310" t="s">
        <v>92</v>
      </c>
      <c r="G3" s="311"/>
      <c r="H3" s="311"/>
      <c r="I3" s="311"/>
      <c r="J3" s="311"/>
      <c r="K3" s="311"/>
      <c r="L3" s="311"/>
      <c r="M3" s="311"/>
      <c r="N3" s="311"/>
      <c r="O3" s="311"/>
      <c r="P3" s="311"/>
      <c r="Q3" s="311"/>
      <c r="R3" s="311"/>
      <c r="S3" s="311"/>
      <c r="T3" s="311"/>
      <c r="U3" s="311"/>
      <c r="V3" s="311"/>
      <c r="W3" s="311"/>
      <c r="X3" s="311"/>
      <c r="Y3" s="311"/>
      <c r="Z3" s="311"/>
      <c r="AA3" s="311"/>
      <c r="AB3" s="312"/>
      <c r="AC3" s="83" t="s">
        <v>87</v>
      </c>
      <c r="AD3" s="301"/>
      <c r="AE3" s="303"/>
      <c r="AH3" s="58" t="s">
        <v>12</v>
      </c>
      <c r="AI3" s="58" t="s">
        <v>65</v>
      </c>
      <c r="AJ3" s="58" t="s">
        <v>64</v>
      </c>
      <c r="AK3" s="58" t="s">
        <v>14</v>
      </c>
    </row>
    <row r="4" spans="1:38" s="58" customFormat="1" x14ac:dyDescent="0.25">
      <c r="A4" s="309"/>
      <c r="B4" s="313"/>
      <c r="C4" s="314"/>
      <c r="D4" s="314"/>
      <c r="E4" s="315"/>
      <c r="F4" s="313"/>
      <c r="G4" s="314"/>
      <c r="H4" s="314"/>
      <c r="I4" s="314"/>
      <c r="J4" s="314"/>
      <c r="K4" s="314"/>
      <c r="L4" s="314"/>
      <c r="M4" s="314"/>
      <c r="N4" s="314"/>
      <c r="O4" s="314"/>
      <c r="P4" s="314"/>
      <c r="Q4" s="314"/>
      <c r="R4" s="314"/>
      <c r="S4" s="314"/>
      <c r="T4" s="314"/>
      <c r="U4" s="314"/>
      <c r="V4" s="314"/>
      <c r="W4" s="314"/>
      <c r="X4" s="314"/>
      <c r="Y4" s="314"/>
      <c r="Z4" s="314"/>
      <c r="AA4" s="314"/>
      <c r="AB4" s="315"/>
      <c r="AC4" s="83" t="s">
        <v>89</v>
      </c>
      <c r="AD4" s="318">
        <v>43465</v>
      </c>
      <c r="AE4" s="303"/>
      <c r="AI4" s="58" t="s">
        <v>67</v>
      </c>
      <c r="AJ4" s="58" t="s">
        <v>66</v>
      </c>
      <c r="AK4" s="58" t="s">
        <v>15</v>
      </c>
    </row>
    <row r="5" spans="1:38" x14ac:dyDescent="0.2">
      <c r="A5" s="217" t="s">
        <v>72</v>
      </c>
      <c r="B5" s="217"/>
      <c r="C5" s="533">
        <v>43707</v>
      </c>
      <c r="D5" s="534"/>
      <c r="E5" s="534"/>
      <c r="F5" s="534"/>
      <c r="G5" s="321"/>
      <c r="H5" s="322"/>
      <c r="I5" s="322"/>
      <c r="J5" s="322"/>
      <c r="K5" s="322"/>
      <c r="L5" s="322"/>
      <c r="M5" s="57" t="s">
        <v>79</v>
      </c>
      <c r="N5" s="261" t="s">
        <v>75</v>
      </c>
      <c r="O5" s="261"/>
      <c r="P5" s="261"/>
      <c r="Q5" s="261"/>
      <c r="R5" s="261"/>
      <c r="S5" s="62"/>
      <c r="T5" s="62"/>
      <c r="U5" s="63"/>
      <c r="V5" s="319" t="s">
        <v>90</v>
      </c>
      <c r="W5" s="320"/>
      <c r="X5" s="83"/>
      <c r="Y5" s="74" t="s">
        <v>76</v>
      </c>
      <c r="Z5" s="83"/>
      <c r="AA5" s="74" t="s">
        <v>77</v>
      </c>
      <c r="AB5" s="535" t="s">
        <v>98</v>
      </c>
      <c r="AC5" s="73" t="s">
        <v>78</v>
      </c>
      <c r="AD5" s="323"/>
      <c r="AE5" s="324"/>
      <c r="AI5" s="40" t="s">
        <v>70</v>
      </c>
      <c r="AJ5" s="58" t="s">
        <v>68</v>
      </c>
    </row>
    <row r="6" spans="1:38" x14ac:dyDescent="0.2">
      <c r="A6" s="267" t="s">
        <v>52</v>
      </c>
      <c r="B6" s="267"/>
      <c r="C6" s="267"/>
      <c r="D6" s="267"/>
      <c r="E6" s="267"/>
      <c r="F6" s="267"/>
      <c r="G6" s="268" t="s">
        <v>21</v>
      </c>
      <c r="H6" s="269"/>
      <c r="I6" s="269"/>
      <c r="J6" s="269"/>
      <c r="K6" s="269"/>
      <c r="L6" s="269"/>
      <c r="M6" s="269"/>
      <c r="N6" s="269"/>
      <c r="O6" s="269"/>
      <c r="P6" s="269"/>
      <c r="Q6" s="269"/>
      <c r="R6" s="269"/>
      <c r="S6" s="269"/>
      <c r="T6" s="269"/>
      <c r="U6" s="269"/>
      <c r="V6" s="269"/>
      <c r="W6" s="269"/>
      <c r="X6" s="269"/>
      <c r="Y6" s="269"/>
      <c r="Z6" s="269"/>
      <c r="AA6" s="270"/>
      <c r="AB6" s="243" t="s">
        <v>27</v>
      </c>
      <c r="AC6" s="246" t="s">
        <v>38</v>
      </c>
      <c r="AD6" s="247"/>
      <c r="AE6" s="248"/>
      <c r="AJ6" s="58" t="s">
        <v>69</v>
      </c>
    </row>
    <row r="7" spans="1:38" s="47" customFormat="1" x14ac:dyDescent="0.2">
      <c r="A7" s="255" t="s">
        <v>58</v>
      </c>
      <c r="B7" s="256" t="s">
        <v>60</v>
      </c>
      <c r="C7" s="255" t="s">
        <v>40</v>
      </c>
      <c r="D7" s="255" t="s">
        <v>61</v>
      </c>
      <c r="E7" s="255" t="s">
        <v>41</v>
      </c>
      <c r="F7" s="261" t="s">
        <v>42</v>
      </c>
      <c r="G7" s="263" t="s">
        <v>74</v>
      </c>
      <c r="H7" s="263"/>
      <c r="I7" s="263"/>
      <c r="J7" s="263"/>
      <c r="K7" s="263"/>
      <c r="L7" s="264" t="s">
        <v>25</v>
      </c>
      <c r="M7" s="223" t="s">
        <v>24</v>
      </c>
      <c r="N7" s="223"/>
      <c r="O7" s="223"/>
      <c r="P7" s="223"/>
      <c r="Q7" s="223"/>
      <c r="R7" s="223"/>
      <c r="S7" s="223"/>
      <c r="T7" s="223"/>
      <c r="U7" s="223"/>
      <c r="V7" s="223"/>
      <c r="W7" s="223"/>
      <c r="X7" s="223"/>
      <c r="Y7" s="223"/>
      <c r="Z7" s="223"/>
      <c r="AA7" s="223"/>
      <c r="AB7" s="244"/>
      <c r="AC7" s="249"/>
      <c r="AD7" s="250"/>
      <c r="AE7" s="251"/>
    </row>
    <row r="8" spans="1:38" s="47" customFormat="1" x14ac:dyDescent="0.2">
      <c r="A8" s="255"/>
      <c r="B8" s="257"/>
      <c r="C8" s="255"/>
      <c r="D8" s="255"/>
      <c r="E8" s="255"/>
      <c r="F8" s="261"/>
      <c r="G8" s="224" t="s">
        <v>43</v>
      </c>
      <c r="H8" s="224"/>
      <c r="I8" s="224"/>
      <c r="J8" s="224"/>
      <c r="K8" s="224"/>
      <c r="L8" s="265"/>
      <c r="M8" s="225" t="s">
        <v>54</v>
      </c>
      <c r="N8" s="225" t="s">
        <v>23</v>
      </c>
      <c r="O8" s="66"/>
      <c r="P8" s="67"/>
      <c r="Q8" s="67"/>
      <c r="R8" s="331" t="s">
        <v>45</v>
      </c>
      <c r="S8" s="48"/>
      <c r="T8" s="48"/>
      <c r="U8" s="227" t="s">
        <v>44</v>
      </c>
      <c r="V8" s="228"/>
      <c r="W8" s="229"/>
      <c r="X8" s="259" t="s">
        <v>59</v>
      </c>
      <c r="Y8" s="230" t="s">
        <v>49</v>
      </c>
      <c r="Z8" s="230"/>
      <c r="AA8" s="230"/>
      <c r="AB8" s="244"/>
      <c r="AC8" s="252"/>
      <c r="AD8" s="253"/>
      <c r="AE8" s="254"/>
    </row>
    <row r="9" spans="1:38" s="47" customFormat="1" ht="25.5" x14ac:dyDescent="0.2">
      <c r="A9" s="256"/>
      <c r="B9" s="258"/>
      <c r="C9" s="256"/>
      <c r="D9" s="256"/>
      <c r="E9" s="256"/>
      <c r="F9" s="262"/>
      <c r="G9" s="69" t="s">
        <v>8</v>
      </c>
      <c r="H9" s="70" t="s">
        <v>80</v>
      </c>
      <c r="I9" s="69" t="s">
        <v>9</v>
      </c>
      <c r="J9" s="70" t="s">
        <v>81</v>
      </c>
      <c r="K9" s="85" t="s">
        <v>10</v>
      </c>
      <c r="L9" s="266"/>
      <c r="M9" s="226"/>
      <c r="N9" s="226"/>
      <c r="O9" s="68"/>
      <c r="P9" s="68"/>
      <c r="Q9" s="68"/>
      <c r="R9" s="332"/>
      <c r="S9" s="49"/>
      <c r="T9" s="49"/>
      <c r="U9" s="71" t="s">
        <v>8</v>
      </c>
      <c r="V9" s="72" t="s">
        <v>9</v>
      </c>
      <c r="W9" s="71" t="s">
        <v>10</v>
      </c>
      <c r="X9" s="260"/>
      <c r="Y9" s="64" t="s">
        <v>93</v>
      </c>
      <c r="Z9" s="86" t="s">
        <v>47</v>
      </c>
      <c r="AA9" s="86" t="s">
        <v>48</v>
      </c>
      <c r="AB9" s="245"/>
      <c r="AC9" s="65" t="s">
        <v>47</v>
      </c>
      <c r="AD9" s="65" t="s">
        <v>50</v>
      </c>
      <c r="AE9" s="78" t="s">
        <v>51</v>
      </c>
      <c r="AF9" s="47" t="s">
        <v>99</v>
      </c>
    </row>
    <row r="10" spans="1:38" ht="25.5" x14ac:dyDescent="0.2">
      <c r="A10" s="609" t="s">
        <v>414</v>
      </c>
      <c r="B10" s="536" t="s">
        <v>449</v>
      </c>
      <c r="C10" s="305" t="s">
        <v>450</v>
      </c>
      <c r="D10" s="305" t="s">
        <v>67</v>
      </c>
      <c r="E10" s="234" t="s">
        <v>451</v>
      </c>
      <c r="F10" s="234" t="s">
        <v>452</v>
      </c>
      <c r="G10" s="237" t="s">
        <v>15</v>
      </c>
      <c r="H10" s="236" t="str">
        <f>IF(G10="(1) RARA VEZ","1", IF(G10="(2) IMPROBABLE","2",IF(G10="(3) POSIBLE","3",IF(G10="(4) PROBABLE","4",IF(G10="(5) CASI SEGURO","5","")))))</f>
        <v>3</v>
      </c>
      <c r="I10" s="278" t="s">
        <v>66</v>
      </c>
      <c r="J10" s="286" t="str">
        <f>IF(I10="(1) INSIGNIFICANTE","1",IF(I10="(2) MENOR","2",IF(I10="(3) MODERADO","3",IF(I10="(4) MAYOR","4",IF(I10="(5) CATASTRÓFICO","5","")))))</f>
        <v>3</v>
      </c>
      <c r="K10" s="210">
        <f>+H10*J10</f>
        <v>9</v>
      </c>
      <c r="L10" s="846" t="s">
        <v>453</v>
      </c>
      <c r="M10" s="50" t="s">
        <v>6</v>
      </c>
      <c r="N10" s="41" t="s">
        <v>11</v>
      </c>
      <c r="O10" s="79">
        <f>IF(N10="SÍ",15,"0")</f>
        <v>15</v>
      </c>
      <c r="P10" s="287">
        <f>SUM(O10:O16)</f>
        <v>85</v>
      </c>
      <c r="Q10" s="239">
        <f>IF(AND(P10&gt;=0,P10&lt;=50),0,IF(AND(P10&gt;50,P10&lt;=75),1,IF(AND(P10&gt;75,P10&lt;=100),2,"REVISAR")))</f>
        <v>2</v>
      </c>
      <c r="R10" s="333" t="s">
        <v>8</v>
      </c>
      <c r="S10" s="239">
        <f>IF(R10="PROBABILIDAD",H10-Q10,J10-Q10)</f>
        <v>1</v>
      </c>
      <c r="T10" s="241">
        <f>IF($S10&lt;=0,1,$S10)</f>
        <v>1</v>
      </c>
      <c r="U10" s="280" t="str">
        <f>IF(AND($R10="PROBABILIDAD",$T10=1),$AK$2,IF(AND(R10="PROBABILIDAD",$T10=2),$AK$3,IF(AND($R10="PROBABILIDAD",$T10=3),$AK$4,IF(AND($R10="PROBABILIDAD",$T10=4),#REF!,IF(AND($R10="PROBABILIDAD",$T10=5),#REF!,$G10)))))</f>
        <v>(1) RARA VEZ</v>
      </c>
      <c r="V10" s="283" t="str">
        <f>IF(AND($R10="IMPACTO",$T10=1),$AJ$2,IF(AND(R10="IMPACTO",$T10=2),$AJ$3,IF(AND($R10="IMPACTO",$T10=3),$AJ$4,IF(AND($R10="IMPACTO",$T10=4),$AJ$5,IF(AND($R10="IMPACTO",$T10=5),$AJ$6,I10)))))</f>
        <v>(3) MODERADO</v>
      </c>
      <c r="W10" s="210">
        <f>IF(R10="PROBABILIDAD",T10*J10,T10*H10)</f>
        <v>3</v>
      </c>
      <c r="X10" s="541" t="s">
        <v>454</v>
      </c>
      <c r="Y10" s="925" t="s">
        <v>455</v>
      </c>
      <c r="Z10" s="846" t="s">
        <v>456</v>
      </c>
      <c r="AA10" s="846" t="s">
        <v>457</v>
      </c>
      <c r="AB10" s="627">
        <v>43707</v>
      </c>
      <c r="AC10" s="594" t="s">
        <v>458</v>
      </c>
      <c r="AD10" s="601" t="s">
        <v>459</v>
      </c>
      <c r="AE10" s="543" t="s">
        <v>460</v>
      </c>
      <c r="AF10" s="769" t="s">
        <v>461</v>
      </c>
      <c r="AG10" s="770"/>
      <c r="AH10" s="770"/>
      <c r="AI10" s="770"/>
      <c r="AJ10" s="770"/>
      <c r="AK10" s="770"/>
      <c r="AL10" s="770"/>
    </row>
    <row r="11" spans="1:38" ht="25.5" x14ac:dyDescent="0.2">
      <c r="A11" s="609"/>
      <c r="B11" s="544"/>
      <c r="C11" s="306"/>
      <c r="D11" s="306"/>
      <c r="E11" s="234"/>
      <c r="F11" s="212"/>
      <c r="G11" s="237"/>
      <c r="H11" s="276"/>
      <c r="I11" s="278"/>
      <c r="J11" s="286"/>
      <c r="K11" s="210"/>
      <c r="L11" s="852"/>
      <c r="M11" s="51" t="s">
        <v>7</v>
      </c>
      <c r="N11" s="41" t="s">
        <v>11</v>
      </c>
      <c r="O11" s="42">
        <f>IF(N11="SÍ",5,"0")</f>
        <v>5</v>
      </c>
      <c r="P11" s="288"/>
      <c r="Q11" s="240"/>
      <c r="R11" s="334"/>
      <c r="S11" s="240"/>
      <c r="T11" s="242"/>
      <c r="U11" s="281"/>
      <c r="V11" s="284"/>
      <c r="W11" s="210"/>
      <c r="X11" s="549"/>
      <c r="Y11" s="549"/>
      <c r="Z11" s="852"/>
      <c r="AA11" s="852"/>
      <c r="AB11" s="602"/>
      <c r="AC11" s="599"/>
      <c r="AD11" s="605"/>
      <c r="AE11" s="552"/>
      <c r="AF11" s="769"/>
      <c r="AG11" s="770"/>
      <c r="AH11" s="770"/>
      <c r="AI11" s="770"/>
      <c r="AJ11" s="770"/>
      <c r="AK11" s="770"/>
      <c r="AL11" s="770"/>
    </row>
    <row r="12" spans="1:38" x14ac:dyDescent="0.2">
      <c r="A12" s="609"/>
      <c r="B12" s="544"/>
      <c r="C12" s="306"/>
      <c r="D12" s="306"/>
      <c r="E12" s="234"/>
      <c r="F12" s="212"/>
      <c r="G12" s="237"/>
      <c r="H12" s="276"/>
      <c r="I12" s="278"/>
      <c r="J12" s="286"/>
      <c r="K12" s="274"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ALTA</v>
      </c>
      <c r="L12" s="852"/>
      <c r="M12" s="52" t="s">
        <v>3</v>
      </c>
      <c r="N12" s="41" t="s">
        <v>12</v>
      </c>
      <c r="O12" s="42" t="str">
        <f>IF(N12="SÍ",15,"0")</f>
        <v>0</v>
      </c>
      <c r="P12" s="288"/>
      <c r="Q12" s="240"/>
      <c r="R12" s="334"/>
      <c r="S12" s="240"/>
      <c r="T12" s="242"/>
      <c r="U12" s="281"/>
      <c r="V12" s="284"/>
      <c r="W12" s="274" t="str">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MODERADA</v>
      </c>
      <c r="X12" s="549"/>
      <c r="Y12" s="549"/>
      <c r="Z12" s="852"/>
      <c r="AA12" s="852"/>
      <c r="AB12" s="602"/>
      <c r="AC12" s="599"/>
      <c r="AD12" s="605"/>
      <c r="AE12" s="552"/>
      <c r="AF12" s="769"/>
      <c r="AG12" s="770"/>
      <c r="AH12" s="770"/>
      <c r="AI12" s="770"/>
      <c r="AJ12" s="770"/>
      <c r="AK12" s="770"/>
      <c r="AL12" s="770"/>
    </row>
    <row r="13" spans="1:38" x14ac:dyDescent="0.2">
      <c r="A13" s="609"/>
      <c r="B13" s="544"/>
      <c r="C13" s="306"/>
      <c r="D13" s="306"/>
      <c r="E13" s="234"/>
      <c r="F13" s="212"/>
      <c r="G13" s="237"/>
      <c r="H13" s="276"/>
      <c r="I13" s="278"/>
      <c r="J13" s="286"/>
      <c r="K13" s="274"/>
      <c r="L13" s="852"/>
      <c r="M13" s="52" t="s">
        <v>4</v>
      </c>
      <c r="N13" s="41" t="s">
        <v>11</v>
      </c>
      <c r="O13" s="42">
        <f>IF(N13="SÍ",10,"0")</f>
        <v>10</v>
      </c>
      <c r="P13" s="288"/>
      <c r="Q13" s="240"/>
      <c r="R13" s="334"/>
      <c r="S13" s="240"/>
      <c r="T13" s="242"/>
      <c r="U13" s="281"/>
      <c r="V13" s="284"/>
      <c r="W13" s="274"/>
      <c r="X13" s="549"/>
      <c r="Y13" s="549"/>
      <c r="Z13" s="852"/>
      <c r="AA13" s="852"/>
      <c r="AB13" s="602"/>
      <c r="AC13" s="599"/>
      <c r="AD13" s="605"/>
      <c r="AE13" s="552"/>
      <c r="AF13" s="769"/>
      <c r="AG13" s="770"/>
      <c r="AH13" s="770"/>
      <c r="AI13" s="770"/>
      <c r="AJ13" s="770"/>
      <c r="AK13" s="770"/>
      <c r="AL13" s="770"/>
    </row>
    <row r="14" spans="1:38" ht="25.5" x14ac:dyDescent="0.2">
      <c r="A14" s="609"/>
      <c r="B14" s="544"/>
      <c r="C14" s="306"/>
      <c r="D14" s="306"/>
      <c r="E14" s="234"/>
      <c r="F14" s="212"/>
      <c r="G14" s="237"/>
      <c r="H14" s="276"/>
      <c r="I14" s="278"/>
      <c r="J14" s="286"/>
      <c r="K14" s="274"/>
      <c r="L14" s="852"/>
      <c r="M14" s="51" t="s">
        <v>36</v>
      </c>
      <c r="N14" s="41" t="s">
        <v>11</v>
      </c>
      <c r="O14" s="42">
        <f>IF(N14="SÍ",15,"0")</f>
        <v>15</v>
      </c>
      <c r="P14" s="288"/>
      <c r="Q14" s="240"/>
      <c r="R14" s="334"/>
      <c r="S14" s="240"/>
      <c r="T14" s="242"/>
      <c r="U14" s="281"/>
      <c r="V14" s="284"/>
      <c r="W14" s="274"/>
      <c r="X14" s="549"/>
      <c r="Y14" s="549"/>
      <c r="Z14" s="852"/>
      <c r="AA14" s="852"/>
      <c r="AB14" s="602"/>
      <c r="AC14" s="599"/>
      <c r="AD14" s="605"/>
      <c r="AE14" s="552"/>
    </row>
    <row r="15" spans="1:38" ht="25.5" x14ac:dyDescent="0.2">
      <c r="A15" s="609"/>
      <c r="B15" s="544"/>
      <c r="C15" s="306"/>
      <c r="D15" s="306"/>
      <c r="E15" s="234"/>
      <c r="F15" s="212"/>
      <c r="G15" s="237"/>
      <c r="H15" s="276"/>
      <c r="I15" s="278"/>
      <c r="J15" s="286"/>
      <c r="K15" s="274"/>
      <c r="L15" s="852"/>
      <c r="M15" s="51" t="s">
        <v>5</v>
      </c>
      <c r="N15" s="41" t="s">
        <v>11</v>
      </c>
      <c r="O15" s="42">
        <f>IF(N15="SÍ",10,"0")</f>
        <v>10</v>
      </c>
      <c r="P15" s="288"/>
      <c r="Q15" s="240"/>
      <c r="R15" s="334"/>
      <c r="S15" s="240"/>
      <c r="T15" s="242"/>
      <c r="U15" s="281"/>
      <c r="V15" s="284"/>
      <c r="W15" s="274"/>
      <c r="X15" s="549"/>
      <c r="Y15" s="549"/>
      <c r="Z15" s="852"/>
      <c r="AA15" s="852"/>
      <c r="AB15" s="602"/>
      <c r="AC15" s="599"/>
      <c r="AD15" s="605"/>
      <c r="AE15" s="552"/>
    </row>
    <row r="16" spans="1:38" ht="25.5" x14ac:dyDescent="0.2">
      <c r="A16" s="536"/>
      <c r="B16" s="568"/>
      <c r="C16" s="307"/>
      <c r="D16" s="307"/>
      <c r="E16" s="235"/>
      <c r="F16" s="236"/>
      <c r="G16" s="238"/>
      <c r="H16" s="277"/>
      <c r="I16" s="279"/>
      <c r="J16" s="286"/>
      <c r="K16" s="275"/>
      <c r="L16" s="852"/>
      <c r="M16" s="53" t="s">
        <v>35</v>
      </c>
      <c r="N16" s="41" t="s">
        <v>11</v>
      </c>
      <c r="O16" s="42">
        <f>IF(N16="SÍ",30,"0")</f>
        <v>30</v>
      </c>
      <c r="P16" s="288"/>
      <c r="Q16" s="240"/>
      <c r="R16" s="334"/>
      <c r="S16" s="240"/>
      <c r="T16" s="242"/>
      <c r="U16" s="282"/>
      <c r="V16" s="285"/>
      <c r="W16" s="275"/>
      <c r="X16" s="549"/>
      <c r="Y16" s="549"/>
      <c r="Z16" s="852"/>
      <c r="AA16" s="852"/>
      <c r="AB16" s="602"/>
      <c r="AC16" s="599"/>
      <c r="AD16" s="605"/>
      <c r="AE16" s="552"/>
    </row>
    <row r="17" spans="1:38" ht="25.5" x14ac:dyDescent="0.2">
      <c r="A17" s="609" t="s">
        <v>414</v>
      </c>
      <c r="B17" s="536" t="s">
        <v>449</v>
      </c>
      <c r="C17" s="305" t="s">
        <v>462</v>
      </c>
      <c r="D17" s="305" t="s">
        <v>67</v>
      </c>
      <c r="E17" s="234" t="s">
        <v>463</v>
      </c>
      <c r="F17" s="234" t="s">
        <v>464</v>
      </c>
      <c r="G17" s="237" t="s">
        <v>14</v>
      </c>
      <c r="H17" s="236" t="str">
        <f>IF(G17="(1) RARA VEZ","1", IF(G17="(2) IMPROBABLE","2",IF(G17="(3) POSIBLE","3",IF(G17="(4) PROBABLE","4",IF(G17="(5) CASI SEGURO","5","")))))</f>
        <v>2</v>
      </c>
      <c r="I17" s="278" t="s">
        <v>66</v>
      </c>
      <c r="J17" s="286" t="str">
        <f>IF(I17="(1) INSIGNIFICANTE","1",IF(I17="(2) MENOR","2",IF(I17="(3) MODERADO","3",IF(I17="(4) MAYOR","4",IF(I17="(5) CATASTRÓFICO","5","")))))</f>
        <v>3</v>
      </c>
      <c r="K17" s="210">
        <f>+H17*J17</f>
        <v>6</v>
      </c>
      <c r="L17" s="846" t="s">
        <v>465</v>
      </c>
      <c r="M17" s="50" t="s">
        <v>6</v>
      </c>
      <c r="N17" s="41" t="s">
        <v>11</v>
      </c>
      <c r="O17" s="79">
        <f>IF(N17="SÍ",15,"0")</f>
        <v>15</v>
      </c>
      <c r="P17" s="287">
        <f>SUM(O17:O23)</f>
        <v>70</v>
      </c>
      <c r="Q17" s="239">
        <f>IF(AND(P17&gt;=0,P17&lt;=50),0,IF(AND(P17&gt;50,P17&lt;=75),1,IF(AND(P17&gt;75,P17&lt;=100),2,"REVISAR")))</f>
        <v>1</v>
      </c>
      <c r="R17" s="333" t="s">
        <v>8</v>
      </c>
      <c r="S17" s="239">
        <f>IF(R17="PROBABILIDAD",H17-Q17,J17-Q17)</f>
        <v>1</v>
      </c>
      <c r="T17" s="241">
        <f>IF($S17&lt;=0,1,$S17)</f>
        <v>1</v>
      </c>
      <c r="U17" s="280" t="str">
        <f>IF(AND($R17="PROBABILIDAD",$T17=1),$AK$2,IF(AND(R17="PROBABILIDAD",$T17=2),$AK$3,IF(AND($R17="PROBABILIDAD",$T17=3),$AK$4,IF(AND($R17="PROBABILIDAD",$T17=4),#REF!,IF(AND($R17="PROBABILIDAD",$T17=5),#REF!,$G17)))))</f>
        <v>(1) RARA VEZ</v>
      </c>
      <c r="V17" s="283" t="str">
        <f>IF(AND($R17="IMPACTO",$T17=1),$AJ$2,IF(AND(R17="IMPACTO",$T17=2),$AJ$3,IF(AND($R17="IMPACTO",$T17=3),$AJ$4,IF(AND($R17="IMPACTO",$T17=4),$AJ$5,IF(AND($R17="IMPACTO",$T17=5),$AJ$6,I17)))))</f>
        <v>(3) MODERADO</v>
      </c>
      <c r="W17" s="273">
        <f>IF(R17="PROBABILIDAD",T17*J17,T17*H17)</f>
        <v>3</v>
      </c>
      <c r="X17" s="541" t="s">
        <v>466</v>
      </c>
      <c r="Y17" s="925" t="s">
        <v>467</v>
      </c>
      <c r="Z17" s="541" t="s">
        <v>468</v>
      </c>
      <c r="AA17" s="846" t="s">
        <v>469</v>
      </c>
      <c r="AB17" s="648">
        <v>43707</v>
      </c>
      <c r="AC17" s="601" t="s">
        <v>470</v>
      </c>
      <c r="AD17" s="601" t="s">
        <v>459</v>
      </c>
      <c r="AE17" s="543" t="s">
        <v>471</v>
      </c>
      <c r="AF17" s="926" t="s">
        <v>472</v>
      </c>
      <c r="AG17" s="927"/>
      <c r="AH17" s="927"/>
      <c r="AI17" s="927"/>
      <c r="AJ17" s="927"/>
      <c r="AK17" s="927"/>
      <c r="AL17" s="927"/>
    </row>
    <row r="18" spans="1:38" ht="25.5" x14ac:dyDescent="0.2">
      <c r="A18" s="609"/>
      <c r="B18" s="544"/>
      <c r="C18" s="306"/>
      <c r="D18" s="306"/>
      <c r="E18" s="234"/>
      <c r="F18" s="212"/>
      <c r="G18" s="237"/>
      <c r="H18" s="276"/>
      <c r="I18" s="278"/>
      <c r="J18" s="286"/>
      <c r="K18" s="210"/>
      <c r="L18" s="852"/>
      <c r="M18" s="51" t="s">
        <v>7</v>
      </c>
      <c r="N18" s="41" t="s">
        <v>11</v>
      </c>
      <c r="O18" s="42">
        <f>IF(N18="SÍ",5,"0")</f>
        <v>5</v>
      </c>
      <c r="P18" s="288"/>
      <c r="Q18" s="240"/>
      <c r="R18" s="334"/>
      <c r="S18" s="240"/>
      <c r="T18" s="242"/>
      <c r="U18" s="281"/>
      <c r="V18" s="284"/>
      <c r="W18" s="210"/>
      <c r="X18" s="550"/>
      <c r="Y18" s="549"/>
      <c r="Z18" s="550"/>
      <c r="AA18" s="852"/>
      <c r="AB18" s="652"/>
      <c r="AC18" s="605"/>
      <c r="AD18" s="605"/>
      <c r="AE18" s="552"/>
      <c r="AF18" s="926"/>
      <c r="AG18" s="927"/>
      <c r="AH18" s="927"/>
      <c r="AI18" s="927"/>
      <c r="AJ18" s="927"/>
      <c r="AK18" s="927"/>
      <c r="AL18" s="927"/>
    </row>
    <row r="19" spans="1:38" x14ac:dyDescent="0.2">
      <c r="A19" s="609"/>
      <c r="B19" s="544"/>
      <c r="C19" s="306"/>
      <c r="D19" s="306"/>
      <c r="E19" s="234"/>
      <c r="F19" s="212"/>
      <c r="G19" s="237"/>
      <c r="H19" s="276"/>
      <c r="I19" s="278"/>
      <c r="J19" s="286"/>
      <c r="K19" s="274"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MODERADA</v>
      </c>
      <c r="L19" s="852"/>
      <c r="M19" s="52" t="s">
        <v>3</v>
      </c>
      <c r="N19" s="41" t="s">
        <v>12</v>
      </c>
      <c r="O19" s="42" t="str">
        <f>IF(N19="SÍ",15,"0")</f>
        <v>0</v>
      </c>
      <c r="P19" s="288"/>
      <c r="Q19" s="240"/>
      <c r="R19" s="334"/>
      <c r="S19" s="240"/>
      <c r="T19" s="242"/>
      <c r="U19" s="281"/>
      <c r="V19" s="284"/>
      <c r="W19" s="274" t="str">
        <f>IF(AND(U17="(1) RARA VEZ",V17="(1) INSIGNIFICANTE"),"BAJA",IF(AND(U17="(1) RARA VEZ",V17="(2) MENOR"),"BAJA",IF(AND(U17="(2) IMPROBABLE",V17="(1) INSIGNIFICANTE"),"BAJA",IF(AND(U17="(3) POSIBLE",V17="(1) INSIGNIFICANTE"),"BAJA",IF(AND(U17="(4) PROBABLE",V17="(1) INSIGNIFICANTE"),"MODERADO",IF(AND(U17="(5)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MODERADA</v>
      </c>
      <c r="X19" s="550"/>
      <c r="Y19" s="549"/>
      <c r="Z19" s="550"/>
      <c r="AA19" s="852"/>
      <c r="AB19" s="652"/>
      <c r="AC19" s="605"/>
      <c r="AD19" s="605"/>
      <c r="AE19" s="552"/>
      <c r="AF19" s="926"/>
      <c r="AG19" s="927"/>
      <c r="AH19" s="927"/>
      <c r="AI19" s="927"/>
      <c r="AJ19" s="927"/>
      <c r="AK19" s="927"/>
      <c r="AL19" s="927"/>
    </row>
    <row r="20" spans="1:38" x14ac:dyDescent="0.2">
      <c r="A20" s="609"/>
      <c r="B20" s="544"/>
      <c r="C20" s="306"/>
      <c r="D20" s="306"/>
      <c r="E20" s="234"/>
      <c r="F20" s="212"/>
      <c r="G20" s="237"/>
      <c r="H20" s="276"/>
      <c r="I20" s="278"/>
      <c r="J20" s="286"/>
      <c r="K20" s="274"/>
      <c r="L20" s="852"/>
      <c r="M20" s="52" t="s">
        <v>4</v>
      </c>
      <c r="N20" s="41" t="s">
        <v>11</v>
      </c>
      <c r="O20" s="42">
        <f>IF(N20="SÍ",10,"0")</f>
        <v>10</v>
      </c>
      <c r="P20" s="288"/>
      <c r="Q20" s="240"/>
      <c r="R20" s="334"/>
      <c r="S20" s="240"/>
      <c r="T20" s="242"/>
      <c r="U20" s="281"/>
      <c r="V20" s="284"/>
      <c r="W20" s="274"/>
      <c r="X20" s="550"/>
      <c r="Y20" s="549"/>
      <c r="Z20" s="550"/>
      <c r="AA20" s="852"/>
      <c r="AB20" s="652"/>
      <c r="AC20" s="605"/>
      <c r="AD20" s="605"/>
      <c r="AE20" s="552"/>
      <c r="AF20" s="926"/>
      <c r="AG20" s="927"/>
      <c r="AH20" s="927"/>
      <c r="AI20" s="927"/>
      <c r="AJ20" s="927"/>
      <c r="AK20" s="927"/>
      <c r="AL20" s="927"/>
    </row>
    <row r="21" spans="1:38" ht="25.5" x14ac:dyDescent="0.2">
      <c r="A21" s="609"/>
      <c r="B21" s="544"/>
      <c r="C21" s="306"/>
      <c r="D21" s="306"/>
      <c r="E21" s="234"/>
      <c r="F21" s="212"/>
      <c r="G21" s="237"/>
      <c r="H21" s="276"/>
      <c r="I21" s="278"/>
      <c r="J21" s="286"/>
      <c r="K21" s="274"/>
      <c r="L21" s="852"/>
      <c r="M21" s="51" t="s">
        <v>36</v>
      </c>
      <c r="N21" s="41" t="s">
        <v>12</v>
      </c>
      <c r="O21" s="42" t="str">
        <f>IF(N21="SÍ",15,"0")</f>
        <v>0</v>
      </c>
      <c r="P21" s="288"/>
      <c r="Q21" s="240"/>
      <c r="R21" s="334"/>
      <c r="S21" s="240"/>
      <c r="T21" s="242"/>
      <c r="U21" s="281"/>
      <c r="V21" s="284"/>
      <c r="W21" s="274"/>
      <c r="X21" s="550"/>
      <c r="Y21" s="549"/>
      <c r="Z21" s="550"/>
      <c r="AA21" s="852"/>
      <c r="AB21" s="652"/>
      <c r="AC21" s="605"/>
      <c r="AD21" s="605"/>
      <c r="AE21" s="552"/>
      <c r="AF21" s="928"/>
      <c r="AG21" s="929"/>
      <c r="AH21" s="929"/>
      <c r="AI21" s="929"/>
      <c r="AJ21" s="929"/>
      <c r="AK21" s="929"/>
      <c r="AL21" s="929"/>
    </row>
    <row r="22" spans="1:38" ht="25.5" x14ac:dyDescent="0.2">
      <c r="A22" s="609"/>
      <c r="B22" s="544"/>
      <c r="C22" s="306"/>
      <c r="D22" s="306"/>
      <c r="E22" s="234"/>
      <c r="F22" s="212"/>
      <c r="G22" s="237"/>
      <c r="H22" s="276"/>
      <c r="I22" s="278"/>
      <c r="J22" s="286"/>
      <c r="K22" s="274"/>
      <c r="L22" s="852"/>
      <c r="M22" s="51" t="s">
        <v>5</v>
      </c>
      <c r="N22" s="41" t="s">
        <v>11</v>
      </c>
      <c r="O22" s="42">
        <f>IF(N22="SÍ",10,"0")</f>
        <v>10</v>
      </c>
      <c r="P22" s="288"/>
      <c r="Q22" s="240"/>
      <c r="R22" s="334"/>
      <c r="S22" s="240"/>
      <c r="T22" s="242"/>
      <c r="U22" s="281"/>
      <c r="V22" s="284"/>
      <c r="W22" s="274"/>
      <c r="X22" s="550"/>
      <c r="Y22" s="549"/>
      <c r="Z22" s="550"/>
      <c r="AA22" s="852"/>
      <c r="AB22" s="652"/>
      <c r="AC22" s="605"/>
      <c r="AD22" s="605"/>
      <c r="AE22" s="552"/>
    </row>
    <row r="23" spans="1:38" ht="25.5" x14ac:dyDescent="0.2">
      <c r="A23" s="536"/>
      <c r="B23" s="568"/>
      <c r="C23" s="307"/>
      <c r="D23" s="307"/>
      <c r="E23" s="235"/>
      <c r="F23" s="236"/>
      <c r="G23" s="238"/>
      <c r="H23" s="277"/>
      <c r="I23" s="279"/>
      <c r="J23" s="286"/>
      <c r="K23" s="275"/>
      <c r="L23" s="852"/>
      <c r="M23" s="53" t="s">
        <v>35</v>
      </c>
      <c r="N23" s="41" t="s">
        <v>11</v>
      </c>
      <c r="O23" s="42">
        <f>IF(N23="SÍ",30,"0")</f>
        <v>30</v>
      </c>
      <c r="P23" s="288"/>
      <c r="Q23" s="240"/>
      <c r="R23" s="334"/>
      <c r="S23" s="240"/>
      <c r="T23" s="242"/>
      <c r="U23" s="282"/>
      <c r="V23" s="285"/>
      <c r="W23" s="274"/>
      <c r="X23" s="550"/>
      <c r="Y23" s="549"/>
      <c r="Z23" s="550"/>
      <c r="AA23" s="852"/>
      <c r="AB23" s="652"/>
      <c r="AC23" s="605"/>
      <c r="AD23" s="605"/>
      <c r="AE23" s="552"/>
    </row>
    <row r="24" spans="1:38" ht="25.5" x14ac:dyDescent="0.2">
      <c r="A24" s="609" t="s">
        <v>414</v>
      </c>
      <c r="B24" s="536" t="s">
        <v>449</v>
      </c>
      <c r="C24" s="537" t="s">
        <v>473</v>
      </c>
      <c r="D24" s="305" t="s">
        <v>67</v>
      </c>
      <c r="E24" s="234" t="s">
        <v>474</v>
      </c>
      <c r="F24" s="234" t="s">
        <v>475</v>
      </c>
      <c r="G24" s="237" t="s">
        <v>15</v>
      </c>
      <c r="H24" s="236" t="str">
        <f>IF(G24="(1) RARA VEZ","1", IF(G24="(2) IMPROBABLE","2",IF(G24="(3) POSIBLE","3",IF(G24="(4) PROBABLE","4",IF(G24="(5) CASI SEGURO","5","")))))</f>
        <v>3</v>
      </c>
      <c r="I24" s="278" t="s">
        <v>66</v>
      </c>
      <c r="J24" s="286" t="str">
        <f>IF(I24="(1) INSIGNIFICANTE","1",IF(I24="(2) MENOR","2",IF(I24="(3) MODERADO","3",IF(I24="(4) MAYOR","4",IF(I24="(5) CATASTRÓFICO","5","")))))</f>
        <v>3</v>
      </c>
      <c r="K24" s="210">
        <f>+H24*J24</f>
        <v>9</v>
      </c>
      <c r="L24" s="846" t="s">
        <v>476</v>
      </c>
      <c r="M24" s="50" t="s">
        <v>6</v>
      </c>
      <c r="N24" s="41" t="s">
        <v>11</v>
      </c>
      <c r="O24" s="79">
        <f>IF(N24="SÍ",15,"0")</f>
        <v>15</v>
      </c>
      <c r="P24" s="287">
        <f>SUM(O24:O30)</f>
        <v>70</v>
      </c>
      <c r="Q24" s="239">
        <f>IF(AND(P24&gt;=0,P24&lt;=50),0,IF(AND(P24&gt;50,P24&lt;=75),1,IF(AND(P24&gt;75,P24&lt;=100),2,"REVISAR")))</f>
        <v>1</v>
      </c>
      <c r="R24" s="333" t="s">
        <v>8</v>
      </c>
      <c r="S24" s="239">
        <f>IF(R24="PROBABILIDAD",H24-Q24,J24-Q24)</f>
        <v>2</v>
      </c>
      <c r="T24" s="241">
        <f>IF($S24&lt;=0,1,$S24)</f>
        <v>2</v>
      </c>
      <c r="U24" s="280" t="str">
        <f>IF(AND($R24="PROBABILIDAD",$T24=1),$AK$2,IF(AND(R24="PROBABILIDAD",$T24=2),$AK$3,IF(AND($R24="PROBABILIDAD",$T24=3),$AK$4,IF(AND($R24="PROBABILIDAD",$T24=4),#REF!,IF(AND($R24="PROBABILIDAD",$T24=5),#REF!,$G24)))))</f>
        <v>(2) IMPROBABLE</v>
      </c>
      <c r="V24" s="283" t="str">
        <f>IF(AND($R24="IMPACTO",$T24=1),$AJ$2,IF(AND(R24="IMPACTO",$T24=2),$AJ$3,IF(AND($R24="IMPACTO",$T24=3),$AJ$4,IF(AND($R24="IMPACTO",$T24=4),$AJ$5,IF(AND($R24="IMPACTO",$T24=5),$AJ$6,I24)))))</f>
        <v>(3) MODERADO</v>
      </c>
      <c r="W24" s="273">
        <f>IF(R24="PROBABILIDAD",T24*J24,T24*H24)</f>
        <v>6</v>
      </c>
      <c r="X24" s="541" t="s">
        <v>477</v>
      </c>
      <c r="Y24" s="925" t="s">
        <v>467</v>
      </c>
      <c r="Z24" s="541" t="s">
        <v>478</v>
      </c>
      <c r="AA24" s="541" t="s">
        <v>479</v>
      </c>
      <c r="AB24" s="627">
        <v>43707</v>
      </c>
      <c r="AC24" s="601" t="s">
        <v>480</v>
      </c>
      <c r="AD24" s="601" t="s">
        <v>459</v>
      </c>
      <c r="AE24" s="543" t="s">
        <v>481</v>
      </c>
      <c r="AF24" s="930" t="s">
        <v>482</v>
      </c>
      <c r="AG24" s="931"/>
      <c r="AH24" s="931"/>
      <c r="AI24" s="931"/>
      <c r="AJ24" s="931"/>
      <c r="AK24" s="931"/>
      <c r="AL24" s="931"/>
    </row>
    <row r="25" spans="1:38" ht="25.5" x14ac:dyDescent="0.2">
      <c r="A25" s="609"/>
      <c r="B25" s="544"/>
      <c r="C25" s="932"/>
      <c r="D25" s="306"/>
      <c r="E25" s="234"/>
      <c r="F25" s="212"/>
      <c r="G25" s="237"/>
      <c r="H25" s="276"/>
      <c r="I25" s="278"/>
      <c r="J25" s="286"/>
      <c r="K25" s="210"/>
      <c r="L25" s="852"/>
      <c r="M25" s="51" t="s">
        <v>7</v>
      </c>
      <c r="N25" s="41" t="s">
        <v>11</v>
      </c>
      <c r="O25" s="42">
        <f>IF(N25="SÍ",5,"0")</f>
        <v>5</v>
      </c>
      <c r="P25" s="288"/>
      <c r="Q25" s="240"/>
      <c r="R25" s="334"/>
      <c r="S25" s="240"/>
      <c r="T25" s="242"/>
      <c r="U25" s="281"/>
      <c r="V25" s="284"/>
      <c r="W25" s="210"/>
      <c r="X25" s="550"/>
      <c r="Y25" s="549"/>
      <c r="Z25" s="550"/>
      <c r="AA25" s="549"/>
      <c r="AB25" s="602"/>
      <c r="AC25" s="605"/>
      <c r="AD25" s="605"/>
      <c r="AE25" s="552"/>
      <c r="AF25" s="930"/>
      <c r="AG25" s="931"/>
      <c r="AH25" s="931"/>
      <c r="AI25" s="931"/>
      <c r="AJ25" s="931"/>
      <c r="AK25" s="931"/>
      <c r="AL25" s="931"/>
    </row>
    <row r="26" spans="1:38" x14ac:dyDescent="0.2">
      <c r="A26" s="609"/>
      <c r="B26" s="544"/>
      <c r="C26" s="932"/>
      <c r="D26" s="306"/>
      <c r="E26" s="234"/>
      <c r="F26" s="212"/>
      <c r="G26" s="237"/>
      <c r="H26" s="276"/>
      <c r="I26" s="278"/>
      <c r="J26" s="286"/>
      <c r="K26" s="274" t="str">
        <f>IF(AND(G24="(1) RARA VEZ",I24="(1) INSIGNIFICANTE"),"BAJA",IF(AND(G24="(1) RARA VEZ",I24="(2) MENOR"),"BAJA",IF(AND(G24="(2) IMPROBABLE",I24="(1) INSIGNIFICANTE"),"BAJA",IF(AND(G24="(3) POSIBLE",I24="(1) INSIGNIFICANTE"),"BAJA",IF(AND(G24="(4) PROBABLE",I24="(1) INSIGNIFICANTE"),"MODERADA",IF(AND(G24="(5) CASI SEGURO",I24="(1) INSIGNIFICANTE"),"ALTA",IF(AND(G24="(2) IMPROBABLE",I24="(2) MENOR"),"BAJA",IF(AND(G24="(3) POSIBLE",I24="(2) MENOR"),"MODERADA",IF(AND(G24="(4) PROBABLE",I24="(2) MENOR"),"ALTA",IF(AND(G24="(5) CASI SEGURO",I24="(2) MENOR"),"ALTA",IF(AND(G24="(1) RARA VEZ",I24="(3) MODERADO"),"MODERADA",IF(AND(G24="(2) IMPROBABLE",I24="(3) MODERADO"),"MODERADA",IF(AND(G24="(3) POSIBLE",I24="(3) MODERADO"),"ALTA",IF(AND(G24="(4) PROBABLE",I24="(3) MODERADO"),"ALTA",IF(AND(G24="(5) CASI SEGURO",I24="(3) MODERADO"),"EXTREMA",IF(AND(G24="(1) RARA VEZ",I24="(4) MAYOR"),"ALTA",IF(AND(G24="(2) IMPROBABLE",I24="(4) MAYOR"),"ALTA",IF(AND(G24="(3) POSIBLE",I24="(4) MAYOR"),"EXTREMA",IF(AND(G24="(4) PROBABLE",I24="(4) MAYOR"),"EXTREMA",IF(AND(G24="(5) CASI SEGURO",I24="(4) MAYOR"),"EXTREMA",IF(AND(G24="(1) RARA VEZ",I24="(5) CATASTRÓFICO"),"ALTA",IF(AND(G24="(2) IMPROBABLE",I24="(5) CATASTRÓFICO"),"EXTREMA",IF(AND(G24="(3) POSIBLE",I24="(5) CATASTRÓFICO"),"EXTREMA",IF(AND(G24="(4) PROBABLE",I24="(5) CATASTRÓFICO"),"EXTREMA",IF(AND(G24="(5) CASI SEGURO",I24="(5) CATASTRÓFICO"),"EXTREMA")))))))))))))))))))))))))</f>
        <v>ALTA</v>
      </c>
      <c r="L26" s="852"/>
      <c r="M26" s="52" t="s">
        <v>3</v>
      </c>
      <c r="N26" s="41" t="s">
        <v>12</v>
      </c>
      <c r="O26" s="42" t="str">
        <f>IF(N26="SÍ",15,"0")</f>
        <v>0</v>
      </c>
      <c r="P26" s="288"/>
      <c r="Q26" s="240"/>
      <c r="R26" s="334"/>
      <c r="S26" s="240"/>
      <c r="T26" s="242"/>
      <c r="U26" s="281"/>
      <c r="V26" s="284"/>
      <c r="W26" s="274" t="str">
        <f>IF(AND(U24="(1) RARA VEZ",V24="(1) INSIGNIFICANTE"),"BAJA",IF(AND(U24="(1) RARA VEZ",V24="(2) MENOR"),"BAJA",IF(AND(U24="(2) IMPROBABLE",V24="(1) INSIGNIFICANTE"),"BAJA",IF(AND(U24="(3) POSIBLE",V24="(1) INSIGNIFICANTE"),"BAJA",IF(AND(U24="(4) PROBABLE",V24="(1) INSIGNIFICANTE"),"MODERADO",IF(AND(U24="(5) CASI SEGURO",V24="(1) INSIGNIFICANTE"),"ALTA",IF(AND(U24="(2) IMPROBABLE",V24="(2) MENOR"),"BAJA",IF(AND(U24="(3) POSIBLE",V24="(2) MENOR"),"MODERADA",IF(AND(U24="(4) PROBABLE",V24="(2) MENOR"),"ALTA",IF(AND(U24="(5) CASI SEGURO",V24="(2) MENOR"),"ALTA",IF(AND(U24="(1) RARA VEZ",V24="(3) MODERADO"),"MODERADA",IF(AND(U24="(2) IMPROBABLE",V24="(3) MODERADO"),"MODERADA",IF(AND(U24="(3) POSIBLE",V24="(3) MODERADO"),"ALTA",IF(AND(U24="(4) PROBABLE",V24="(3) MODERADO"),"ALTA",IF(AND(U24="(5) CASI SEGURO",V24="(3) MODERADO"),"EXTREMA",IF(AND(U24="(1) RARA VEZ",V24="(4) MAYOR"),"ALTA",IF(AND(U24="(2) IMPROBABLE",V24="(4) MAYOR"),"ALTA",IF(AND(U24="(3) POSIBLE",V24="(4) MAYOR"),"EXTREMA",IF(AND(U24="(4) PROBABLE",V24="(4) MAYOR"),"EXTREMA",IF(AND(U24="(5) CASI SEGURO",V24="(4) MAYOR"),"EXTREMA",IF(AND(U24="(1) RARA VEZ",V24="(5) CATASTRÓFICO"),"ALTA",IF(AND(U24="(2) IMPROBABLE",V24="(5) CATASTRÓFICO"),"EXTREMA",IF(AND(U24="(3) POSIBLE",V24="(5) CATASTRÓFICO"),"EXTREMA",IF(AND(U24="(4) PROBABLE",V24="(5) CATASTRÓFICO"),"EXTREMA",IF(AND(U24="(5) CASI SEGURO",V24="(5) CATASTRÓFICO"),"EXTREMA")))))))))))))))))))))))))</f>
        <v>MODERADA</v>
      </c>
      <c r="X26" s="550"/>
      <c r="Y26" s="549"/>
      <c r="Z26" s="550"/>
      <c r="AA26" s="549"/>
      <c r="AB26" s="602"/>
      <c r="AC26" s="605"/>
      <c r="AD26" s="605"/>
      <c r="AE26" s="552"/>
      <c r="AF26" s="930"/>
      <c r="AG26" s="931"/>
      <c r="AH26" s="931"/>
      <c r="AI26" s="931"/>
      <c r="AJ26" s="931"/>
      <c r="AK26" s="931"/>
      <c r="AL26" s="931"/>
    </row>
    <row r="27" spans="1:38" x14ac:dyDescent="0.2">
      <c r="A27" s="609"/>
      <c r="B27" s="544"/>
      <c r="C27" s="932"/>
      <c r="D27" s="306"/>
      <c r="E27" s="234"/>
      <c r="F27" s="212"/>
      <c r="G27" s="237"/>
      <c r="H27" s="276"/>
      <c r="I27" s="278"/>
      <c r="J27" s="286"/>
      <c r="K27" s="274"/>
      <c r="L27" s="852"/>
      <c r="M27" s="52" t="s">
        <v>4</v>
      </c>
      <c r="N27" s="41" t="s">
        <v>11</v>
      </c>
      <c r="O27" s="42">
        <f>IF(N27="SÍ",10,"0")</f>
        <v>10</v>
      </c>
      <c r="P27" s="288"/>
      <c r="Q27" s="240"/>
      <c r="R27" s="334"/>
      <c r="S27" s="240"/>
      <c r="T27" s="242"/>
      <c r="U27" s="281"/>
      <c r="V27" s="284"/>
      <c r="W27" s="274"/>
      <c r="X27" s="550"/>
      <c r="Y27" s="549"/>
      <c r="Z27" s="550"/>
      <c r="AA27" s="549"/>
      <c r="AB27" s="602"/>
      <c r="AC27" s="605"/>
      <c r="AD27" s="605"/>
      <c r="AE27" s="552"/>
      <c r="AF27" s="930"/>
      <c r="AG27" s="931"/>
      <c r="AH27" s="931"/>
      <c r="AI27" s="931"/>
      <c r="AJ27" s="931"/>
      <c r="AK27" s="931"/>
      <c r="AL27" s="931"/>
    </row>
    <row r="28" spans="1:38" ht="25.5" x14ac:dyDescent="0.2">
      <c r="A28" s="609"/>
      <c r="B28" s="544"/>
      <c r="C28" s="932"/>
      <c r="D28" s="306"/>
      <c r="E28" s="234"/>
      <c r="F28" s="212"/>
      <c r="G28" s="237"/>
      <c r="H28" s="276"/>
      <c r="I28" s="278"/>
      <c r="J28" s="286"/>
      <c r="K28" s="274"/>
      <c r="L28" s="852"/>
      <c r="M28" s="51" t="s">
        <v>36</v>
      </c>
      <c r="N28" s="41" t="s">
        <v>12</v>
      </c>
      <c r="O28" s="42" t="str">
        <f>IF(N28="SÍ",15,"0")</f>
        <v>0</v>
      </c>
      <c r="P28" s="288"/>
      <c r="Q28" s="240"/>
      <c r="R28" s="334"/>
      <c r="S28" s="240"/>
      <c r="T28" s="242"/>
      <c r="U28" s="281"/>
      <c r="V28" s="284"/>
      <c r="W28" s="274"/>
      <c r="X28" s="550"/>
      <c r="Y28" s="549"/>
      <c r="Z28" s="550"/>
      <c r="AA28" s="549"/>
      <c r="AB28" s="602"/>
      <c r="AC28" s="605"/>
      <c r="AD28" s="605"/>
      <c r="AE28" s="552"/>
      <c r="AF28" s="930"/>
      <c r="AG28" s="931"/>
      <c r="AH28" s="931"/>
      <c r="AI28" s="931"/>
      <c r="AJ28" s="931"/>
      <c r="AK28" s="931"/>
      <c r="AL28" s="931"/>
    </row>
    <row r="29" spans="1:38" ht="25.5" x14ac:dyDescent="0.2">
      <c r="A29" s="609"/>
      <c r="B29" s="544"/>
      <c r="C29" s="932"/>
      <c r="D29" s="306"/>
      <c r="E29" s="234"/>
      <c r="F29" s="212"/>
      <c r="G29" s="237"/>
      <c r="H29" s="276"/>
      <c r="I29" s="278"/>
      <c r="J29" s="286"/>
      <c r="K29" s="274"/>
      <c r="L29" s="852"/>
      <c r="M29" s="51" t="s">
        <v>5</v>
      </c>
      <c r="N29" s="41" t="s">
        <v>11</v>
      </c>
      <c r="O29" s="42">
        <f>IF(N29="SÍ",10,"0")</f>
        <v>10</v>
      </c>
      <c r="P29" s="288"/>
      <c r="Q29" s="240"/>
      <c r="R29" s="334"/>
      <c r="S29" s="240"/>
      <c r="T29" s="242"/>
      <c r="U29" s="281"/>
      <c r="V29" s="284"/>
      <c r="W29" s="274"/>
      <c r="X29" s="550"/>
      <c r="Y29" s="549"/>
      <c r="Z29" s="550"/>
      <c r="AA29" s="549"/>
      <c r="AB29" s="602"/>
      <c r="AC29" s="605"/>
      <c r="AD29" s="605"/>
      <c r="AE29" s="552"/>
    </row>
    <row r="30" spans="1:38" ht="25.5" x14ac:dyDescent="0.2">
      <c r="A30" s="536"/>
      <c r="B30" s="568"/>
      <c r="C30" s="933"/>
      <c r="D30" s="307"/>
      <c r="E30" s="235"/>
      <c r="F30" s="236"/>
      <c r="G30" s="238"/>
      <c r="H30" s="277"/>
      <c r="I30" s="279"/>
      <c r="J30" s="286"/>
      <c r="K30" s="275"/>
      <c r="L30" s="852"/>
      <c r="M30" s="53" t="s">
        <v>35</v>
      </c>
      <c r="N30" s="41" t="s">
        <v>11</v>
      </c>
      <c r="O30" s="42">
        <f>IF(N30="SÍ",30,"0")</f>
        <v>30</v>
      </c>
      <c r="P30" s="288"/>
      <c r="Q30" s="240"/>
      <c r="R30" s="334"/>
      <c r="S30" s="240"/>
      <c r="T30" s="242"/>
      <c r="U30" s="282"/>
      <c r="V30" s="285"/>
      <c r="W30" s="274"/>
      <c r="X30" s="550"/>
      <c r="Y30" s="549"/>
      <c r="Z30" s="550"/>
      <c r="AA30" s="549"/>
      <c r="AB30" s="602"/>
      <c r="AC30" s="605"/>
      <c r="AD30" s="605"/>
      <c r="AE30" s="552"/>
    </row>
    <row r="31" spans="1:38" ht="25.5" x14ac:dyDescent="0.2">
      <c r="A31" s="609" t="s">
        <v>414</v>
      </c>
      <c r="B31" s="536" t="s">
        <v>449</v>
      </c>
      <c r="C31" s="305" t="s">
        <v>483</v>
      </c>
      <c r="D31" s="305" t="s">
        <v>67</v>
      </c>
      <c r="E31" s="278" t="s">
        <v>484</v>
      </c>
      <c r="F31" s="234" t="s">
        <v>485</v>
      </c>
      <c r="G31" s="237" t="s">
        <v>13</v>
      </c>
      <c r="H31" s="236" t="str">
        <f>IF(G31="(1) RARA VEZ","1", IF(G31="(2) IMPROBABLE","2",IF(G31="(3) POSIBLE","3",IF(G31="(4) PROBABLE","4",IF(G31="(5) CASI SEGURO","5","")))))</f>
        <v>1</v>
      </c>
      <c r="I31" s="278" t="s">
        <v>66</v>
      </c>
      <c r="J31" s="286" t="str">
        <f>IF(I31="(1) INSIGNIFICANTE","1",IF(I31="(2) MENOR","2",IF(I31="(3) MODERADO","3",IF(I31="(4) MAYOR","4",IF(I31="(5) CATASTRÓFICO","5","")))))</f>
        <v>3</v>
      </c>
      <c r="K31" s="210">
        <f>+H31*J31</f>
        <v>3</v>
      </c>
      <c r="L31" s="846" t="s">
        <v>453</v>
      </c>
      <c r="M31" s="50" t="s">
        <v>6</v>
      </c>
      <c r="N31" s="41" t="s">
        <v>11</v>
      </c>
      <c r="O31" s="79">
        <f>IF(N31="SÍ",15,"0")</f>
        <v>15</v>
      </c>
      <c r="P31" s="287">
        <f>SUM(O31:O37)</f>
        <v>70</v>
      </c>
      <c r="Q31" s="239">
        <f>IF(AND(P31&gt;=0,P31&lt;=50),0,IF(AND(P31&gt;50,P31&lt;=75),1,IF(AND(P31&gt;75,P31&lt;=100),2,"REVISAR")))</f>
        <v>1</v>
      </c>
      <c r="R31" s="333" t="s">
        <v>8</v>
      </c>
      <c r="S31" s="239">
        <f>IF(R31="PROBABILIDAD",H31-Q31,J31-Q31)</f>
        <v>0</v>
      </c>
      <c r="T31" s="241">
        <f>IF($S31&lt;=0,1,$S31)</f>
        <v>1</v>
      </c>
      <c r="U31" s="280" t="str">
        <f>IF(AND($R31="PROBABILIDAD",$T31=1),$AK$2,IF(AND(R31="PROBABILIDAD",$T31=2),$AK$3,IF(AND($R31="PROBABILIDAD",$T31=3),$AK$4,IF(AND($R31="PROBABILIDAD",$T31=4),#REF!,IF(AND($R31="PROBABILIDAD",$T31=5),#REF!,$G31)))))</f>
        <v>(1) RARA VEZ</v>
      </c>
      <c r="V31" s="283" t="str">
        <f>IF(AND($R31="IMPACTO",$T31=1),$AJ$2,IF(AND(R31="IMPACTO",$T31=2),$AJ$3,IF(AND($R31="IMPACTO",$T31=3),$AJ$4,IF(AND($R31="IMPACTO",$T31=4),$AJ$5,IF(AND($R31="IMPACTO",$T31=5),$AJ$6,I31)))))</f>
        <v>(3) MODERADO</v>
      </c>
      <c r="W31" s="273">
        <f xml:space="preserve"> IF(R31="PROBABILIDAD",T31*J31,T31*H31)</f>
        <v>3</v>
      </c>
      <c r="X31" s="541" t="s">
        <v>486</v>
      </c>
      <c r="Y31" s="925" t="s">
        <v>467</v>
      </c>
      <c r="Z31" s="846" t="s">
        <v>487</v>
      </c>
      <c r="AA31" s="846" t="s">
        <v>488</v>
      </c>
      <c r="AB31" s="627">
        <v>43707</v>
      </c>
      <c r="AC31" s="594" t="s">
        <v>489</v>
      </c>
      <c r="AD31" s="601" t="s">
        <v>459</v>
      </c>
      <c r="AE31" s="543" t="s">
        <v>490</v>
      </c>
      <c r="AF31" s="926" t="s">
        <v>491</v>
      </c>
      <c r="AG31" s="927"/>
      <c r="AH31" s="927"/>
      <c r="AI31" s="927"/>
      <c r="AJ31" s="927"/>
      <c r="AK31" s="927"/>
      <c r="AL31" s="927"/>
    </row>
    <row r="32" spans="1:38" ht="25.5" x14ac:dyDescent="0.2">
      <c r="A32" s="609"/>
      <c r="B32" s="544"/>
      <c r="C32" s="306"/>
      <c r="D32" s="306"/>
      <c r="E32" s="278"/>
      <c r="F32" s="212"/>
      <c r="G32" s="237"/>
      <c r="H32" s="276"/>
      <c r="I32" s="278"/>
      <c r="J32" s="286"/>
      <c r="K32" s="210"/>
      <c r="L32" s="852"/>
      <c r="M32" s="51" t="s">
        <v>7</v>
      </c>
      <c r="N32" s="41" t="s">
        <v>11</v>
      </c>
      <c r="O32" s="42">
        <f>IF(N32="SÍ",5,"0")</f>
        <v>5</v>
      </c>
      <c r="P32" s="288"/>
      <c r="Q32" s="240"/>
      <c r="R32" s="334"/>
      <c r="S32" s="240"/>
      <c r="T32" s="242"/>
      <c r="U32" s="281"/>
      <c r="V32" s="284"/>
      <c r="W32" s="210"/>
      <c r="X32" s="550"/>
      <c r="Y32" s="549"/>
      <c r="Z32" s="934"/>
      <c r="AA32" s="934"/>
      <c r="AB32" s="602"/>
      <c r="AC32" s="605"/>
      <c r="AD32" s="605"/>
      <c r="AE32" s="552"/>
      <c r="AF32" s="926"/>
      <c r="AG32" s="927"/>
      <c r="AH32" s="927"/>
      <c r="AI32" s="927"/>
      <c r="AJ32" s="927"/>
      <c r="AK32" s="927"/>
      <c r="AL32" s="927"/>
    </row>
    <row r="33" spans="1:39" ht="49.5" customHeight="1" x14ac:dyDescent="0.2">
      <c r="A33" s="609"/>
      <c r="B33" s="544"/>
      <c r="C33" s="306"/>
      <c r="D33" s="306"/>
      <c r="E33" s="278"/>
      <c r="F33" s="212"/>
      <c r="G33" s="237"/>
      <c r="H33" s="276"/>
      <c r="I33" s="278"/>
      <c r="J33" s="286"/>
      <c r="K33" s="274" t="str">
        <f>IF(AND(G31="(1) RARA VEZ",I31="(1) INSIGNIFICANTE"),"BAJA",IF(AND(G31="(1) RARA VEZ",I31="(2) MENOR"),"BAJA",IF(AND(G31="(2) IMPROBABLE",I31="(1) INSIGNIFICANTE"),"BAJA",IF(AND(G31="(3) POSIBLE",I31="(1) INSIGNIFICANTE"),"BAJA",IF(AND(G31="(4) PROBABLE",I31="(1) INSIGNIFICANTE"),"MODERADA",IF(AND(G31="(5) CASI SEGURO",I31="(1) INSIGNIFICANTE"),"ALTA",IF(AND(G31="(2) IMPROBABLE",I31="(2) MENOR"),"BAJA",IF(AND(G31="(3) POSIBLE",I31="(2) MENOR"),"MODERADA",IF(AND(G31="(4) PROBABLE",I31="(2) MENOR"),"ALTA",IF(AND(G31="(5) CASI SEGURO",I31="(2) MENOR"),"ALTA",IF(AND(G31="(1) RARA VEZ",I31="(3) MODERADO"),"MODERADA",IF(AND(G31="(2) IMPROBABLE",I31="(3) MODERADO"),"MODERADA",IF(AND(G31="(3) POSIBLE",I31="(3) MODERADO"),"ALTA",IF(AND(G31="(4) PROBABLE",I31="(3) MODERADO"),"ALTA",IF(AND(G31="(5) CASI SEGURO",I31="(3) MODERADO"),"EXTREMA",IF(AND(G31="(1) RARA VEZ",I31="(4) MAYOR"),"ALTA",IF(AND(G31="(2) IMPROBABLE",I31="(4) MAYOR"),"ALTA",IF(AND(G31="(3) POSIBLE",I31="(4) MAYOR"),"EXTREMA",IF(AND(G31="(4) PROBABLE",I31="(4) MAYOR"),"EXTREMA",IF(AND(G31="(5) CASI SEGURO",I31="(4) MAYOR"),"EXTREMA",IF(AND(G31="(1) RARA VEZ",I31="(5) CATASTRÓFICO"),"ALTA",IF(AND(G31="(2) IMPROBABLE",I31="(5) CATASTRÓFICO"),"EXTREMA",IF(AND(G31="(3) POSIBLE",I31="(5) CATASTRÓFICO"),"EXTREMA",IF(AND(G31="(4) PROBABLE",I31="(5) CATASTRÓFICO"),"EXTREMA",IF(AND(G31="(5) CASI SEGURO",I31="(5) CATASTRÓFICO"),"EXTREMA")))))))))))))))))))))))))</f>
        <v>MODERADA</v>
      </c>
      <c r="L33" s="852"/>
      <c r="M33" s="52" t="s">
        <v>3</v>
      </c>
      <c r="N33" s="41" t="s">
        <v>12</v>
      </c>
      <c r="O33" s="42" t="str">
        <f>IF(N33="SÍ",15,"0")</f>
        <v>0</v>
      </c>
      <c r="P33" s="288"/>
      <c r="Q33" s="240"/>
      <c r="R33" s="334"/>
      <c r="S33" s="240"/>
      <c r="T33" s="242"/>
      <c r="U33" s="281"/>
      <c r="V33" s="284"/>
      <c r="W33" s="274" t="str">
        <f>IF(AND(U31="(1) RARA VEZ",V31="(1) INSIGNIFICANTE"),"BAJA",IF(AND(U31="(1) RARA VEZ",V31="(2) MENOR"),"BAJA",IF(AND(U31="(2) IMPROBABLE",V31="(1) INSIGNIFICANTE"),"BAJA",IF(AND(U31="(3) POSIBLE",V31="(1) INSIGNIFICANTE"),"BAJA",IF(AND(U31="(4) PROBABLE",V31="(1) INSIGNIFICANTE"),"MODERADO",IF(AND(U31="(5) CASI SEGURO",V31="(1) INSIGNIFICANTE"),"ALTA",IF(AND(U31="(2) IMPROBABLE",V31="(2) MENOR"),"BAJA",IF(AND(U31="(3) POSIBLE",V31="(2) MENOR"),"MODERADA",IF(AND(U31="(4) PROBABLE",V31="(2) MENOR"),"ALTA",IF(AND(U31="(5) CASI SEGURO",V31="(2) MENOR"),"ALTA",IF(AND(U31="(1) RARA VEZ",V31="(3) MODERADO"),"MODERADA",IF(AND(U31="(2) IMPROBABLE",V31="(3) MODERADO"),"MODERADA",IF(AND(U31="(3) POSIBLE",V31="(3) MODERADO"),"ALTA",IF(AND(U31="(4) PROBABLE",V31="(3) MODERADO"),"ALTA",IF(AND(U31="(5) CASI SEGURO",V31="(3) MODERADO"),"EXTREMA",IF(AND(U31="(1) RARA VEZ",V31="(4) MAYOR"),"ALTA",IF(AND(U31="(2) IMPROBABLE",V31="(4) MAYOR"),"ALTA",IF(AND(U31="(3) POSIBLE",V31="(4) MAYOR"),"EXTREMA",IF(AND(U31="(4) PROBABLE",V31="(4) MAYOR"),"EXTREMA",IF(AND(U31="(5) CASI SEGURO",V31="(4) MAYOR"),"EXTREMA",IF(AND(U31="(1) RARA VEZ",V31="(5) CATASTRÓFICO"),"ALTA",IF(AND(U31="(2) IMPROBABLE",V31="(5) CATASTRÓFICO"),"EXTREMA",IF(AND(U31="(3) POSIBLE",V31="(5) CATASTRÓFICO"),"EXTREMA",IF(AND(U31="(4) PROBABLE",V31="(5) CATASTRÓFICO"),"EXTREMA",IF(AND(U31="(5) CASI SEGURO",V31="(5) CATASTRÓFICO"),"EXTREMA")))))))))))))))))))))))))</f>
        <v>MODERADA</v>
      </c>
      <c r="X33" s="550"/>
      <c r="Y33" s="549"/>
      <c r="Z33" s="934"/>
      <c r="AA33" s="934"/>
      <c r="AB33" s="602"/>
      <c r="AC33" s="605"/>
      <c r="AD33" s="605"/>
      <c r="AE33" s="552"/>
      <c r="AF33" s="926"/>
      <c r="AG33" s="927"/>
      <c r="AH33" s="927"/>
      <c r="AI33" s="927"/>
      <c r="AJ33" s="927"/>
      <c r="AK33" s="927"/>
      <c r="AL33" s="927"/>
    </row>
    <row r="34" spans="1:39" ht="49.5" customHeight="1" x14ac:dyDescent="0.2">
      <c r="A34" s="609"/>
      <c r="B34" s="544"/>
      <c r="C34" s="306"/>
      <c r="D34" s="306"/>
      <c r="E34" s="278"/>
      <c r="F34" s="212"/>
      <c r="G34" s="237"/>
      <c r="H34" s="276"/>
      <c r="I34" s="278"/>
      <c r="J34" s="286"/>
      <c r="K34" s="274"/>
      <c r="L34" s="852"/>
      <c r="M34" s="52" t="s">
        <v>4</v>
      </c>
      <c r="N34" s="41" t="s">
        <v>11</v>
      </c>
      <c r="O34" s="42">
        <f>IF(N34="SÍ",10,"0")</f>
        <v>10</v>
      </c>
      <c r="P34" s="288"/>
      <c r="Q34" s="240"/>
      <c r="R34" s="334"/>
      <c r="S34" s="240"/>
      <c r="T34" s="242"/>
      <c r="U34" s="281"/>
      <c r="V34" s="284"/>
      <c r="W34" s="274"/>
      <c r="X34" s="550"/>
      <c r="Y34" s="549"/>
      <c r="Z34" s="934"/>
      <c r="AA34" s="934"/>
      <c r="AB34" s="602"/>
      <c r="AC34" s="605"/>
      <c r="AD34" s="605"/>
      <c r="AE34" s="552"/>
      <c r="AF34" s="928"/>
      <c r="AG34" s="929"/>
      <c r="AH34" s="929"/>
      <c r="AI34" s="929"/>
      <c r="AJ34" s="929"/>
      <c r="AK34" s="929"/>
      <c r="AL34" s="929"/>
    </row>
    <row r="35" spans="1:39" ht="49.5" customHeight="1" x14ac:dyDescent="0.2">
      <c r="A35" s="609"/>
      <c r="B35" s="544"/>
      <c r="C35" s="306"/>
      <c r="D35" s="306"/>
      <c r="E35" s="278"/>
      <c r="F35" s="212"/>
      <c r="G35" s="237"/>
      <c r="H35" s="276"/>
      <c r="I35" s="278"/>
      <c r="J35" s="286"/>
      <c r="K35" s="274"/>
      <c r="L35" s="852"/>
      <c r="M35" s="51" t="s">
        <v>36</v>
      </c>
      <c r="N35" s="41" t="s">
        <v>12</v>
      </c>
      <c r="O35" s="42" t="str">
        <f>IF(N35="SÍ",15,"0")</f>
        <v>0</v>
      </c>
      <c r="P35" s="288"/>
      <c r="Q35" s="240"/>
      <c r="R35" s="334"/>
      <c r="S35" s="240"/>
      <c r="T35" s="242"/>
      <c r="U35" s="281"/>
      <c r="V35" s="284"/>
      <c r="W35" s="274"/>
      <c r="X35" s="550"/>
      <c r="Y35" s="549"/>
      <c r="Z35" s="934"/>
      <c r="AA35" s="934"/>
      <c r="AB35" s="602"/>
      <c r="AC35" s="605"/>
      <c r="AD35" s="605"/>
      <c r="AE35" s="552"/>
    </row>
    <row r="36" spans="1:39" ht="49.5" customHeight="1" x14ac:dyDescent="0.2">
      <c r="A36" s="609"/>
      <c r="B36" s="544"/>
      <c r="C36" s="306"/>
      <c r="D36" s="306"/>
      <c r="E36" s="278"/>
      <c r="F36" s="212"/>
      <c r="G36" s="237"/>
      <c r="H36" s="276"/>
      <c r="I36" s="278"/>
      <c r="J36" s="286"/>
      <c r="K36" s="274"/>
      <c r="L36" s="852"/>
      <c r="M36" s="51" t="s">
        <v>5</v>
      </c>
      <c r="N36" s="41" t="s">
        <v>11</v>
      </c>
      <c r="O36" s="42">
        <f>IF(N36="SÍ",10,"0")</f>
        <v>10</v>
      </c>
      <c r="P36" s="288"/>
      <c r="Q36" s="240"/>
      <c r="R36" s="334"/>
      <c r="S36" s="240"/>
      <c r="T36" s="242"/>
      <c r="U36" s="281"/>
      <c r="V36" s="284"/>
      <c r="W36" s="274"/>
      <c r="X36" s="550"/>
      <c r="Y36" s="549"/>
      <c r="Z36" s="934"/>
      <c r="AA36" s="934"/>
      <c r="AB36" s="602"/>
      <c r="AC36" s="605"/>
      <c r="AD36" s="605"/>
      <c r="AE36" s="552"/>
      <c r="AF36" s="935" t="s">
        <v>244</v>
      </c>
      <c r="AG36" s="784" t="s">
        <v>372</v>
      </c>
      <c r="AH36" s="784"/>
      <c r="AI36" s="784"/>
      <c r="AJ36" s="784"/>
      <c r="AK36" s="784"/>
      <c r="AL36" s="784"/>
      <c r="AM36" s="784"/>
    </row>
    <row r="37" spans="1:39" ht="49.5" customHeight="1" x14ac:dyDescent="0.2">
      <c r="A37" s="536"/>
      <c r="B37" s="568"/>
      <c r="C37" s="307"/>
      <c r="D37" s="307"/>
      <c r="E37" s="279"/>
      <c r="F37" s="236"/>
      <c r="G37" s="238"/>
      <c r="H37" s="277"/>
      <c r="I37" s="279"/>
      <c r="J37" s="286"/>
      <c r="K37" s="275"/>
      <c r="L37" s="852"/>
      <c r="M37" s="53" t="s">
        <v>35</v>
      </c>
      <c r="N37" s="41" t="s">
        <v>11</v>
      </c>
      <c r="O37" s="42">
        <f>IF(N37="SÍ",30,"0")</f>
        <v>30</v>
      </c>
      <c r="P37" s="288"/>
      <c r="Q37" s="240"/>
      <c r="R37" s="334"/>
      <c r="S37" s="240"/>
      <c r="T37" s="242"/>
      <c r="U37" s="282"/>
      <c r="V37" s="285"/>
      <c r="W37" s="274"/>
      <c r="X37" s="550"/>
      <c r="Y37" s="549"/>
      <c r="Z37" s="934"/>
      <c r="AA37" s="934"/>
      <c r="AB37" s="602"/>
      <c r="AC37" s="605"/>
      <c r="AD37" s="605"/>
      <c r="AE37" s="552"/>
      <c r="AF37" s="935"/>
      <c r="AG37" s="784"/>
      <c r="AH37" s="784"/>
      <c r="AI37" s="784"/>
      <c r="AJ37" s="784"/>
      <c r="AK37" s="784"/>
      <c r="AL37" s="784"/>
      <c r="AM37" s="784"/>
    </row>
    <row r="38" spans="1:39" ht="32.25" customHeight="1" x14ac:dyDescent="0.2">
      <c r="A38" s="216" t="s">
        <v>94</v>
      </c>
      <c r="B38" s="216"/>
      <c r="C38" s="216"/>
      <c r="D38" s="216"/>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row>
    <row r="39" spans="1:39" ht="21.75" customHeight="1" x14ac:dyDescent="0.2">
      <c r="A39" s="298" t="s">
        <v>492</v>
      </c>
      <c r="B39" s="298"/>
      <c r="C39" s="299"/>
      <c r="D39" s="299"/>
      <c r="E39" s="299"/>
      <c r="F39" s="299"/>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row>
    <row r="40" spans="1:39" ht="27.75" customHeight="1" x14ac:dyDescent="0.2">
      <c r="A40" s="304" t="s">
        <v>55</v>
      </c>
      <c r="B40" s="304"/>
      <c r="C40" s="304" t="s">
        <v>71</v>
      </c>
      <c r="D40" s="304"/>
      <c r="E40" s="304"/>
      <c r="F40" s="304"/>
      <c r="G40" s="304"/>
      <c r="H40" s="304"/>
      <c r="I40" s="304"/>
      <c r="J40" s="304"/>
      <c r="K40" s="304"/>
      <c r="L40" s="304"/>
      <c r="M40" s="304"/>
      <c r="N40" s="304"/>
      <c r="O40" s="304"/>
      <c r="P40" s="304"/>
      <c r="Q40" s="304"/>
      <c r="R40" s="304"/>
      <c r="S40" s="304"/>
      <c r="T40" s="304"/>
      <c r="U40" s="304"/>
      <c r="V40" s="304"/>
      <c r="W40" s="304"/>
      <c r="X40" s="304"/>
      <c r="Y40" s="304"/>
      <c r="Z40" s="300" t="s">
        <v>91</v>
      </c>
      <c r="AA40" s="300"/>
      <c r="AB40" s="300"/>
      <c r="AC40" s="301" t="s">
        <v>26</v>
      </c>
      <c r="AD40" s="302"/>
      <c r="AE40" s="303"/>
    </row>
    <row r="41" spans="1:39" s="43" customFormat="1" ht="27.75" customHeight="1" x14ac:dyDescent="0.25">
      <c r="A41" s="936">
        <v>1</v>
      </c>
      <c r="B41" s="937"/>
      <c r="C41" s="938" t="s">
        <v>493</v>
      </c>
      <c r="D41" s="938"/>
      <c r="E41" s="938"/>
      <c r="F41" s="938"/>
      <c r="G41" s="938"/>
      <c r="H41" s="938"/>
      <c r="I41" s="938"/>
      <c r="J41" s="938"/>
      <c r="K41" s="938"/>
      <c r="L41" s="938"/>
      <c r="M41" s="938"/>
      <c r="N41" s="938"/>
      <c r="O41" s="938"/>
      <c r="P41" s="938"/>
      <c r="Q41" s="938"/>
      <c r="R41" s="938"/>
      <c r="S41" s="938"/>
      <c r="T41" s="938"/>
      <c r="U41" s="938"/>
      <c r="V41" s="938"/>
      <c r="W41" s="938"/>
      <c r="X41" s="938"/>
      <c r="Y41" s="938"/>
      <c r="Z41" s="939">
        <v>43495</v>
      </c>
      <c r="AA41" s="940"/>
      <c r="AB41" s="941"/>
      <c r="AC41" s="942" t="s">
        <v>494</v>
      </c>
      <c r="AD41" s="942"/>
      <c r="AE41" s="942"/>
    </row>
    <row r="42" spans="1:39" s="43" customFormat="1" ht="27.75" customHeight="1" x14ac:dyDescent="0.25">
      <c r="A42" s="936">
        <v>2</v>
      </c>
      <c r="B42" s="937"/>
      <c r="C42" s="938" t="s">
        <v>495</v>
      </c>
      <c r="D42" s="938"/>
      <c r="E42" s="938"/>
      <c r="F42" s="938"/>
      <c r="G42" s="938"/>
      <c r="H42" s="938"/>
      <c r="I42" s="938"/>
      <c r="J42" s="938"/>
      <c r="K42" s="938"/>
      <c r="L42" s="938"/>
      <c r="M42" s="938"/>
      <c r="N42" s="938"/>
      <c r="O42" s="938"/>
      <c r="P42" s="938"/>
      <c r="Q42" s="938"/>
      <c r="R42" s="938"/>
      <c r="S42" s="938"/>
      <c r="T42" s="938"/>
      <c r="U42" s="938"/>
      <c r="V42" s="938"/>
      <c r="W42" s="938"/>
      <c r="X42" s="938"/>
      <c r="Y42" s="938"/>
      <c r="Z42" s="939"/>
      <c r="AA42" s="940"/>
      <c r="AB42" s="941"/>
      <c r="AC42" s="942" t="s">
        <v>496</v>
      </c>
      <c r="AD42" s="942"/>
      <c r="AE42" s="942"/>
    </row>
    <row r="43" spans="1:39" s="43" customFormat="1" ht="27.75" customHeight="1" x14ac:dyDescent="0.25">
      <c r="A43" s="936">
        <v>3</v>
      </c>
      <c r="B43" s="937"/>
      <c r="C43" s="622" t="s">
        <v>441</v>
      </c>
      <c r="D43" s="622"/>
      <c r="E43" s="622"/>
      <c r="F43" s="622"/>
      <c r="G43" s="622"/>
      <c r="H43" s="622"/>
      <c r="I43" s="622"/>
      <c r="J43" s="622"/>
      <c r="K43" s="622"/>
      <c r="L43" s="622"/>
      <c r="M43" s="622"/>
      <c r="N43" s="622"/>
      <c r="O43" s="622"/>
      <c r="P43" s="622"/>
      <c r="Q43" s="622"/>
      <c r="R43" s="622"/>
      <c r="S43" s="622"/>
      <c r="T43" s="622"/>
      <c r="U43" s="622"/>
      <c r="V43" s="622"/>
      <c r="W43" s="622"/>
      <c r="X43" s="622"/>
      <c r="Y43" s="622"/>
      <c r="Z43" s="939">
        <v>43585</v>
      </c>
      <c r="AA43" s="940"/>
      <c r="AB43" s="941"/>
      <c r="AC43" s="942" t="s">
        <v>496</v>
      </c>
      <c r="AD43" s="942"/>
      <c r="AE43" s="942"/>
    </row>
    <row r="44" spans="1:39" s="43" customFormat="1" ht="27.75" customHeight="1" x14ac:dyDescent="0.25">
      <c r="A44" s="936">
        <v>4</v>
      </c>
      <c r="B44" s="937"/>
      <c r="C44" s="622" t="s">
        <v>497</v>
      </c>
      <c r="D44" s="622"/>
      <c r="E44" s="622"/>
      <c r="F44" s="622"/>
      <c r="G44" s="622"/>
      <c r="H44" s="622"/>
      <c r="I44" s="622"/>
      <c r="J44" s="622"/>
      <c r="K44" s="622"/>
      <c r="L44" s="622"/>
      <c r="M44" s="622"/>
      <c r="N44" s="622"/>
      <c r="O44" s="622"/>
      <c r="P44" s="622"/>
      <c r="Q44" s="622"/>
      <c r="R44" s="622"/>
      <c r="S44" s="622"/>
      <c r="T44" s="622"/>
      <c r="U44" s="622"/>
      <c r="V44" s="622"/>
      <c r="W44" s="622"/>
      <c r="X44" s="622"/>
      <c r="Y44" s="622"/>
      <c r="Z44" s="939">
        <v>43707</v>
      </c>
      <c r="AA44" s="940"/>
      <c r="AB44" s="941"/>
      <c r="AC44" s="942" t="s">
        <v>496</v>
      </c>
      <c r="AD44" s="942"/>
      <c r="AE44" s="942"/>
    </row>
    <row r="45" spans="1:39" ht="15" customHeight="1" x14ac:dyDescent="0.2">
      <c r="A45" s="291" t="s">
        <v>37</v>
      </c>
      <c r="B45" s="292"/>
      <c r="C45" s="292"/>
      <c r="D45" s="292"/>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2"/>
      <c r="AE45" s="293"/>
    </row>
    <row r="46" spans="1:39" ht="30.75" customHeight="1" x14ac:dyDescent="0.2">
      <c r="A46" s="210" t="s">
        <v>26</v>
      </c>
      <c r="B46" s="210"/>
      <c r="C46" s="210"/>
      <c r="D46" s="210"/>
      <c r="E46" s="210"/>
      <c r="F46" s="210"/>
      <c r="G46" s="210" t="s">
        <v>82</v>
      </c>
      <c r="H46" s="210"/>
      <c r="I46" s="210"/>
      <c r="J46" s="210"/>
      <c r="K46" s="210"/>
      <c r="L46" s="210"/>
      <c r="M46" s="210"/>
      <c r="N46" s="210" t="s">
        <v>73</v>
      </c>
      <c r="O46" s="210"/>
      <c r="P46" s="210"/>
      <c r="Q46" s="210"/>
      <c r="R46" s="210"/>
      <c r="S46" s="210"/>
      <c r="T46" s="210"/>
      <c r="U46" s="210"/>
      <c r="V46" s="210"/>
      <c r="W46" s="210"/>
      <c r="X46" s="210"/>
      <c r="Y46" s="210"/>
      <c r="Z46" s="210"/>
      <c r="AA46" s="211" t="str">
        <f>IF(OR(X5="X",U5="X"),"APOYO OFICINA ASESORA DE PLANEACIÓN","APOYO OFICINA DE CONTROL INTERNO")</f>
        <v>APOYO OFICINA DE CONTROL INTERNO</v>
      </c>
      <c r="AB46" s="211"/>
      <c r="AC46" s="211"/>
      <c r="AD46" s="211"/>
      <c r="AE46" s="211"/>
      <c r="AF46" s="60"/>
      <c r="AG46" s="60"/>
      <c r="AH46" s="44"/>
    </row>
    <row r="47" spans="1:39" ht="37.5" customHeight="1" x14ac:dyDescent="0.2">
      <c r="A47" s="87" t="s">
        <v>95</v>
      </c>
      <c r="B47" s="943" t="s">
        <v>498</v>
      </c>
      <c r="C47" s="583"/>
      <c r="D47" s="583"/>
      <c r="E47" s="583"/>
      <c r="F47" s="583"/>
      <c r="G47" s="87" t="s">
        <v>95</v>
      </c>
      <c r="H47" s="211" t="s">
        <v>499</v>
      </c>
      <c r="I47" s="210"/>
      <c r="J47" s="210"/>
      <c r="K47" s="210"/>
      <c r="L47" s="210"/>
      <c r="M47" s="210"/>
      <c r="N47" s="328" t="s">
        <v>95</v>
      </c>
      <c r="O47" s="329"/>
      <c r="P47" s="329"/>
      <c r="Q47" s="329"/>
      <c r="R47" s="330"/>
      <c r="S47" s="54"/>
      <c r="T47" s="54"/>
      <c r="U47" s="944" t="s">
        <v>500</v>
      </c>
      <c r="V47" s="212"/>
      <c r="W47" s="212"/>
      <c r="X47" s="212"/>
      <c r="Y47" s="212"/>
      <c r="Z47" s="212"/>
      <c r="AA47" s="87" t="s">
        <v>95</v>
      </c>
      <c r="AB47" s="325"/>
      <c r="AC47" s="326"/>
      <c r="AD47" s="326"/>
      <c r="AE47" s="327"/>
      <c r="AF47" s="60"/>
      <c r="AG47" s="60"/>
      <c r="AH47" s="44"/>
    </row>
    <row r="48" spans="1:39" s="43" customFormat="1" ht="33.75" customHeight="1" x14ac:dyDescent="0.2">
      <c r="A48" s="55" t="s">
        <v>32</v>
      </c>
      <c r="B48" s="583" t="s">
        <v>501</v>
      </c>
      <c r="C48" s="583"/>
      <c r="D48" s="583"/>
      <c r="E48" s="583"/>
      <c r="F48" s="583"/>
      <c r="G48" s="55" t="s">
        <v>32</v>
      </c>
      <c r="H48" s="583" t="s">
        <v>502</v>
      </c>
      <c r="I48" s="583"/>
      <c r="J48" s="583"/>
      <c r="K48" s="583"/>
      <c r="L48" s="583"/>
      <c r="M48" s="583"/>
      <c r="N48" s="54" t="s">
        <v>32</v>
      </c>
      <c r="O48" s="54"/>
      <c r="P48" s="54"/>
      <c r="Q48" s="54"/>
      <c r="R48" s="54"/>
      <c r="S48" s="54"/>
      <c r="T48" s="54"/>
      <c r="U48" s="212" t="s">
        <v>300</v>
      </c>
      <c r="V48" s="212"/>
      <c r="W48" s="212"/>
      <c r="X48" s="212"/>
      <c r="Y48" s="212"/>
      <c r="Z48" s="212"/>
      <c r="AA48" s="55" t="s">
        <v>32</v>
      </c>
      <c r="AB48" s="212"/>
      <c r="AC48" s="212"/>
      <c r="AD48" s="212"/>
      <c r="AE48" s="212"/>
      <c r="AF48" s="61"/>
      <c r="AG48" s="61"/>
      <c r="AH48" s="45"/>
    </row>
    <row r="49" spans="1:34" s="43" customFormat="1" x14ac:dyDescent="0.2">
      <c r="A49" s="55" t="s">
        <v>33</v>
      </c>
      <c r="B49" s="583" t="s">
        <v>503</v>
      </c>
      <c r="C49" s="583"/>
      <c r="D49" s="583"/>
      <c r="E49" s="583"/>
      <c r="F49" s="583"/>
      <c r="G49" s="55" t="s">
        <v>33</v>
      </c>
      <c r="H49" s="583" t="s">
        <v>504</v>
      </c>
      <c r="I49" s="583"/>
      <c r="J49" s="583"/>
      <c r="K49" s="583"/>
      <c r="L49" s="583"/>
      <c r="M49" s="583"/>
      <c r="N49" s="213" t="s">
        <v>33</v>
      </c>
      <c r="O49" s="214"/>
      <c r="P49" s="214"/>
      <c r="Q49" s="214"/>
      <c r="R49" s="215"/>
      <c r="S49" s="54"/>
      <c r="T49" s="54"/>
      <c r="U49" s="212" t="s">
        <v>505</v>
      </c>
      <c r="V49" s="212"/>
      <c r="W49" s="212"/>
      <c r="X49" s="212"/>
      <c r="Y49" s="212"/>
      <c r="Z49" s="212"/>
      <c r="AA49" s="55" t="s">
        <v>33</v>
      </c>
      <c r="AB49" s="212"/>
      <c r="AC49" s="212"/>
      <c r="AD49" s="212"/>
      <c r="AE49" s="212"/>
      <c r="AF49" s="61"/>
      <c r="AG49" s="61"/>
      <c r="AH49" s="45"/>
    </row>
    <row r="50" spans="1:34" s="43" customFormat="1" x14ac:dyDescent="0.2">
      <c r="D50" s="46"/>
      <c r="AF50" s="45"/>
      <c r="AG50" s="45"/>
      <c r="AH50" s="45"/>
    </row>
    <row r="51" spans="1:34" x14ac:dyDescent="0.2">
      <c r="AF51" s="44"/>
      <c r="AG51" s="44"/>
      <c r="AH51" s="44"/>
    </row>
    <row r="52" spans="1:34" x14ac:dyDescent="0.2">
      <c r="AF52" s="44"/>
      <c r="AG52" s="44"/>
      <c r="AH52" s="44"/>
    </row>
  </sheetData>
  <mergeCells count="202">
    <mergeCell ref="B48:F48"/>
    <mergeCell ref="H48:M48"/>
    <mergeCell ref="U48:Z48"/>
    <mergeCell ref="AB48:AE48"/>
    <mergeCell ref="B49:F49"/>
    <mergeCell ref="H49:M49"/>
    <mergeCell ref="N49:R49"/>
    <mergeCell ref="U49:Z49"/>
    <mergeCell ref="AB49:AE49"/>
    <mergeCell ref="A45:AE45"/>
    <mergeCell ref="A46:F46"/>
    <mergeCell ref="G46:M46"/>
    <mergeCell ref="N46:Z46"/>
    <mergeCell ref="AA46:AE46"/>
    <mergeCell ref="B47:F47"/>
    <mergeCell ref="H47:M47"/>
    <mergeCell ref="N47:R47"/>
    <mergeCell ref="U47:Z47"/>
    <mergeCell ref="AB47:AE47"/>
    <mergeCell ref="A43:B43"/>
    <mergeCell ref="C43:Y43"/>
    <mergeCell ref="Z43:AB43"/>
    <mergeCell ref="AC43:AE43"/>
    <mergeCell ref="A44:B44"/>
    <mergeCell ref="C44:Y44"/>
    <mergeCell ref="Z44:AB44"/>
    <mergeCell ref="AC44:AE44"/>
    <mergeCell ref="A41:B41"/>
    <mergeCell ref="C41:Y41"/>
    <mergeCell ref="Z41:AB41"/>
    <mergeCell ref="AC41:AE41"/>
    <mergeCell ref="A42:B42"/>
    <mergeCell ref="C42:Y42"/>
    <mergeCell ref="Z42:AB42"/>
    <mergeCell ref="AC42:AE42"/>
    <mergeCell ref="A38:AE38"/>
    <mergeCell ref="A39:AE39"/>
    <mergeCell ref="A40:B40"/>
    <mergeCell ref="C40:Y40"/>
    <mergeCell ref="Z40:AB40"/>
    <mergeCell ref="AC40:AE40"/>
    <mergeCell ref="AB31:AB37"/>
    <mergeCell ref="AC31:AC37"/>
    <mergeCell ref="AD31:AD37"/>
    <mergeCell ref="AE31:AE37"/>
    <mergeCell ref="AF31:AL33"/>
    <mergeCell ref="K33:K37"/>
    <mergeCell ref="W33:W37"/>
    <mergeCell ref="AF36:AF37"/>
    <mergeCell ref="AG36:AM37"/>
    <mergeCell ref="V31:V37"/>
    <mergeCell ref="W31:W32"/>
    <mergeCell ref="X31:X37"/>
    <mergeCell ref="Y31:Y37"/>
    <mergeCell ref="Z31:Z37"/>
    <mergeCell ref="AA31:AA37"/>
    <mergeCell ref="P31:P37"/>
    <mergeCell ref="Q31:Q37"/>
    <mergeCell ref="R31:R37"/>
    <mergeCell ref="S31:S37"/>
    <mergeCell ref="T31:T37"/>
    <mergeCell ref="U31:U37"/>
    <mergeCell ref="G31:G37"/>
    <mergeCell ref="H31:H37"/>
    <mergeCell ref="I31:I37"/>
    <mergeCell ref="J31:J37"/>
    <mergeCell ref="K31:K32"/>
    <mergeCell ref="L31:L37"/>
    <mergeCell ref="A31:A37"/>
    <mergeCell ref="B31:B37"/>
    <mergeCell ref="C31:C37"/>
    <mergeCell ref="D31:D37"/>
    <mergeCell ref="E31:E37"/>
    <mergeCell ref="F31:F37"/>
    <mergeCell ref="AB24:AB30"/>
    <mergeCell ref="AC24:AC30"/>
    <mergeCell ref="AD24:AD30"/>
    <mergeCell ref="AE24:AE30"/>
    <mergeCell ref="AF24:AL28"/>
    <mergeCell ref="K26:K30"/>
    <mergeCell ref="W26:W30"/>
    <mergeCell ref="V24:V30"/>
    <mergeCell ref="W24:W25"/>
    <mergeCell ref="X24:X30"/>
    <mergeCell ref="Y24:Y30"/>
    <mergeCell ref="Z24:Z30"/>
    <mergeCell ref="AA24:AA30"/>
    <mergeCell ref="P24:P30"/>
    <mergeCell ref="Q24:Q30"/>
    <mergeCell ref="R24:R30"/>
    <mergeCell ref="S24:S30"/>
    <mergeCell ref="T24:T30"/>
    <mergeCell ref="U24:U30"/>
    <mergeCell ref="G24:G30"/>
    <mergeCell ref="H24:H30"/>
    <mergeCell ref="I24:I30"/>
    <mergeCell ref="J24:J30"/>
    <mergeCell ref="K24:K25"/>
    <mergeCell ref="L24:L30"/>
    <mergeCell ref="A24:A30"/>
    <mergeCell ref="B24:B30"/>
    <mergeCell ref="C24:C30"/>
    <mergeCell ref="D24:D30"/>
    <mergeCell ref="E24:E30"/>
    <mergeCell ref="F24:F30"/>
    <mergeCell ref="AB17:AB23"/>
    <mergeCell ref="AC17:AC23"/>
    <mergeCell ref="AD17:AD23"/>
    <mergeCell ref="AE17:AE23"/>
    <mergeCell ref="AF17:AL20"/>
    <mergeCell ref="K19:K23"/>
    <mergeCell ref="W19:W23"/>
    <mergeCell ref="V17:V23"/>
    <mergeCell ref="W17:W18"/>
    <mergeCell ref="X17:X23"/>
    <mergeCell ref="Y17:Y23"/>
    <mergeCell ref="Z17:Z23"/>
    <mergeCell ref="AA17:AA23"/>
    <mergeCell ref="P17:P23"/>
    <mergeCell ref="Q17:Q23"/>
    <mergeCell ref="R17:R23"/>
    <mergeCell ref="S17:S23"/>
    <mergeCell ref="T17:T23"/>
    <mergeCell ref="U17:U23"/>
    <mergeCell ref="G17:G23"/>
    <mergeCell ref="H17:H23"/>
    <mergeCell ref="I17:I23"/>
    <mergeCell ref="J17:J23"/>
    <mergeCell ref="K17:K18"/>
    <mergeCell ref="L17:L23"/>
    <mergeCell ref="A17:A23"/>
    <mergeCell ref="B17:B23"/>
    <mergeCell ref="C17:C23"/>
    <mergeCell ref="D17:D23"/>
    <mergeCell ref="E17:E23"/>
    <mergeCell ref="F17:F23"/>
    <mergeCell ref="AB10:AB16"/>
    <mergeCell ref="AC10:AC16"/>
    <mergeCell ref="AD10:AD16"/>
    <mergeCell ref="AE10:AE16"/>
    <mergeCell ref="AF10:AL13"/>
    <mergeCell ref="K12:K16"/>
    <mergeCell ref="W12:W16"/>
    <mergeCell ref="V10:V16"/>
    <mergeCell ref="W10:W11"/>
    <mergeCell ref="X10:X16"/>
    <mergeCell ref="Y10:Y16"/>
    <mergeCell ref="Z10:Z16"/>
    <mergeCell ref="AA10:AA16"/>
    <mergeCell ref="P10:P16"/>
    <mergeCell ref="Q10:Q16"/>
    <mergeCell ref="R10:R16"/>
    <mergeCell ref="S10:S16"/>
    <mergeCell ref="T10:T16"/>
    <mergeCell ref="U10:U16"/>
    <mergeCell ref="G10:G16"/>
    <mergeCell ref="H10:H16"/>
    <mergeCell ref="I10:I16"/>
    <mergeCell ref="J10:J16"/>
    <mergeCell ref="K10:K11"/>
    <mergeCell ref="L10:L16"/>
    <mergeCell ref="A10:A16"/>
    <mergeCell ref="B10:B16"/>
    <mergeCell ref="C10:C16"/>
    <mergeCell ref="D10:D16"/>
    <mergeCell ref="E10:E16"/>
    <mergeCell ref="F10:F16"/>
    <mergeCell ref="G7:K7"/>
    <mergeCell ref="L7:L9"/>
    <mergeCell ref="M7:AA7"/>
    <mergeCell ref="G8:K8"/>
    <mergeCell ref="M8:M9"/>
    <mergeCell ref="N8:N9"/>
    <mergeCell ref="R8:R9"/>
    <mergeCell ref="U8:W8"/>
    <mergeCell ref="X8:X9"/>
    <mergeCell ref="Y8:AA8"/>
    <mergeCell ref="A6:F6"/>
    <mergeCell ref="G6:AA6"/>
    <mergeCell ref="AB6:AB9"/>
    <mergeCell ref="AC6:AE8"/>
    <mergeCell ref="A7:A9"/>
    <mergeCell ref="B7:B9"/>
    <mergeCell ref="C7:C9"/>
    <mergeCell ref="D7:D9"/>
    <mergeCell ref="E7:E9"/>
    <mergeCell ref="F7:F9"/>
    <mergeCell ref="A5:B5"/>
    <mergeCell ref="C5:F5"/>
    <mergeCell ref="G5:L5"/>
    <mergeCell ref="N5:R5"/>
    <mergeCell ref="V5:W5"/>
    <mergeCell ref="AD5:AE5"/>
    <mergeCell ref="A1:A4"/>
    <mergeCell ref="B1:E2"/>
    <mergeCell ref="F1:AB2"/>
    <mergeCell ref="AD1:AE1"/>
    <mergeCell ref="AD2:AE2"/>
    <mergeCell ref="B3:E4"/>
    <mergeCell ref="F3:AB4"/>
    <mergeCell ref="AD3:AE3"/>
    <mergeCell ref="AD4:AE4"/>
  </mergeCells>
  <conditionalFormatting sqref="K10:K16 W10:W16">
    <cfRule type="expression" dxfId="55" priority="25">
      <formula>$K$12="BAJA"</formula>
    </cfRule>
    <cfRule type="expression" dxfId="54" priority="26">
      <formula>$K$12="MODERADA"</formula>
    </cfRule>
    <cfRule type="expression" dxfId="53" priority="27">
      <formula>$K$12="ALTA"</formula>
    </cfRule>
    <cfRule type="expression" dxfId="52" priority="28">
      <formula>$K$12="EXTREMA"</formula>
    </cfRule>
  </conditionalFormatting>
  <conditionalFormatting sqref="K17:K23">
    <cfRule type="expression" dxfId="47" priority="21">
      <formula>$K$19="BAJA"</formula>
    </cfRule>
    <cfRule type="expression" dxfId="46" priority="22">
      <formula>$K$19="MODERADA"</formula>
    </cfRule>
    <cfRule type="expression" dxfId="45" priority="23">
      <formula>$K$19="ALTA"</formula>
    </cfRule>
    <cfRule type="expression" dxfId="44" priority="24">
      <formula>$K$19="EXTREMA"</formula>
    </cfRule>
  </conditionalFormatting>
  <conditionalFormatting sqref="W17:W23">
    <cfRule type="expression" dxfId="39" priority="17">
      <formula>$W$19="MODERADA"</formula>
    </cfRule>
    <cfRule type="expression" dxfId="38" priority="18">
      <formula>$W$19="EXTREMA"</formula>
    </cfRule>
    <cfRule type="expression" dxfId="37" priority="19">
      <formula>$W$19="ALTA"</formula>
    </cfRule>
    <cfRule type="expression" dxfId="36" priority="20">
      <formula>$W$19="BAJA"</formula>
    </cfRule>
  </conditionalFormatting>
  <conditionalFormatting sqref="K24:K30">
    <cfRule type="expression" dxfId="31" priority="13">
      <formula>$K$26="BAJA"</formula>
    </cfRule>
    <cfRule type="expression" dxfId="30" priority="14">
      <formula>$K$26="MODERADA"</formula>
    </cfRule>
    <cfRule type="expression" dxfId="29" priority="15">
      <formula>$K$26="ALTA"</formula>
    </cfRule>
    <cfRule type="expression" dxfId="28" priority="16">
      <formula>$K$26="EXTREMA"</formula>
    </cfRule>
  </conditionalFormatting>
  <conditionalFormatting sqref="W24:W30">
    <cfRule type="expression" dxfId="23" priority="9">
      <formula>$W$26="MODERADA"</formula>
    </cfRule>
    <cfRule type="expression" dxfId="22" priority="10">
      <formula>$W$26="EXTREMA"</formula>
    </cfRule>
    <cfRule type="expression" dxfId="21" priority="11">
      <formula>$W$26="ALTA"</formula>
    </cfRule>
    <cfRule type="expression" dxfId="20" priority="12">
      <formula>$W$26="BAJA"</formula>
    </cfRule>
  </conditionalFormatting>
  <conditionalFormatting sqref="K31:K37">
    <cfRule type="expression" dxfId="15" priority="5">
      <formula>$K$33="BAJA"</formula>
    </cfRule>
    <cfRule type="expression" dxfId="14" priority="6">
      <formula>$K$33="MODERADA"</formula>
    </cfRule>
    <cfRule type="expression" dxfId="13" priority="7">
      <formula>$K$33="ALTA"</formula>
    </cfRule>
    <cfRule type="expression" dxfId="12" priority="8">
      <formula>$K$33="EXTREMA"</formula>
    </cfRule>
  </conditionalFormatting>
  <conditionalFormatting sqref="W31:W37">
    <cfRule type="expression" dxfId="7" priority="1">
      <formula>$W$33="MODERADA"</formula>
    </cfRule>
    <cfRule type="expression" dxfId="6" priority="2">
      <formula>$W$33="EXTREMA"</formula>
    </cfRule>
    <cfRule type="expression" dxfId="5" priority="3">
      <formula>$W$33="ALTA"</formula>
    </cfRule>
    <cfRule type="expression" dxfId="4" priority="4">
      <formula>$W$33="BAJA"</formula>
    </cfRule>
  </conditionalFormatting>
  <dataValidations count="5">
    <dataValidation type="list" allowBlank="1" showInputMessage="1" showErrorMessage="1" sqref="R10:R37">
      <formula1>$AJ$1:$AK$1</formula1>
    </dataValidation>
    <dataValidation type="list" allowBlank="1" showInputMessage="1" showErrorMessage="1" sqref="G10:G37">
      <formula1>$AK$2:$AK$4</formula1>
    </dataValidation>
    <dataValidation type="list" allowBlank="1" showInputMessage="1" showErrorMessage="1" sqref="N10:N37">
      <formula1>$AH$2:$AH$3</formula1>
    </dataValidation>
    <dataValidation type="list" allowBlank="1" showInputMessage="1" showErrorMessage="1" sqref="I10:I37">
      <formula1>$AJ$2:$AJ$4</formula1>
    </dataValidation>
    <dataValidation type="list" allowBlank="1" showInputMessage="1" showErrorMessage="1" sqref="D10:D37">
      <formula1>$AI$2:$AI$5</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9"/>
  <sheetViews>
    <sheetView workbookViewId="0">
      <selection activeCell="C10" sqref="C10:C16"/>
    </sheetView>
  </sheetViews>
  <sheetFormatPr baseColWidth="10" defaultRowHeight="12.75" x14ac:dyDescent="0.2"/>
  <cols>
    <col min="1" max="2" width="22.5703125" style="367" customWidth="1"/>
    <col min="3" max="3" width="15.42578125" style="367" customWidth="1"/>
    <col min="4" max="4" width="17.28515625" style="532" customWidth="1"/>
    <col min="5" max="5" width="16.140625" style="367" customWidth="1"/>
    <col min="6" max="6" width="23.140625" style="367" customWidth="1"/>
    <col min="7" max="7" width="22.42578125" style="367" customWidth="1"/>
    <col min="8" max="8" width="2.42578125" style="367" hidden="1" customWidth="1"/>
    <col min="9" max="9" width="18.28515625" style="367" customWidth="1"/>
    <col min="10" max="10" width="5.42578125" style="367" hidden="1" customWidth="1"/>
    <col min="11" max="11" width="17.140625" style="367" customWidth="1"/>
    <col min="12" max="12" width="20.28515625" style="367" customWidth="1"/>
    <col min="13" max="13" width="44.7109375" style="367" customWidth="1"/>
    <col min="14" max="14" width="9.5703125" style="367" customWidth="1"/>
    <col min="15" max="15" width="4" style="367" hidden="1" customWidth="1"/>
    <col min="16" max="16" width="4.7109375" style="367" hidden="1" customWidth="1"/>
    <col min="17" max="17" width="2.7109375" style="367" hidden="1" customWidth="1"/>
    <col min="18" max="18" width="12.7109375" style="367" customWidth="1"/>
    <col min="19" max="20" width="2.7109375" style="367" hidden="1" customWidth="1"/>
    <col min="21" max="21" width="18.42578125" style="367" customWidth="1"/>
    <col min="22" max="22" width="16.7109375" style="367" customWidth="1"/>
    <col min="23" max="23" width="16.42578125" style="367" customWidth="1"/>
    <col min="24" max="25" width="21.7109375" style="367" customWidth="1"/>
    <col min="26" max="26" width="31.85546875" style="367" customWidth="1"/>
    <col min="27" max="27" width="28.7109375" style="367" customWidth="1"/>
    <col min="28" max="28" width="15.85546875" style="367" customWidth="1"/>
    <col min="29" max="29" width="32.28515625" style="367" customWidth="1"/>
    <col min="30" max="30" width="19.140625" style="367" customWidth="1"/>
    <col min="31" max="31" width="16.140625" style="367" customWidth="1"/>
    <col min="32" max="16384" width="11.42578125" style="367"/>
  </cols>
  <sheetData>
    <row r="1" spans="1:38" s="342" customFormat="1" ht="21.75" customHeight="1" x14ac:dyDescent="0.25">
      <c r="A1" s="335"/>
      <c r="B1" s="336" t="s">
        <v>83</v>
      </c>
      <c r="C1" s="337"/>
      <c r="D1" s="337"/>
      <c r="E1" s="338"/>
      <c r="F1" s="336" t="s">
        <v>85</v>
      </c>
      <c r="G1" s="337"/>
      <c r="H1" s="337"/>
      <c r="I1" s="337"/>
      <c r="J1" s="337"/>
      <c r="K1" s="337"/>
      <c r="L1" s="337"/>
      <c r="M1" s="337"/>
      <c r="N1" s="337"/>
      <c r="O1" s="337"/>
      <c r="P1" s="337"/>
      <c r="Q1" s="337"/>
      <c r="R1" s="337"/>
      <c r="S1" s="337"/>
      <c r="T1" s="337"/>
      <c r="U1" s="337"/>
      <c r="V1" s="337"/>
      <c r="W1" s="337"/>
      <c r="X1" s="337"/>
      <c r="Y1" s="337"/>
      <c r="Z1" s="337"/>
      <c r="AA1" s="337"/>
      <c r="AB1" s="338"/>
      <c r="AC1" s="339" t="s">
        <v>86</v>
      </c>
      <c r="AD1" s="340" t="s">
        <v>96</v>
      </c>
      <c r="AE1" s="341"/>
      <c r="AI1" s="342" t="s">
        <v>61</v>
      </c>
      <c r="AJ1" s="342" t="s">
        <v>9</v>
      </c>
      <c r="AK1" s="342" t="s">
        <v>8</v>
      </c>
    </row>
    <row r="2" spans="1:38" s="342" customFormat="1" ht="21.75" customHeight="1" x14ac:dyDescent="0.25">
      <c r="A2" s="343"/>
      <c r="B2" s="344"/>
      <c r="C2" s="345"/>
      <c r="D2" s="345"/>
      <c r="E2" s="346"/>
      <c r="F2" s="344"/>
      <c r="G2" s="345"/>
      <c r="H2" s="345"/>
      <c r="I2" s="345"/>
      <c r="J2" s="345"/>
      <c r="K2" s="345"/>
      <c r="L2" s="345"/>
      <c r="M2" s="345"/>
      <c r="N2" s="345"/>
      <c r="O2" s="345"/>
      <c r="P2" s="345"/>
      <c r="Q2" s="345"/>
      <c r="R2" s="345"/>
      <c r="S2" s="345"/>
      <c r="T2" s="345"/>
      <c r="U2" s="345"/>
      <c r="V2" s="345"/>
      <c r="W2" s="345"/>
      <c r="X2" s="345"/>
      <c r="Y2" s="345"/>
      <c r="Z2" s="345"/>
      <c r="AA2" s="345"/>
      <c r="AB2" s="346"/>
      <c r="AC2" s="347" t="s">
        <v>88</v>
      </c>
      <c r="AD2" s="348" t="s">
        <v>97</v>
      </c>
      <c r="AE2" s="349"/>
      <c r="AH2" s="342" t="s">
        <v>11</v>
      </c>
      <c r="AI2" s="342" t="s">
        <v>63</v>
      </c>
      <c r="AJ2" s="342" t="s">
        <v>62</v>
      </c>
      <c r="AK2" s="342" t="s">
        <v>13</v>
      </c>
    </row>
    <row r="3" spans="1:38" s="342" customFormat="1" ht="21.75" customHeight="1" x14ac:dyDescent="0.25">
      <c r="A3" s="343"/>
      <c r="B3" s="336" t="s">
        <v>84</v>
      </c>
      <c r="C3" s="337"/>
      <c r="D3" s="337"/>
      <c r="E3" s="338"/>
      <c r="F3" s="336" t="s">
        <v>92</v>
      </c>
      <c r="G3" s="337"/>
      <c r="H3" s="337"/>
      <c r="I3" s="337"/>
      <c r="J3" s="337"/>
      <c r="K3" s="337"/>
      <c r="L3" s="337"/>
      <c r="M3" s="337"/>
      <c r="N3" s="337"/>
      <c r="O3" s="337"/>
      <c r="P3" s="337"/>
      <c r="Q3" s="337"/>
      <c r="R3" s="337"/>
      <c r="S3" s="337"/>
      <c r="T3" s="337"/>
      <c r="U3" s="337"/>
      <c r="V3" s="337"/>
      <c r="W3" s="337"/>
      <c r="X3" s="337"/>
      <c r="Y3" s="337"/>
      <c r="Z3" s="337"/>
      <c r="AA3" s="337"/>
      <c r="AB3" s="338"/>
      <c r="AC3" s="339" t="s">
        <v>87</v>
      </c>
      <c r="AD3" s="340"/>
      <c r="AE3" s="341"/>
      <c r="AH3" s="342" t="s">
        <v>12</v>
      </c>
      <c r="AI3" s="342" t="s">
        <v>65</v>
      </c>
      <c r="AJ3" s="342" t="s">
        <v>64</v>
      </c>
      <c r="AK3" s="342" t="s">
        <v>14</v>
      </c>
    </row>
    <row r="4" spans="1:38" s="342" customFormat="1" ht="21.75" customHeight="1" x14ac:dyDescent="0.25">
      <c r="A4" s="343"/>
      <c r="B4" s="344"/>
      <c r="C4" s="345"/>
      <c r="D4" s="345"/>
      <c r="E4" s="346"/>
      <c r="F4" s="344"/>
      <c r="G4" s="345"/>
      <c r="H4" s="345"/>
      <c r="I4" s="345"/>
      <c r="J4" s="345"/>
      <c r="K4" s="345"/>
      <c r="L4" s="345"/>
      <c r="M4" s="345"/>
      <c r="N4" s="345"/>
      <c r="O4" s="345"/>
      <c r="P4" s="345"/>
      <c r="Q4" s="345"/>
      <c r="R4" s="345"/>
      <c r="S4" s="345"/>
      <c r="T4" s="345"/>
      <c r="U4" s="345"/>
      <c r="V4" s="345"/>
      <c r="W4" s="345"/>
      <c r="X4" s="345"/>
      <c r="Y4" s="345"/>
      <c r="Z4" s="345"/>
      <c r="AA4" s="345"/>
      <c r="AB4" s="346"/>
      <c r="AC4" s="339" t="s">
        <v>89</v>
      </c>
      <c r="AD4" s="350">
        <v>43465</v>
      </c>
      <c r="AE4" s="341"/>
      <c r="AI4" s="342" t="s">
        <v>67</v>
      </c>
      <c r="AJ4" s="342" t="s">
        <v>66</v>
      </c>
      <c r="AK4" s="342" t="s">
        <v>15</v>
      </c>
    </row>
    <row r="5" spans="1:38" ht="24.75" customHeight="1" x14ac:dyDescent="0.2">
      <c r="A5" s="351" t="s">
        <v>72</v>
      </c>
      <c r="B5" s="351"/>
      <c r="C5" s="352">
        <v>43707</v>
      </c>
      <c r="D5" s="353"/>
      <c r="E5" s="353"/>
      <c r="F5" s="353"/>
      <c r="G5" s="354"/>
      <c r="H5" s="355"/>
      <c r="I5" s="355"/>
      <c r="J5" s="355"/>
      <c r="K5" s="355"/>
      <c r="L5" s="355"/>
      <c r="M5" s="356" t="s">
        <v>79</v>
      </c>
      <c r="N5" s="357" t="s">
        <v>75</v>
      </c>
      <c r="O5" s="357"/>
      <c r="P5" s="357"/>
      <c r="Q5" s="357"/>
      <c r="R5" s="357"/>
      <c r="S5" s="358"/>
      <c r="T5" s="358"/>
      <c r="U5" s="359"/>
      <c r="V5" s="360" t="s">
        <v>90</v>
      </c>
      <c r="W5" s="361"/>
      <c r="X5" s="362"/>
      <c r="Y5" s="363" t="s">
        <v>76</v>
      </c>
      <c r="Z5" s="339"/>
      <c r="AA5" s="363" t="s">
        <v>77</v>
      </c>
      <c r="AB5" s="339" t="s">
        <v>98</v>
      </c>
      <c r="AC5" s="364" t="s">
        <v>78</v>
      </c>
      <c r="AD5" s="365"/>
      <c r="AE5" s="366"/>
      <c r="AI5" s="367" t="s">
        <v>70</v>
      </c>
      <c r="AJ5" s="342" t="s">
        <v>68</v>
      </c>
    </row>
    <row r="6" spans="1:38" x14ac:dyDescent="0.2">
      <c r="A6" s="368" t="s">
        <v>52</v>
      </c>
      <c r="B6" s="368"/>
      <c r="C6" s="368"/>
      <c r="D6" s="368"/>
      <c r="E6" s="368"/>
      <c r="F6" s="368"/>
      <c r="G6" s="369" t="s">
        <v>21</v>
      </c>
      <c r="H6" s="370"/>
      <c r="I6" s="370"/>
      <c r="J6" s="370"/>
      <c r="K6" s="370"/>
      <c r="L6" s="370"/>
      <c r="M6" s="370"/>
      <c r="N6" s="370"/>
      <c r="O6" s="370"/>
      <c r="P6" s="370"/>
      <c r="Q6" s="370"/>
      <c r="R6" s="370"/>
      <c r="S6" s="370"/>
      <c r="T6" s="370"/>
      <c r="U6" s="370"/>
      <c r="V6" s="370"/>
      <c r="W6" s="370"/>
      <c r="X6" s="370"/>
      <c r="Y6" s="370"/>
      <c r="Z6" s="370"/>
      <c r="AA6" s="371"/>
      <c r="AB6" s="372" t="s">
        <v>27</v>
      </c>
      <c r="AC6" s="373" t="s">
        <v>38</v>
      </c>
      <c r="AD6" s="374"/>
      <c r="AE6" s="375"/>
      <c r="AJ6" s="342" t="s">
        <v>69</v>
      </c>
    </row>
    <row r="7" spans="1:38" s="385" customFormat="1" ht="14.25" customHeight="1" x14ac:dyDescent="0.2">
      <c r="A7" s="376" t="s">
        <v>58</v>
      </c>
      <c r="B7" s="377" t="s">
        <v>60</v>
      </c>
      <c r="C7" s="376" t="s">
        <v>40</v>
      </c>
      <c r="D7" s="376" t="s">
        <v>61</v>
      </c>
      <c r="E7" s="376" t="s">
        <v>41</v>
      </c>
      <c r="F7" s="357" t="s">
        <v>42</v>
      </c>
      <c r="G7" s="378" t="s">
        <v>74</v>
      </c>
      <c r="H7" s="378"/>
      <c r="I7" s="378"/>
      <c r="J7" s="378"/>
      <c r="K7" s="378"/>
      <c r="L7" s="379" t="s">
        <v>25</v>
      </c>
      <c r="M7" s="380" t="s">
        <v>24</v>
      </c>
      <c r="N7" s="380"/>
      <c r="O7" s="380"/>
      <c r="P7" s="380"/>
      <c r="Q7" s="380"/>
      <c r="R7" s="380"/>
      <c r="S7" s="380"/>
      <c r="T7" s="380"/>
      <c r="U7" s="380"/>
      <c r="V7" s="380"/>
      <c r="W7" s="380"/>
      <c r="X7" s="380"/>
      <c r="Y7" s="380"/>
      <c r="Z7" s="380"/>
      <c r="AA7" s="380"/>
      <c r="AB7" s="381"/>
      <c r="AC7" s="382"/>
      <c r="AD7" s="383"/>
      <c r="AE7" s="384"/>
    </row>
    <row r="8" spans="1:38" s="385" customFormat="1" ht="20.25" customHeight="1" x14ac:dyDescent="0.2">
      <c r="A8" s="376"/>
      <c r="B8" s="386"/>
      <c r="C8" s="376"/>
      <c r="D8" s="376"/>
      <c r="E8" s="376"/>
      <c r="F8" s="357"/>
      <c r="G8" s="387" t="s">
        <v>43</v>
      </c>
      <c r="H8" s="387"/>
      <c r="I8" s="387"/>
      <c r="J8" s="387"/>
      <c r="K8" s="387"/>
      <c r="L8" s="388"/>
      <c r="M8" s="389" t="s">
        <v>54</v>
      </c>
      <c r="N8" s="389" t="s">
        <v>23</v>
      </c>
      <c r="O8" s="390"/>
      <c r="P8" s="391"/>
      <c r="Q8" s="391"/>
      <c r="R8" s="392" t="s">
        <v>45</v>
      </c>
      <c r="S8" s="393"/>
      <c r="T8" s="393"/>
      <c r="U8" s="394" t="s">
        <v>44</v>
      </c>
      <c r="V8" s="395"/>
      <c r="W8" s="396"/>
      <c r="X8" s="397" t="s">
        <v>59</v>
      </c>
      <c r="Y8" s="398" t="s">
        <v>49</v>
      </c>
      <c r="Z8" s="398"/>
      <c r="AA8" s="398"/>
      <c r="AB8" s="381"/>
      <c r="AC8" s="399"/>
      <c r="AD8" s="400"/>
      <c r="AE8" s="401"/>
    </row>
    <row r="9" spans="1:38" s="385" customFormat="1" ht="47.25" customHeight="1" x14ac:dyDescent="0.2">
      <c r="A9" s="377"/>
      <c r="B9" s="402"/>
      <c r="C9" s="377"/>
      <c r="D9" s="377"/>
      <c r="E9" s="377"/>
      <c r="F9" s="403"/>
      <c r="G9" s="404" t="s">
        <v>8</v>
      </c>
      <c r="H9" s="405" t="s">
        <v>80</v>
      </c>
      <c r="I9" s="404" t="s">
        <v>9</v>
      </c>
      <c r="J9" s="405" t="s">
        <v>81</v>
      </c>
      <c r="K9" s="406" t="s">
        <v>10</v>
      </c>
      <c r="L9" s="407"/>
      <c r="M9" s="408"/>
      <c r="N9" s="408"/>
      <c r="O9" s="409"/>
      <c r="P9" s="409"/>
      <c r="Q9" s="409"/>
      <c r="R9" s="410"/>
      <c r="S9" s="411"/>
      <c r="T9" s="411"/>
      <c r="U9" s="412" t="s">
        <v>8</v>
      </c>
      <c r="V9" s="413" t="s">
        <v>9</v>
      </c>
      <c r="W9" s="412" t="s">
        <v>10</v>
      </c>
      <c r="X9" s="414"/>
      <c r="Y9" s="415" t="s">
        <v>93</v>
      </c>
      <c r="Z9" s="416" t="s">
        <v>47</v>
      </c>
      <c r="AA9" s="416" t="s">
        <v>48</v>
      </c>
      <c r="AB9" s="417"/>
      <c r="AC9" s="418" t="s">
        <v>47</v>
      </c>
      <c r="AD9" s="418" t="s">
        <v>50</v>
      </c>
      <c r="AE9" s="419" t="s">
        <v>51</v>
      </c>
      <c r="AF9" s="385" t="s">
        <v>99</v>
      </c>
    </row>
    <row r="10" spans="1:38" ht="36" customHeight="1" x14ac:dyDescent="0.2">
      <c r="A10" s="420" t="s">
        <v>100</v>
      </c>
      <c r="B10" s="421" t="s">
        <v>101</v>
      </c>
      <c r="C10" s="421" t="s">
        <v>102</v>
      </c>
      <c r="D10" s="422" t="s">
        <v>67</v>
      </c>
      <c r="E10" s="421" t="s">
        <v>103</v>
      </c>
      <c r="F10" s="421" t="s">
        <v>104</v>
      </c>
      <c r="G10" s="423" t="s">
        <v>15</v>
      </c>
      <c r="H10" s="424" t="str">
        <f>IF(G10="(1) RARA VEZ","1", IF(G10="(2) IMPROBABLE","2",IF(G10="(3) POSIBLE","3",IF(G10="(4) PROBABLE","4",IF(G10="(5) CASI SEGURO","5","")))))</f>
        <v>3</v>
      </c>
      <c r="I10" s="425" t="s">
        <v>64</v>
      </c>
      <c r="J10" s="426" t="str">
        <f>IF(I10="(1) INSIGNIFICANTE","1",IF(I10="(2) MENOR","2",IF(I10="(3) MODERADO","3",IF(I10="(4) MAYOR","4",IF(I10="(5) CATASTRÓFICO","5","")))))</f>
        <v>2</v>
      </c>
      <c r="K10" s="427">
        <f>+H10*J10</f>
        <v>6</v>
      </c>
      <c r="L10" s="428" t="s">
        <v>105</v>
      </c>
      <c r="M10" s="429" t="s">
        <v>6</v>
      </c>
      <c r="N10" s="430" t="s">
        <v>12</v>
      </c>
      <c r="O10" s="431" t="str">
        <f>IF(N10="SÍ",15,"0")</f>
        <v>0</v>
      </c>
      <c r="P10" s="432">
        <f>SUM(O10:O16)</f>
        <v>25</v>
      </c>
      <c r="Q10" s="433">
        <f>IF(AND(P10&gt;=0,P10&lt;=50),0,IF(AND(P10&gt;50,P10&lt;=75),1,IF(AND(P10&gt;75,P10&lt;=100),2,"REVISAR")))</f>
        <v>0</v>
      </c>
      <c r="R10" s="434" t="s">
        <v>8</v>
      </c>
      <c r="S10" s="433">
        <f>IF(R10="PROBABILIDAD",H10-Q10,J10-Q10)</f>
        <v>3</v>
      </c>
      <c r="T10" s="435">
        <f>IF($S10&lt;=0,1,$S10)</f>
        <v>3</v>
      </c>
      <c r="U10" s="436" t="str">
        <f>IF(AND($R10="PROBABILIDAD",$T10=1),$AK$2,IF(AND(R10="PROBABILIDAD",$T10=2),$AK$3,IF(AND($R10="PROBABILIDAD",$T10=3),$AK$4,IF(AND($R10="PROBABILIDAD",$T10=4),#REF!,IF(AND($R10="PROBABILIDAD",$T10=5),#REF!,$G10)))))</f>
        <v>(3) POSIBLE</v>
      </c>
      <c r="V10" s="437" t="str">
        <f>IF(AND($R10="IMPACTO",$T10=1),$AJ$2,IF(AND(R10="IMPACTO",$T10=2),$AJ$3,IF(AND($R10="IMPACTO",$T10=3),$AJ$4,IF(AND($R10="IMPACTO",$T10=4),$AJ$5,IF(AND($R10="IMPACTO",$T10=5),$AJ$6,I10)))))</f>
        <v>(2) MENOR</v>
      </c>
      <c r="W10" s="427">
        <f>IF(R10="PROBABILIDAD",T10*J10,T10*H10)</f>
        <v>6</v>
      </c>
      <c r="X10" s="438" t="s">
        <v>106</v>
      </c>
      <c r="Y10" s="439">
        <v>43739</v>
      </c>
      <c r="Z10" s="440" t="s">
        <v>107</v>
      </c>
      <c r="AA10" s="440" t="s">
        <v>108</v>
      </c>
      <c r="AB10" s="441">
        <v>43707</v>
      </c>
      <c r="AC10" s="442" t="s">
        <v>109</v>
      </c>
      <c r="AD10" s="442" t="s">
        <v>110</v>
      </c>
      <c r="AE10" s="443" t="s">
        <v>111</v>
      </c>
      <c r="AF10" s="444" t="s">
        <v>112</v>
      </c>
      <c r="AG10" s="445"/>
      <c r="AH10" s="445"/>
      <c r="AI10" s="445"/>
      <c r="AJ10" s="445"/>
      <c r="AK10" s="445"/>
      <c r="AL10" s="446"/>
    </row>
    <row r="11" spans="1:38" ht="36" customHeight="1" x14ac:dyDescent="0.2">
      <c r="A11" s="420"/>
      <c r="B11" s="447"/>
      <c r="C11" s="447"/>
      <c r="D11" s="447"/>
      <c r="E11" s="447"/>
      <c r="F11" s="447"/>
      <c r="G11" s="423"/>
      <c r="H11" s="448"/>
      <c r="I11" s="425"/>
      <c r="J11" s="426"/>
      <c r="K11" s="427"/>
      <c r="L11" s="449"/>
      <c r="M11" s="450" t="s">
        <v>7</v>
      </c>
      <c r="N11" s="430" t="s">
        <v>11</v>
      </c>
      <c r="O11" s="451">
        <f>IF(N11="SÍ",5,"0")</f>
        <v>5</v>
      </c>
      <c r="P11" s="452"/>
      <c r="Q11" s="453"/>
      <c r="R11" s="454"/>
      <c r="S11" s="453"/>
      <c r="T11" s="455"/>
      <c r="U11" s="456"/>
      <c r="V11" s="457"/>
      <c r="W11" s="427"/>
      <c r="X11" s="447"/>
      <c r="Y11" s="458"/>
      <c r="Z11" s="458"/>
      <c r="AA11" s="458"/>
      <c r="AB11" s="459"/>
      <c r="AC11" s="459"/>
      <c r="AD11" s="459"/>
      <c r="AE11" s="460"/>
      <c r="AF11" s="444"/>
      <c r="AG11" s="445"/>
      <c r="AH11" s="445"/>
      <c r="AI11" s="445"/>
      <c r="AJ11" s="445"/>
      <c r="AK11" s="445"/>
      <c r="AL11" s="446"/>
    </row>
    <row r="12" spans="1:38" ht="36" customHeight="1" x14ac:dyDescent="0.2">
      <c r="A12" s="420"/>
      <c r="B12" s="447"/>
      <c r="C12" s="447"/>
      <c r="D12" s="447"/>
      <c r="E12" s="447"/>
      <c r="F12" s="447"/>
      <c r="G12" s="423"/>
      <c r="H12" s="448"/>
      <c r="I12" s="425"/>
      <c r="J12" s="426"/>
      <c r="K12" s="461"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MODERADA</v>
      </c>
      <c r="L12" s="449"/>
      <c r="M12" s="462" t="s">
        <v>3</v>
      </c>
      <c r="N12" s="430" t="s">
        <v>12</v>
      </c>
      <c r="O12" s="451" t="str">
        <f>IF(N12="SÍ",15,"0")</f>
        <v>0</v>
      </c>
      <c r="P12" s="452"/>
      <c r="Q12" s="453"/>
      <c r="R12" s="454"/>
      <c r="S12" s="453"/>
      <c r="T12" s="455"/>
      <c r="U12" s="456"/>
      <c r="V12" s="457"/>
      <c r="W12" s="461" t="str">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MODERADA</v>
      </c>
      <c r="X12" s="447"/>
      <c r="Y12" s="458"/>
      <c r="Z12" s="458"/>
      <c r="AA12" s="458"/>
      <c r="AB12" s="459"/>
      <c r="AC12" s="459"/>
      <c r="AD12" s="459"/>
      <c r="AE12" s="460"/>
      <c r="AF12" s="463"/>
      <c r="AG12" s="446"/>
      <c r="AH12" s="446"/>
      <c r="AI12" s="446"/>
      <c r="AJ12" s="446"/>
      <c r="AK12" s="446"/>
      <c r="AL12" s="446"/>
    </row>
    <row r="13" spans="1:38" ht="36" customHeight="1" x14ac:dyDescent="0.2">
      <c r="A13" s="420"/>
      <c r="B13" s="447"/>
      <c r="C13" s="447"/>
      <c r="D13" s="447"/>
      <c r="E13" s="447"/>
      <c r="F13" s="447"/>
      <c r="G13" s="423"/>
      <c r="H13" s="448"/>
      <c r="I13" s="425"/>
      <c r="J13" s="426"/>
      <c r="K13" s="461"/>
      <c r="L13" s="449"/>
      <c r="M13" s="462" t="s">
        <v>4</v>
      </c>
      <c r="N13" s="430" t="s">
        <v>11</v>
      </c>
      <c r="O13" s="451">
        <f>IF(N13="SÍ",10,"0")</f>
        <v>10</v>
      </c>
      <c r="P13" s="452"/>
      <c r="Q13" s="453"/>
      <c r="R13" s="454"/>
      <c r="S13" s="453"/>
      <c r="T13" s="455"/>
      <c r="U13" s="456"/>
      <c r="V13" s="457"/>
      <c r="W13" s="461"/>
      <c r="X13" s="447"/>
      <c r="Y13" s="458"/>
      <c r="Z13" s="458"/>
      <c r="AA13" s="458"/>
      <c r="AB13" s="459"/>
      <c r="AC13" s="459"/>
      <c r="AD13" s="459"/>
      <c r="AE13" s="460"/>
    </row>
    <row r="14" spans="1:38" ht="36" customHeight="1" x14ac:dyDescent="0.2">
      <c r="A14" s="420"/>
      <c r="B14" s="447"/>
      <c r="C14" s="447"/>
      <c r="D14" s="447"/>
      <c r="E14" s="447"/>
      <c r="F14" s="447"/>
      <c r="G14" s="423"/>
      <c r="H14" s="448"/>
      <c r="I14" s="425"/>
      <c r="J14" s="426"/>
      <c r="K14" s="461"/>
      <c r="L14" s="449"/>
      <c r="M14" s="450" t="s">
        <v>36</v>
      </c>
      <c r="N14" s="430" t="s">
        <v>12</v>
      </c>
      <c r="O14" s="451" t="str">
        <f>IF(N14="SÍ",15,"0")</f>
        <v>0</v>
      </c>
      <c r="P14" s="452"/>
      <c r="Q14" s="453"/>
      <c r="R14" s="454"/>
      <c r="S14" s="453"/>
      <c r="T14" s="455"/>
      <c r="U14" s="456"/>
      <c r="V14" s="457"/>
      <c r="W14" s="461"/>
      <c r="X14" s="447"/>
      <c r="Y14" s="458"/>
      <c r="Z14" s="458"/>
      <c r="AA14" s="458"/>
      <c r="AB14" s="459"/>
      <c r="AC14" s="459"/>
      <c r="AD14" s="459"/>
      <c r="AE14" s="460"/>
    </row>
    <row r="15" spans="1:38" ht="36" customHeight="1" x14ac:dyDescent="0.2">
      <c r="A15" s="420"/>
      <c r="B15" s="447"/>
      <c r="C15" s="447"/>
      <c r="D15" s="447"/>
      <c r="E15" s="447"/>
      <c r="F15" s="447"/>
      <c r="G15" s="423"/>
      <c r="H15" s="448"/>
      <c r="I15" s="425"/>
      <c r="J15" s="426"/>
      <c r="K15" s="461"/>
      <c r="L15" s="449"/>
      <c r="M15" s="450" t="s">
        <v>5</v>
      </c>
      <c r="N15" s="430" t="s">
        <v>11</v>
      </c>
      <c r="O15" s="451">
        <f>IF(N15="SÍ",10,"0")</f>
        <v>10</v>
      </c>
      <c r="P15" s="452"/>
      <c r="Q15" s="453"/>
      <c r="R15" s="454"/>
      <c r="S15" s="453"/>
      <c r="T15" s="455"/>
      <c r="U15" s="456"/>
      <c r="V15" s="457"/>
      <c r="W15" s="461"/>
      <c r="X15" s="447"/>
      <c r="Y15" s="458"/>
      <c r="Z15" s="458"/>
      <c r="AA15" s="458"/>
      <c r="AB15" s="459"/>
      <c r="AC15" s="459"/>
      <c r="AD15" s="459"/>
      <c r="AE15" s="460"/>
    </row>
    <row r="16" spans="1:38" ht="36" customHeight="1" x14ac:dyDescent="0.2">
      <c r="A16" s="464"/>
      <c r="B16" s="465"/>
      <c r="C16" s="465"/>
      <c r="D16" s="465"/>
      <c r="E16" s="465"/>
      <c r="F16" s="465"/>
      <c r="G16" s="466"/>
      <c r="H16" s="467"/>
      <c r="I16" s="468"/>
      <c r="J16" s="426"/>
      <c r="K16" s="469"/>
      <c r="L16" s="470"/>
      <c r="M16" s="471" t="s">
        <v>35</v>
      </c>
      <c r="N16" s="430" t="s">
        <v>12</v>
      </c>
      <c r="O16" s="451" t="str">
        <f>IF(N16="SÍ",30,"0")</f>
        <v>0</v>
      </c>
      <c r="P16" s="452"/>
      <c r="Q16" s="453"/>
      <c r="R16" s="454"/>
      <c r="S16" s="453"/>
      <c r="T16" s="455"/>
      <c r="U16" s="472"/>
      <c r="V16" s="473"/>
      <c r="W16" s="469"/>
      <c r="X16" s="465"/>
      <c r="Y16" s="458"/>
      <c r="Z16" s="458"/>
      <c r="AA16" s="458"/>
      <c r="AB16" s="459"/>
      <c r="AC16" s="459"/>
      <c r="AD16" s="459"/>
      <c r="AE16" s="460"/>
    </row>
    <row r="17" spans="1:37" ht="25.5" x14ac:dyDescent="0.2">
      <c r="A17" s="420"/>
      <c r="B17" s="421" t="s">
        <v>101</v>
      </c>
      <c r="C17" s="421" t="s">
        <v>113</v>
      </c>
      <c r="D17" s="422" t="s">
        <v>67</v>
      </c>
      <c r="E17" s="474" t="s">
        <v>114</v>
      </c>
      <c r="F17" s="421" t="s">
        <v>115</v>
      </c>
      <c r="G17" s="423" t="s">
        <v>15</v>
      </c>
      <c r="H17" s="424" t="str">
        <f>IF(G17="(1) RARA VEZ","1", IF(G17="(2) IMPROBABLE","2",IF(G17="(3) POSIBLE","3",IF(G17="(4) PROBABLE","4",IF(G17="(5) CASI SEGURO","5","")))))</f>
        <v>3</v>
      </c>
      <c r="I17" s="425" t="s">
        <v>62</v>
      </c>
      <c r="J17" s="426" t="str">
        <f>IF(I17="(1) INSIGNIFICANTE","1",IF(I17="(2) MENOR","2",IF(I17="(3) MODERADO","3",IF(I17="(4) MAYOR","4",IF(I17="(5) CATASTRÓFICO","5","")))))</f>
        <v>1</v>
      </c>
      <c r="K17" s="427">
        <f>+H17*J17</f>
        <v>3</v>
      </c>
      <c r="L17" s="475" t="s">
        <v>116</v>
      </c>
      <c r="M17" s="429" t="s">
        <v>6</v>
      </c>
      <c r="N17" s="430" t="s">
        <v>12</v>
      </c>
      <c r="O17" s="431" t="str">
        <f>IF(N17="SÍ",15,"0")</f>
        <v>0</v>
      </c>
      <c r="P17" s="432">
        <f>SUM(O17:O23)</f>
        <v>30</v>
      </c>
      <c r="Q17" s="433">
        <f>IF(AND(P17&gt;=0,P17&lt;=50),0,IF(AND(P17&gt;50,P17&lt;=75),1,IF(AND(P17&gt;75,P17&lt;=100),2,"REVISAR")))</f>
        <v>0</v>
      </c>
      <c r="R17" s="434" t="s">
        <v>9</v>
      </c>
      <c r="S17" s="433">
        <f>IF(R17="PROBABILIDAD",H17-Q17,J17-Q17)</f>
        <v>1</v>
      </c>
      <c r="T17" s="435">
        <f>IF($S17&lt;=0,1,$S17)</f>
        <v>1</v>
      </c>
      <c r="U17" s="436" t="str">
        <f>IF(AND($R17="PROBABILIDAD",$T17=1),$AK$2,IF(AND(R17="PROBABILIDAD",$T17=2),$AK$3,IF(AND($R17="PROBABILIDAD",$T17=3),$AK$4,IF(AND($R17="PROBABILIDAD",$T17=4),#REF!,IF(AND($R17="PROBABILIDAD",$T17=5),#REF!,$G17)))))</f>
        <v>(3) POSIBLE</v>
      </c>
      <c r="V17" s="437" t="str">
        <f>IF(AND($R17="IMPACTO",$T17=1),$AJ$2,IF(AND(R17="IMPACTO",$T17=2),$AJ$3,IF(AND($R17="IMPACTO",$T17=3),$AJ$4,IF(AND($R17="IMPACTO",$T17=4),$AJ$5,IF(AND($R17="IMPACTO",$T17=5),$AJ$6,I17)))))</f>
        <v>(1) INSIGNIFICANTE</v>
      </c>
      <c r="W17" s="476">
        <f>IF(R17="PROBABILIDAD",T17*J17,T17*H17)</f>
        <v>3</v>
      </c>
      <c r="X17" s="438" t="s">
        <v>117</v>
      </c>
      <c r="Y17" s="439">
        <v>43739</v>
      </c>
      <c r="Z17" s="440" t="s">
        <v>118</v>
      </c>
      <c r="AA17" s="477" t="s">
        <v>119</v>
      </c>
      <c r="AB17" s="478">
        <v>43707</v>
      </c>
      <c r="AC17" s="479" t="s">
        <v>120</v>
      </c>
      <c r="AD17" s="479" t="s">
        <v>110</v>
      </c>
      <c r="AE17" s="480" t="s">
        <v>121</v>
      </c>
      <c r="AF17" s="481" t="s">
        <v>122</v>
      </c>
      <c r="AG17" s="482"/>
      <c r="AH17" s="482"/>
      <c r="AI17" s="482"/>
      <c r="AJ17" s="482"/>
      <c r="AK17" s="482"/>
    </row>
    <row r="18" spans="1:37" ht="25.5" x14ac:dyDescent="0.2">
      <c r="A18" s="420"/>
      <c r="B18" s="447"/>
      <c r="C18" s="447"/>
      <c r="D18" s="447"/>
      <c r="E18" s="447"/>
      <c r="F18" s="447"/>
      <c r="G18" s="423"/>
      <c r="H18" s="448"/>
      <c r="I18" s="425"/>
      <c r="J18" s="426"/>
      <c r="K18" s="427"/>
      <c r="L18" s="449"/>
      <c r="M18" s="450" t="s">
        <v>7</v>
      </c>
      <c r="N18" s="430" t="s">
        <v>11</v>
      </c>
      <c r="O18" s="451">
        <f>IF(N18="SÍ",5,"0")</f>
        <v>5</v>
      </c>
      <c r="P18" s="452"/>
      <c r="Q18" s="453"/>
      <c r="R18" s="454"/>
      <c r="S18" s="453"/>
      <c r="T18" s="455"/>
      <c r="U18" s="456"/>
      <c r="V18" s="457"/>
      <c r="W18" s="427"/>
      <c r="X18" s="447"/>
      <c r="Y18" s="458"/>
      <c r="Z18" s="458"/>
      <c r="AA18" s="458"/>
      <c r="AB18" s="459"/>
      <c r="AC18" s="459"/>
      <c r="AD18" s="459"/>
      <c r="AE18" s="460"/>
      <c r="AF18" s="481"/>
      <c r="AG18" s="482"/>
      <c r="AH18" s="482"/>
      <c r="AI18" s="482"/>
      <c r="AJ18" s="482"/>
      <c r="AK18" s="482"/>
    </row>
    <row r="19" spans="1:37" x14ac:dyDescent="0.2">
      <c r="A19" s="420"/>
      <c r="B19" s="447"/>
      <c r="C19" s="447"/>
      <c r="D19" s="447"/>
      <c r="E19" s="447"/>
      <c r="F19" s="447"/>
      <c r="G19" s="423"/>
      <c r="H19" s="448"/>
      <c r="I19" s="425"/>
      <c r="J19" s="426"/>
      <c r="K19" s="461"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BAJA</v>
      </c>
      <c r="L19" s="449"/>
      <c r="M19" s="462" t="s">
        <v>3</v>
      </c>
      <c r="N19" s="430" t="s">
        <v>12</v>
      </c>
      <c r="O19" s="451" t="str">
        <f>IF(N19="SÍ",15,"0")</f>
        <v>0</v>
      </c>
      <c r="P19" s="452"/>
      <c r="Q19" s="453"/>
      <c r="R19" s="454"/>
      <c r="S19" s="453"/>
      <c r="T19" s="455"/>
      <c r="U19" s="456"/>
      <c r="V19" s="457"/>
      <c r="W19" s="461" t="str">
        <f>IF(AND(U17="(1) RARA VEZ",V17="(1) INSIGNIFICANTE"),"BAJA",IF(AND(U17="(1) RARA VEZ",V17="(2) MENOR"),"BAJA",IF(AND(U17="(2) IMPROBABLE",V17="(1) INSIGNIFICANTE"),"BAJA",IF(AND(U17="(3) POSIBLE",V17="(1) INSIGNIFICANTE"),"BAJA",IF(AND(U17="(4) PROBABLE",V17="(1) INSIGNIFICANTE"),"MODERADO",IF(AND(U17="(5)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BAJA</v>
      </c>
      <c r="X19" s="447"/>
      <c r="Y19" s="458"/>
      <c r="Z19" s="458"/>
      <c r="AA19" s="458"/>
      <c r="AB19" s="459"/>
      <c r="AC19" s="459"/>
      <c r="AD19" s="459"/>
      <c r="AE19" s="460"/>
      <c r="AF19" s="481"/>
      <c r="AG19" s="482"/>
      <c r="AH19" s="482"/>
      <c r="AI19" s="482"/>
      <c r="AJ19" s="482"/>
      <c r="AK19" s="482"/>
    </row>
    <row r="20" spans="1:37" x14ac:dyDescent="0.2">
      <c r="A20" s="420"/>
      <c r="B20" s="447"/>
      <c r="C20" s="447"/>
      <c r="D20" s="447"/>
      <c r="E20" s="447"/>
      <c r="F20" s="447"/>
      <c r="G20" s="423"/>
      <c r="H20" s="448"/>
      <c r="I20" s="425"/>
      <c r="J20" s="426"/>
      <c r="K20" s="461"/>
      <c r="L20" s="449"/>
      <c r="M20" s="462" t="s">
        <v>4</v>
      </c>
      <c r="N20" s="430" t="s">
        <v>11</v>
      </c>
      <c r="O20" s="451">
        <f>IF(N20="SÍ",10,"0")</f>
        <v>10</v>
      </c>
      <c r="P20" s="452"/>
      <c r="Q20" s="453"/>
      <c r="R20" s="454"/>
      <c r="S20" s="453"/>
      <c r="T20" s="455"/>
      <c r="U20" s="456"/>
      <c r="V20" s="457"/>
      <c r="W20" s="461"/>
      <c r="X20" s="447"/>
      <c r="Y20" s="458"/>
      <c r="Z20" s="458"/>
      <c r="AA20" s="458"/>
      <c r="AB20" s="459"/>
      <c r="AC20" s="459"/>
      <c r="AD20" s="459"/>
      <c r="AE20" s="460"/>
    </row>
    <row r="21" spans="1:37" ht="25.5" x14ac:dyDescent="0.2">
      <c r="A21" s="420"/>
      <c r="B21" s="447"/>
      <c r="C21" s="447"/>
      <c r="D21" s="447"/>
      <c r="E21" s="447"/>
      <c r="F21" s="447"/>
      <c r="G21" s="423"/>
      <c r="H21" s="448"/>
      <c r="I21" s="425"/>
      <c r="J21" s="426"/>
      <c r="K21" s="461"/>
      <c r="L21" s="449"/>
      <c r="M21" s="450" t="s">
        <v>36</v>
      </c>
      <c r="N21" s="430" t="s">
        <v>11</v>
      </c>
      <c r="O21" s="451">
        <f>IF(N21="SÍ",15,"0")</f>
        <v>15</v>
      </c>
      <c r="P21" s="452"/>
      <c r="Q21" s="453"/>
      <c r="R21" s="454"/>
      <c r="S21" s="453"/>
      <c r="T21" s="455"/>
      <c r="U21" s="456"/>
      <c r="V21" s="457"/>
      <c r="W21" s="461"/>
      <c r="X21" s="447"/>
      <c r="Y21" s="458"/>
      <c r="Z21" s="458"/>
      <c r="AA21" s="458"/>
      <c r="AB21" s="459"/>
      <c r="AC21" s="459"/>
      <c r="AD21" s="459"/>
      <c r="AE21" s="460"/>
    </row>
    <row r="22" spans="1:37" ht="25.5" x14ac:dyDescent="0.2">
      <c r="A22" s="420"/>
      <c r="B22" s="447"/>
      <c r="C22" s="447"/>
      <c r="D22" s="447"/>
      <c r="E22" s="447"/>
      <c r="F22" s="447"/>
      <c r="G22" s="423"/>
      <c r="H22" s="448"/>
      <c r="I22" s="425"/>
      <c r="J22" s="426"/>
      <c r="K22" s="461"/>
      <c r="L22" s="449"/>
      <c r="M22" s="450" t="s">
        <v>5</v>
      </c>
      <c r="N22" s="430" t="s">
        <v>12</v>
      </c>
      <c r="O22" s="451" t="str">
        <f>IF(N22="SÍ",10,"0")</f>
        <v>0</v>
      </c>
      <c r="P22" s="452"/>
      <c r="Q22" s="453"/>
      <c r="R22" s="454"/>
      <c r="S22" s="453"/>
      <c r="T22" s="455"/>
      <c r="U22" s="456"/>
      <c r="V22" s="457"/>
      <c r="W22" s="461"/>
      <c r="X22" s="447"/>
      <c r="Y22" s="458"/>
      <c r="Z22" s="458"/>
      <c r="AA22" s="458"/>
      <c r="AB22" s="459"/>
      <c r="AC22" s="459"/>
      <c r="AD22" s="459"/>
      <c r="AE22" s="460"/>
    </row>
    <row r="23" spans="1:37" ht="25.5" x14ac:dyDescent="0.2">
      <c r="A23" s="464"/>
      <c r="B23" s="465"/>
      <c r="C23" s="465"/>
      <c r="D23" s="465"/>
      <c r="E23" s="465"/>
      <c r="F23" s="465"/>
      <c r="G23" s="466"/>
      <c r="H23" s="467"/>
      <c r="I23" s="468"/>
      <c r="J23" s="426"/>
      <c r="K23" s="469"/>
      <c r="L23" s="470"/>
      <c r="M23" s="471" t="s">
        <v>35</v>
      </c>
      <c r="N23" s="430" t="s">
        <v>12</v>
      </c>
      <c r="O23" s="451" t="str">
        <f>IF(N23="SÍ",30,"0")</f>
        <v>0</v>
      </c>
      <c r="P23" s="452"/>
      <c r="Q23" s="453"/>
      <c r="R23" s="454"/>
      <c r="S23" s="453"/>
      <c r="T23" s="455"/>
      <c r="U23" s="472"/>
      <c r="V23" s="473"/>
      <c r="W23" s="461"/>
      <c r="X23" s="465"/>
      <c r="Y23" s="458"/>
      <c r="Z23" s="458"/>
      <c r="AA23" s="458"/>
      <c r="AB23" s="459"/>
      <c r="AC23" s="459"/>
      <c r="AD23" s="459"/>
      <c r="AE23" s="460"/>
    </row>
    <row r="24" spans="1:37" ht="25.5" x14ac:dyDescent="0.2">
      <c r="A24" s="420"/>
      <c r="B24" s="421" t="s">
        <v>101</v>
      </c>
      <c r="C24" s="421" t="s">
        <v>123</v>
      </c>
      <c r="D24" s="422" t="s">
        <v>67</v>
      </c>
      <c r="E24" s="474" t="s">
        <v>124</v>
      </c>
      <c r="F24" s="421" t="s">
        <v>125</v>
      </c>
      <c r="G24" s="423" t="s">
        <v>15</v>
      </c>
      <c r="H24" s="424" t="str">
        <f>IF(G24="(1) RARA VEZ","1", IF(G24="(2) IMPROBABLE","2",IF(G24="(3) POSIBLE","3",IF(G24="(4) PROBABLE","4",IF(G24="(5) CASI SEGURO","5","")))))</f>
        <v>3</v>
      </c>
      <c r="I24" s="425" t="s">
        <v>66</v>
      </c>
      <c r="J24" s="426" t="str">
        <f>IF(I24="(1) INSIGNIFICANTE","1",IF(I24="(2) MENOR","2",IF(I24="(3) MODERADO","3",IF(I24="(4) MAYOR","4",IF(I24="(5) CATASTRÓFICO","5","")))))</f>
        <v>3</v>
      </c>
      <c r="K24" s="427">
        <f>+H24*J24</f>
        <v>9</v>
      </c>
      <c r="L24" s="475" t="s">
        <v>126</v>
      </c>
      <c r="M24" s="429" t="s">
        <v>6</v>
      </c>
      <c r="N24" s="430" t="s">
        <v>12</v>
      </c>
      <c r="O24" s="431" t="str">
        <f>IF(N24="SÍ",15,"0")</f>
        <v>0</v>
      </c>
      <c r="P24" s="432">
        <f>SUM(O24:O30)</f>
        <v>25</v>
      </c>
      <c r="Q24" s="433">
        <f>IF(AND(P24&gt;=0,P24&lt;=50),0,IF(AND(P24&gt;50,P24&lt;=75),1,IF(AND(P24&gt;75,P24&lt;=100),2,"REVISAR")))</f>
        <v>0</v>
      </c>
      <c r="R24" s="434" t="s">
        <v>9</v>
      </c>
      <c r="S24" s="433">
        <f>IF(R24="PROBABILIDAD",H24-Q24,J24-Q24)</f>
        <v>3</v>
      </c>
      <c r="T24" s="435">
        <f>IF($S24&lt;=0,1,$S24)</f>
        <v>3</v>
      </c>
      <c r="U24" s="436" t="str">
        <f>IF(AND($R24="PROBABILIDAD",$T24=1),$AK$2,IF(AND(R24="PROBABILIDAD",$T24=2),$AK$3,IF(AND($R24="PROBABILIDAD",$T24=3),$AK$4,IF(AND($R24="PROBABILIDAD",$T24=4),#REF!,IF(AND($R24="PROBABILIDAD",$T24=5),#REF!,$G24)))))</f>
        <v>(3) POSIBLE</v>
      </c>
      <c r="V24" s="437" t="str">
        <f>IF(AND($R24="IMPACTO",$T24=1),$AJ$2,IF(AND(R24="IMPACTO",$T24=2),$AJ$3,IF(AND($R24="IMPACTO",$T24=3),$AJ$4,IF(AND($R24="IMPACTO",$T24=4),$AJ$5,IF(AND($R24="IMPACTO",$T24=5),$AJ$6,I24)))))</f>
        <v>(3) MODERADO</v>
      </c>
      <c r="W24" s="476">
        <f>IF(R24="PROBABILIDAD",T24*J24,T24*H24)</f>
        <v>9</v>
      </c>
      <c r="X24" s="438" t="s">
        <v>127</v>
      </c>
      <c r="Y24" s="439">
        <v>43739</v>
      </c>
      <c r="Z24" s="440" t="s">
        <v>128</v>
      </c>
      <c r="AA24" s="440" t="s">
        <v>129</v>
      </c>
      <c r="AB24" s="478">
        <v>43707</v>
      </c>
      <c r="AC24" s="479" t="s">
        <v>130</v>
      </c>
      <c r="AD24" s="479" t="s">
        <v>110</v>
      </c>
      <c r="AE24" s="480" t="s">
        <v>131</v>
      </c>
      <c r="AF24" s="481" t="s">
        <v>122</v>
      </c>
      <c r="AG24" s="482"/>
      <c r="AH24" s="482"/>
      <c r="AI24" s="482"/>
      <c r="AJ24" s="482"/>
      <c r="AK24" s="482"/>
    </row>
    <row r="25" spans="1:37" ht="25.5" x14ac:dyDescent="0.2">
      <c r="A25" s="420"/>
      <c r="B25" s="447"/>
      <c r="C25" s="447"/>
      <c r="D25" s="447"/>
      <c r="E25" s="447"/>
      <c r="F25" s="447"/>
      <c r="G25" s="423"/>
      <c r="H25" s="448"/>
      <c r="I25" s="425"/>
      <c r="J25" s="426"/>
      <c r="K25" s="427"/>
      <c r="L25" s="449"/>
      <c r="M25" s="450" t="s">
        <v>7</v>
      </c>
      <c r="N25" s="430" t="s">
        <v>11</v>
      </c>
      <c r="O25" s="451">
        <f>IF(N25="SÍ",5,"0")</f>
        <v>5</v>
      </c>
      <c r="P25" s="452"/>
      <c r="Q25" s="453"/>
      <c r="R25" s="454"/>
      <c r="S25" s="453"/>
      <c r="T25" s="455"/>
      <c r="U25" s="456"/>
      <c r="V25" s="457"/>
      <c r="W25" s="427"/>
      <c r="X25" s="447"/>
      <c r="Y25" s="458"/>
      <c r="Z25" s="458"/>
      <c r="AA25" s="458"/>
      <c r="AB25" s="459"/>
      <c r="AC25" s="459"/>
      <c r="AD25" s="459"/>
      <c r="AE25" s="460"/>
      <c r="AF25" s="481"/>
      <c r="AG25" s="482"/>
      <c r="AH25" s="482"/>
      <c r="AI25" s="482"/>
      <c r="AJ25" s="482"/>
      <c r="AK25" s="482"/>
    </row>
    <row r="26" spans="1:37" x14ac:dyDescent="0.2">
      <c r="A26" s="420"/>
      <c r="B26" s="447"/>
      <c r="C26" s="447"/>
      <c r="D26" s="447"/>
      <c r="E26" s="447"/>
      <c r="F26" s="447"/>
      <c r="G26" s="423"/>
      <c r="H26" s="448"/>
      <c r="I26" s="425"/>
      <c r="J26" s="426"/>
      <c r="K26" s="461" t="str">
        <f>IF(AND(G24="(1) RARA VEZ",I24="(1) INSIGNIFICANTE"),"BAJA",IF(AND(G24="(1) RARA VEZ",I24="(2) MENOR"),"BAJA",IF(AND(G24="(2) IMPROBABLE",I24="(1) INSIGNIFICANTE"),"BAJA",IF(AND(G24="(3) POSIBLE",I24="(1) INSIGNIFICANTE"),"BAJA",IF(AND(G24="(4) PROBABLE",I24="(1) INSIGNIFICANTE"),"MODERADA",IF(AND(G24="(5) CASI SEGURO",I24="(1) INSIGNIFICANTE"),"ALTA",IF(AND(G24="(2) IMPROBABLE",I24="(2) MENOR"),"BAJA",IF(AND(G24="(3) POSIBLE",I24="(2) MENOR"),"MODERADA",IF(AND(G24="(4) PROBABLE",I24="(2) MENOR"),"ALTA",IF(AND(G24="(5) CASI SEGURO",I24="(2) MENOR"),"ALTA",IF(AND(G24="(1) RARA VEZ",I24="(3) MODERADO"),"MODERADA",IF(AND(G24="(2) IMPROBABLE",I24="(3) MODERADO"),"MODERADA",IF(AND(G24="(3) POSIBLE",I24="(3) MODERADO"),"ALTA",IF(AND(G24="(4) PROBABLE",I24="(3) MODERADO"),"ALTA",IF(AND(G24="(5) CASI SEGURO",I24="(3) MODERADO"),"EXTREMA",IF(AND(G24="(1) RARA VEZ",I24="(4) MAYOR"),"ALTA",IF(AND(G24="(2) IMPROBABLE",I24="(4) MAYOR"),"ALTA",IF(AND(G24="(3) POSIBLE",I24="(4) MAYOR"),"EXTREMA",IF(AND(G24="(4) PROBABLE",I24="(4) MAYOR"),"EXTREMA",IF(AND(G24="(5) CASI SEGURO",I24="(4) MAYOR"),"EXTREMA",IF(AND(G24="(1) RARA VEZ",I24="(5) CATASTRÓFICO"),"ALTA",IF(AND(G24="(2) IMPROBABLE",I24="(5) CATASTRÓFICO"),"EXTREMA",IF(AND(G24="(3) POSIBLE",I24="(5) CATASTRÓFICO"),"EXTREMA",IF(AND(G24="(4) PROBABLE",I24="(5) CATASTRÓFICO"),"EXTREMA",IF(AND(G24="(5) CASI SEGURO",I24="(5) CATASTRÓFICO"),"EXTREMA")))))))))))))))))))))))))</f>
        <v>ALTA</v>
      </c>
      <c r="L26" s="449"/>
      <c r="M26" s="462" t="s">
        <v>3</v>
      </c>
      <c r="N26" s="430" t="s">
        <v>12</v>
      </c>
      <c r="O26" s="451" t="str">
        <f>IF(N26="SÍ",15,"0")</f>
        <v>0</v>
      </c>
      <c r="P26" s="452"/>
      <c r="Q26" s="453"/>
      <c r="R26" s="454"/>
      <c r="S26" s="453"/>
      <c r="T26" s="455"/>
      <c r="U26" s="456"/>
      <c r="V26" s="457"/>
      <c r="W26" s="461" t="str">
        <f>IF(AND(U24="(1) RARA VEZ",V24="(1) INSIGNIFICANTE"),"BAJA",IF(AND(U24="(1) RARA VEZ",V24="(2) MENOR"),"BAJA",IF(AND(U24="(2) IMPROBABLE",V24="(1) INSIGNIFICANTE"),"BAJA",IF(AND(U24="(3) POSIBLE",V24="(1) INSIGNIFICANTE"),"BAJA",IF(AND(U24="(4) PROBABLE",V24="(1) INSIGNIFICANTE"),"MODERADO",IF(AND(U24="(5) CASI SEGURO",V24="(1) INSIGNIFICANTE"),"ALTA",IF(AND(U24="(2) IMPROBABLE",V24="(2) MENOR"),"BAJA",IF(AND(U24="(3) POSIBLE",V24="(2) MENOR"),"MODERADA",IF(AND(U24="(4) PROBABLE",V24="(2) MENOR"),"ALTA",IF(AND(U24="(5) CASI SEGURO",V24="(2) MENOR"),"ALTA",IF(AND(U24="(1) RARA VEZ",V24="(3) MODERADO"),"MODERADA",IF(AND(U24="(2) IMPROBABLE",V24="(3) MODERADO"),"MODERADA",IF(AND(U24="(3) POSIBLE",V24="(3) MODERADO"),"ALTA",IF(AND(U24="(4) PROBABLE",V24="(3) MODERADO"),"ALTA",IF(AND(U24="(5) CASI SEGURO",V24="(3) MODERADO"),"EXTREMA",IF(AND(U24="(1) RARA VEZ",V24="(4) MAYOR"),"ALTA",IF(AND(U24="(2) IMPROBABLE",V24="(4) MAYOR"),"ALTA",IF(AND(U24="(3) POSIBLE",V24="(4) MAYOR"),"EXTREMA",IF(AND(U24="(4) PROBABLE",V24="(4) MAYOR"),"EXTREMA",IF(AND(U24="(5) CASI SEGURO",V24="(4) MAYOR"),"EXTREMA",IF(AND(U24="(1) RARA VEZ",V24="(5) CATASTRÓFICO"),"ALTA",IF(AND(U24="(2) IMPROBABLE",V24="(5) CATASTRÓFICO"),"EXTREMA",IF(AND(U24="(3) POSIBLE",V24="(5) CATASTRÓFICO"),"EXTREMA",IF(AND(U24="(4) PROBABLE",V24="(5) CATASTRÓFICO"),"EXTREMA",IF(AND(U24="(5) CASI SEGURO",V24="(5) CATASTRÓFICO"),"EXTREMA")))))))))))))))))))))))))</f>
        <v>ALTA</v>
      </c>
      <c r="X26" s="447"/>
      <c r="Y26" s="458"/>
      <c r="Z26" s="458"/>
      <c r="AA26" s="458"/>
      <c r="AB26" s="459"/>
      <c r="AC26" s="459"/>
      <c r="AD26" s="459"/>
      <c r="AE26" s="460"/>
    </row>
    <row r="27" spans="1:37" x14ac:dyDescent="0.2">
      <c r="A27" s="420"/>
      <c r="B27" s="447"/>
      <c r="C27" s="447"/>
      <c r="D27" s="447"/>
      <c r="E27" s="447"/>
      <c r="F27" s="447"/>
      <c r="G27" s="423"/>
      <c r="H27" s="448"/>
      <c r="I27" s="425"/>
      <c r="J27" s="426"/>
      <c r="K27" s="461"/>
      <c r="L27" s="449"/>
      <c r="M27" s="462" t="s">
        <v>4</v>
      </c>
      <c r="N27" s="430" t="s">
        <v>11</v>
      </c>
      <c r="O27" s="451">
        <f>IF(N27="SÍ",10,"0")</f>
        <v>10</v>
      </c>
      <c r="P27" s="452"/>
      <c r="Q27" s="453"/>
      <c r="R27" s="454"/>
      <c r="S27" s="453"/>
      <c r="T27" s="455"/>
      <c r="U27" s="456"/>
      <c r="V27" s="457"/>
      <c r="W27" s="461"/>
      <c r="X27" s="447"/>
      <c r="Y27" s="458"/>
      <c r="Z27" s="458"/>
      <c r="AA27" s="458"/>
      <c r="AB27" s="459"/>
      <c r="AC27" s="459"/>
      <c r="AD27" s="459"/>
      <c r="AE27" s="460"/>
    </row>
    <row r="28" spans="1:37" ht="25.5" x14ac:dyDescent="0.2">
      <c r="A28" s="420"/>
      <c r="B28" s="447"/>
      <c r="C28" s="447"/>
      <c r="D28" s="447"/>
      <c r="E28" s="447"/>
      <c r="F28" s="447"/>
      <c r="G28" s="423"/>
      <c r="H28" s="448"/>
      <c r="I28" s="425"/>
      <c r="J28" s="426"/>
      <c r="K28" s="461"/>
      <c r="L28" s="449"/>
      <c r="M28" s="450" t="s">
        <v>36</v>
      </c>
      <c r="N28" s="430" t="s">
        <v>12</v>
      </c>
      <c r="O28" s="451" t="str">
        <f>IF(N28="SÍ",15,"0")</f>
        <v>0</v>
      </c>
      <c r="P28" s="452"/>
      <c r="Q28" s="453"/>
      <c r="R28" s="454"/>
      <c r="S28" s="453"/>
      <c r="T28" s="455"/>
      <c r="U28" s="456"/>
      <c r="V28" s="457"/>
      <c r="W28" s="461"/>
      <c r="X28" s="447"/>
      <c r="Y28" s="458"/>
      <c r="Z28" s="458"/>
      <c r="AA28" s="458"/>
      <c r="AB28" s="459"/>
      <c r="AC28" s="459"/>
      <c r="AD28" s="459"/>
      <c r="AE28" s="460"/>
    </row>
    <row r="29" spans="1:37" ht="25.5" x14ac:dyDescent="0.2">
      <c r="A29" s="420"/>
      <c r="B29" s="447"/>
      <c r="C29" s="447"/>
      <c r="D29" s="447"/>
      <c r="E29" s="447"/>
      <c r="F29" s="447"/>
      <c r="G29" s="423"/>
      <c r="H29" s="448"/>
      <c r="I29" s="425"/>
      <c r="J29" s="426"/>
      <c r="K29" s="461"/>
      <c r="L29" s="449"/>
      <c r="M29" s="450" t="s">
        <v>5</v>
      </c>
      <c r="N29" s="430" t="s">
        <v>11</v>
      </c>
      <c r="O29" s="451">
        <f>IF(N29="SÍ",10,"0")</f>
        <v>10</v>
      </c>
      <c r="P29" s="452"/>
      <c r="Q29" s="453"/>
      <c r="R29" s="454"/>
      <c r="S29" s="453"/>
      <c r="T29" s="455"/>
      <c r="U29" s="456"/>
      <c r="V29" s="457"/>
      <c r="W29" s="461"/>
      <c r="X29" s="447"/>
      <c r="Y29" s="458"/>
      <c r="Z29" s="458"/>
      <c r="AA29" s="458"/>
      <c r="AB29" s="459"/>
      <c r="AC29" s="459"/>
      <c r="AD29" s="459"/>
      <c r="AE29" s="460"/>
    </row>
    <row r="30" spans="1:37" ht="25.5" x14ac:dyDescent="0.2">
      <c r="A30" s="464"/>
      <c r="B30" s="465"/>
      <c r="C30" s="465"/>
      <c r="D30" s="465"/>
      <c r="E30" s="465"/>
      <c r="F30" s="465"/>
      <c r="G30" s="466"/>
      <c r="H30" s="467"/>
      <c r="I30" s="468"/>
      <c r="J30" s="426"/>
      <c r="K30" s="469"/>
      <c r="L30" s="470"/>
      <c r="M30" s="471" t="s">
        <v>35</v>
      </c>
      <c r="N30" s="430" t="s">
        <v>12</v>
      </c>
      <c r="O30" s="451" t="str">
        <f>IF(N30="SÍ",30,"0")</f>
        <v>0</v>
      </c>
      <c r="P30" s="452"/>
      <c r="Q30" s="453"/>
      <c r="R30" s="454"/>
      <c r="S30" s="453"/>
      <c r="T30" s="455"/>
      <c r="U30" s="472"/>
      <c r="V30" s="473"/>
      <c r="W30" s="461"/>
      <c r="X30" s="465"/>
      <c r="Y30" s="458"/>
      <c r="Z30" s="458"/>
      <c r="AA30" s="458"/>
      <c r="AB30" s="459"/>
      <c r="AC30" s="459"/>
      <c r="AD30" s="459"/>
      <c r="AE30" s="460"/>
    </row>
    <row r="31" spans="1:37" ht="25.5" x14ac:dyDescent="0.2">
      <c r="A31" s="420"/>
      <c r="B31" s="421" t="s">
        <v>101</v>
      </c>
      <c r="C31" s="474" t="s">
        <v>132</v>
      </c>
      <c r="D31" s="422" t="s">
        <v>67</v>
      </c>
      <c r="E31" s="474" t="s">
        <v>133</v>
      </c>
      <c r="F31" s="474" t="s">
        <v>134</v>
      </c>
      <c r="G31" s="423" t="s">
        <v>15</v>
      </c>
      <c r="H31" s="424" t="str">
        <f>IF(G31="(1) RARA VEZ","1", IF(G31="(2) IMPROBABLE","2",IF(G31="(3) POSIBLE","3",IF(G31="(4) PROBABLE","4",IF(G31="(5) CASI SEGURO","5","")))))</f>
        <v>3</v>
      </c>
      <c r="I31" s="425" t="s">
        <v>66</v>
      </c>
      <c r="J31" s="426" t="str">
        <f>IF(I31="(1) INSIGNIFICANTE","1",IF(I31="(2) MENOR","2",IF(I31="(3) MODERADO","3",IF(I31="(4) MAYOR","4",IF(I31="(5) CATASTRÓFICO","5","")))))</f>
        <v>3</v>
      </c>
      <c r="K31" s="427">
        <f>+H31*J31</f>
        <v>9</v>
      </c>
      <c r="L31" s="483" t="s">
        <v>135</v>
      </c>
      <c r="M31" s="429" t="s">
        <v>6</v>
      </c>
      <c r="N31" s="430" t="s">
        <v>12</v>
      </c>
      <c r="O31" s="431" t="str">
        <f>IF(N31="SÍ",15,"0")</f>
        <v>0</v>
      </c>
      <c r="P31" s="432">
        <f>SUM(O31:O37)</f>
        <v>0</v>
      </c>
      <c r="Q31" s="433">
        <f>IF(AND(P31&gt;=0,P31&lt;=50),0,IF(AND(P31&gt;50,P31&lt;=75),1,IF(AND(P31&gt;75,P31&lt;=100),2,"REVISAR")))</f>
        <v>0</v>
      </c>
      <c r="R31" s="434" t="s">
        <v>9</v>
      </c>
      <c r="S31" s="433">
        <f>IF(R31="PROBABILIDAD",H31-Q31,J31-Q31)</f>
        <v>3</v>
      </c>
      <c r="T31" s="435">
        <f>IF($S31&lt;=0,1,$S31)</f>
        <v>3</v>
      </c>
      <c r="U31" s="436" t="str">
        <f>IF(AND($R31="PROBABILIDAD",$T31=1),$AK$2,IF(AND(R31="PROBABILIDAD",$T31=2),$AK$3,IF(AND($R31="PROBABILIDAD",$T31=3),$AK$4,IF(AND($R31="PROBABILIDAD",$T31=4),#REF!,IF(AND($R31="PROBABILIDAD",$T31=5),#REF!,$G31)))))</f>
        <v>(3) POSIBLE</v>
      </c>
      <c r="V31" s="437" t="str">
        <f>IF(AND($R31="IMPACTO",$T31=1),$AJ$2,IF(AND(R31="IMPACTO",$T31=2),$AJ$3,IF(AND($R31="IMPACTO",$T31=3),$AJ$4,IF(AND($R31="IMPACTO",$T31=4),$AJ$5,IF(AND($R31="IMPACTO",$T31=5),$AJ$6,I31)))))</f>
        <v>(3) MODERADO</v>
      </c>
      <c r="W31" s="476">
        <f>IF(R31="PROBABILIDAD",T31*J31,T31*H31)</f>
        <v>9</v>
      </c>
      <c r="X31" s="440" t="s">
        <v>136</v>
      </c>
      <c r="Y31" s="439">
        <v>43739</v>
      </c>
      <c r="Z31" s="440" t="s">
        <v>137</v>
      </c>
      <c r="AA31" s="440" t="s">
        <v>138</v>
      </c>
      <c r="AB31" s="441">
        <v>43707</v>
      </c>
      <c r="AC31" s="484" t="s">
        <v>139</v>
      </c>
      <c r="AD31" s="485" t="s">
        <v>140</v>
      </c>
      <c r="AE31" s="486" t="s">
        <v>141</v>
      </c>
      <c r="AF31" s="481" t="s">
        <v>142</v>
      </c>
      <c r="AG31" s="482"/>
      <c r="AH31" s="482"/>
      <c r="AI31" s="482"/>
      <c r="AJ31" s="482"/>
      <c r="AK31" s="482"/>
    </row>
    <row r="32" spans="1:37" ht="25.5" x14ac:dyDescent="0.2">
      <c r="A32" s="420"/>
      <c r="B32" s="447"/>
      <c r="C32" s="447"/>
      <c r="D32" s="447"/>
      <c r="E32" s="447"/>
      <c r="F32" s="447"/>
      <c r="G32" s="423"/>
      <c r="H32" s="448"/>
      <c r="I32" s="425"/>
      <c r="J32" s="426"/>
      <c r="K32" s="427"/>
      <c r="L32" s="487"/>
      <c r="M32" s="450" t="s">
        <v>7</v>
      </c>
      <c r="N32" s="430" t="s">
        <v>12</v>
      </c>
      <c r="O32" s="451" t="str">
        <f>IF(N32="SÍ",5,"0")</f>
        <v>0</v>
      </c>
      <c r="P32" s="452"/>
      <c r="Q32" s="453"/>
      <c r="R32" s="454"/>
      <c r="S32" s="453"/>
      <c r="T32" s="455"/>
      <c r="U32" s="456"/>
      <c r="V32" s="457"/>
      <c r="W32" s="427"/>
      <c r="X32" s="458"/>
      <c r="Y32" s="458"/>
      <c r="Z32" s="458"/>
      <c r="AA32" s="458"/>
      <c r="AB32" s="459"/>
      <c r="AC32" s="488"/>
      <c r="AD32" s="459"/>
      <c r="AE32" s="460"/>
      <c r="AF32" s="481"/>
      <c r="AG32" s="482"/>
      <c r="AH32" s="482"/>
      <c r="AI32" s="482"/>
      <c r="AJ32" s="482"/>
      <c r="AK32" s="482"/>
    </row>
    <row r="33" spans="1:38" ht="45" customHeight="1" x14ac:dyDescent="0.2">
      <c r="A33" s="420"/>
      <c r="B33" s="447"/>
      <c r="C33" s="447"/>
      <c r="D33" s="447"/>
      <c r="E33" s="447"/>
      <c r="F33" s="447"/>
      <c r="G33" s="423"/>
      <c r="H33" s="448"/>
      <c r="I33" s="425"/>
      <c r="J33" s="426"/>
      <c r="K33" s="461" t="str">
        <f>IF(AND(G31="(1) RARA VEZ",I31="(1) INSIGNIFICANTE"),"BAJA",IF(AND(G31="(1) RARA VEZ",I31="(2) MENOR"),"BAJA",IF(AND(G31="(2) IMPROBABLE",I31="(1) INSIGNIFICANTE"),"BAJA",IF(AND(G31="(3) POSIBLE",I31="(1) INSIGNIFICANTE"),"BAJA",IF(AND(G31="(4) PROBABLE",I31="(1) INSIGNIFICANTE"),"MODERADA",IF(AND(G31="(5) CASI SEGURO",I31="(1) INSIGNIFICANTE"),"ALTA",IF(AND(G31="(2) IMPROBABLE",I31="(2) MENOR"),"BAJA",IF(AND(G31="(3) POSIBLE",I31="(2) MENOR"),"MODERADA",IF(AND(G31="(4) PROBABLE",I31="(2) MENOR"),"ALTA",IF(AND(G31="(5) CASI SEGURO",I31="(2) MENOR"),"ALTA",IF(AND(G31="(1) RARA VEZ",I31="(3) MODERADO"),"MODERADA",IF(AND(G31="(2) IMPROBABLE",I31="(3) MODERADO"),"MODERADA",IF(AND(G31="(3) POSIBLE",I31="(3) MODERADO"),"ALTA",IF(AND(G31="(4) PROBABLE",I31="(3) MODERADO"),"ALTA",IF(AND(G31="(5) CASI SEGURO",I31="(3) MODERADO"),"EXTREMA",IF(AND(G31="(1) RARA VEZ",I31="(4) MAYOR"),"ALTA",IF(AND(G31="(2) IMPROBABLE",I31="(4) MAYOR"),"ALTA",IF(AND(G31="(3) POSIBLE",I31="(4) MAYOR"),"EXTREMA",IF(AND(G31="(4) PROBABLE",I31="(4) MAYOR"),"EXTREMA",IF(AND(G31="(5) CASI SEGURO",I31="(4) MAYOR"),"EXTREMA",IF(AND(G31="(1) RARA VEZ",I31="(5) CATASTRÓFICO"),"ALTA",IF(AND(G31="(2) IMPROBABLE",I31="(5) CATASTRÓFICO"),"EXTREMA",IF(AND(G31="(3) POSIBLE",I31="(5) CATASTRÓFICO"),"EXTREMA",IF(AND(G31="(4) PROBABLE",I31="(5) CATASTRÓFICO"),"EXTREMA",IF(AND(G31="(5) CASI SEGURO",I31="(5) CATASTRÓFICO"),"EXTREMA")))))))))))))))))))))))))</f>
        <v>ALTA</v>
      </c>
      <c r="L33" s="487"/>
      <c r="M33" s="462" t="s">
        <v>3</v>
      </c>
      <c r="N33" s="430" t="s">
        <v>12</v>
      </c>
      <c r="O33" s="451" t="str">
        <f>IF(N33="SÍ",15,"0")</f>
        <v>0</v>
      </c>
      <c r="P33" s="452"/>
      <c r="Q33" s="453"/>
      <c r="R33" s="454"/>
      <c r="S33" s="453"/>
      <c r="T33" s="455"/>
      <c r="U33" s="456"/>
      <c r="V33" s="457"/>
      <c r="W33" s="461" t="str">
        <f>IF(AND(U31="(1) RARA VEZ",V31="(1) INSIGNIFICANTE"),"BAJA",IF(AND(U31="(1) RARA VEZ",V31="(2) MENOR"),"BAJA",IF(AND(U31="(2) IMPROBABLE",V31="(1) INSIGNIFICANTE"),"BAJA",IF(AND(U31="(3) POSIBLE",V31="(1) INSIGNIFICANTE"),"BAJA",IF(AND(U31="(4) PROBABLE",V31="(1) INSIGNIFICANTE"),"MODERADO",IF(AND(U31="(5) CASI SEGURO",V31="(1) INSIGNIFICANTE"),"ALTA",IF(AND(U31="(2) IMPROBABLE",V31="(2) MENOR"),"BAJA",IF(AND(U31="(3) POSIBLE",V31="(2) MENOR"),"MODERADA",IF(AND(U31="(4) PROBABLE",V31="(2) MENOR"),"ALTA",IF(AND(U31="(5) CASI SEGURO",V31="(2) MENOR"),"ALTA",IF(AND(U31="(1) RARA VEZ",V31="(3) MODERADO"),"MODERADA",IF(AND(U31="(2) IMPROBABLE",V31="(3) MODERADO"),"MODERADA",IF(AND(U31="(3) POSIBLE",V31="(3) MODERADO"),"ALTA",IF(AND(U31="(4) PROBABLE",V31="(3) MODERADO"),"ALTA",IF(AND(U31="(5) CASI SEGURO",V31="(3) MODERADO"),"EXTREMA",IF(AND(U31="(1) RARA VEZ",V31="(4) MAYOR"),"ALTA",IF(AND(U31="(2) IMPROBABLE",V31="(4) MAYOR"),"ALTA",IF(AND(U31="(3) POSIBLE",V31="(4) MAYOR"),"EXTREMA",IF(AND(U31="(4) PROBABLE",V31="(4) MAYOR"),"EXTREMA",IF(AND(U31="(5) CASI SEGURO",V31="(4) MAYOR"),"EXTREMA",IF(AND(U31="(1) RARA VEZ",V31="(5) CATASTRÓFICO"),"ALTA",IF(AND(U31="(2) IMPROBABLE",V31="(5) CATASTRÓFICO"),"EXTREMA",IF(AND(U31="(3) POSIBLE",V31="(5) CATASTRÓFICO"),"EXTREMA",IF(AND(U31="(4) PROBABLE",V31="(5) CATASTRÓFICO"),"EXTREMA",IF(AND(U31="(5) CASI SEGURO",V31="(5) CATASTRÓFICO"),"EXTREMA")))))))))))))))))))))))))</f>
        <v>ALTA</v>
      </c>
      <c r="X33" s="458"/>
      <c r="Y33" s="458"/>
      <c r="Z33" s="458"/>
      <c r="AA33" s="458"/>
      <c r="AB33" s="459"/>
      <c r="AC33" s="488"/>
      <c r="AD33" s="459"/>
      <c r="AE33" s="460"/>
      <c r="AF33" s="481"/>
      <c r="AG33" s="482"/>
      <c r="AH33" s="482"/>
      <c r="AI33" s="482"/>
      <c r="AJ33" s="482"/>
      <c r="AK33" s="482"/>
    </row>
    <row r="34" spans="1:38" ht="45" customHeight="1" x14ac:dyDescent="0.2">
      <c r="A34" s="420"/>
      <c r="B34" s="447"/>
      <c r="C34" s="447"/>
      <c r="D34" s="447"/>
      <c r="E34" s="447"/>
      <c r="F34" s="447"/>
      <c r="G34" s="423"/>
      <c r="H34" s="448"/>
      <c r="I34" s="425"/>
      <c r="J34" s="426"/>
      <c r="K34" s="461"/>
      <c r="L34" s="487"/>
      <c r="M34" s="462" t="s">
        <v>4</v>
      </c>
      <c r="N34" s="430" t="s">
        <v>12</v>
      </c>
      <c r="O34" s="451" t="str">
        <f>IF(N34="SÍ",10,"0")</f>
        <v>0</v>
      </c>
      <c r="P34" s="452"/>
      <c r="Q34" s="453"/>
      <c r="R34" s="454"/>
      <c r="S34" s="453"/>
      <c r="T34" s="455"/>
      <c r="U34" s="456"/>
      <c r="V34" s="457"/>
      <c r="W34" s="461"/>
      <c r="X34" s="458"/>
      <c r="Y34" s="458"/>
      <c r="Z34" s="458"/>
      <c r="AA34" s="458"/>
      <c r="AB34" s="459"/>
      <c r="AC34" s="488"/>
      <c r="AD34" s="459"/>
      <c r="AE34" s="460"/>
      <c r="AF34" s="481"/>
      <c r="AG34" s="482"/>
      <c r="AH34" s="482"/>
      <c r="AI34" s="482"/>
      <c r="AJ34" s="482"/>
      <c r="AK34" s="482"/>
    </row>
    <row r="35" spans="1:38" ht="45" customHeight="1" x14ac:dyDescent="0.2">
      <c r="A35" s="420"/>
      <c r="B35" s="447"/>
      <c r="C35" s="447"/>
      <c r="D35" s="447"/>
      <c r="E35" s="447"/>
      <c r="F35" s="447"/>
      <c r="G35" s="423"/>
      <c r="H35" s="448"/>
      <c r="I35" s="425"/>
      <c r="J35" s="426"/>
      <c r="K35" s="461"/>
      <c r="L35" s="487"/>
      <c r="M35" s="450" t="s">
        <v>36</v>
      </c>
      <c r="N35" s="430" t="s">
        <v>12</v>
      </c>
      <c r="O35" s="451" t="str">
        <f>IF(N35="SÍ",15,"0")</f>
        <v>0</v>
      </c>
      <c r="P35" s="452"/>
      <c r="Q35" s="453"/>
      <c r="R35" s="454"/>
      <c r="S35" s="453"/>
      <c r="T35" s="455"/>
      <c r="U35" s="456"/>
      <c r="V35" s="457"/>
      <c r="W35" s="461"/>
      <c r="X35" s="458"/>
      <c r="Y35" s="458"/>
      <c r="Z35" s="458"/>
      <c r="AA35" s="458"/>
      <c r="AB35" s="459"/>
      <c r="AC35" s="488"/>
      <c r="AD35" s="459"/>
      <c r="AE35" s="460"/>
      <c r="AF35" s="481"/>
      <c r="AG35" s="482"/>
      <c r="AH35" s="482"/>
      <c r="AI35" s="482"/>
      <c r="AJ35" s="482"/>
      <c r="AK35" s="482"/>
    </row>
    <row r="36" spans="1:38" ht="45" customHeight="1" x14ac:dyDescent="0.2">
      <c r="A36" s="420"/>
      <c r="B36" s="447"/>
      <c r="C36" s="447"/>
      <c r="D36" s="447"/>
      <c r="E36" s="447"/>
      <c r="F36" s="447"/>
      <c r="G36" s="423"/>
      <c r="H36" s="448"/>
      <c r="I36" s="425"/>
      <c r="J36" s="426"/>
      <c r="K36" s="461"/>
      <c r="L36" s="487"/>
      <c r="M36" s="450" t="s">
        <v>5</v>
      </c>
      <c r="N36" s="430" t="s">
        <v>12</v>
      </c>
      <c r="O36" s="451" t="str">
        <f>IF(N36="SÍ",10,"0")</f>
        <v>0</v>
      </c>
      <c r="P36" s="452"/>
      <c r="Q36" s="453"/>
      <c r="R36" s="454"/>
      <c r="S36" s="453"/>
      <c r="T36" s="455"/>
      <c r="U36" s="456"/>
      <c r="V36" s="457"/>
      <c r="W36" s="461"/>
      <c r="X36" s="458"/>
      <c r="Y36" s="458"/>
      <c r="Z36" s="458"/>
      <c r="AA36" s="458"/>
      <c r="AB36" s="459"/>
      <c r="AC36" s="488"/>
      <c r="AD36" s="459"/>
      <c r="AE36" s="460"/>
      <c r="AF36" s="481"/>
      <c r="AG36" s="482"/>
      <c r="AH36" s="482"/>
      <c r="AI36" s="482"/>
      <c r="AJ36" s="482"/>
      <c r="AK36" s="482"/>
    </row>
    <row r="37" spans="1:38" ht="45" customHeight="1" x14ac:dyDescent="0.2">
      <c r="A37" s="464"/>
      <c r="B37" s="465"/>
      <c r="C37" s="465"/>
      <c r="D37" s="465"/>
      <c r="E37" s="465"/>
      <c r="F37" s="465"/>
      <c r="G37" s="466"/>
      <c r="H37" s="467"/>
      <c r="I37" s="468"/>
      <c r="J37" s="426"/>
      <c r="K37" s="469"/>
      <c r="L37" s="489"/>
      <c r="M37" s="471" t="s">
        <v>35</v>
      </c>
      <c r="N37" s="430" t="s">
        <v>12</v>
      </c>
      <c r="O37" s="451" t="str">
        <f>IF(N37="SÍ",30,"0")</f>
        <v>0</v>
      </c>
      <c r="P37" s="452"/>
      <c r="Q37" s="453"/>
      <c r="R37" s="454"/>
      <c r="S37" s="453"/>
      <c r="T37" s="455"/>
      <c r="U37" s="472"/>
      <c r="V37" s="473"/>
      <c r="W37" s="461"/>
      <c r="X37" s="458"/>
      <c r="Y37" s="458"/>
      <c r="Z37" s="458"/>
      <c r="AA37" s="458"/>
      <c r="AB37" s="459"/>
      <c r="AC37" s="488"/>
      <c r="AD37" s="459"/>
      <c r="AE37" s="460"/>
      <c r="AF37" s="481"/>
      <c r="AG37" s="482"/>
      <c r="AH37" s="482"/>
      <c r="AI37" s="482"/>
      <c r="AJ37" s="482"/>
      <c r="AK37" s="482"/>
    </row>
    <row r="38" spans="1:38" ht="45" customHeight="1" x14ac:dyDescent="0.2">
      <c r="A38" s="420"/>
      <c r="B38" s="421" t="s">
        <v>101</v>
      </c>
      <c r="C38" s="474" t="s">
        <v>143</v>
      </c>
      <c r="D38" s="422" t="s">
        <v>67</v>
      </c>
      <c r="E38" s="474" t="s">
        <v>144</v>
      </c>
      <c r="F38" s="474" t="s">
        <v>145</v>
      </c>
      <c r="G38" s="423" t="s">
        <v>17</v>
      </c>
      <c r="H38" s="424" t="str">
        <f>IF(G38="(1) RARA VEZ","1", IF(G38="(2) IMPROBABLE","2",IF(G38="(3) POSIBLE","3",IF(G38="(4) PROBABLE","4",IF(G38="(5) CASI SEGURO","5","")))))</f>
        <v>5</v>
      </c>
      <c r="I38" s="425" t="s">
        <v>69</v>
      </c>
      <c r="J38" s="426" t="str">
        <f>IF(I38="(1) INSIGNIFICANTE","1",IF(I38="(2) MENOR","2",IF(I38="(3) MODERADO","3",IF(I38="(4) MAYOR","4",IF(I38="(5) CATASTRÓFICO","5","")))))</f>
        <v>5</v>
      </c>
      <c r="K38" s="427">
        <f>+H38*J38</f>
        <v>25</v>
      </c>
      <c r="L38" s="490" t="s">
        <v>146</v>
      </c>
      <c r="M38" s="429" t="s">
        <v>6</v>
      </c>
      <c r="N38" s="430" t="s">
        <v>11</v>
      </c>
      <c r="O38" s="431">
        <f>IF(N38="SÍ",15,"0")</f>
        <v>15</v>
      </c>
      <c r="P38" s="432">
        <f>SUM(O38:O44)</f>
        <v>25</v>
      </c>
      <c r="Q38" s="433">
        <f>IF(AND(P38&gt;=0,P38&lt;=50),0,IF(AND(P38&gt;50,P38&lt;=75),1,IF(AND(P38&gt;75,P38&lt;=100),2,"REVISAR")))</f>
        <v>0</v>
      </c>
      <c r="R38" s="434" t="s">
        <v>9</v>
      </c>
      <c r="S38" s="433">
        <f>IF(R38="PROBABILIDAD",H38-Q38,J38-Q38)</f>
        <v>5</v>
      </c>
      <c r="T38" s="435">
        <f>IF($S38&lt;=0,1,$S38)</f>
        <v>5</v>
      </c>
      <c r="U38" s="436" t="str">
        <f>IF(AND($R38="PROBABILIDAD",$T38=1),$AK$2,IF(AND(R38="PROBABILIDAD",$T38=2),$AK$3,IF(AND($R38="PROBABILIDAD",$T38=3),$AK$4,IF(AND($R38="PROBABILIDAD",$T38=4),#REF!,IF(AND($R38="PROBABILIDAD",$T38=5),#REF!,$G38)))))</f>
        <v>(5) CASI SEGURO</v>
      </c>
      <c r="V38" s="437" t="str">
        <f>IF(AND($R38="IMPACTO",$T38=1),$AJ$2,IF(AND(R38="IMPACTO",$T38=2),$AJ$3,IF(AND($R38="IMPACTO",$T38=3),$AJ$4,IF(AND($R38="IMPACTO",$T38=4),$AJ$5,IF(AND($R38="IMPACTO",$T38=5),$AJ$6,I38)))))</f>
        <v>(5) CATASTRÓFICO</v>
      </c>
      <c r="W38" s="476">
        <f xml:space="preserve"> IF(R38="PROBABILIDAD",T38*J38,T38*H38)</f>
        <v>25</v>
      </c>
      <c r="X38" s="440" t="s">
        <v>147</v>
      </c>
      <c r="Y38" s="439">
        <v>43739</v>
      </c>
      <c r="Z38" s="440" t="s">
        <v>148</v>
      </c>
      <c r="AA38" s="440" t="s">
        <v>149</v>
      </c>
      <c r="AB38" s="441">
        <v>43707</v>
      </c>
      <c r="AC38" s="485" t="s">
        <v>150</v>
      </c>
      <c r="AD38" s="485" t="s">
        <v>151</v>
      </c>
      <c r="AE38" s="491" t="s">
        <v>152</v>
      </c>
      <c r="AF38" s="445" t="s">
        <v>153</v>
      </c>
      <c r="AG38" s="445"/>
      <c r="AH38" s="445"/>
      <c r="AI38" s="445"/>
      <c r="AJ38" s="445"/>
      <c r="AK38" s="445"/>
      <c r="AL38" s="445"/>
    </row>
    <row r="39" spans="1:38" ht="45" customHeight="1" x14ac:dyDescent="0.2">
      <c r="A39" s="420"/>
      <c r="B39" s="447"/>
      <c r="C39" s="447"/>
      <c r="D39" s="447"/>
      <c r="E39" s="447"/>
      <c r="F39" s="447"/>
      <c r="G39" s="423"/>
      <c r="H39" s="448"/>
      <c r="I39" s="425"/>
      <c r="J39" s="426"/>
      <c r="K39" s="427"/>
      <c r="L39" s="492"/>
      <c r="M39" s="450" t="s">
        <v>7</v>
      </c>
      <c r="N39" s="430" t="s">
        <v>12</v>
      </c>
      <c r="O39" s="451" t="str">
        <f>IF(N39="SÍ",5,"0")</f>
        <v>0</v>
      </c>
      <c r="P39" s="452"/>
      <c r="Q39" s="453"/>
      <c r="R39" s="454"/>
      <c r="S39" s="453"/>
      <c r="T39" s="455"/>
      <c r="U39" s="456"/>
      <c r="V39" s="457"/>
      <c r="W39" s="427"/>
      <c r="X39" s="458"/>
      <c r="Y39" s="458"/>
      <c r="Z39" s="458"/>
      <c r="AA39" s="458"/>
      <c r="AB39" s="459"/>
      <c r="AC39" s="459"/>
      <c r="AD39" s="459"/>
      <c r="AE39" s="460"/>
      <c r="AF39" s="445"/>
      <c r="AG39" s="445"/>
      <c r="AH39" s="445"/>
      <c r="AI39" s="445"/>
      <c r="AJ39" s="445"/>
      <c r="AK39" s="445"/>
      <c r="AL39" s="445"/>
    </row>
    <row r="40" spans="1:38" ht="45" customHeight="1" x14ac:dyDescent="0.2">
      <c r="A40" s="420"/>
      <c r="B40" s="447"/>
      <c r="C40" s="447"/>
      <c r="D40" s="447"/>
      <c r="E40" s="447"/>
      <c r="F40" s="447"/>
      <c r="G40" s="423"/>
      <c r="H40" s="448"/>
      <c r="I40" s="425"/>
      <c r="J40" s="426"/>
      <c r="K40" s="461" t="str">
        <f>IF(AND(G38="(1) RARA VEZ",I38="(1) INSIGNIFICANTE"),"BAJA",IF(AND(G38="(1) RARA VEZ",I38="(2) MENOR"),"BAJA",IF(AND(G38="(2) IMPROBABLE",I38="(1) INSIGNIFICANTE"),"BAJA",IF(AND(G38="(3) POSIBLE",I38="(1) INSIGNIFICANTE"),"BAJA",IF(AND(G38="(4) PROBABLE",I38="(1) INSIGNIFICANTE"),"MODERADA",IF(AND(G38="(5) CASI SEGURO",I38="(1) INSIGNIFICANTE"),"ALTA",IF(AND(G38="(2) IMPROBABLE",I38="(2) MENOR"),"BAJA",IF(AND(G38="(3) POSIBLE",I38="(2) MENOR"),"MODERADA",IF(AND(G38="(4) PROBABLE",I38="(2) MENOR"),"ALTA",IF(AND(G38="(5) CASI SEGURO",I38="(2) MENOR"),"ALTA",IF(AND(G38="(1) RARA VEZ",I38="(3) MODERADO"),"MODERADA",IF(AND(G38="(2) IMPROBABLE",I38="(3) MODERADO"),"MODERADA",IF(AND(G38="(3) POSIBLE",I38="(3) MODERADO"),"ALTA",IF(AND(G38="(4) PROBABLE",I38="(3) MODERADO"),"ALTA",IF(AND(G38="(5) CASI SEGURO",I38="(3) MODERADO"),"EXTREMA",IF(AND(G38="(1) RARA VEZ",I38="(4) MAYOR"),"ALTA",IF(AND(G38="(2) IMPROBABLE",I38="(4) MAYOR"),"ALTA",IF(AND(G38="(3) POSIBLE",I38="(4) MAYOR"),"EXTREMA",IF(AND(G38="(4) PROBABLE",I38="(4) MAYOR"),"EXTREMA",IF(AND(G38="(5) CASI SEGURO",I38="(4) MAYOR"),"EXTREMA",IF(AND(G38="(1) RARA VEZ",I38="(5) CATASTRÓFICO"),"ALTA",IF(AND(G38="(2) IMPROBABLE",I38="(5) CATASTRÓFICO"),"EXTREMA",IF(AND(G38="(3) POSIBLE",I38="(5) CATASTRÓFICO"),"EXTREMA",IF(AND(G38="(4) PROBABLE",I38="(5) CATASTRÓFICO"),"EXTREMA",IF(AND(G38="(5) CASI SEGURO",I38="(5) CATASTRÓFICO"),"EXTREMA")))))))))))))))))))))))))</f>
        <v>EXTREMA</v>
      </c>
      <c r="L40" s="492"/>
      <c r="M40" s="462" t="s">
        <v>3</v>
      </c>
      <c r="N40" s="430" t="s">
        <v>12</v>
      </c>
      <c r="O40" s="451" t="str">
        <f>IF(N40="SÍ",15,"0")</f>
        <v>0</v>
      </c>
      <c r="P40" s="452"/>
      <c r="Q40" s="453"/>
      <c r="R40" s="454"/>
      <c r="S40" s="453"/>
      <c r="T40" s="455"/>
      <c r="U40" s="456"/>
      <c r="V40" s="457"/>
      <c r="W40" s="461" t="str">
        <f>IF(AND(U38="(1) RARA VEZ",V38="(1) INSIGNIFICANTE"),"BAJA",IF(AND(U38="(1) RARA VEZ",V38="(2) MENOR"),"BAJA",IF(AND(U38="(2) IMPROBABLE",V38="(1) INSIGNIFICANTE"),"BAJA",IF(AND(U38="(3) POSIBLE",V38="(1) INSIGNIFICANTE"),"BAJA",IF(AND(U38="(4) PROBABLE",V38="(1) INSIGNIFICANTE"),"MODERADO",IF(AND(U38="(5) CASI SEGURO",V38="(1) INSIGNIFICANTE"),"ALTA",IF(AND(U38="(2) IMPROBABLE",V38="(2) MENOR"),"BAJA",IF(AND(U38="(3) POSIBLE",V38="(2) MENOR"),"MODERADA",IF(AND(U38="(4) PROBABLE",V38="(2) MENOR"),"ALTA",IF(AND(U38="(5) CASI SEGURO",V38="(2) MENOR"),"ALTA",IF(AND(U38="(1) RARA VEZ",V38="(3) MODERADO"),"MODERADA",IF(AND(U38="(2) IMPROBABLE",V38="(3) MODERADO"),"MODERADA",IF(AND(U38="(3) POSIBLE",V38="(3) MODERADO"),"ALTA",IF(AND(U38="(4) PROBABLE",V38="(3) MODERADO"),"ALTA",IF(AND(U38="(5) CASI SEGURO",V38="(3) MODERADO"),"EXTREMA",IF(AND(U38="(1) RARA VEZ",V38="(4) MAYOR"),"ALTA",IF(AND(U38="(2) IMPROBABLE",V38="(4) MAYOR"),"ALTA",IF(AND(U38="(3) POSIBLE",V38="(4) MAYOR"),"EXTREMA",IF(AND(U38="(4) PROBABLE",V38="(4) MAYOR"),"EXTREMA",IF(AND(U38="(5) CASI SEGURO",V38="(4) MAYOR"),"EXTREMA",IF(AND(U38="(1) RARA VEZ",V38="(5) CATASTRÓFICO"),"ALTA",IF(AND(U38="(2) IMPROBABLE",V38="(5) CATASTRÓFICO"),"EXTREMA",IF(AND(U38="(3) POSIBLE",V38="(5) CATASTRÓFICO"),"EXTREMA",IF(AND(U38="(4) PROBABLE",V38="(5) CATASTRÓFICO"),"EXTREMA",IF(AND(U38="(5) CASI SEGURO",V38="(5) CATASTRÓFICO"),"EXTREMA")))))))))))))))))))))))))</f>
        <v>EXTREMA</v>
      </c>
      <c r="X40" s="458"/>
      <c r="Y40" s="458"/>
      <c r="Z40" s="458"/>
      <c r="AA40" s="458"/>
      <c r="AB40" s="459"/>
      <c r="AC40" s="459"/>
      <c r="AD40" s="459"/>
      <c r="AE40" s="460"/>
      <c r="AF40" s="445"/>
      <c r="AG40" s="445"/>
      <c r="AH40" s="445"/>
      <c r="AI40" s="445"/>
      <c r="AJ40" s="445"/>
      <c r="AK40" s="445"/>
      <c r="AL40" s="445"/>
    </row>
    <row r="41" spans="1:38" ht="45" customHeight="1" x14ac:dyDescent="0.2">
      <c r="A41" s="420"/>
      <c r="B41" s="447"/>
      <c r="C41" s="447"/>
      <c r="D41" s="447"/>
      <c r="E41" s="447"/>
      <c r="F41" s="447"/>
      <c r="G41" s="423"/>
      <c r="H41" s="448"/>
      <c r="I41" s="425"/>
      <c r="J41" s="426"/>
      <c r="K41" s="461"/>
      <c r="L41" s="492"/>
      <c r="M41" s="462" t="s">
        <v>4</v>
      </c>
      <c r="N41" s="430" t="s">
        <v>11</v>
      </c>
      <c r="O41" s="451">
        <f>IF(N41="SÍ",10,"0")</f>
        <v>10</v>
      </c>
      <c r="P41" s="452"/>
      <c r="Q41" s="453"/>
      <c r="R41" s="454"/>
      <c r="S41" s="453"/>
      <c r="T41" s="455"/>
      <c r="U41" s="456"/>
      <c r="V41" s="457"/>
      <c r="W41" s="461"/>
      <c r="X41" s="458"/>
      <c r="Y41" s="458"/>
      <c r="Z41" s="458"/>
      <c r="AA41" s="458"/>
      <c r="AB41" s="459"/>
      <c r="AC41" s="459"/>
      <c r="AD41" s="459"/>
      <c r="AE41" s="460"/>
      <c r="AF41" s="445"/>
      <c r="AG41" s="445"/>
      <c r="AH41" s="445"/>
      <c r="AI41" s="445"/>
      <c r="AJ41" s="445"/>
      <c r="AK41" s="445"/>
      <c r="AL41" s="445"/>
    </row>
    <row r="42" spans="1:38" ht="45" customHeight="1" x14ac:dyDescent="0.2">
      <c r="A42" s="420"/>
      <c r="B42" s="447"/>
      <c r="C42" s="447"/>
      <c r="D42" s="447"/>
      <c r="E42" s="447"/>
      <c r="F42" s="447"/>
      <c r="G42" s="423"/>
      <c r="H42" s="448"/>
      <c r="I42" s="425"/>
      <c r="J42" s="426"/>
      <c r="K42" s="461"/>
      <c r="L42" s="492"/>
      <c r="M42" s="450" t="s">
        <v>36</v>
      </c>
      <c r="N42" s="430" t="s">
        <v>12</v>
      </c>
      <c r="O42" s="451" t="str">
        <f>IF(N42="SÍ",15,"0")</f>
        <v>0</v>
      </c>
      <c r="P42" s="452"/>
      <c r="Q42" s="453"/>
      <c r="R42" s="454"/>
      <c r="S42" s="453"/>
      <c r="T42" s="455"/>
      <c r="U42" s="456"/>
      <c r="V42" s="457"/>
      <c r="W42" s="461"/>
      <c r="X42" s="458"/>
      <c r="Y42" s="458"/>
      <c r="Z42" s="458"/>
      <c r="AA42" s="458"/>
      <c r="AB42" s="459"/>
      <c r="AC42" s="459"/>
      <c r="AD42" s="459"/>
      <c r="AE42" s="460"/>
      <c r="AF42" s="445"/>
      <c r="AG42" s="445"/>
      <c r="AH42" s="445"/>
      <c r="AI42" s="445"/>
      <c r="AJ42" s="445"/>
      <c r="AK42" s="445"/>
      <c r="AL42" s="445"/>
    </row>
    <row r="43" spans="1:38" ht="45" customHeight="1" x14ac:dyDescent="0.2">
      <c r="A43" s="420"/>
      <c r="B43" s="447"/>
      <c r="C43" s="447"/>
      <c r="D43" s="447"/>
      <c r="E43" s="447"/>
      <c r="F43" s="447"/>
      <c r="G43" s="423"/>
      <c r="H43" s="448"/>
      <c r="I43" s="425"/>
      <c r="J43" s="426"/>
      <c r="K43" s="461"/>
      <c r="L43" s="492"/>
      <c r="M43" s="450" t="s">
        <v>5</v>
      </c>
      <c r="N43" s="430" t="s">
        <v>12</v>
      </c>
      <c r="O43" s="451" t="str">
        <f>IF(N43="SÍ",10,"0")</f>
        <v>0</v>
      </c>
      <c r="P43" s="452"/>
      <c r="Q43" s="453"/>
      <c r="R43" s="454"/>
      <c r="S43" s="453"/>
      <c r="T43" s="455"/>
      <c r="U43" s="456"/>
      <c r="V43" s="457"/>
      <c r="W43" s="461"/>
      <c r="X43" s="458"/>
      <c r="Y43" s="458"/>
      <c r="Z43" s="458"/>
      <c r="AA43" s="458"/>
      <c r="AB43" s="459"/>
      <c r="AC43" s="459"/>
      <c r="AD43" s="459"/>
      <c r="AE43" s="460"/>
      <c r="AF43" s="445"/>
      <c r="AG43" s="445"/>
      <c r="AH43" s="445"/>
      <c r="AI43" s="445"/>
      <c r="AJ43" s="445"/>
      <c r="AK43" s="445"/>
      <c r="AL43" s="445"/>
    </row>
    <row r="44" spans="1:38" ht="45" customHeight="1" x14ac:dyDescent="0.2">
      <c r="A44" s="464"/>
      <c r="B44" s="465"/>
      <c r="C44" s="465"/>
      <c r="D44" s="465"/>
      <c r="E44" s="465"/>
      <c r="F44" s="465"/>
      <c r="G44" s="466"/>
      <c r="H44" s="467"/>
      <c r="I44" s="468"/>
      <c r="J44" s="426"/>
      <c r="K44" s="469"/>
      <c r="L44" s="493"/>
      <c r="M44" s="471" t="s">
        <v>35</v>
      </c>
      <c r="N44" s="430" t="s">
        <v>12</v>
      </c>
      <c r="O44" s="451" t="str">
        <f>IF(N44="SÍ",30,"0")</f>
        <v>0</v>
      </c>
      <c r="P44" s="452"/>
      <c r="Q44" s="453"/>
      <c r="R44" s="454"/>
      <c r="S44" s="453"/>
      <c r="T44" s="455"/>
      <c r="U44" s="472"/>
      <c r="V44" s="473"/>
      <c r="W44" s="461"/>
      <c r="X44" s="458"/>
      <c r="Y44" s="458"/>
      <c r="Z44" s="458"/>
      <c r="AA44" s="458"/>
      <c r="AB44" s="459"/>
      <c r="AC44" s="459"/>
      <c r="AD44" s="459"/>
      <c r="AE44" s="460"/>
      <c r="AF44" s="445"/>
      <c r="AG44" s="445"/>
      <c r="AH44" s="445"/>
      <c r="AI44" s="445"/>
      <c r="AJ44" s="445"/>
      <c r="AK44" s="445"/>
      <c r="AL44" s="445"/>
    </row>
    <row r="45" spans="1:38" ht="32.25" customHeight="1" x14ac:dyDescent="0.2">
      <c r="A45" s="494" t="s">
        <v>94</v>
      </c>
      <c r="B45" s="494"/>
      <c r="C45" s="494"/>
      <c r="D45" s="494"/>
      <c r="E45" s="494"/>
      <c r="F45" s="494"/>
      <c r="G45" s="494"/>
      <c r="H45" s="494"/>
      <c r="I45" s="494"/>
      <c r="J45" s="494"/>
      <c r="K45" s="494"/>
      <c r="L45" s="494"/>
      <c r="M45" s="494"/>
      <c r="N45" s="494"/>
      <c r="O45" s="494"/>
      <c r="P45" s="494"/>
      <c r="Q45" s="494"/>
      <c r="R45" s="494"/>
      <c r="S45" s="494"/>
      <c r="T45" s="494"/>
      <c r="U45" s="494"/>
      <c r="V45" s="494"/>
      <c r="W45" s="494"/>
      <c r="X45" s="494"/>
      <c r="Y45" s="494"/>
      <c r="Z45" s="494"/>
      <c r="AA45" s="494"/>
      <c r="AB45" s="494"/>
      <c r="AC45" s="494"/>
      <c r="AD45" s="494"/>
      <c r="AE45" s="494"/>
      <c r="AF45" s="445"/>
      <c r="AG45" s="445"/>
      <c r="AH45" s="445"/>
      <c r="AI45" s="445"/>
      <c r="AJ45" s="445"/>
      <c r="AK45" s="445"/>
      <c r="AL45" s="445"/>
    </row>
    <row r="46" spans="1:38" ht="21.75" customHeight="1" x14ac:dyDescent="0.2">
      <c r="A46" s="495" t="s">
        <v>34</v>
      </c>
      <c r="B46" s="495"/>
      <c r="C46" s="496"/>
      <c r="D46" s="496"/>
      <c r="E46" s="496"/>
      <c r="F46" s="496"/>
      <c r="G46" s="496"/>
      <c r="H46" s="496"/>
      <c r="I46" s="496"/>
      <c r="J46" s="496"/>
      <c r="K46" s="496"/>
      <c r="L46" s="496"/>
      <c r="M46" s="496"/>
      <c r="N46" s="496"/>
      <c r="O46" s="496"/>
      <c r="P46" s="496"/>
      <c r="Q46" s="496"/>
      <c r="R46" s="496"/>
      <c r="S46" s="496"/>
      <c r="T46" s="496"/>
      <c r="U46" s="496"/>
      <c r="V46" s="496"/>
      <c r="W46" s="496"/>
      <c r="X46" s="496"/>
      <c r="Y46" s="496"/>
      <c r="Z46" s="496"/>
      <c r="AA46" s="496"/>
      <c r="AB46" s="496"/>
      <c r="AC46" s="496"/>
      <c r="AD46" s="496"/>
      <c r="AE46" s="496"/>
    </row>
    <row r="47" spans="1:38" ht="27.75" customHeight="1" x14ac:dyDescent="0.2">
      <c r="A47" s="497" t="s">
        <v>55</v>
      </c>
      <c r="B47" s="497"/>
      <c r="C47" s="497" t="s">
        <v>71</v>
      </c>
      <c r="D47" s="497"/>
      <c r="E47" s="497"/>
      <c r="F47" s="497"/>
      <c r="G47" s="497"/>
      <c r="H47" s="497"/>
      <c r="I47" s="497"/>
      <c r="J47" s="497"/>
      <c r="K47" s="497"/>
      <c r="L47" s="497"/>
      <c r="M47" s="497"/>
      <c r="N47" s="497"/>
      <c r="O47" s="497"/>
      <c r="P47" s="497"/>
      <c r="Q47" s="497"/>
      <c r="R47" s="497"/>
      <c r="S47" s="497"/>
      <c r="T47" s="497"/>
      <c r="U47" s="497"/>
      <c r="V47" s="497"/>
      <c r="W47" s="497"/>
      <c r="X47" s="497"/>
      <c r="Y47" s="497"/>
      <c r="Z47" s="498" t="s">
        <v>91</v>
      </c>
      <c r="AA47" s="498"/>
      <c r="AB47" s="498"/>
      <c r="AC47" s="340" t="s">
        <v>26</v>
      </c>
      <c r="AD47" s="499"/>
      <c r="AE47" s="341"/>
    </row>
    <row r="48" spans="1:38" s="505" customFormat="1" ht="27.75" customHeight="1" x14ac:dyDescent="0.2">
      <c r="A48" s="500">
        <v>1</v>
      </c>
      <c r="B48" s="501"/>
      <c r="C48" s="500" t="s">
        <v>154</v>
      </c>
      <c r="D48" s="502"/>
      <c r="E48" s="502"/>
      <c r="F48" s="502"/>
      <c r="G48" s="502"/>
      <c r="H48" s="502"/>
      <c r="I48" s="502"/>
      <c r="J48" s="502"/>
      <c r="K48" s="502"/>
      <c r="L48" s="502"/>
      <c r="M48" s="502"/>
      <c r="N48" s="502"/>
      <c r="O48" s="502"/>
      <c r="P48" s="502"/>
      <c r="Q48" s="502"/>
      <c r="R48" s="502"/>
      <c r="S48" s="502"/>
      <c r="T48" s="502"/>
      <c r="U48" s="502"/>
      <c r="V48" s="502"/>
      <c r="W48" s="502"/>
      <c r="X48" s="502"/>
      <c r="Y48" s="501"/>
      <c r="Z48" s="503">
        <v>43496</v>
      </c>
      <c r="AA48" s="502"/>
      <c r="AB48" s="501"/>
      <c r="AC48" s="504" t="s">
        <v>155</v>
      </c>
      <c r="AD48" s="502"/>
      <c r="AE48" s="501"/>
    </row>
    <row r="49" spans="1:34" s="505" customFormat="1" ht="15.75" x14ac:dyDescent="0.2">
      <c r="A49" s="500">
        <v>2</v>
      </c>
      <c r="B49" s="501"/>
      <c r="C49" s="500" t="s">
        <v>156</v>
      </c>
      <c r="D49" s="502"/>
      <c r="E49" s="502"/>
      <c r="F49" s="502"/>
      <c r="G49" s="502"/>
      <c r="H49" s="502"/>
      <c r="I49" s="502"/>
      <c r="J49" s="502"/>
      <c r="K49" s="502"/>
      <c r="L49" s="502"/>
      <c r="M49" s="502"/>
      <c r="N49" s="502"/>
      <c r="O49" s="502"/>
      <c r="P49" s="502"/>
      <c r="Q49" s="502"/>
      <c r="R49" s="502"/>
      <c r="S49" s="502"/>
      <c r="T49" s="502"/>
      <c r="U49" s="502"/>
      <c r="V49" s="502"/>
      <c r="W49" s="502"/>
      <c r="X49" s="502"/>
      <c r="Y49" s="501"/>
      <c r="Z49" s="506"/>
      <c r="AA49" s="502"/>
      <c r="AB49" s="501"/>
      <c r="AC49" s="504" t="s">
        <v>155</v>
      </c>
      <c r="AD49" s="502"/>
      <c r="AE49" s="501"/>
    </row>
    <row r="50" spans="1:34" s="505" customFormat="1" ht="15.75" x14ac:dyDescent="0.2">
      <c r="A50" s="500">
        <v>3</v>
      </c>
      <c r="B50" s="501"/>
      <c r="C50" s="500" t="s">
        <v>157</v>
      </c>
      <c r="D50" s="502"/>
      <c r="E50" s="502"/>
      <c r="F50" s="502"/>
      <c r="G50" s="502"/>
      <c r="H50" s="502"/>
      <c r="I50" s="502"/>
      <c r="J50" s="502"/>
      <c r="K50" s="502"/>
      <c r="L50" s="502"/>
      <c r="M50" s="502"/>
      <c r="N50" s="502"/>
      <c r="O50" s="502"/>
      <c r="P50" s="502"/>
      <c r="Q50" s="502"/>
      <c r="R50" s="502"/>
      <c r="S50" s="502"/>
      <c r="T50" s="502"/>
      <c r="U50" s="502"/>
      <c r="V50" s="502"/>
      <c r="W50" s="502"/>
      <c r="X50" s="502"/>
      <c r="Y50" s="501"/>
      <c r="Z50" s="503">
        <v>43588</v>
      </c>
      <c r="AA50" s="502"/>
      <c r="AB50" s="501"/>
      <c r="AC50" s="504" t="s">
        <v>155</v>
      </c>
      <c r="AD50" s="502"/>
      <c r="AE50" s="501"/>
    </row>
    <row r="51" spans="1:34" s="505" customFormat="1" ht="15.75" x14ac:dyDescent="0.2">
      <c r="A51" s="500">
        <v>4</v>
      </c>
      <c r="B51" s="501"/>
      <c r="C51" s="500" t="s">
        <v>158</v>
      </c>
      <c r="D51" s="502"/>
      <c r="E51" s="502"/>
      <c r="F51" s="502"/>
      <c r="G51" s="502"/>
      <c r="H51" s="502"/>
      <c r="I51" s="502"/>
      <c r="J51" s="502"/>
      <c r="K51" s="502"/>
      <c r="L51" s="502"/>
      <c r="M51" s="502"/>
      <c r="N51" s="502"/>
      <c r="O51" s="502"/>
      <c r="P51" s="502"/>
      <c r="Q51" s="502"/>
      <c r="R51" s="502"/>
      <c r="S51" s="502"/>
      <c r="T51" s="502"/>
      <c r="U51" s="502"/>
      <c r="V51" s="502"/>
      <c r="W51" s="502"/>
      <c r="X51" s="502"/>
      <c r="Y51" s="501"/>
      <c r="Z51" s="503">
        <v>43707</v>
      </c>
      <c r="AA51" s="502"/>
      <c r="AB51" s="501"/>
      <c r="AC51" s="504" t="s">
        <v>155</v>
      </c>
      <c r="AD51" s="502"/>
      <c r="AE51" s="501"/>
    </row>
    <row r="52" spans="1:34" x14ac:dyDescent="0.2">
      <c r="A52" s="507" t="s">
        <v>37</v>
      </c>
      <c r="B52" s="508"/>
      <c r="C52" s="508"/>
      <c r="D52" s="508"/>
      <c r="E52" s="508"/>
      <c r="F52" s="508"/>
      <c r="G52" s="508"/>
      <c r="H52" s="508"/>
      <c r="I52" s="508"/>
      <c r="J52" s="508"/>
      <c r="K52" s="508"/>
      <c r="L52" s="508"/>
      <c r="M52" s="508"/>
      <c r="N52" s="508"/>
      <c r="O52" s="508"/>
      <c r="P52" s="508"/>
      <c r="Q52" s="508"/>
      <c r="R52" s="508"/>
      <c r="S52" s="508"/>
      <c r="T52" s="508"/>
      <c r="U52" s="508"/>
      <c r="V52" s="508"/>
      <c r="W52" s="508"/>
      <c r="X52" s="508"/>
      <c r="Y52" s="508"/>
      <c r="Z52" s="508"/>
      <c r="AA52" s="508"/>
      <c r="AB52" s="508"/>
      <c r="AC52" s="508"/>
      <c r="AD52" s="508"/>
      <c r="AE52" s="509"/>
    </row>
    <row r="53" spans="1:34" x14ac:dyDescent="0.2">
      <c r="A53" s="427" t="s">
        <v>26</v>
      </c>
      <c r="B53" s="427"/>
      <c r="C53" s="427"/>
      <c r="D53" s="427"/>
      <c r="E53" s="427"/>
      <c r="F53" s="427"/>
      <c r="G53" s="427" t="s">
        <v>82</v>
      </c>
      <c r="H53" s="427"/>
      <c r="I53" s="427"/>
      <c r="J53" s="427"/>
      <c r="K53" s="427"/>
      <c r="L53" s="427"/>
      <c r="M53" s="427"/>
      <c r="N53" s="427" t="s">
        <v>73</v>
      </c>
      <c r="O53" s="427"/>
      <c r="P53" s="427"/>
      <c r="Q53" s="427"/>
      <c r="R53" s="427"/>
      <c r="S53" s="427"/>
      <c r="T53" s="427"/>
      <c r="U53" s="427"/>
      <c r="V53" s="427"/>
      <c r="W53" s="427"/>
      <c r="X53" s="427"/>
      <c r="Y53" s="427"/>
      <c r="Z53" s="427"/>
      <c r="AA53" s="510" t="str">
        <f>IF(OR(X5="X",U5="X"),"APOYO OFICINA ASESORA DE PLANEACIÓN","APOYO OFICINA DE CONTROL INTERNO")</f>
        <v>APOYO OFICINA DE CONTROL INTERNO</v>
      </c>
      <c r="AB53" s="510"/>
      <c r="AC53" s="510"/>
      <c r="AD53" s="510"/>
      <c r="AE53" s="510"/>
      <c r="AF53" s="511"/>
      <c r="AG53" s="511"/>
      <c r="AH53" s="512"/>
    </row>
    <row r="54" spans="1:34" ht="25.5" x14ac:dyDescent="0.25">
      <c r="A54" s="513" t="s">
        <v>95</v>
      </c>
      <c r="B54" s="514" t="s">
        <v>159</v>
      </c>
      <c r="C54" s="515"/>
      <c r="D54" s="515"/>
      <c r="E54" s="515"/>
      <c r="F54" s="516"/>
      <c r="G54" s="513" t="s">
        <v>95</v>
      </c>
      <c r="H54" s="514" t="s">
        <v>160</v>
      </c>
      <c r="I54" s="515"/>
      <c r="J54" s="515"/>
      <c r="K54" s="515"/>
      <c r="L54" s="515"/>
      <c r="M54" s="516"/>
      <c r="N54" s="517" t="s">
        <v>95</v>
      </c>
      <c r="O54" s="518"/>
      <c r="P54" s="518"/>
      <c r="Q54" s="518"/>
      <c r="R54" s="519"/>
      <c r="S54" s="520"/>
      <c r="T54" s="520"/>
      <c r="U54" s="506" t="s">
        <v>161</v>
      </c>
      <c r="V54" s="515"/>
      <c r="W54" s="515"/>
      <c r="X54" s="515"/>
      <c r="Y54" s="515"/>
      <c r="Z54" s="516"/>
      <c r="AA54" s="513" t="s">
        <v>95</v>
      </c>
      <c r="AB54" s="521"/>
      <c r="AC54" s="522"/>
      <c r="AD54" s="522"/>
      <c r="AE54" s="523"/>
      <c r="AF54" s="511"/>
      <c r="AG54" s="511"/>
      <c r="AH54" s="512"/>
    </row>
    <row r="55" spans="1:34" s="505" customFormat="1" ht="15" x14ac:dyDescent="0.25">
      <c r="A55" s="524" t="s">
        <v>32</v>
      </c>
      <c r="B55" s="525" t="s">
        <v>162</v>
      </c>
      <c r="C55" s="515"/>
      <c r="D55" s="515"/>
      <c r="E55" s="515"/>
      <c r="F55" s="516"/>
      <c r="G55" s="524" t="s">
        <v>32</v>
      </c>
      <c r="H55" s="525" t="s">
        <v>163</v>
      </c>
      <c r="I55" s="515"/>
      <c r="J55" s="515"/>
      <c r="K55" s="515"/>
      <c r="L55" s="515"/>
      <c r="M55" s="516"/>
      <c r="N55" s="520" t="s">
        <v>32</v>
      </c>
      <c r="O55" s="520"/>
      <c r="P55" s="520"/>
      <c r="Q55" s="520"/>
      <c r="R55" s="520"/>
      <c r="S55" s="520"/>
      <c r="T55" s="520"/>
      <c r="U55" s="506" t="s">
        <v>164</v>
      </c>
      <c r="V55" s="515"/>
      <c r="W55" s="515"/>
      <c r="X55" s="515"/>
      <c r="Y55" s="515"/>
      <c r="Z55" s="516"/>
      <c r="AA55" s="524" t="s">
        <v>32</v>
      </c>
      <c r="AB55" s="526"/>
      <c r="AC55" s="526"/>
      <c r="AD55" s="526"/>
      <c r="AE55" s="526"/>
      <c r="AF55" s="527"/>
      <c r="AG55" s="527"/>
      <c r="AH55" s="528"/>
    </row>
    <row r="56" spans="1:34" s="505" customFormat="1" ht="15" x14ac:dyDescent="0.25">
      <c r="A56" s="524" t="s">
        <v>33</v>
      </c>
      <c r="B56" s="525" t="s">
        <v>165</v>
      </c>
      <c r="C56" s="515"/>
      <c r="D56" s="515"/>
      <c r="E56" s="515"/>
      <c r="F56" s="516"/>
      <c r="G56" s="524" t="s">
        <v>33</v>
      </c>
      <c r="H56" s="525" t="s">
        <v>166</v>
      </c>
      <c r="I56" s="515"/>
      <c r="J56" s="515"/>
      <c r="K56" s="515"/>
      <c r="L56" s="515"/>
      <c r="M56" s="516"/>
      <c r="N56" s="529" t="s">
        <v>33</v>
      </c>
      <c r="O56" s="530"/>
      <c r="P56" s="530"/>
      <c r="Q56" s="530"/>
      <c r="R56" s="531"/>
      <c r="S56" s="520"/>
      <c r="T56" s="520"/>
      <c r="U56" s="506" t="s">
        <v>167</v>
      </c>
      <c r="V56" s="515"/>
      <c r="W56" s="515"/>
      <c r="X56" s="515"/>
      <c r="Y56" s="515"/>
      <c r="Z56" s="516"/>
      <c r="AA56" s="524" t="s">
        <v>33</v>
      </c>
      <c r="AB56" s="526"/>
      <c r="AC56" s="526"/>
      <c r="AD56" s="526"/>
      <c r="AE56" s="526"/>
      <c r="AF56" s="527"/>
      <c r="AG56" s="527"/>
      <c r="AH56" s="528"/>
    </row>
    <row r="57" spans="1:34" s="505" customFormat="1" x14ac:dyDescent="0.2">
      <c r="D57" s="532"/>
      <c r="AF57" s="528"/>
      <c r="AG57" s="528"/>
      <c r="AH57" s="528"/>
    </row>
    <row r="58" spans="1:34" x14ac:dyDescent="0.2">
      <c r="AF58" s="512"/>
      <c r="AG58" s="512"/>
      <c r="AH58" s="512"/>
    </row>
    <row r="59" spans="1:34" x14ac:dyDescent="0.2">
      <c r="AF59" s="512"/>
      <c r="AG59" s="512"/>
      <c r="AH59" s="512"/>
    </row>
  </sheetData>
  <mergeCells count="231">
    <mergeCell ref="B56:F56"/>
    <mergeCell ref="H56:M56"/>
    <mergeCell ref="N56:R56"/>
    <mergeCell ref="U56:Z56"/>
    <mergeCell ref="AB56:AE56"/>
    <mergeCell ref="B54:F54"/>
    <mergeCell ref="H54:M54"/>
    <mergeCell ref="N54:R54"/>
    <mergeCell ref="U54:Z54"/>
    <mergeCell ref="AB54:AE54"/>
    <mergeCell ref="B55:F55"/>
    <mergeCell ref="H55:M55"/>
    <mergeCell ref="U55:Z55"/>
    <mergeCell ref="AB55:AE55"/>
    <mergeCell ref="A51:B51"/>
    <mergeCell ref="C51:Y51"/>
    <mergeCell ref="Z51:AB51"/>
    <mergeCell ref="AC51:AE51"/>
    <mergeCell ref="A52:AE52"/>
    <mergeCell ref="A53:F53"/>
    <mergeCell ref="G53:M53"/>
    <mergeCell ref="N53:Z53"/>
    <mergeCell ref="AA53:AE53"/>
    <mergeCell ref="A49:B49"/>
    <mergeCell ref="C49:Y49"/>
    <mergeCell ref="Z49:AB49"/>
    <mergeCell ref="AC49:AE49"/>
    <mergeCell ref="A50:B50"/>
    <mergeCell ref="C50:Y50"/>
    <mergeCell ref="Z50:AB50"/>
    <mergeCell ref="AC50:AE50"/>
    <mergeCell ref="A46:AE46"/>
    <mergeCell ref="A47:B47"/>
    <mergeCell ref="C47:Y47"/>
    <mergeCell ref="Z47:AB47"/>
    <mergeCell ref="AC47:AE47"/>
    <mergeCell ref="A48:B48"/>
    <mergeCell ref="C48:Y48"/>
    <mergeCell ref="Z48:AB48"/>
    <mergeCell ref="AC48:AE48"/>
    <mergeCell ref="AB38:AB44"/>
    <mergeCell ref="AC38:AC44"/>
    <mergeCell ref="AD38:AD44"/>
    <mergeCell ref="AE38:AE44"/>
    <mergeCell ref="AF38:AL45"/>
    <mergeCell ref="K40:K44"/>
    <mergeCell ref="W40:W44"/>
    <mergeCell ref="A45:AE45"/>
    <mergeCell ref="V38:V44"/>
    <mergeCell ref="W38:W39"/>
    <mergeCell ref="X38:X44"/>
    <mergeCell ref="Y38:Y44"/>
    <mergeCell ref="Z38:Z44"/>
    <mergeCell ref="AA38:AA44"/>
    <mergeCell ref="P38:P44"/>
    <mergeCell ref="Q38:Q44"/>
    <mergeCell ref="R38:R44"/>
    <mergeCell ref="S38:S44"/>
    <mergeCell ref="T38:T44"/>
    <mergeCell ref="U38:U44"/>
    <mergeCell ref="G38:G44"/>
    <mergeCell ref="H38:H44"/>
    <mergeCell ref="I38:I44"/>
    <mergeCell ref="J38:J44"/>
    <mergeCell ref="K38:K39"/>
    <mergeCell ref="L38:L44"/>
    <mergeCell ref="A38:A44"/>
    <mergeCell ref="B38:B44"/>
    <mergeCell ref="C38:C44"/>
    <mergeCell ref="D38:D44"/>
    <mergeCell ref="E38:E44"/>
    <mergeCell ref="F38:F44"/>
    <mergeCell ref="AB31:AB37"/>
    <mergeCell ref="AC31:AC37"/>
    <mergeCell ref="AD31:AD37"/>
    <mergeCell ref="AE31:AE37"/>
    <mergeCell ref="AF31:AK37"/>
    <mergeCell ref="K33:K37"/>
    <mergeCell ref="W33:W37"/>
    <mergeCell ref="V31:V37"/>
    <mergeCell ref="W31:W32"/>
    <mergeCell ref="X31:X37"/>
    <mergeCell ref="Y31:Y37"/>
    <mergeCell ref="Z31:Z37"/>
    <mergeCell ref="AA31:AA37"/>
    <mergeCell ref="P31:P37"/>
    <mergeCell ref="Q31:Q37"/>
    <mergeCell ref="R31:R37"/>
    <mergeCell ref="S31:S37"/>
    <mergeCell ref="T31:T37"/>
    <mergeCell ref="U31:U37"/>
    <mergeCell ref="G31:G37"/>
    <mergeCell ref="H31:H37"/>
    <mergeCell ref="I31:I37"/>
    <mergeCell ref="J31:J37"/>
    <mergeCell ref="K31:K32"/>
    <mergeCell ref="L31:L37"/>
    <mergeCell ref="A31:A37"/>
    <mergeCell ref="B31:B37"/>
    <mergeCell ref="C31:C37"/>
    <mergeCell ref="D31:D37"/>
    <mergeCell ref="E31:E37"/>
    <mergeCell ref="F31:F37"/>
    <mergeCell ref="AB24:AB30"/>
    <mergeCell ref="AC24:AC30"/>
    <mergeCell ref="AD24:AD30"/>
    <mergeCell ref="AE24:AE30"/>
    <mergeCell ref="AF24:AK25"/>
    <mergeCell ref="K26:K30"/>
    <mergeCell ref="W26:W30"/>
    <mergeCell ref="V24:V30"/>
    <mergeCell ref="W24:W25"/>
    <mergeCell ref="X24:X30"/>
    <mergeCell ref="Y24:Y30"/>
    <mergeCell ref="Z24:Z30"/>
    <mergeCell ref="AA24:AA30"/>
    <mergeCell ref="P24:P30"/>
    <mergeCell ref="Q24:Q30"/>
    <mergeCell ref="R24:R30"/>
    <mergeCell ref="S24:S30"/>
    <mergeCell ref="T24:T30"/>
    <mergeCell ref="U24:U30"/>
    <mergeCell ref="G24:G30"/>
    <mergeCell ref="H24:H30"/>
    <mergeCell ref="I24:I30"/>
    <mergeCell ref="J24:J30"/>
    <mergeCell ref="K24:K25"/>
    <mergeCell ref="L24:L30"/>
    <mergeCell ref="A24:A30"/>
    <mergeCell ref="B24:B30"/>
    <mergeCell ref="C24:C30"/>
    <mergeCell ref="D24:D30"/>
    <mergeCell ref="E24:E30"/>
    <mergeCell ref="F24:F30"/>
    <mergeCell ref="AB17:AB23"/>
    <mergeCell ref="AC17:AC23"/>
    <mergeCell ref="AD17:AD23"/>
    <mergeCell ref="AE17:AE23"/>
    <mergeCell ref="AF17:AK19"/>
    <mergeCell ref="K19:K23"/>
    <mergeCell ref="W19:W23"/>
    <mergeCell ref="V17:V23"/>
    <mergeCell ref="W17:W18"/>
    <mergeCell ref="X17:X23"/>
    <mergeCell ref="Y17:Y23"/>
    <mergeCell ref="Z17:Z23"/>
    <mergeCell ref="AA17:AA23"/>
    <mergeCell ref="P17:P23"/>
    <mergeCell ref="Q17:Q23"/>
    <mergeCell ref="R17:R23"/>
    <mergeCell ref="S17:S23"/>
    <mergeCell ref="T17:T23"/>
    <mergeCell ref="U17:U23"/>
    <mergeCell ref="G17:G23"/>
    <mergeCell ref="H17:H23"/>
    <mergeCell ref="I17:I23"/>
    <mergeCell ref="J17:J23"/>
    <mergeCell ref="K17:K18"/>
    <mergeCell ref="L17:L23"/>
    <mergeCell ref="A17:A23"/>
    <mergeCell ref="B17:B23"/>
    <mergeCell ref="C17:C23"/>
    <mergeCell ref="D17:D23"/>
    <mergeCell ref="E17:E23"/>
    <mergeCell ref="F17:F23"/>
    <mergeCell ref="AB10:AB16"/>
    <mergeCell ref="AC10:AC16"/>
    <mergeCell ref="AD10:AD16"/>
    <mergeCell ref="AE10:AE16"/>
    <mergeCell ref="AF10:AK11"/>
    <mergeCell ref="K12:K16"/>
    <mergeCell ref="W12:W16"/>
    <mergeCell ref="V10:V16"/>
    <mergeCell ref="W10:W11"/>
    <mergeCell ref="X10:X16"/>
    <mergeCell ref="Y10:Y16"/>
    <mergeCell ref="Z10:Z16"/>
    <mergeCell ref="AA10:AA16"/>
    <mergeCell ref="P10:P16"/>
    <mergeCell ref="Q10:Q16"/>
    <mergeCell ref="R10:R16"/>
    <mergeCell ref="S10:S16"/>
    <mergeCell ref="T10:T16"/>
    <mergeCell ref="U10:U16"/>
    <mergeCell ref="G10:G16"/>
    <mergeCell ref="H10:H16"/>
    <mergeCell ref="I10:I16"/>
    <mergeCell ref="J10:J16"/>
    <mergeCell ref="K10:K11"/>
    <mergeCell ref="L10:L16"/>
    <mergeCell ref="A10:A16"/>
    <mergeCell ref="B10:B16"/>
    <mergeCell ref="C10:C16"/>
    <mergeCell ref="D10:D16"/>
    <mergeCell ref="E10:E16"/>
    <mergeCell ref="F10:F16"/>
    <mergeCell ref="G7:K7"/>
    <mergeCell ref="L7:L9"/>
    <mergeCell ref="M7:AA7"/>
    <mergeCell ref="G8:K8"/>
    <mergeCell ref="M8:M9"/>
    <mergeCell ref="N8:N9"/>
    <mergeCell ref="R8:R9"/>
    <mergeCell ref="U8:W8"/>
    <mergeCell ref="X8:X9"/>
    <mergeCell ref="Y8:AA8"/>
    <mergeCell ref="A6:F6"/>
    <mergeCell ref="G6:AA6"/>
    <mergeCell ref="AB6:AB9"/>
    <mergeCell ref="AC6:AE8"/>
    <mergeCell ref="A7:A9"/>
    <mergeCell ref="B7:B9"/>
    <mergeCell ref="C7:C9"/>
    <mergeCell ref="D7:D9"/>
    <mergeCell ref="E7:E9"/>
    <mergeCell ref="F7:F9"/>
    <mergeCell ref="A5:B5"/>
    <mergeCell ref="C5:F5"/>
    <mergeCell ref="G5:L5"/>
    <mergeCell ref="N5:R5"/>
    <mergeCell ref="V5:W5"/>
    <mergeCell ref="AD5:AE5"/>
    <mergeCell ref="A1:A4"/>
    <mergeCell ref="B1:E2"/>
    <mergeCell ref="F1:AB2"/>
    <mergeCell ref="AD1:AE1"/>
    <mergeCell ref="AD2:AE2"/>
    <mergeCell ref="B3:E4"/>
    <mergeCell ref="F3:AB4"/>
    <mergeCell ref="AD3:AE3"/>
    <mergeCell ref="AD4:AE4"/>
  </mergeCells>
  <conditionalFormatting sqref="K10:K16">
    <cfRule type="expression" dxfId="343" priority="57">
      <formula>$K$12="BAJA"</formula>
    </cfRule>
    <cfRule type="expression" dxfId="342" priority="58">
      <formula>$K$12="MODERADA"</formula>
    </cfRule>
    <cfRule type="expression" dxfId="341" priority="59">
      <formula>$K$12="ALTA"</formula>
    </cfRule>
    <cfRule type="expression" dxfId="340" priority="60">
      <formula>$K$12="EXTREMA"</formula>
    </cfRule>
  </conditionalFormatting>
  <conditionalFormatting sqref="K17:K18">
    <cfRule type="expression" dxfId="339" priority="53">
      <formula>$K$19="BAJA"</formula>
    </cfRule>
    <cfRule type="expression" dxfId="338" priority="54">
      <formula>$K$19="MODERADA"</formula>
    </cfRule>
    <cfRule type="expression" dxfId="337" priority="55">
      <formula>$K$19="ALTA"</formula>
    </cfRule>
    <cfRule type="expression" dxfId="336" priority="56">
      <formula>$K$19="EXTREMA"</formula>
    </cfRule>
  </conditionalFormatting>
  <conditionalFormatting sqref="W17:W23">
    <cfRule type="expression" dxfId="335" priority="49">
      <formula>$W$19="MODERADA"</formula>
    </cfRule>
    <cfRule type="expression" dxfId="334" priority="50">
      <formula>$W$19="EXTREMA"</formula>
    </cfRule>
    <cfRule type="expression" dxfId="333" priority="51">
      <formula>$W$19="ALTA"</formula>
    </cfRule>
    <cfRule type="expression" dxfId="332" priority="52">
      <formula>$W$19="BAJA"</formula>
    </cfRule>
  </conditionalFormatting>
  <conditionalFormatting sqref="K24:K25">
    <cfRule type="expression" dxfId="331" priority="45">
      <formula>$K$26="BAJA"</formula>
    </cfRule>
    <cfRule type="expression" dxfId="330" priority="46">
      <formula>$K$26="MODERADA"</formula>
    </cfRule>
    <cfRule type="expression" dxfId="329" priority="47">
      <formula>$K$26="ALTA"</formula>
    </cfRule>
    <cfRule type="expression" dxfId="328" priority="48">
      <formula>$K$26="EXTREMA"</formula>
    </cfRule>
  </conditionalFormatting>
  <conditionalFormatting sqref="W24:W30">
    <cfRule type="expression" dxfId="327" priority="41">
      <formula>$W$26="MODERADA"</formula>
    </cfRule>
    <cfRule type="expression" dxfId="326" priority="42">
      <formula>$W$26="EXTREMA"</formula>
    </cfRule>
    <cfRule type="expression" dxfId="325" priority="43">
      <formula>$W$26="ALTA"</formula>
    </cfRule>
    <cfRule type="expression" dxfId="324" priority="44">
      <formula>$W$26="BAJA"</formula>
    </cfRule>
  </conditionalFormatting>
  <conditionalFormatting sqref="K38:K39">
    <cfRule type="expression" dxfId="323" priority="37">
      <formula>$K$40="BAJA"</formula>
    </cfRule>
    <cfRule type="expression" dxfId="322" priority="38">
      <formula>$K$40="MODERADA"</formula>
    </cfRule>
    <cfRule type="expression" dxfId="321" priority="39">
      <formula>$K$40="ALTA"</formula>
    </cfRule>
    <cfRule type="expression" dxfId="320" priority="40">
      <formula>$K$40="EXTREMA"</formula>
    </cfRule>
  </conditionalFormatting>
  <conditionalFormatting sqref="W38:W44">
    <cfRule type="expression" dxfId="319" priority="33">
      <formula>$W$40="MODERADA"</formula>
    </cfRule>
    <cfRule type="expression" dxfId="318" priority="34">
      <formula>$W$40="EXTREMA"</formula>
    </cfRule>
    <cfRule type="expression" dxfId="317" priority="35">
      <formula>$W$40="ALTA"</formula>
    </cfRule>
    <cfRule type="expression" dxfId="316" priority="36">
      <formula>$W$40="BAJA"</formula>
    </cfRule>
  </conditionalFormatting>
  <conditionalFormatting sqref="K26:K30">
    <cfRule type="expression" dxfId="315" priority="25">
      <formula>$K$26="BAJA"</formula>
    </cfRule>
    <cfRule type="expression" dxfId="314" priority="26">
      <formula>$K$26="MODERADA"</formula>
    </cfRule>
    <cfRule type="expression" dxfId="313" priority="27">
      <formula>$K$26="ALTA"</formula>
    </cfRule>
    <cfRule type="expression" dxfId="312" priority="28">
      <formula>$K$26="EXTREMA"</formula>
    </cfRule>
  </conditionalFormatting>
  <conditionalFormatting sqref="K40:K44">
    <cfRule type="expression" dxfId="311" priority="21">
      <formula>$K$40="BAJA"</formula>
    </cfRule>
    <cfRule type="expression" dxfId="310" priority="22">
      <formula>$K$40="MODERADA"</formula>
    </cfRule>
    <cfRule type="expression" dxfId="309" priority="23">
      <formula>$K$40="ALTA"</formula>
    </cfRule>
    <cfRule type="expression" dxfId="308" priority="24">
      <formula>$K$40="EXTREMA"</formula>
    </cfRule>
  </conditionalFormatting>
  <conditionalFormatting sqref="K19:K23">
    <cfRule type="expression" dxfId="307" priority="29">
      <formula>$K$19="BAJA"</formula>
    </cfRule>
    <cfRule type="expression" dxfId="306" priority="30">
      <formula>$K$19="MODERADA"</formula>
    </cfRule>
    <cfRule type="expression" dxfId="305" priority="31">
      <formula>$K$19="ALTA"</formula>
    </cfRule>
    <cfRule type="expression" dxfId="304" priority="32">
      <formula>$K$19="EXTREMA"</formula>
    </cfRule>
  </conditionalFormatting>
  <conditionalFormatting sqref="W10:W11">
    <cfRule type="expression" dxfId="303" priority="17">
      <formula>$K$12="BAJA"</formula>
    </cfRule>
    <cfRule type="expression" dxfId="302" priority="18">
      <formula>$K$12="MODERADA"</formula>
    </cfRule>
    <cfRule type="expression" dxfId="301" priority="19">
      <formula>$K$12="ALTA"</formula>
    </cfRule>
    <cfRule type="expression" dxfId="300" priority="20">
      <formula>$K$12="EXTREMA"</formula>
    </cfRule>
  </conditionalFormatting>
  <conditionalFormatting sqref="W12:W16">
    <cfRule type="expression" dxfId="299" priority="13">
      <formula>$K$12="BAJA"</formula>
    </cfRule>
    <cfRule type="expression" dxfId="298" priority="14">
      <formula>$K$12="MODERADA"</formula>
    </cfRule>
    <cfRule type="expression" dxfId="297" priority="15">
      <formula>$K$12="ALTA"</formula>
    </cfRule>
    <cfRule type="expression" dxfId="296" priority="16">
      <formula>$K$12="EXTREMA"</formula>
    </cfRule>
  </conditionalFormatting>
  <conditionalFormatting sqref="K31:K32">
    <cfRule type="expression" dxfId="295" priority="9">
      <formula>$K$26="BAJA"</formula>
    </cfRule>
    <cfRule type="expression" dxfId="294" priority="10">
      <formula>$K$26="MODERADA"</formula>
    </cfRule>
    <cfRule type="expression" dxfId="293" priority="11">
      <formula>$K$26="ALTA"</formula>
    </cfRule>
    <cfRule type="expression" dxfId="292" priority="12">
      <formula>$K$26="EXTREMA"</formula>
    </cfRule>
  </conditionalFormatting>
  <conditionalFormatting sqref="W31:W37">
    <cfRule type="expression" dxfId="291" priority="5">
      <formula>$W$26="MODERADA"</formula>
    </cfRule>
    <cfRule type="expression" dxfId="290" priority="6">
      <formula>$W$26="EXTREMA"</formula>
    </cfRule>
    <cfRule type="expression" dxfId="289" priority="7">
      <formula>$W$26="ALTA"</formula>
    </cfRule>
    <cfRule type="expression" dxfId="288" priority="8">
      <formula>$W$26="BAJA"</formula>
    </cfRule>
  </conditionalFormatting>
  <conditionalFormatting sqref="K33:K37">
    <cfRule type="expression" dxfId="287" priority="1">
      <formula>$K$26="BAJA"</formula>
    </cfRule>
    <cfRule type="expression" dxfId="286" priority="2">
      <formula>$K$26="MODERADA"</formula>
    </cfRule>
    <cfRule type="expression" dxfId="285" priority="3">
      <formula>$K$26="ALTA"</formula>
    </cfRule>
    <cfRule type="expression" dxfId="284" priority="4">
      <formula>$K$26="EXTREMA"</formula>
    </cfRule>
  </conditionalFormatting>
  <dataValidations count="5">
    <dataValidation type="list" allowBlank="1" showInputMessage="1" showErrorMessage="1" sqref="I10:I44">
      <formula1>$AJ$2:$AJ$4</formula1>
    </dataValidation>
    <dataValidation type="list" allowBlank="1" showInputMessage="1" showErrorMessage="1" sqref="G10:G44">
      <formula1>$AK$2:$AK$4</formula1>
    </dataValidation>
    <dataValidation type="list" allowBlank="1" showInputMessage="1" showErrorMessage="1" sqref="R10:R44">
      <formula1>$AJ$1:$AK$1</formula1>
    </dataValidation>
    <dataValidation type="list" allowBlank="1" showErrorMessage="1" sqref="D10 D17 D24 D31 D38">
      <formula1>$AI$2:$AI$5</formula1>
    </dataValidation>
    <dataValidation type="list" allowBlank="1" showErrorMessage="1" sqref="N10:N44">
      <formula1>$AH$2:$AH$3</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7"/>
  <sheetViews>
    <sheetView topLeftCell="A7" workbookViewId="0">
      <selection activeCell="B10" sqref="B10:B16"/>
    </sheetView>
  </sheetViews>
  <sheetFormatPr baseColWidth="10" defaultRowHeight="12.75" x14ac:dyDescent="0.2"/>
  <cols>
    <col min="1" max="2" width="22.5703125" style="40" customWidth="1"/>
    <col min="3" max="3" width="20.7109375" style="40" customWidth="1"/>
    <col min="4" max="4" width="17.28515625" style="46" customWidth="1"/>
    <col min="5" max="5" width="19" style="40" customWidth="1"/>
    <col min="6" max="6" width="23.140625" style="40" customWidth="1"/>
    <col min="7" max="7" width="22.42578125" style="40" customWidth="1"/>
    <col min="8" max="8" width="2.42578125" style="40" hidden="1" customWidth="1"/>
    <col min="9" max="9" width="18.28515625" style="40" customWidth="1"/>
    <col min="10" max="10" width="5.42578125" style="40" hidden="1" customWidth="1"/>
    <col min="11" max="11" width="17.140625" style="40" customWidth="1"/>
    <col min="12" max="12" width="20.28515625" style="40" customWidth="1"/>
    <col min="13" max="13" width="44.7109375" style="40" customWidth="1"/>
    <col min="14" max="14" width="9.5703125" style="40" customWidth="1"/>
    <col min="15" max="15" width="4" style="40" hidden="1" customWidth="1"/>
    <col min="16" max="16" width="4.7109375" style="40" hidden="1" customWidth="1"/>
    <col min="17" max="17" width="2.7109375" style="40" hidden="1" customWidth="1"/>
    <col min="18" max="18" width="12.7109375" style="40" customWidth="1"/>
    <col min="19" max="20" width="2.7109375" style="40" hidden="1" customWidth="1"/>
    <col min="21" max="21" width="18.42578125" style="40" customWidth="1"/>
    <col min="22" max="22" width="16.7109375" style="40" customWidth="1"/>
    <col min="23" max="23" width="16.42578125" style="40" customWidth="1"/>
    <col min="24" max="24" width="21.7109375" style="40" customWidth="1"/>
    <col min="25" max="25" width="16.5703125" style="40" customWidth="1"/>
    <col min="26" max="26" width="19.7109375" style="40" customWidth="1"/>
    <col min="27" max="27" width="16.85546875" style="40" customWidth="1"/>
    <col min="28" max="28" width="15.85546875" style="40" customWidth="1"/>
    <col min="29" max="29" width="41.28515625" style="40" customWidth="1"/>
    <col min="30" max="30" width="19.140625" style="40" customWidth="1"/>
    <col min="31" max="31" width="16.140625" style="40" customWidth="1"/>
    <col min="32" max="16384" width="11.42578125" style="40"/>
  </cols>
  <sheetData>
    <row r="1" spans="1:37" s="58" customFormat="1" ht="21.75" customHeight="1" x14ac:dyDescent="0.25">
      <c r="A1" s="308"/>
      <c r="B1" s="310" t="s">
        <v>83</v>
      </c>
      <c r="C1" s="311"/>
      <c r="D1" s="311"/>
      <c r="E1" s="312"/>
      <c r="F1" s="310" t="s">
        <v>85</v>
      </c>
      <c r="G1" s="311"/>
      <c r="H1" s="311"/>
      <c r="I1" s="311"/>
      <c r="J1" s="311"/>
      <c r="K1" s="311"/>
      <c r="L1" s="311"/>
      <c r="M1" s="311"/>
      <c r="N1" s="311"/>
      <c r="O1" s="311"/>
      <c r="P1" s="311"/>
      <c r="Q1" s="311"/>
      <c r="R1" s="311"/>
      <c r="S1" s="311"/>
      <c r="T1" s="311"/>
      <c r="U1" s="311"/>
      <c r="V1" s="311"/>
      <c r="W1" s="311"/>
      <c r="X1" s="311"/>
      <c r="Y1" s="311"/>
      <c r="Z1" s="311"/>
      <c r="AA1" s="311"/>
      <c r="AB1" s="312"/>
      <c r="AC1" s="83" t="s">
        <v>86</v>
      </c>
      <c r="AD1" s="301" t="s">
        <v>96</v>
      </c>
      <c r="AE1" s="303"/>
      <c r="AI1" s="58" t="s">
        <v>61</v>
      </c>
      <c r="AJ1" s="58" t="s">
        <v>9</v>
      </c>
      <c r="AK1" s="58" t="s">
        <v>8</v>
      </c>
    </row>
    <row r="2" spans="1:37" s="58" customFormat="1" ht="21.75" customHeight="1" x14ac:dyDescent="0.25">
      <c r="A2" s="309"/>
      <c r="B2" s="313"/>
      <c r="C2" s="314"/>
      <c r="D2" s="314"/>
      <c r="E2" s="315"/>
      <c r="F2" s="313"/>
      <c r="G2" s="314"/>
      <c r="H2" s="314"/>
      <c r="I2" s="314"/>
      <c r="J2" s="314"/>
      <c r="K2" s="314"/>
      <c r="L2" s="314"/>
      <c r="M2" s="314"/>
      <c r="N2" s="314"/>
      <c r="O2" s="314"/>
      <c r="P2" s="314"/>
      <c r="Q2" s="314"/>
      <c r="R2" s="314"/>
      <c r="S2" s="314"/>
      <c r="T2" s="314"/>
      <c r="U2" s="314"/>
      <c r="V2" s="314"/>
      <c r="W2" s="314"/>
      <c r="X2" s="314"/>
      <c r="Y2" s="314"/>
      <c r="Z2" s="314"/>
      <c r="AA2" s="314"/>
      <c r="AB2" s="315"/>
      <c r="AC2" s="59" t="s">
        <v>88</v>
      </c>
      <c r="AD2" s="316" t="s">
        <v>97</v>
      </c>
      <c r="AE2" s="317"/>
      <c r="AH2" s="58" t="s">
        <v>11</v>
      </c>
      <c r="AI2" s="58" t="s">
        <v>63</v>
      </c>
      <c r="AJ2" s="58" t="s">
        <v>62</v>
      </c>
      <c r="AK2" s="58" t="s">
        <v>13</v>
      </c>
    </row>
    <row r="3" spans="1:37" s="58" customFormat="1" ht="21.75" customHeight="1" x14ac:dyDescent="0.25">
      <c r="A3" s="309"/>
      <c r="B3" s="310" t="s">
        <v>84</v>
      </c>
      <c r="C3" s="311"/>
      <c r="D3" s="311"/>
      <c r="E3" s="312"/>
      <c r="F3" s="310" t="s">
        <v>92</v>
      </c>
      <c r="G3" s="311"/>
      <c r="H3" s="311"/>
      <c r="I3" s="311"/>
      <c r="J3" s="311"/>
      <c r="K3" s="311"/>
      <c r="L3" s="311"/>
      <c r="M3" s="311"/>
      <c r="N3" s="311"/>
      <c r="O3" s="311"/>
      <c r="P3" s="311"/>
      <c r="Q3" s="311"/>
      <c r="R3" s="311"/>
      <c r="S3" s="311"/>
      <c r="T3" s="311"/>
      <c r="U3" s="311"/>
      <c r="V3" s="311"/>
      <c r="W3" s="311"/>
      <c r="X3" s="311"/>
      <c r="Y3" s="311"/>
      <c r="Z3" s="311"/>
      <c r="AA3" s="311"/>
      <c r="AB3" s="312"/>
      <c r="AC3" s="83" t="s">
        <v>87</v>
      </c>
      <c r="AD3" s="301"/>
      <c r="AE3" s="303"/>
      <c r="AH3" s="58" t="s">
        <v>12</v>
      </c>
      <c r="AI3" s="58" t="s">
        <v>65</v>
      </c>
      <c r="AJ3" s="58" t="s">
        <v>64</v>
      </c>
      <c r="AK3" s="58" t="s">
        <v>14</v>
      </c>
    </row>
    <row r="4" spans="1:37" s="58" customFormat="1" ht="21.75" customHeight="1" x14ac:dyDescent="0.25">
      <c r="A4" s="309"/>
      <c r="B4" s="313"/>
      <c r="C4" s="314"/>
      <c r="D4" s="314"/>
      <c r="E4" s="315"/>
      <c r="F4" s="313"/>
      <c r="G4" s="314"/>
      <c r="H4" s="314"/>
      <c r="I4" s="314"/>
      <c r="J4" s="314"/>
      <c r="K4" s="314"/>
      <c r="L4" s="314"/>
      <c r="M4" s="314"/>
      <c r="N4" s="314"/>
      <c r="O4" s="314"/>
      <c r="P4" s="314"/>
      <c r="Q4" s="314"/>
      <c r="R4" s="314"/>
      <c r="S4" s="314"/>
      <c r="T4" s="314"/>
      <c r="U4" s="314"/>
      <c r="V4" s="314"/>
      <c r="W4" s="314"/>
      <c r="X4" s="314"/>
      <c r="Y4" s="314"/>
      <c r="Z4" s="314"/>
      <c r="AA4" s="314"/>
      <c r="AB4" s="315"/>
      <c r="AC4" s="83" t="s">
        <v>89</v>
      </c>
      <c r="AD4" s="318">
        <v>43465</v>
      </c>
      <c r="AE4" s="303"/>
      <c r="AI4" s="58" t="s">
        <v>67</v>
      </c>
      <c r="AJ4" s="58" t="s">
        <v>66</v>
      </c>
      <c r="AK4" s="58" t="s">
        <v>15</v>
      </c>
    </row>
    <row r="5" spans="1:37" ht="24.75" customHeight="1" x14ac:dyDescent="0.2">
      <c r="A5" s="217" t="s">
        <v>72</v>
      </c>
      <c r="B5" s="217"/>
      <c r="C5" s="533">
        <v>43707</v>
      </c>
      <c r="D5" s="534"/>
      <c r="E5" s="534"/>
      <c r="F5" s="534"/>
      <c r="G5" s="321"/>
      <c r="H5" s="322"/>
      <c r="I5" s="322"/>
      <c r="J5" s="322"/>
      <c r="K5" s="322"/>
      <c r="L5" s="322"/>
      <c r="M5" s="57" t="s">
        <v>79</v>
      </c>
      <c r="N5" s="261" t="s">
        <v>75</v>
      </c>
      <c r="O5" s="261"/>
      <c r="P5" s="261"/>
      <c r="Q5" s="261"/>
      <c r="R5" s="261"/>
      <c r="S5" s="62"/>
      <c r="T5" s="62"/>
      <c r="U5" s="80"/>
      <c r="V5" s="319" t="s">
        <v>90</v>
      </c>
      <c r="W5" s="320"/>
      <c r="X5" s="83"/>
      <c r="Y5" s="74" t="s">
        <v>76</v>
      </c>
      <c r="Z5" s="83"/>
      <c r="AA5" s="74" t="s">
        <v>77</v>
      </c>
      <c r="AB5" s="535" t="s">
        <v>98</v>
      </c>
      <c r="AC5" s="73" t="s">
        <v>78</v>
      </c>
      <c r="AD5" s="323"/>
      <c r="AE5" s="324"/>
      <c r="AI5" s="40" t="s">
        <v>70</v>
      </c>
      <c r="AJ5" s="58" t="s">
        <v>68</v>
      </c>
    </row>
    <row r="6" spans="1:37" x14ac:dyDescent="0.2">
      <c r="A6" s="267" t="s">
        <v>52</v>
      </c>
      <c r="B6" s="267"/>
      <c r="C6" s="267"/>
      <c r="D6" s="267"/>
      <c r="E6" s="267"/>
      <c r="F6" s="267"/>
      <c r="G6" s="268" t="s">
        <v>21</v>
      </c>
      <c r="H6" s="269"/>
      <c r="I6" s="269"/>
      <c r="J6" s="269"/>
      <c r="K6" s="269"/>
      <c r="L6" s="269"/>
      <c r="M6" s="269"/>
      <c r="N6" s="269"/>
      <c r="O6" s="269"/>
      <c r="P6" s="269"/>
      <c r="Q6" s="269"/>
      <c r="R6" s="269"/>
      <c r="S6" s="269"/>
      <c r="T6" s="269"/>
      <c r="U6" s="269"/>
      <c r="V6" s="269"/>
      <c r="W6" s="269"/>
      <c r="X6" s="269"/>
      <c r="Y6" s="269"/>
      <c r="Z6" s="269"/>
      <c r="AA6" s="270"/>
      <c r="AB6" s="243" t="s">
        <v>27</v>
      </c>
      <c r="AC6" s="246" t="s">
        <v>38</v>
      </c>
      <c r="AD6" s="247"/>
      <c r="AE6" s="248"/>
      <c r="AJ6" s="58" t="s">
        <v>69</v>
      </c>
    </row>
    <row r="7" spans="1:37" s="47" customFormat="1" ht="14.25" customHeight="1" x14ac:dyDescent="0.2">
      <c r="A7" s="255" t="s">
        <v>58</v>
      </c>
      <c r="B7" s="256" t="s">
        <v>60</v>
      </c>
      <c r="C7" s="255" t="s">
        <v>40</v>
      </c>
      <c r="D7" s="255" t="s">
        <v>61</v>
      </c>
      <c r="E7" s="255" t="s">
        <v>41</v>
      </c>
      <c r="F7" s="261" t="s">
        <v>42</v>
      </c>
      <c r="G7" s="263" t="s">
        <v>74</v>
      </c>
      <c r="H7" s="263"/>
      <c r="I7" s="263"/>
      <c r="J7" s="263"/>
      <c r="K7" s="263"/>
      <c r="L7" s="264" t="s">
        <v>25</v>
      </c>
      <c r="M7" s="223" t="s">
        <v>24</v>
      </c>
      <c r="N7" s="223"/>
      <c r="O7" s="223"/>
      <c r="P7" s="223"/>
      <c r="Q7" s="223"/>
      <c r="R7" s="223"/>
      <c r="S7" s="223"/>
      <c r="T7" s="223"/>
      <c r="U7" s="223"/>
      <c r="V7" s="223"/>
      <c r="W7" s="223"/>
      <c r="X7" s="223"/>
      <c r="Y7" s="223"/>
      <c r="Z7" s="223"/>
      <c r="AA7" s="223"/>
      <c r="AB7" s="244"/>
      <c r="AC7" s="249"/>
      <c r="AD7" s="250"/>
      <c r="AE7" s="251"/>
    </row>
    <row r="8" spans="1:37" s="47" customFormat="1" ht="20.25" customHeight="1" x14ac:dyDescent="0.2">
      <c r="A8" s="255"/>
      <c r="B8" s="257"/>
      <c r="C8" s="255"/>
      <c r="D8" s="255"/>
      <c r="E8" s="255"/>
      <c r="F8" s="261"/>
      <c r="G8" s="224" t="s">
        <v>43</v>
      </c>
      <c r="H8" s="224"/>
      <c r="I8" s="224"/>
      <c r="J8" s="224"/>
      <c r="K8" s="224"/>
      <c r="L8" s="265"/>
      <c r="M8" s="225" t="s">
        <v>54</v>
      </c>
      <c r="N8" s="225" t="s">
        <v>23</v>
      </c>
      <c r="O8" s="66"/>
      <c r="P8" s="67"/>
      <c r="Q8" s="67"/>
      <c r="R8" s="331" t="s">
        <v>45</v>
      </c>
      <c r="S8" s="48"/>
      <c r="T8" s="48"/>
      <c r="U8" s="227" t="s">
        <v>44</v>
      </c>
      <c r="V8" s="228"/>
      <c r="W8" s="229"/>
      <c r="X8" s="259" t="s">
        <v>59</v>
      </c>
      <c r="Y8" s="230" t="s">
        <v>49</v>
      </c>
      <c r="Z8" s="230"/>
      <c r="AA8" s="230"/>
      <c r="AB8" s="244"/>
      <c r="AC8" s="252"/>
      <c r="AD8" s="253"/>
      <c r="AE8" s="254"/>
    </row>
    <row r="9" spans="1:37" s="47" customFormat="1" ht="39" customHeight="1" x14ac:dyDescent="0.2">
      <c r="A9" s="256"/>
      <c r="B9" s="258"/>
      <c r="C9" s="256"/>
      <c r="D9" s="256"/>
      <c r="E9" s="256"/>
      <c r="F9" s="262"/>
      <c r="G9" s="69" t="s">
        <v>8</v>
      </c>
      <c r="H9" s="70" t="s">
        <v>80</v>
      </c>
      <c r="I9" s="69" t="s">
        <v>9</v>
      </c>
      <c r="J9" s="70" t="s">
        <v>81</v>
      </c>
      <c r="K9" s="85" t="s">
        <v>10</v>
      </c>
      <c r="L9" s="266"/>
      <c r="M9" s="226"/>
      <c r="N9" s="226"/>
      <c r="O9" s="68"/>
      <c r="P9" s="68"/>
      <c r="Q9" s="68"/>
      <c r="R9" s="332"/>
      <c r="S9" s="49"/>
      <c r="T9" s="49"/>
      <c r="U9" s="71" t="s">
        <v>8</v>
      </c>
      <c r="V9" s="72" t="s">
        <v>9</v>
      </c>
      <c r="W9" s="71" t="s">
        <v>10</v>
      </c>
      <c r="X9" s="260"/>
      <c r="Y9" s="64" t="s">
        <v>93</v>
      </c>
      <c r="Z9" s="86" t="s">
        <v>47</v>
      </c>
      <c r="AA9" s="86" t="s">
        <v>48</v>
      </c>
      <c r="AB9" s="245"/>
      <c r="AC9" s="65" t="s">
        <v>47</v>
      </c>
      <c r="AD9" s="65" t="s">
        <v>50</v>
      </c>
      <c r="AE9" s="78" t="s">
        <v>51</v>
      </c>
    </row>
    <row r="10" spans="1:37" ht="51.75" customHeight="1" x14ac:dyDescent="0.2">
      <c r="A10" s="536" t="s">
        <v>168</v>
      </c>
      <c r="B10" s="235" t="s">
        <v>169</v>
      </c>
      <c r="C10" s="537" t="s">
        <v>170</v>
      </c>
      <c r="D10" s="537" t="s">
        <v>67</v>
      </c>
      <c r="E10" s="278" t="s">
        <v>171</v>
      </c>
      <c r="F10" s="234" t="s">
        <v>172</v>
      </c>
      <c r="G10" s="237" t="s">
        <v>15</v>
      </c>
      <c r="H10" s="236" t="str">
        <f>IF(G10="(1) RARA VEZ","1", IF(G10="(2) IMPROBABLE","2",IF(G10="(3) POSIBLE","3",IF(G10="(4) PROBABLE","4",IF(G10="(5) CASI SEGURO","5","")))))</f>
        <v>3</v>
      </c>
      <c r="I10" s="278" t="s">
        <v>66</v>
      </c>
      <c r="J10" s="286" t="str">
        <f>IF(I10="(1) INSIGNIFICANTE","1",IF(I10="(2) MENOR","2",IF(I10="(3) MODERADO","3",IF(I10="(4) MAYOR","4",IF(I10="(5) CATASTRÓFICO","5","")))))</f>
        <v>3</v>
      </c>
      <c r="K10" s="210">
        <f>+H10*J10</f>
        <v>9</v>
      </c>
      <c r="L10" s="538" t="s">
        <v>173</v>
      </c>
      <c r="M10" s="50" t="s">
        <v>6</v>
      </c>
      <c r="N10" s="41" t="s">
        <v>11</v>
      </c>
      <c r="O10" s="79">
        <f>IF(N10="SÍ",15,"0")</f>
        <v>15</v>
      </c>
      <c r="P10" s="287">
        <f>SUM(O10:O16)</f>
        <v>70</v>
      </c>
      <c r="Q10" s="239">
        <f>IF(AND(P10&gt;=0,P10&lt;=50),0,IF(AND(P10&gt;50,P10&lt;=75),1,IF(AND(P10&gt;75,P10&lt;=100),2,"REVISAR")))</f>
        <v>1</v>
      </c>
      <c r="R10" s="333" t="s">
        <v>9</v>
      </c>
      <c r="S10" s="239">
        <f>IF(R10="PROBABILIDAD",H10-Q10,J10-Q10)</f>
        <v>2</v>
      </c>
      <c r="T10" s="241">
        <f>IF($S10&lt;=0,1,$S10)</f>
        <v>2</v>
      </c>
      <c r="U10" s="280" t="str">
        <f>IF(AND($R10="PROBABILIDAD",$T10=1),$AK$2,IF(AND(R10="PROBABILIDAD",$T10=2),$AK$3,IF(AND($R10="PROBABILIDAD",$T10=3),$AK$4,IF(AND($R10="PROBABILIDAD",$T10=4),#REF!,IF(AND($R10="PROBABILIDAD",$T10=5),#REF!,$G10)))))</f>
        <v>(3) POSIBLE</v>
      </c>
      <c r="V10" s="283" t="str">
        <f>IF(AND($R10="IMPACTO",$T10=1),$AJ$2,IF(AND(R10="IMPACTO",$T10=2),$AJ$3,IF(AND($R10="IMPACTO",$T10=3),$AJ$4,IF(AND($R10="IMPACTO",$T10=4),$AJ$5,IF(AND($R10="IMPACTO",$T10=5),$AJ$6,I10)))))</f>
        <v>(2) MENOR</v>
      </c>
      <c r="W10" s="210">
        <f>IF(R10="PROBABILIDAD",T10*J10,T10*H10)</f>
        <v>6</v>
      </c>
      <c r="X10" s="539" t="s">
        <v>174</v>
      </c>
      <c r="Y10" s="540">
        <v>43769</v>
      </c>
      <c r="Z10" s="541" t="s">
        <v>175</v>
      </c>
      <c r="AA10" s="541" t="s">
        <v>176</v>
      </c>
      <c r="AB10" s="542">
        <v>43707</v>
      </c>
      <c r="AC10" s="543" t="s">
        <v>177</v>
      </c>
      <c r="AD10" s="543" t="s">
        <v>178</v>
      </c>
      <c r="AE10" s="543" t="s">
        <v>179</v>
      </c>
    </row>
    <row r="11" spans="1:37" ht="51.75" customHeight="1" x14ac:dyDescent="0.2">
      <c r="A11" s="544"/>
      <c r="B11" s="545"/>
      <c r="C11" s="546"/>
      <c r="D11" s="546"/>
      <c r="E11" s="278"/>
      <c r="F11" s="212"/>
      <c r="G11" s="237"/>
      <c r="H11" s="276"/>
      <c r="I11" s="278"/>
      <c r="J11" s="286"/>
      <c r="K11" s="210"/>
      <c r="L11" s="547"/>
      <c r="M11" s="51" t="s">
        <v>7</v>
      </c>
      <c r="N11" s="41" t="s">
        <v>11</v>
      </c>
      <c r="O11" s="42">
        <f>IF(N11="SÍ",5,"0")</f>
        <v>5</v>
      </c>
      <c r="P11" s="288"/>
      <c r="Q11" s="240"/>
      <c r="R11" s="334"/>
      <c r="S11" s="240"/>
      <c r="T11" s="242"/>
      <c r="U11" s="281"/>
      <c r="V11" s="284"/>
      <c r="W11" s="210"/>
      <c r="X11" s="548"/>
      <c r="Y11" s="549"/>
      <c r="Z11" s="549"/>
      <c r="AA11" s="550"/>
      <c r="AB11" s="551"/>
      <c r="AC11" s="552"/>
      <c r="AD11" s="552"/>
      <c r="AE11" s="552"/>
    </row>
    <row r="12" spans="1:37" ht="51.75" customHeight="1" x14ac:dyDescent="0.2">
      <c r="A12" s="544"/>
      <c r="B12" s="545"/>
      <c r="C12" s="546"/>
      <c r="D12" s="546"/>
      <c r="E12" s="278"/>
      <c r="F12" s="212"/>
      <c r="G12" s="237"/>
      <c r="H12" s="276"/>
      <c r="I12" s="278"/>
      <c r="J12" s="286"/>
      <c r="K12" s="274"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ALTA</v>
      </c>
      <c r="L12" s="547"/>
      <c r="M12" s="52" t="s">
        <v>3</v>
      </c>
      <c r="N12" s="41" t="s">
        <v>12</v>
      </c>
      <c r="O12" s="42" t="str">
        <f>IF(N12="SÍ",15,"0")</f>
        <v>0</v>
      </c>
      <c r="P12" s="288"/>
      <c r="Q12" s="240"/>
      <c r="R12" s="334"/>
      <c r="S12" s="240"/>
      <c r="T12" s="242"/>
      <c r="U12" s="281"/>
      <c r="V12" s="284"/>
      <c r="W12" s="274" t="str">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MODERADA</v>
      </c>
      <c r="X12" s="548"/>
      <c r="Y12" s="549"/>
      <c r="Z12" s="549"/>
      <c r="AA12" s="550"/>
      <c r="AB12" s="551"/>
      <c r="AC12" s="552"/>
      <c r="AD12" s="552"/>
      <c r="AE12" s="552"/>
    </row>
    <row r="13" spans="1:37" ht="51.75" customHeight="1" x14ac:dyDescent="0.2">
      <c r="A13" s="544"/>
      <c r="B13" s="545"/>
      <c r="C13" s="546"/>
      <c r="D13" s="546"/>
      <c r="E13" s="278"/>
      <c r="F13" s="212"/>
      <c r="G13" s="237"/>
      <c r="H13" s="276"/>
      <c r="I13" s="278"/>
      <c r="J13" s="286"/>
      <c r="K13" s="274"/>
      <c r="L13" s="547"/>
      <c r="M13" s="52" t="s">
        <v>4</v>
      </c>
      <c r="N13" s="41" t="s">
        <v>11</v>
      </c>
      <c r="O13" s="42">
        <f>IF(N13="SÍ",10,"0")</f>
        <v>10</v>
      </c>
      <c r="P13" s="288"/>
      <c r="Q13" s="240"/>
      <c r="R13" s="334"/>
      <c r="S13" s="240"/>
      <c r="T13" s="242"/>
      <c r="U13" s="281"/>
      <c r="V13" s="284"/>
      <c r="W13" s="274"/>
      <c r="X13" s="548"/>
      <c r="Y13" s="549"/>
      <c r="Z13" s="549"/>
      <c r="AA13" s="550"/>
      <c r="AB13" s="551"/>
      <c r="AC13" s="552"/>
      <c r="AD13" s="552"/>
      <c r="AE13" s="552"/>
    </row>
    <row r="14" spans="1:37" ht="51.75" customHeight="1" x14ac:dyDescent="0.2">
      <c r="A14" s="544"/>
      <c r="B14" s="545"/>
      <c r="C14" s="546"/>
      <c r="D14" s="546"/>
      <c r="E14" s="278"/>
      <c r="F14" s="212"/>
      <c r="G14" s="237"/>
      <c r="H14" s="276"/>
      <c r="I14" s="278"/>
      <c r="J14" s="286"/>
      <c r="K14" s="274"/>
      <c r="L14" s="547"/>
      <c r="M14" s="51" t="s">
        <v>36</v>
      </c>
      <c r="N14" s="41" t="s">
        <v>12</v>
      </c>
      <c r="O14" s="42" t="str">
        <f>IF(N14="SÍ",15,"0")</f>
        <v>0</v>
      </c>
      <c r="P14" s="288"/>
      <c r="Q14" s="240"/>
      <c r="R14" s="334"/>
      <c r="S14" s="240"/>
      <c r="T14" s="242"/>
      <c r="U14" s="281"/>
      <c r="V14" s="284"/>
      <c r="W14" s="274"/>
      <c r="X14" s="548"/>
      <c r="Y14" s="549"/>
      <c r="Z14" s="549"/>
      <c r="AA14" s="550"/>
      <c r="AB14" s="551"/>
      <c r="AC14" s="552"/>
      <c r="AD14" s="552"/>
      <c r="AE14" s="552"/>
    </row>
    <row r="15" spans="1:37" ht="51.75" customHeight="1" x14ac:dyDescent="0.2">
      <c r="A15" s="544"/>
      <c r="B15" s="545"/>
      <c r="C15" s="546"/>
      <c r="D15" s="546"/>
      <c r="E15" s="278"/>
      <c r="F15" s="212"/>
      <c r="G15" s="237"/>
      <c r="H15" s="276"/>
      <c r="I15" s="278"/>
      <c r="J15" s="286"/>
      <c r="K15" s="274"/>
      <c r="L15" s="547"/>
      <c r="M15" s="51" t="s">
        <v>5</v>
      </c>
      <c r="N15" s="41" t="s">
        <v>11</v>
      </c>
      <c r="O15" s="42">
        <f>IF(N15="SÍ",10,"0")</f>
        <v>10</v>
      </c>
      <c r="P15" s="288"/>
      <c r="Q15" s="240"/>
      <c r="R15" s="334"/>
      <c r="S15" s="240"/>
      <c r="T15" s="242"/>
      <c r="U15" s="281"/>
      <c r="V15" s="284"/>
      <c r="W15" s="274"/>
      <c r="X15" s="548"/>
      <c r="Y15" s="549"/>
      <c r="Z15" s="549"/>
      <c r="AA15" s="550"/>
      <c r="AB15" s="551"/>
      <c r="AC15" s="552"/>
      <c r="AD15" s="552"/>
      <c r="AE15" s="552"/>
    </row>
    <row r="16" spans="1:37" ht="51.75" customHeight="1" x14ac:dyDescent="0.2">
      <c r="A16" s="544"/>
      <c r="B16" s="553"/>
      <c r="C16" s="554"/>
      <c r="D16" s="554"/>
      <c r="E16" s="279"/>
      <c r="F16" s="236"/>
      <c r="G16" s="238"/>
      <c r="H16" s="277"/>
      <c r="I16" s="279"/>
      <c r="J16" s="286"/>
      <c r="K16" s="275"/>
      <c r="L16" s="547"/>
      <c r="M16" s="53" t="s">
        <v>35</v>
      </c>
      <c r="N16" s="41" t="s">
        <v>11</v>
      </c>
      <c r="O16" s="42">
        <f>IF(N16="SÍ",30,"0")</f>
        <v>30</v>
      </c>
      <c r="P16" s="288"/>
      <c r="Q16" s="240"/>
      <c r="R16" s="334"/>
      <c r="S16" s="240"/>
      <c r="T16" s="242"/>
      <c r="U16" s="282"/>
      <c r="V16" s="285"/>
      <c r="W16" s="275"/>
      <c r="X16" s="548"/>
      <c r="Y16" s="549"/>
      <c r="Z16" s="549"/>
      <c r="AA16" s="550"/>
      <c r="AB16" s="555"/>
      <c r="AC16" s="556"/>
      <c r="AD16" s="556"/>
      <c r="AE16" s="552"/>
    </row>
    <row r="17" spans="1:34" ht="25.5" x14ac:dyDescent="0.2">
      <c r="A17" s="544"/>
      <c r="B17" s="235" t="s">
        <v>169</v>
      </c>
      <c r="C17" s="557" t="s">
        <v>180</v>
      </c>
      <c r="D17" s="305" t="s">
        <v>63</v>
      </c>
      <c r="E17" s="558" t="s">
        <v>181</v>
      </c>
      <c r="F17" s="559" t="s">
        <v>182</v>
      </c>
      <c r="G17" s="237" t="s">
        <v>15</v>
      </c>
      <c r="H17" s="236" t="str">
        <f>IF(G17="(1) RARA VEZ","1", IF(G17="(2) IMPROBABLE","2",IF(G17="(3) POSIBLE","3",IF(G17="(4) PROBABLE","4",IF(G17="(5) CASI SEGURO","5","")))))</f>
        <v>3</v>
      </c>
      <c r="I17" s="278" t="s">
        <v>66</v>
      </c>
      <c r="J17" s="286" t="str">
        <f>IF(I17="(1) INSIGNIFICANTE","1",IF(I17="(2) MENOR","2",IF(I17="(3) MODERADO","3",IF(I17="(4) MAYOR","4",IF(I17="(5) CATASTRÓFICO","5","")))))</f>
        <v>3</v>
      </c>
      <c r="K17" s="210">
        <f>+H17*J17</f>
        <v>9</v>
      </c>
      <c r="L17" s="238" t="s">
        <v>183</v>
      </c>
      <c r="M17" s="50" t="s">
        <v>6</v>
      </c>
      <c r="N17" s="41" t="s">
        <v>11</v>
      </c>
      <c r="O17" s="79">
        <f>IF(N17="SÍ",15,"0")</f>
        <v>15</v>
      </c>
      <c r="P17" s="287">
        <f>SUM(O17:O23)</f>
        <v>85</v>
      </c>
      <c r="Q17" s="239">
        <f>IF(AND(P17&gt;=0,P17&lt;=50),0,IF(AND(P17&gt;50,P17&lt;=75),1,IF(AND(P17&gt;75,P17&lt;=100),2,"REVISAR")))</f>
        <v>2</v>
      </c>
      <c r="R17" s="333" t="s">
        <v>9</v>
      </c>
      <c r="S17" s="239">
        <f>IF(R17="PROBABILIDAD",H17-Q17,J17-Q17)</f>
        <v>1</v>
      </c>
      <c r="T17" s="241">
        <f>IF($S17&lt;=0,1,$S17)</f>
        <v>1</v>
      </c>
      <c r="U17" s="280" t="str">
        <f>IF(AND($R17="PROBABILIDAD",$T17=1),$AK$2,IF(AND(R17="PROBABILIDAD",$T17=2),$AK$3,IF(AND($R17="PROBABILIDAD",$T17=3),$AK$4,IF(AND($R17="PROBABILIDAD",$T17=4),#REF!,IF(AND($R17="PROBABILIDAD",$T17=5),#REF!,$G17)))))</f>
        <v>(3) POSIBLE</v>
      </c>
      <c r="V17" s="283" t="str">
        <f>IF(AND($R17="IMPACTO",$T17=1),$AJ$2,IF(AND(R17="IMPACTO",$T17=2),$AJ$3,IF(AND($R17="IMPACTO",$T17=3),$AJ$4,IF(AND($R17="IMPACTO",$T17=4),$AJ$5,IF(AND($R17="IMPACTO",$T17=5),$AJ$6,I17)))))</f>
        <v>(1) INSIGNIFICANTE</v>
      </c>
      <c r="W17" s="273">
        <f xml:space="preserve"> IF(R17="PROBABILIDAD",T17*J17,T17*H17)</f>
        <v>3</v>
      </c>
      <c r="X17" s="560" t="s">
        <v>184</v>
      </c>
      <c r="Y17" s="540">
        <v>43739</v>
      </c>
      <c r="Z17" s="560" t="s">
        <v>185</v>
      </c>
      <c r="AA17" s="541" t="s">
        <v>186</v>
      </c>
      <c r="AB17" s="542">
        <v>43707</v>
      </c>
      <c r="AC17" s="543" t="s">
        <v>187</v>
      </c>
      <c r="AD17" s="235" t="s">
        <v>178</v>
      </c>
      <c r="AE17" s="561" t="s">
        <v>188</v>
      </c>
    </row>
    <row r="18" spans="1:34" ht="25.5" x14ac:dyDescent="0.2">
      <c r="A18" s="544"/>
      <c r="B18" s="545"/>
      <c r="C18" s="562"/>
      <c r="D18" s="306"/>
      <c r="E18" s="558"/>
      <c r="F18" s="563"/>
      <c r="G18" s="237"/>
      <c r="H18" s="276"/>
      <c r="I18" s="278"/>
      <c r="J18" s="286"/>
      <c r="K18" s="210"/>
      <c r="L18" s="564"/>
      <c r="M18" s="51" t="s">
        <v>7</v>
      </c>
      <c r="N18" s="41" t="s">
        <v>11</v>
      </c>
      <c r="O18" s="42">
        <f>IF(N18="SÍ",5,"0")</f>
        <v>5</v>
      </c>
      <c r="P18" s="288"/>
      <c r="Q18" s="240"/>
      <c r="R18" s="334"/>
      <c r="S18" s="240"/>
      <c r="T18" s="242"/>
      <c r="U18" s="281"/>
      <c r="V18" s="284"/>
      <c r="W18" s="210"/>
      <c r="X18" s="565"/>
      <c r="Y18" s="549"/>
      <c r="Z18" s="565"/>
      <c r="AA18" s="549"/>
      <c r="AB18" s="551"/>
      <c r="AC18" s="566"/>
      <c r="AD18" s="545"/>
      <c r="AE18" s="567"/>
    </row>
    <row r="19" spans="1:34" x14ac:dyDescent="0.2">
      <c r="A19" s="544"/>
      <c r="B19" s="545"/>
      <c r="C19" s="562"/>
      <c r="D19" s="306"/>
      <c r="E19" s="558"/>
      <c r="F19" s="563"/>
      <c r="G19" s="237"/>
      <c r="H19" s="276"/>
      <c r="I19" s="278"/>
      <c r="J19" s="286"/>
      <c r="K19" s="274"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ALTA</v>
      </c>
      <c r="L19" s="564"/>
      <c r="M19" s="52" t="s">
        <v>3</v>
      </c>
      <c r="N19" s="41" t="s">
        <v>12</v>
      </c>
      <c r="O19" s="42" t="str">
        <f>IF(N19="SÍ",15,"0")</f>
        <v>0</v>
      </c>
      <c r="P19" s="288"/>
      <c r="Q19" s="240"/>
      <c r="R19" s="334"/>
      <c r="S19" s="240"/>
      <c r="T19" s="242"/>
      <c r="U19" s="281"/>
      <c r="V19" s="284"/>
      <c r="W19" s="274" t="str">
        <f>IF(AND(U17="(1) RARA VEZ",V17="(1) INSIGNIFICANTE"),"BAJA",IF(AND(U17="(1) RARA VEZ",V17="(2) MENOR"),"BAJA",IF(AND(U17="(2) IMPROBABLE",V17="(1) INSIGNIFICANTE"),"BAJA",IF(AND(U17="(3) POSIBLE",V17="(1) INSIGNIFICANTE"),"BAJA",IF(AND(U17="(4) PROBABLE",V17="(1) INSIGNIFICANTE"),"MODERADO",IF(AND(U17="(5)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BAJA</v>
      </c>
      <c r="X19" s="565"/>
      <c r="Y19" s="549"/>
      <c r="Z19" s="565"/>
      <c r="AA19" s="549"/>
      <c r="AB19" s="551"/>
      <c r="AC19" s="566"/>
      <c r="AD19" s="545"/>
      <c r="AE19" s="567"/>
    </row>
    <row r="20" spans="1:34" x14ac:dyDescent="0.2">
      <c r="A20" s="544"/>
      <c r="B20" s="545"/>
      <c r="C20" s="562"/>
      <c r="D20" s="306"/>
      <c r="E20" s="558"/>
      <c r="F20" s="563"/>
      <c r="G20" s="237"/>
      <c r="H20" s="276"/>
      <c r="I20" s="278"/>
      <c r="J20" s="286"/>
      <c r="K20" s="274"/>
      <c r="L20" s="564"/>
      <c r="M20" s="52" t="s">
        <v>4</v>
      </c>
      <c r="N20" s="41" t="s">
        <v>11</v>
      </c>
      <c r="O20" s="42">
        <f>IF(N20="SÍ",10,"0")</f>
        <v>10</v>
      </c>
      <c r="P20" s="288"/>
      <c r="Q20" s="240"/>
      <c r="R20" s="334"/>
      <c r="S20" s="240"/>
      <c r="T20" s="242"/>
      <c r="U20" s="281"/>
      <c r="V20" s="284"/>
      <c r="W20" s="274"/>
      <c r="X20" s="565"/>
      <c r="Y20" s="549"/>
      <c r="Z20" s="565"/>
      <c r="AA20" s="549"/>
      <c r="AB20" s="551"/>
      <c r="AC20" s="566"/>
      <c r="AD20" s="545"/>
      <c r="AE20" s="567"/>
    </row>
    <row r="21" spans="1:34" ht="25.5" x14ac:dyDescent="0.2">
      <c r="A21" s="544"/>
      <c r="B21" s="545"/>
      <c r="C21" s="562"/>
      <c r="D21" s="306"/>
      <c r="E21" s="558"/>
      <c r="F21" s="563"/>
      <c r="G21" s="237"/>
      <c r="H21" s="276"/>
      <c r="I21" s="278"/>
      <c r="J21" s="286"/>
      <c r="K21" s="274"/>
      <c r="L21" s="564"/>
      <c r="M21" s="51" t="s">
        <v>36</v>
      </c>
      <c r="N21" s="41" t="s">
        <v>11</v>
      </c>
      <c r="O21" s="42">
        <f>IF(N21="SÍ",15,"0")</f>
        <v>15</v>
      </c>
      <c r="P21" s="288"/>
      <c r="Q21" s="240"/>
      <c r="R21" s="334"/>
      <c r="S21" s="240"/>
      <c r="T21" s="242"/>
      <c r="U21" s="281"/>
      <c r="V21" s="284"/>
      <c r="W21" s="274"/>
      <c r="X21" s="565"/>
      <c r="Y21" s="549"/>
      <c r="Z21" s="565"/>
      <c r="AA21" s="549"/>
      <c r="AB21" s="551"/>
      <c r="AC21" s="566"/>
      <c r="AD21" s="545"/>
      <c r="AE21" s="567"/>
    </row>
    <row r="22" spans="1:34" ht="25.5" x14ac:dyDescent="0.2">
      <c r="A22" s="544"/>
      <c r="B22" s="545"/>
      <c r="C22" s="562"/>
      <c r="D22" s="306"/>
      <c r="E22" s="558"/>
      <c r="F22" s="563"/>
      <c r="G22" s="237"/>
      <c r="H22" s="276"/>
      <c r="I22" s="278"/>
      <c r="J22" s="286"/>
      <c r="K22" s="274"/>
      <c r="L22" s="564"/>
      <c r="M22" s="51" t="s">
        <v>5</v>
      </c>
      <c r="N22" s="41" t="s">
        <v>11</v>
      </c>
      <c r="O22" s="42">
        <f>IF(N22="SÍ",10,"0")</f>
        <v>10</v>
      </c>
      <c r="P22" s="288"/>
      <c r="Q22" s="240"/>
      <c r="R22" s="334"/>
      <c r="S22" s="240"/>
      <c r="T22" s="242"/>
      <c r="U22" s="281"/>
      <c r="V22" s="284"/>
      <c r="W22" s="274"/>
      <c r="X22" s="565"/>
      <c r="Y22" s="549"/>
      <c r="Z22" s="565"/>
      <c r="AA22" s="549"/>
      <c r="AB22" s="551"/>
      <c r="AC22" s="566"/>
      <c r="AD22" s="545"/>
      <c r="AE22" s="567"/>
    </row>
    <row r="23" spans="1:34" ht="25.5" x14ac:dyDescent="0.2">
      <c r="A23" s="568"/>
      <c r="B23" s="553"/>
      <c r="C23" s="569"/>
      <c r="D23" s="307"/>
      <c r="E23" s="561"/>
      <c r="F23" s="570"/>
      <c r="G23" s="238"/>
      <c r="H23" s="277"/>
      <c r="I23" s="279"/>
      <c r="J23" s="286"/>
      <c r="K23" s="275"/>
      <c r="L23" s="571"/>
      <c r="M23" s="53" t="s">
        <v>35</v>
      </c>
      <c r="N23" s="41" t="s">
        <v>11</v>
      </c>
      <c r="O23" s="42">
        <f>IF(N23="SÍ",30,"0")</f>
        <v>30</v>
      </c>
      <c r="P23" s="288"/>
      <c r="Q23" s="240"/>
      <c r="R23" s="334"/>
      <c r="S23" s="240"/>
      <c r="T23" s="242"/>
      <c r="U23" s="282"/>
      <c r="V23" s="285"/>
      <c r="W23" s="274"/>
      <c r="X23" s="572"/>
      <c r="Y23" s="549"/>
      <c r="Z23" s="572"/>
      <c r="AA23" s="549"/>
      <c r="AB23" s="555"/>
      <c r="AC23" s="573"/>
      <c r="AD23" s="553"/>
      <c r="AE23" s="567"/>
    </row>
    <row r="24" spans="1:34" s="43" customFormat="1" x14ac:dyDescent="0.2">
      <c r="A24" s="216" t="s">
        <v>94</v>
      </c>
      <c r="B24" s="216"/>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row>
    <row r="25" spans="1:34" x14ac:dyDescent="0.2">
      <c r="A25" s="298" t="s">
        <v>34</v>
      </c>
      <c r="B25" s="298"/>
      <c r="C25" s="299"/>
      <c r="D25" s="299"/>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row>
    <row r="26" spans="1:34" x14ac:dyDescent="0.2">
      <c r="A26" s="304" t="s">
        <v>55</v>
      </c>
      <c r="B26" s="304"/>
      <c r="C26" s="304" t="s">
        <v>71</v>
      </c>
      <c r="D26" s="304"/>
      <c r="E26" s="304"/>
      <c r="F26" s="304"/>
      <c r="G26" s="304"/>
      <c r="H26" s="304"/>
      <c r="I26" s="304"/>
      <c r="J26" s="304"/>
      <c r="K26" s="304"/>
      <c r="L26" s="304"/>
      <c r="M26" s="304"/>
      <c r="N26" s="304"/>
      <c r="O26" s="304"/>
      <c r="P26" s="304"/>
      <c r="Q26" s="304"/>
      <c r="R26" s="304"/>
      <c r="S26" s="304"/>
      <c r="T26" s="304"/>
      <c r="U26" s="304"/>
      <c r="V26" s="304"/>
      <c r="W26" s="304"/>
      <c r="X26" s="304"/>
      <c r="Y26" s="304"/>
      <c r="Z26" s="300" t="s">
        <v>91</v>
      </c>
      <c r="AA26" s="300"/>
      <c r="AB26" s="300"/>
      <c r="AC26" s="301" t="s">
        <v>26</v>
      </c>
      <c r="AD26" s="302"/>
      <c r="AE26" s="303"/>
      <c r="AF26" s="60"/>
      <c r="AG26" s="60"/>
      <c r="AH26" s="44"/>
    </row>
    <row r="27" spans="1:34" x14ac:dyDescent="0.2">
      <c r="A27" s="574">
        <v>1</v>
      </c>
      <c r="B27" s="575"/>
      <c r="C27" s="234" t="s">
        <v>189</v>
      </c>
      <c r="D27" s="234"/>
      <c r="E27" s="234"/>
      <c r="F27" s="234"/>
      <c r="G27" s="234"/>
      <c r="H27" s="234"/>
      <c r="I27" s="234"/>
      <c r="J27" s="234"/>
      <c r="K27" s="234"/>
      <c r="L27" s="234"/>
      <c r="M27" s="234"/>
      <c r="N27" s="234"/>
      <c r="O27" s="234"/>
      <c r="P27" s="234"/>
      <c r="Q27" s="234"/>
      <c r="R27" s="234"/>
      <c r="S27" s="234"/>
      <c r="T27" s="234"/>
      <c r="U27" s="234"/>
      <c r="V27" s="234"/>
      <c r="W27" s="234"/>
      <c r="X27" s="234"/>
      <c r="Y27" s="234"/>
      <c r="Z27" s="576">
        <v>43496</v>
      </c>
      <c r="AA27" s="326"/>
      <c r="AB27" s="327"/>
      <c r="AC27" s="212" t="s">
        <v>190</v>
      </c>
      <c r="AD27" s="212"/>
      <c r="AE27" s="212"/>
      <c r="AF27" s="60"/>
      <c r="AG27" s="60"/>
      <c r="AH27" s="44"/>
    </row>
    <row r="28" spans="1:34" s="43" customFormat="1" x14ac:dyDescent="0.2">
      <c r="A28" s="574">
        <v>2</v>
      </c>
      <c r="B28" s="575"/>
      <c r="C28" s="234" t="s">
        <v>191</v>
      </c>
      <c r="D28" s="234"/>
      <c r="E28" s="234"/>
      <c r="F28" s="234"/>
      <c r="G28" s="234"/>
      <c r="H28" s="234"/>
      <c r="I28" s="234"/>
      <c r="J28" s="234"/>
      <c r="K28" s="234"/>
      <c r="L28" s="234"/>
      <c r="M28" s="234"/>
      <c r="N28" s="234"/>
      <c r="O28" s="234"/>
      <c r="P28" s="234"/>
      <c r="Q28" s="234"/>
      <c r="R28" s="234"/>
      <c r="S28" s="234"/>
      <c r="T28" s="234"/>
      <c r="U28" s="234"/>
      <c r="V28" s="234"/>
      <c r="W28" s="234"/>
      <c r="X28" s="234"/>
      <c r="Y28" s="234"/>
      <c r="Z28" s="325"/>
      <c r="AA28" s="326"/>
      <c r="AB28" s="327"/>
      <c r="AC28" s="212" t="s">
        <v>190</v>
      </c>
      <c r="AD28" s="212"/>
      <c r="AE28" s="212"/>
      <c r="AF28" s="61"/>
      <c r="AG28" s="61"/>
      <c r="AH28" s="45"/>
    </row>
    <row r="29" spans="1:34" s="43" customFormat="1" x14ac:dyDescent="0.2">
      <c r="A29" s="574">
        <v>3</v>
      </c>
      <c r="B29" s="575"/>
      <c r="C29" s="234" t="s">
        <v>157</v>
      </c>
      <c r="D29" s="234"/>
      <c r="E29" s="234"/>
      <c r="F29" s="234"/>
      <c r="G29" s="234"/>
      <c r="H29" s="234"/>
      <c r="I29" s="234"/>
      <c r="J29" s="234"/>
      <c r="K29" s="234"/>
      <c r="L29" s="234"/>
      <c r="M29" s="234"/>
      <c r="N29" s="234"/>
      <c r="O29" s="234"/>
      <c r="P29" s="234"/>
      <c r="Q29" s="234"/>
      <c r="R29" s="234"/>
      <c r="S29" s="234"/>
      <c r="T29" s="234"/>
      <c r="U29" s="234"/>
      <c r="V29" s="234"/>
      <c r="W29" s="234"/>
      <c r="X29" s="234"/>
      <c r="Y29" s="234"/>
      <c r="Z29" s="576">
        <v>43593</v>
      </c>
      <c r="AA29" s="326"/>
      <c r="AB29" s="327"/>
      <c r="AC29" s="212" t="s">
        <v>190</v>
      </c>
      <c r="AD29" s="212"/>
      <c r="AE29" s="212"/>
      <c r="AF29" s="61"/>
      <c r="AG29" s="61"/>
      <c r="AH29" s="45"/>
    </row>
    <row r="30" spans="1:34" s="43" customFormat="1" x14ac:dyDescent="0.2">
      <c r="A30" s="574">
        <v>4</v>
      </c>
      <c r="B30" s="575"/>
      <c r="C30" s="577" t="s">
        <v>192</v>
      </c>
      <c r="D30" s="577"/>
      <c r="E30" s="577"/>
      <c r="F30" s="577"/>
      <c r="G30" s="577"/>
      <c r="H30" s="577"/>
      <c r="I30" s="577"/>
      <c r="J30" s="577"/>
      <c r="K30" s="577"/>
      <c r="L30" s="577"/>
      <c r="M30" s="577"/>
      <c r="N30" s="577"/>
      <c r="O30" s="577"/>
      <c r="P30" s="577"/>
      <c r="Q30" s="577"/>
      <c r="R30" s="577"/>
      <c r="S30" s="577"/>
      <c r="T30" s="577"/>
      <c r="U30" s="577"/>
      <c r="V30" s="577"/>
      <c r="W30" s="577"/>
      <c r="X30" s="577"/>
      <c r="Y30" s="577"/>
      <c r="Z30" s="576">
        <v>43707</v>
      </c>
      <c r="AA30" s="326"/>
      <c r="AB30" s="327"/>
      <c r="AC30" s="212" t="s">
        <v>190</v>
      </c>
      <c r="AD30" s="212"/>
      <c r="AE30" s="212"/>
      <c r="AF30" s="61"/>
      <c r="AG30" s="61"/>
      <c r="AH30" s="45"/>
    </row>
    <row r="31" spans="1:34" s="43" customFormat="1" x14ac:dyDescent="0.2">
      <c r="A31" s="81"/>
      <c r="B31" s="82"/>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94"/>
      <c r="AA31" s="295"/>
      <c r="AB31" s="296"/>
      <c r="AC31" s="297"/>
      <c r="AD31" s="297"/>
      <c r="AE31" s="297"/>
      <c r="AF31" s="45"/>
      <c r="AG31" s="45"/>
      <c r="AH31" s="45"/>
    </row>
    <row r="32" spans="1:34" x14ac:dyDescent="0.2">
      <c r="A32" s="578" t="s">
        <v>37</v>
      </c>
      <c r="B32" s="579"/>
      <c r="C32" s="579"/>
      <c r="D32" s="579"/>
      <c r="E32" s="579"/>
      <c r="F32" s="579"/>
      <c r="G32" s="579"/>
      <c r="H32" s="579"/>
      <c r="I32" s="579"/>
      <c r="J32" s="579"/>
      <c r="K32" s="579"/>
      <c r="L32" s="579"/>
      <c r="M32" s="579"/>
      <c r="N32" s="579"/>
      <c r="O32" s="579"/>
      <c r="P32" s="579"/>
      <c r="Q32" s="579"/>
      <c r="R32" s="579"/>
      <c r="S32" s="579"/>
      <c r="T32" s="579"/>
      <c r="U32" s="579"/>
      <c r="V32" s="579"/>
      <c r="W32" s="579"/>
      <c r="X32" s="579"/>
      <c r="Y32" s="579"/>
      <c r="Z32" s="579"/>
      <c r="AA32" s="579"/>
      <c r="AB32" s="579"/>
      <c r="AC32" s="579"/>
      <c r="AD32" s="579"/>
      <c r="AE32" s="580"/>
      <c r="AF32" s="44"/>
      <c r="AG32" s="44"/>
      <c r="AH32" s="44"/>
    </row>
    <row r="33" spans="1:34" x14ac:dyDescent="0.2">
      <c r="A33" s="177" t="s">
        <v>26</v>
      </c>
      <c r="B33" s="581"/>
      <c r="C33" s="581"/>
      <c r="D33" s="581"/>
      <c r="E33" s="581"/>
      <c r="F33" s="582"/>
      <c r="G33" s="210" t="s">
        <v>82</v>
      </c>
      <c r="H33" s="210"/>
      <c r="I33" s="210"/>
      <c r="J33" s="210"/>
      <c r="K33" s="210"/>
      <c r="L33" s="210"/>
      <c r="M33" s="210"/>
      <c r="N33" s="210" t="s">
        <v>73</v>
      </c>
      <c r="O33" s="210"/>
      <c r="P33" s="210"/>
      <c r="Q33" s="210"/>
      <c r="R33" s="210"/>
      <c r="S33" s="210"/>
      <c r="T33" s="210"/>
      <c r="U33" s="210"/>
      <c r="V33" s="210"/>
      <c r="W33" s="210"/>
      <c r="X33" s="210"/>
      <c r="Y33" s="210"/>
      <c r="Z33" s="210"/>
      <c r="AA33" s="211" t="str">
        <f>IF(OR(X5="X",U5="X"),"APOYO OFICINA ASESORA DE PLANEACIÓN","APOYO OFICINA DE CONTROL INTERNO")</f>
        <v>APOYO OFICINA DE CONTROL INTERNO</v>
      </c>
      <c r="AB33" s="211"/>
      <c r="AC33" s="211"/>
      <c r="AD33" s="211"/>
      <c r="AE33" s="211"/>
      <c r="AF33" s="44"/>
      <c r="AG33" s="44"/>
      <c r="AH33" s="44"/>
    </row>
    <row r="34" spans="1:34" ht="25.5" x14ac:dyDescent="0.2">
      <c r="A34" s="87" t="s">
        <v>95</v>
      </c>
      <c r="B34" s="583" t="s">
        <v>193</v>
      </c>
      <c r="C34" s="210"/>
      <c r="D34" s="210"/>
      <c r="E34" s="210"/>
      <c r="F34" s="210"/>
      <c r="G34" s="87" t="s">
        <v>95</v>
      </c>
      <c r="H34" s="584" t="s">
        <v>194</v>
      </c>
      <c r="I34" s="210"/>
      <c r="J34" s="210"/>
      <c r="K34" s="210"/>
      <c r="L34" s="210"/>
      <c r="M34" s="210"/>
      <c r="N34" s="328" t="s">
        <v>95</v>
      </c>
      <c r="O34" s="329"/>
      <c r="P34" s="329"/>
      <c r="Q34" s="329"/>
      <c r="R34" s="330"/>
      <c r="S34" s="54"/>
      <c r="T34" s="54"/>
      <c r="U34" s="585" t="s">
        <v>195</v>
      </c>
      <c r="V34" s="212"/>
      <c r="W34" s="212"/>
      <c r="X34" s="212"/>
      <c r="Y34" s="212"/>
      <c r="Z34" s="212"/>
      <c r="AA34" s="87" t="s">
        <v>95</v>
      </c>
      <c r="AB34" s="586"/>
      <c r="AC34" s="326"/>
      <c r="AD34" s="326"/>
      <c r="AE34" s="327"/>
    </row>
    <row r="35" spans="1:34" x14ac:dyDescent="0.2">
      <c r="A35" s="55" t="s">
        <v>32</v>
      </c>
      <c r="B35" s="274" t="s">
        <v>190</v>
      </c>
      <c r="C35" s="274"/>
      <c r="D35" s="274"/>
      <c r="E35" s="274"/>
      <c r="F35" s="274"/>
      <c r="G35" s="55" t="s">
        <v>32</v>
      </c>
      <c r="H35" s="274" t="s">
        <v>196</v>
      </c>
      <c r="I35" s="274"/>
      <c r="J35" s="274"/>
      <c r="K35" s="274"/>
      <c r="L35" s="274"/>
      <c r="M35" s="274"/>
      <c r="N35" s="54" t="s">
        <v>32</v>
      </c>
      <c r="O35" s="54"/>
      <c r="P35" s="54"/>
      <c r="Q35" s="54"/>
      <c r="R35" s="54"/>
      <c r="S35" s="54"/>
      <c r="T35" s="54"/>
      <c r="U35" s="587" t="s">
        <v>197</v>
      </c>
      <c r="V35" s="587"/>
      <c r="W35" s="587"/>
      <c r="X35" s="587"/>
      <c r="Y35" s="587"/>
      <c r="Z35" s="587"/>
      <c r="AA35" s="55" t="s">
        <v>32</v>
      </c>
      <c r="AB35" s="587"/>
      <c r="AC35" s="587"/>
      <c r="AD35" s="587"/>
      <c r="AE35" s="587"/>
    </row>
    <row r="36" spans="1:34" x14ac:dyDescent="0.2">
      <c r="A36" s="55" t="s">
        <v>33</v>
      </c>
      <c r="B36" s="583" t="s">
        <v>198</v>
      </c>
      <c r="C36" s="583"/>
      <c r="D36" s="583"/>
      <c r="E36" s="583"/>
      <c r="F36" s="583"/>
      <c r="G36" s="55" t="s">
        <v>33</v>
      </c>
      <c r="H36" s="583" t="s">
        <v>199</v>
      </c>
      <c r="I36" s="583"/>
      <c r="J36" s="583"/>
      <c r="K36" s="583"/>
      <c r="L36" s="583"/>
      <c r="M36" s="583"/>
      <c r="N36" s="213" t="s">
        <v>33</v>
      </c>
      <c r="O36" s="214"/>
      <c r="P36" s="214"/>
      <c r="Q36" s="214"/>
      <c r="R36" s="215"/>
      <c r="S36" s="54"/>
      <c r="T36" s="54"/>
      <c r="U36" s="212" t="s">
        <v>200</v>
      </c>
      <c r="V36" s="212"/>
      <c r="W36" s="212"/>
      <c r="X36" s="212"/>
      <c r="Y36" s="212"/>
      <c r="Z36" s="212"/>
      <c r="AA36" s="55" t="s">
        <v>33</v>
      </c>
      <c r="AB36" s="212"/>
      <c r="AC36" s="212"/>
      <c r="AD36" s="212"/>
      <c r="AE36" s="212"/>
    </row>
    <row r="37" spans="1:34" x14ac:dyDescent="0.2">
      <c r="A37" s="43"/>
      <c r="B37" s="43"/>
      <c r="C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row>
  </sheetData>
  <mergeCells count="138">
    <mergeCell ref="B36:F36"/>
    <mergeCell ref="H36:M36"/>
    <mergeCell ref="N36:R36"/>
    <mergeCell ref="U36:Z36"/>
    <mergeCell ref="AB36:AE36"/>
    <mergeCell ref="B34:F34"/>
    <mergeCell ref="H34:M34"/>
    <mergeCell ref="N34:R34"/>
    <mergeCell ref="U34:Z34"/>
    <mergeCell ref="AB34:AE34"/>
    <mergeCell ref="B35:F35"/>
    <mergeCell ref="H35:M35"/>
    <mergeCell ref="U35:Z35"/>
    <mergeCell ref="AB35:AE35"/>
    <mergeCell ref="C31:Y31"/>
    <mergeCell ref="Z31:AB31"/>
    <mergeCell ref="AC31:AE31"/>
    <mergeCell ref="A32:AE32"/>
    <mergeCell ref="A33:F33"/>
    <mergeCell ref="G33:M33"/>
    <mergeCell ref="N33:Z33"/>
    <mergeCell ref="AA33:AE33"/>
    <mergeCell ref="A29:B29"/>
    <mergeCell ref="C29:Y29"/>
    <mergeCell ref="Z29:AB29"/>
    <mergeCell ref="AC29:AE29"/>
    <mergeCell ref="A30:B30"/>
    <mergeCell ref="C30:Y30"/>
    <mergeCell ref="Z30:AB30"/>
    <mergeCell ref="AC30:AE30"/>
    <mergeCell ref="A27:B27"/>
    <mergeCell ref="C27:Y27"/>
    <mergeCell ref="Z27:AB27"/>
    <mergeCell ref="AC27:AE27"/>
    <mergeCell ref="A28:B28"/>
    <mergeCell ref="C28:Y28"/>
    <mergeCell ref="Z28:AB28"/>
    <mergeCell ref="AC28:AE28"/>
    <mergeCell ref="A24:AE24"/>
    <mergeCell ref="A25:AE25"/>
    <mergeCell ref="A26:B26"/>
    <mergeCell ref="C26:Y26"/>
    <mergeCell ref="Z26:AB26"/>
    <mergeCell ref="AC26:AE26"/>
    <mergeCell ref="AA17:AA23"/>
    <mergeCell ref="AB17:AB23"/>
    <mergeCell ref="AC17:AC23"/>
    <mergeCell ref="AD17:AD23"/>
    <mergeCell ref="AE17:AE23"/>
    <mergeCell ref="K19:K23"/>
    <mergeCell ref="W19:W23"/>
    <mergeCell ref="U17:U23"/>
    <mergeCell ref="V17:V23"/>
    <mergeCell ref="W17:W18"/>
    <mergeCell ref="X17:X23"/>
    <mergeCell ref="Y17:Y23"/>
    <mergeCell ref="Z17:Z23"/>
    <mergeCell ref="L17:L23"/>
    <mergeCell ref="P17:P23"/>
    <mergeCell ref="Q17:Q23"/>
    <mergeCell ref="R17:R23"/>
    <mergeCell ref="S17:S23"/>
    <mergeCell ref="T17:T23"/>
    <mergeCell ref="F17:F23"/>
    <mergeCell ref="G17:G23"/>
    <mergeCell ref="H17:H23"/>
    <mergeCell ref="I17:I23"/>
    <mergeCell ref="J17:J23"/>
    <mergeCell ref="K17:K18"/>
    <mergeCell ref="AB10:AB16"/>
    <mergeCell ref="AC10:AC16"/>
    <mergeCell ref="AD10:AD16"/>
    <mergeCell ref="AE10:AE16"/>
    <mergeCell ref="K12:K16"/>
    <mergeCell ref="W12:W16"/>
    <mergeCell ref="V10:V16"/>
    <mergeCell ref="W10:W11"/>
    <mergeCell ref="X10:X16"/>
    <mergeCell ref="Y10:Y16"/>
    <mergeCell ref="Z10:Z16"/>
    <mergeCell ref="AA10:AA16"/>
    <mergeCell ref="P10:P16"/>
    <mergeCell ref="Q10:Q16"/>
    <mergeCell ref="R10:R16"/>
    <mergeCell ref="S10:S16"/>
    <mergeCell ref="T10:T16"/>
    <mergeCell ref="U10:U16"/>
    <mergeCell ref="G10:G16"/>
    <mergeCell ref="H10:H16"/>
    <mergeCell ref="I10:I16"/>
    <mergeCell ref="J10:J16"/>
    <mergeCell ref="K10:K11"/>
    <mergeCell ref="L10:L16"/>
    <mergeCell ref="A10:A23"/>
    <mergeCell ref="B10:B16"/>
    <mergeCell ref="C10:C16"/>
    <mergeCell ref="D10:D16"/>
    <mergeCell ref="E10:E16"/>
    <mergeCell ref="F10:F16"/>
    <mergeCell ref="B17:B23"/>
    <mergeCell ref="C17:C23"/>
    <mergeCell ref="D17:D23"/>
    <mergeCell ref="E17:E23"/>
    <mergeCell ref="G7:K7"/>
    <mergeCell ref="L7:L9"/>
    <mergeCell ref="M7:AA7"/>
    <mergeCell ref="G8:K8"/>
    <mergeCell ref="M8:M9"/>
    <mergeCell ref="N8:N9"/>
    <mergeCell ref="R8:R9"/>
    <mergeCell ref="U8:W8"/>
    <mergeCell ref="X8:X9"/>
    <mergeCell ref="Y8:AA8"/>
    <mergeCell ref="A6:F6"/>
    <mergeCell ref="G6:AA6"/>
    <mergeCell ref="AB6:AB9"/>
    <mergeCell ref="AC6:AE8"/>
    <mergeCell ref="A7:A9"/>
    <mergeCell ref="B7:B9"/>
    <mergeCell ref="C7:C9"/>
    <mergeCell ref="D7:D9"/>
    <mergeCell ref="E7:E9"/>
    <mergeCell ref="F7:F9"/>
    <mergeCell ref="A5:B5"/>
    <mergeCell ref="C5:F5"/>
    <mergeCell ref="G5:L5"/>
    <mergeCell ref="N5:R5"/>
    <mergeCell ref="V5:W5"/>
    <mergeCell ref="AD5:AE5"/>
    <mergeCell ref="A1:A4"/>
    <mergeCell ref="B1:E2"/>
    <mergeCell ref="F1:AB2"/>
    <mergeCell ref="AD1:AE1"/>
    <mergeCell ref="AD2:AE2"/>
    <mergeCell ref="B3:E4"/>
    <mergeCell ref="F3:AB4"/>
    <mergeCell ref="AD3:AE3"/>
    <mergeCell ref="AD4:AE4"/>
  </mergeCells>
  <conditionalFormatting sqref="K10:K16 W10:W16">
    <cfRule type="expression" dxfId="283" priority="13">
      <formula>$K$12="BAJA"</formula>
    </cfRule>
    <cfRule type="expression" dxfId="282" priority="14">
      <formula>$K$12="MODERADA"</formula>
    </cfRule>
    <cfRule type="expression" dxfId="281" priority="15">
      <formula>$K$12="ALTA"</formula>
    </cfRule>
    <cfRule type="expression" dxfId="280" priority="16">
      <formula>$K$12="EXTREMA"</formula>
    </cfRule>
  </conditionalFormatting>
  <conditionalFormatting sqref="K17:K18">
    <cfRule type="expression" dxfId="279" priority="9">
      <formula>$K$19="BAJA"</formula>
    </cfRule>
    <cfRule type="expression" dxfId="278" priority="10">
      <formula>$K$19="MODERADA"</formula>
    </cfRule>
    <cfRule type="expression" dxfId="277" priority="11">
      <formula>$K$19="ALTA"</formula>
    </cfRule>
    <cfRule type="expression" dxfId="276" priority="12">
      <formula>$K$19="EXTREMA"</formula>
    </cfRule>
  </conditionalFormatting>
  <conditionalFormatting sqref="W17:W23">
    <cfRule type="expression" dxfId="275" priority="5">
      <formula>$W$19="MODERADA"</formula>
    </cfRule>
    <cfRule type="expression" dxfId="274" priority="6">
      <formula>$W$19="EXTREMA"</formula>
    </cfRule>
    <cfRule type="expression" dxfId="273" priority="7">
      <formula>$W$19="ALTA"</formula>
    </cfRule>
    <cfRule type="expression" dxfId="272" priority="8">
      <formula>$W$19="BAJA"</formula>
    </cfRule>
  </conditionalFormatting>
  <conditionalFormatting sqref="K19:K23">
    <cfRule type="expression" dxfId="271" priority="1">
      <formula>$K$19="BAJA"</formula>
    </cfRule>
    <cfRule type="expression" dxfId="270" priority="2">
      <formula>$K$19="MODERADA"</formula>
    </cfRule>
    <cfRule type="expression" dxfId="269" priority="3">
      <formula>$K$19="ALTA"</formula>
    </cfRule>
    <cfRule type="expression" dxfId="268" priority="4">
      <formula>$K$19="EXTREMA"</formula>
    </cfRule>
  </conditionalFormatting>
  <dataValidations count="5">
    <dataValidation type="list" allowBlank="1" showInputMessage="1" showErrorMessage="1" sqref="R10:R23">
      <formula1>$AJ$1:$AK$1</formula1>
    </dataValidation>
    <dataValidation type="list" allowBlank="1" showInputMessage="1" showErrorMessage="1" sqref="G10:G23">
      <formula1>$AK$2:$AK$4</formula1>
    </dataValidation>
    <dataValidation type="list" allowBlank="1" showInputMessage="1" showErrorMessage="1" sqref="N10:N23">
      <formula1>$AH$2:$AH$3</formula1>
    </dataValidation>
    <dataValidation type="list" allowBlank="1" showInputMessage="1" showErrorMessage="1" sqref="I10:I23">
      <formula1>$AJ$2:$AJ$4</formula1>
    </dataValidation>
    <dataValidation type="list" allowBlank="1" showInputMessage="1" showErrorMessage="1" sqref="D10:D23">
      <formula1>$AI$2:$AI$5</formula1>
    </dataValidation>
  </dataValidations>
  <hyperlinks>
    <hyperlink ref="H34" r:id="rId1"/>
    <hyperlink ref="U34" r:id="rId2"/>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2"/>
  <sheetViews>
    <sheetView tabSelected="1" topLeftCell="AC7" workbookViewId="0">
      <selection activeCell="C10" sqref="C10:C16"/>
    </sheetView>
  </sheetViews>
  <sheetFormatPr baseColWidth="10" defaultRowHeight="12.75" x14ac:dyDescent="0.2"/>
  <cols>
    <col min="1" max="2" width="22.5703125" style="40" customWidth="1"/>
    <col min="3" max="3" width="24.85546875" style="40" customWidth="1"/>
    <col min="4" max="4" width="17.28515625" style="46" customWidth="1"/>
    <col min="5" max="5" width="16.140625" style="40" customWidth="1"/>
    <col min="6" max="6" width="23.140625" style="40" customWidth="1"/>
    <col min="7" max="7" width="22.42578125" style="40" customWidth="1"/>
    <col min="8" max="8" width="2.42578125" style="40" hidden="1" customWidth="1"/>
    <col min="9" max="9" width="18.28515625" style="40" customWidth="1"/>
    <col min="10" max="10" width="5.42578125" style="40" hidden="1" customWidth="1"/>
    <col min="11" max="11" width="17.140625" style="40" customWidth="1"/>
    <col min="12" max="12" width="20.28515625" style="40" customWidth="1"/>
    <col min="13" max="13" width="44.7109375" style="40" customWidth="1"/>
    <col min="14" max="14" width="9.5703125" style="40" customWidth="1"/>
    <col min="15" max="15" width="4" style="40" hidden="1" customWidth="1"/>
    <col min="16" max="16" width="4.7109375" style="40" hidden="1" customWidth="1"/>
    <col min="17" max="17" width="2.7109375" style="40" hidden="1" customWidth="1"/>
    <col min="18" max="18" width="12.7109375" style="40" customWidth="1"/>
    <col min="19" max="20" width="2.7109375" style="40" hidden="1" customWidth="1"/>
    <col min="21" max="21" width="18.42578125" style="40" customWidth="1"/>
    <col min="22" max="22" width="16.7109375" style="40" customWidth="1"/>
    <col min="23" max="23" width="16.42578125" style="40" customWidth="1"/>
    <col min="24" max="25" width="21.7109375" style="40" customWidth="1"/>
    <col min="26" max="26" width="31.85546875" style="40" customWidth="1"/>
    <col min="27" max="27" width="28.7109375" style="40" customWidth="1"/>
    <col min="28" max="28" width="15.85546875" style="40" customWidth="1"/>
    <col min="29" max="29" width="32.28515625" style="40" customWidth="1"/>
    <col min="30" max="30" width="19.140625" style="40" customWidth="1"/>
    <col min="31" max="31" width="16.140625" style="40" customWidth="1"/>
    <col min="32" max="32" width="16" style="40" customWidth="1"/>
    <col min="33" max="16384" width="11.42578125" style="40"/>
  </cols>
  <sheetData>
    <row r="1" spans="1:38" s="58" customFormat="1" ht="21.75" customHeight="1" x14ac:dyDescent="0.25">
      <c r="A1" s="308"/>
      <c r="B1" s="310" t="s">
        <v>83</v>
      </c>
      <c r="C1" s="311"/>
      <c r="D1" s="311"/>
      <c r="E1" s="312"/>
      <c r="F1" s="310" t="s">
        <v>85</v>
      </c>
      <c r="G1" s="311"/>
      <c r="H1" s="311"/>
      <c r="I1" s="311"/>
      <c r="J1" s="311"/>
      <c r="K1" s="311"/>
      <c r="L1" s="311"/>
      <c r="M1" s="311"/>
      <c r="N1" s="311"/>
      <c r="O1" s="311"/>
      <c r="P1" s="311"/>
      <c r="Q1" s="311"/>
      <c r="R1" s="311"/>
      <c r="S1" s="311"/>
      <c r="T1" s="311"/>
      <c r="U1" s="311"/>
      <c r="V1" s="311"/>
      <c r="W1" s="311"/>
      <c r="X1" s="311"/>
      <c r="Y1" s="311"/>
      <c r="Z1" s="311"/>
      <c r="AA1" s="311"/>
      <c r="AB1" s="312"/>
      <c r="AC1" s="83" t="s">
        <v>86</v>
      </c>
      <c r="AD1" s="301" t="s">
        <v>96</v>
      </c>
      <c r="AE1" s="303"/>
      <c r="AI1" s="58" t="s">
        <v>61</v>
      </c>
      <c r="AJ1" s="58" t="s">
        <v>9</v>
      </c>
      <c r="AK1" s="58" t="s">
        <v>8</v>
      </c>
    </row>
    <row r="2" spans="1:38" s="58" customFormat="1" ht="21.75" customHeight="1" x14ac:dyDescent="0.25">
      <c r="A2" s="309"/>
      <c r="B2" s="313"/>
      <c r="C2" s="314"/>
      <c r="D2" s="314"/>
      <c r="E2" s="315"/>
      <c r="F2" s="313"/>
      <c r="G2" s="314"/>
      <c r="H2" s="314"/>
      <c r="I2" s="314"/>
      <c r="J2" s="314"/>
      <c r="K2" s="314"/>
      <c r="L2" s="314"/>
      <c r="M2" s="314"/>
      <c r="N2" s="314"/>
      <c r="O2" s="314"/>
      <c r="P2" s="314"/>
      <c r="Q2" s="314"/>
      <c r="R2" s="314"/>
      <c r="S2" s="314"/>
      <c r="T2" s="314"/>
      <c r="U2" s="314"/>
      <c r="V2" s="314"/>
      <c r="W2" s="314"/>
      <c r="X2" s="314"/>
      <c r="Y2" s="314"/>
      <c r="Z2" s="314"/>
      <c r="AA2" s="314"/>
      <c r="AB2" s="315"/>
      <c r="AC2" s="59" t="s">
        <v>88</v>
      </c>
      <c r="AD2" s="316" t="s">
        <v>97</v>
      </c>
      <c r="AE2" s="317"/>
      <c r="AH2" s="58" t="s">
        <v>11</v>
      </c>
      <c r="AI2" s="58" t="s">
        <v>63</v>
      </c>
      <c r="AJ2" s="58" t="s">
        <v>62</v>
      </c>
      <c r="AK2" s="58" t="s">
        <v>13</v>
      </c>
    </row>
    <row r="3" spans="1:38" s="58" customFormat="1" ht="21.75" customHeight="1" x14ac:dyDescent="0.25">
      <c r="A3" s="309"/>
      <c r="B3" s="310" t="s">
        <v>84</v>
      </c>
      <c r="C3" s="311"/>
      <c r="D3" s="311"/>
      <c r="E3" s="312"/>
      <c r="F3" s="310" t="s">
        <v>92</v>
      </c>
      <c r="G3" s="311"/>
      <c r="H3" s="311"/>
      <c r="I3" s="311"/>
      <c r="J3" s="311"/>
      <c r="K3" s="311"/>
      <c r="L3" s="311"/>
      <c r="M3" s="311"/>
      <c r="N3" s="311"/>
      <c r="O3" s="311"/>
      <c r="P3" s="311"/>
      <c r="Q3" s="311"/>
      <c r="R3" s="311"/>
      <c r="S3" s="311"/>
      <c r="T3" s="311"/>
      <c r="U3" s="311"/>
      <c r="V3" s="311"/>
      <c r="W3" s="311"/>
      <c r="X3" s="311"/>
      <c r="Y3" s="311"/>
      <c r="Z3" s="311"/>
      <c r="AA3" s="311"/>
      <c r="AB3" s="312"/>
      <c r="AC3" s="83" t="s">
        <v>87</v>
      </c>
      <c r="AD3" s="301"/>
      <c r="AE3" s="303"/>
      <c r="AH3" s="58" t="s">
        <v>12</v>
      </c>
      <c r="AI3" s="58" t="s">
        <v>65</v>
      </c>
      <c r="AJ3" s="58" t="s">
        <v>64</v>
      </c>
      <c r="AK3" s="58" t="s">
        <v>14</v>
      </c>
    </row>
    <row r="4" spans="1:38" s="58" customFormat="1" ht="21.75" customHeight="1" x14ac:dyDescent="0.25">
      <c r="A4" s="309"/>
      <c r="B4" s="313"/>
      <c r="C4" s="314"/>
      <c r="D4" s="314"/>
      <c r="E4" s="315"/>
      <c r="F4" s="313"/>
      <c r="G4" s="314"/>
      <c r="H4" s="314"/>
      <c r="I4" s="314"/>
      <c r="J4" s="314"/>
      <c r="K4" s="314"/>
      <c r="L4" s="314"/>
      <c r="M4" s="314"/>
      <c r="N4" s="314"/>
      <c r="O4" s="314"/>
      <c r="P4" s="314"/>
      <c r="Q4" s="314"/>
      <c r="R4" s="314"/>
      <c r="S4" s="314"/>
      <c r="T4" s="314"/>
      <c r="U4" s="314"/>
      <c r="V4" s="314"/>
      <c r="W4" s="314"/>
      <c r="X4" s="314"/>
      <c r="Y4" s="314"/>
      <c r="Z4" s="314"/>
      <c r="AA4" s="314"/>
      <c r="AB4" s="315"/>
      <c r="AC4" s="83" t="s">
        <v>89</v>
      </c>
      <c r="AD4" s="318">
        <v>43465</v>
      </c>
      <c r="AE4" s="303"/>
      <c r="AI4" s="58" t="s">
        <v>67</v>
      </c>
      <c r="AJ4" s="58" t="s">
        <v>66</v>
      </c>
      <c r="AK4" s="58" t="s">
        <v>15</v>
      </c>
    </row>
    <row r="5" spans="1:38" ht="24.75" customHeight="1" x14ac:dyDescent="0.2">
      <c r="A5" s="217" t="s">
        <v>72</v>
      </c>
      <c r="B5" s="217"/>
      <c r="C5" s="533">
        <v>43707</v>
      </c>
      <c r="D5" s="534"/>
      <c r="E5" s="534"/>
      <c r="F5" s="534"/>
      <c r="G5" s="321"/>
      <c r="H5" s="322"/>
      <c r="I5" s="322"/>
      <c r="J5" s="322"/>
      <c r="K5" s="322"/>
      <c r="L5" s="322"/>
      <c r="M5" s="57" t="s">
        <v>79</v>
      </c>
      <c r="N5" s="261" t="s">
        <v>75</v>
      </c>
      <c r="O5" s="261"/>
      <c r="P5" s="261"/>
      <c r="Q5" s="261"/>
      <c r="R5" s="261"/>
      <c r="S5" s="62"/>
      <c r="T5" s="62"/>
      <c r="U5" s="80"/>
      <c r="V5" s="319" t="s">
        <v>90</v>
      </c>
      <c r="W5" s="320"/>
      <c r="X5" s="83"/>
      <c r="Y5" s="74" t="s">
        <v>76</v>
      </c>
      <c r="Z5" s="83"/>
      <c r="AA5" s="74" t="s">
        <v>77</v>
      </c>
      <c r="AB5" s="83" t="s">
        <v>98</v>
      </c>
      <c r="AC5" s="73" t="s">
        <v>78</v>
      </c>
      <c r="AD5" s="323"/>
      <c r="AE5" s="324"/>
      <c r="AI5" s="40" t="s">
        <v>70</v>
      </c>
      <c r="AJ5" s="58" t="s">
        <v>68</v>
      </c>
    </row>
    <row r="6" spans="1:38" x14ac:dyDescent="0.2">
      <c r="A6" s="267" t="s">
        <v>52</v>
      </c>
      <c r="B6" s="267"/>
      <c r="C6" s="267"/>
      <c r="D6" s="267"/>
      <c r="E6" s="267"/>
      <c r="F6" s="267"/>
      <c r="G6" s="268" t="s">
        <v>21</v>
      </c>
      <c r="H6" s="269"/>
      <c r="I6" s="269"/>
      <c r="J6" s="269"/>
      <c r="K6" s="269"/>
      <c r="L6" s="269"/>
      <c r="M6" s="269"/>
      <c r="N6" s="269"/>
      <c r="O6" s="269"/>
      <c r="P6" s="269"/>
      <c r="Q6" s="269"/>
      <c r="R6" s="269"/>
      <c r="S6" s="269"/>
      <c r="T6" s="269"/>
      <c r="U6" s="269"/>
      <c r="V6" s="269"/>
      <c r="W6" s="269"/>
      <c r="X6" s="269"/>
      <c r="Y6" s="269"/>
      <c r="Z6" s="269"/>
      <c r="AA6" s="270"/>
      <c r="AB6" s="243" t="s">
        <v>27</v>
      </c>
      <c r="AC6" s="246" t="s">
        <v>38</v>
      </c>
      <c r="AD6" s="247"/>
      <c r="AE6" s="248"/>
      <c r="AJ6" s="58" t="s">
        <v>69</v>
      </c>
    </row>
    <row r="7" spans="1:38" s="47" customFormat="1" ht="14.25" customHeight="1" x14ac:dyDescent="0.2">
      <c r="A7" s="255" t="s">
        <v>58</v>
      </c>
      <c r="B7" s="256" t="s">
        <v>60</v>
      </c>
      <c r="C7" s="255" t="s">
        <v>40</v>
      </c>
      <c r="D7" s="255" t="s">
        <v>61</v>
      </c>
      <c r="E7" s="255" t="s">
        <v>41</v>
      </c>
      <c r="F7" s="261" t="s">
        <v>42</v>
      </c>
      <c r="G7" s="263" t="s">
        <v>74</v>
      </c>
      <c r="H7" s="263"/>
      <c r="I7" s="263"/>
      <c r="J7" s="263"/>
      <c r="K7" s="263"/>
      <c r="L7" s="264" t="s">
        <v>25</v>
      </c>
      <c r="M7" s="223" t="s">
        <v>24</v>
      </c>
      <c r="N7" s="223"/>
      <c r="O7" s="223"/>
      <c r="P7" s="223"/>
      <c r="Q7" s="223"/>
      <c r="R7" s="223"/>
      <c r="S7" s="223"/>
      <c r="T7" s="223"/>
      <c r="U7" s="223"/>
      <c r="V7" s="223"/>
      <c r="W7" s="223"/>
      <c r="X7" s="223"/>
      <c r="Y7" s="223"/>
      <c r="Z7" s="223"/>
      <c r="AA7" s="223"/>
      <c r="AB7" s="244"/>
      <c r="AC7" s="249"/>
      <c r="AD7" s="250"/>
      <c r="AE7" s="251"/>
    </row>
    <row r="8" spans="1:38" s="47" customFormat="1" ht="20.25" customHeight="1" x14ac:dyDescent="0.2">
      <c r="A8" s="255"/>
      <c r="B8" s="257"/>
      <c r="C8" s="255"/>
      <c r="D8" s="255"/>
      <c r="E8" s="255"/>
      <c r="F8" s="261"/>
      <c r="G8" s="224" t="s">
        <v>43</v>
      </c>
      <c r="H8" s="224"/>
      <c r="I8" s="224"/>
      <c r="J8" s="224"/>
      <c r="K8" s="224"/>
      <c r="L8" s="265"/>
      <c r="M8" s="225" t="s">
        <v>54</v>
      </c>
      <c r="N8" s="225" t="s">
        <v>23</v>
      </c>
      <c r="O8" s="66"/>
      <c r="P8" s="67"/>
      <c r="Q8" s="67"/>
      <c r="R8" s="331" t="s">
        <v>45</v>
      </c>
      <c r="S8" s="48"/>
      <c r="T8" s="48"/>
      <c r="U8" s="227" t="s">
        <v>44</v>
      </c>
      <c r="V8" s="228"/>
      <c r="W8" s="229"/>
      <c r="X8" s="259" t="s">
        <v>59</v>
      </c>
      <c r="Y8" s="230" t="s">
        <v>49</v>
      </c>
      <c r="Z8" s="230"/>
      <c r="AA8" s="230"/>
      <c r="AB8" s="244"/>
      <c r="AC8" s="252"/>
      <c r="AD8" s="253"/>
      <c r="AE8" s="254"/>
    </row>
    <row r="9" spans="1:38" s="47" customFormat="1" ht="47.25" customHeight="1" x14ac:dyDescent="0.2">
      <c r="A9" s="256"/>
      <c r="B9" s="258"/>
      <c r="C9" s="256"/>
      <c r="D9" s="256"/>
      <c r="E9" s="256"/>
      <c r="F9" s="262"/>
      <c r="G9" s="69" t="s">
        <v>8</v>
      </c>
      <c r="H9" s="70" t="s">
        <v>80</v>
      </c>
      <c r="I9" s="69" t="s">
        <v>9</v>
      </c>
      <c r="J9" s="70" t="s">
        <v>81</v>
      </c>
      <c r="K9" s="85" t="s">
        <v>10</v>
      </c>
      <c r="L9" s="266"/>
      <c r="M9" s="226"/>
      <c r="N9" s="226"/>
      <c r="O9" s="68"/>
      <c r="P9" s="68"/>
      <c r="Q9" s="68"/>
      <c r="R9" s="332"/>
      <c r="S9" s="49"/>
      <c r="T9" s="49"/>
      <c r="U9" s="71" t="s">
        <v>8</v>
      </c>
      <c r="V9" s="72" t="s">
        <v>9</v>
      </c>
      <c r="W9" s="71" t="s">
        <v>10</v>
      </c>
      <c r="X9" s="260"/>
      <c r="Y9" s="64" t="s">
        <v>93</v>
      </c>
      <c r="Z9" s="86" t="s">
        <v>47</v>
      </c>
      <c r="AA9" s="86" t="s">
        <v>48</v>
      </c>
      <c r="AB9" s="245"/>
      <c r="AC9" s="65" t="s">
        <v>47</v>
      </c>
      <c r="AD9" s="65" t="s">
        <v>50</v>
      </c>
      <c r="AE9" s="78" t="s">
        <v>51</v>
      </c>
      <c r="AF9" s="47" t="s">
        <v>99</v>
      </c>
    </row>
    <row r="10" spans="1:38" ht="45.75" customHeight="1" x14ac:dyDescent="0.2">
      <c r="A10" s="588" t="s">
        <v>201</v>
      </c>
      <c r="B10" s="237" t="s">
        <v>202</v>
      </c>
      <c r="C10" s="589" t="s">
        <v>203</v>
      </c>
      <c r="D10" s="234" t="s">
        <v>67</v>
      </c>
      <c r="E10" s="234" t="s">
        <v>204</v>
      </c>
      <c r="F10" s="305" t="s">
        <v>205</v>
      </c>
      <c r="G10" s="237" t="s">
        <v>15</v>
      </c>
      <c r="H10" s="236" t="str">
        <f>IF(G10="(1) RARA VEZ","1", IF(G10="(2) IMPROBABLE","2",IF(G10="(3) POSIBLE","3",IF(G10="(4) PROBABLE","4",IF(G10="(5) CASI SEGURO","5","")))))</f>
        <v>3</v>
      </c>
      <c r="I10" s="278" t="s">
        <v>66</v>
      </c>
      <c r="J10" s="286" t="str">
        <f>IF(I10="(1) INSIGNIFICANTE","1",IF(I10="(2) MENOR","2",IF(I10="(3) MODERADO","3",IF(I10="(4) MAYOR","4",IF(I10="(5) CATASTRÓFICO","5","")))))</f>
        <v>3</v>
      </c>
      <c r="K10" s="210">
        <f>+H10*J10</f>
        <v>9</v>
      </c>
      <c r="L10" s="590" t="s">
        <v>206</v>
      </c>
      <c r="M10" s="50" t="s">
        <v>6</v>
      </c>
      <c r="N10" s="41" t="s">
        <v>11</v>
      </c>
      <c r="O10" s="79">
        <f>IF(N10="SÍ",15,"0")</f>
        <v>15</v>
      </c>
      <c r="P10" s="287">
        <f>SUM(O10:O16)</f>
        <v>85</v>
      </c>
      <c r="Q10" s="239">
        <f>IF(AND(P10&gt;=0,P10&lt;=50),0,IF(AND(P10&gt;50,P10&lt;=75),1,IF(AND(P10&gt;75,P10&lt;=100),2,"REVISAR")))</f>
        <v>2</v>
      </c>
      <c r="R10" s="333" t="s">
        <v>8</v>
      </c>
      <c r="S10" s="239">
        <f>IF(R10="PROBABILIDAD",H10-Q10,J10-Q10)</f>
        <v>1</v>
      </c>
      <c r="T10" s="241">
        <f>IF($S10&lt;=0,1,$S10)</f>
        <v>1</v>
      </c>
      <c r="U10" s="280" t="str">
        <f>IF(AND($R10="PROBABILIDAD",$T10=1),$AK$2,IF(AND(R10="PROBABILIDAD",$T10=2),$AK$3,IF(AND($R10="PROBABILIDAD",$T10=3),$AK$4,IF(AND($R10="PROBABILIDAD",$T10=4),#REF!,IF(AND($R10="PROBABILIDAD",$T10=5),#REF!,$G10)))))</f>
        <v>(1) RARA VEZ</v>
      </c>
      <c r="V10" s="283" t="str">
        <f>IF(AND($R10="IMPACTO",$T10=1),$AJ$2,IF(AND(R10="IMPACTO",$T10=2),$AJ$3,IF(AND($R10="IMPACTO",$T10=3),$AJ$4,IF(AND($R10="IMPACTO",$T10=4),$AJ$5,IF(AND($R10="IMPACTO",$T10=5),$AJ$6,I10)))))</f>
        <v>(3) MODERADO</v>
      </c>
      <c r="W10" s="210">
        <f>IF(R10="PROBABILIDAD",T10*J10,T10*H10)</f>
        <v>3</v>
      </c>
      <c r="X10" s="591" t="s">
        <v>207</v>
      </c>
      <c r="Y10" s="592">
        <v>43739</v>
      </c>
      <c r="Z10" s="591" t="s">
        <v>208</v>
      </c>
      <c r="AA10" s="591" t="s">
        <v>209</v>
      </c>
      <c r="AB10" s="593">
        <v>43707</v>
      </c>
      <c r="AC10" s="594" t="s">
        <v>210</v>
      </c>
      <c r="AD10" s="541" t="s">
        <v>211</v>
      </c>
      <c r="AE10" s="235" t="s">
        <v>212</v>
      </c>
      <c r="AF10" s="595" t="s">
        <v>213</v>
      </c>
      <c r="AG10" s="596"/>
      <c r="AH10" s="596"/>
      <c r="AI10" s="596"/>
      <c r="AJ10" s="596"/>
      <c r="AK10" s="596"/>
      <c r="AL10" s="596"/>
    </row>
    <row r="11" spans="1:38" ht="45.75" customHeight="1" x14ac:dyDescent="0.2">
      <c r="A11" s="588"/>
      <c r="B11" s="237"/>
      <c r="C11" s="306"/>
      <c r="D11" s="212"/>
      <c r="E11" s="234"/>
      <c r="F11" s="306"/>
      <c r="G11" s="237"/>
      <c r="H11" s="276"/>
      <c r="I11" s="278"/>
      <c r="J11" s="286"/>
      <c r="K11" s="210"/>
      <c r="L11" s="597"/>
      <c r="M11" s="51" t="s">
        <v>7</v>
      </c>
      <c r="N11" s="41" t="s">
        <v>11</v>
      </c>
      <c r="O11" s="42">
        <f>IF(N11="SÍ",5,"0")</f>
        <v>5</v>
      </c>
      <c r="P11" s="288"/>
      <c r="Q11" s="240"/>
      <c r="R11" s="334"/>
      <c r="S11" s="240"/>
      <c r="T11" s="242"/>
      <c r="U11" s="281"/>
      <c r="V11" s="284"/>
      <c r="W11" s="210"/>
      <c r="X11" s="598"/>
      <c r="Y11" s="212"/>
      <c r="Z11" s="598"/>
      <c r="AA11" s="598"/>
      <c r="AB11" s="212"/>
      <c r="AC11" s="599"/>
      <c r="AD11" s="550"/>
      <c r="AE11" s="276"/>
      <c r="AF11" s="595"/>
      <c r="AG11" s="596"/>
      <c r="AH11" s="596"/>
      <c r="AI11" s="596"/>
      <c r="AJ11" s="596"/>
      <c r="AK11" s="596"/>
      <c r="AL11" s="596"/>
    </row>
    <row r="12" spans="1:38" ht="45.75" customHeight="1" x14ac:dyDescent="0.2">
      <c r="A12" s="588"/>
      <c r="B12" s="237"/>
      <c r="C12" s="306"/>
      <c r="D12" s="212"/>
      <c r="E12" s="234"/>
      <c r="F12" s="306"/>
      <c r="G12" s="237"/>
      <c r="H12" s="276"/>
      <c r="I12" s="278"/>
      <c r="J12" s="286"/>
      <c r="K12" s="274"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ALTA</v>
      </c>
      <c r="L12" s="597"/>
      <c r="M12" s="52" t="s">
        <v>3</v>
      </c>
      <c r="N12" s="41" t="s">
        <v>12</v>
      </c>
      <c r="O12" s="42" t="str">
        <f>IF(N12="SÍ",15,"0")</f>
        <v>0</v>
      </c>
      <c r="P12" s="288"/>
      <c r="Q12" s="240"/>
      <c r="R12" s="334"/>
      <c r="S12" s="240"/>
      <c r="T12" s="242"/>
      <c r="U12" s="281"/>
      <c r="V12" s="284"/>
      <c r="W12" s="274" t="str">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MODERADA</v>
      </c>
      <c r="X12" s="598"/>
      <c r="Y12" s="212"/>
      <c r="Z12" s="598"/>
      <c r="AA12" s="598"/>
      <c r="AB12" s="212"/>
      <c r="AC12" s="599"/>
      <c r="AD12" s="550"/>
      <c r="AE12" s="276"/>
      <c r="AF12" s="595"/>
      <c r="AG12" s="596"/>
      <c r="AH12" s="596"/>
      <c r="AI12" s="596"/>
      <c r="AJ12" s="596"/>
      <c r="AK12" s="596"/>
      <c r="AL12" s="596"/>
    </row>
    <row r="13" spans="1:38" ht="45.75" customHeight="1" x14ac:dyDescent="0.2">
      <c r="A13" s="588"/>
      <c r="B13" s="237"/>
      <c r="C13" s="306"/>
      <c r="D13" s="212"/>
      <c r="E13" s="234"/>
      <c r="F13" s="306"/>
      <c r="G13" s="237"/>
      <c r="H13" s="276"/>
      <c r="I13" s="278"/>
      <c r="J13" s="286"/>
      <c r="K13" s="274"/>
      <c r="L13" s="597"/>
      <c r="M13" s="52" t="s">
        <v>4</v>
      </c>
      <c r="N13" s="41" t="s">
        <v>11</v>
      </c>
      <c r="O13" s="42">
        <f>IF(N13="SÍ",10,"0")</f>
        <v>10</v>
      </c>
      <c r="P13" s="288"/>
      <c r="Q13" s="240"/>
      <c r="R13" s="334"/>
      <c r="S13" s="240"/>
      <c r="T13" s="242"/>
      <c r="U13" s="281"/>
      <c r="V13" s="284"/>
      <c r="W13" s="274"/>
      <c r="X13" s="598"/>
      <c r="Y13" s="212"/>
      <c r="Z13" s="598"/>
      <c r="AA13" s="598"/>
      <c r="AB13" s="212"/>
      <c r="AC13" s="599"/>
      <c r="AD13" s="550"/>
      <c r="AE13" s="276"/>
      <c r="AF13" s="595"/>
      <c r="AG13" s="596"/>
      <c r="AH13" s="596"/>
      <c r="AI13" s="596"/>
      <c r="AJ13" s="596"/>
      <c r="AK13" s="596"/>
      <c r="AL13" s="596"/>
    </row>
    <row r="14" spans="1:38" ht="45.75" customHeight="1" x14ac:dyDescent="0.2">
      <c r="A14" s="588"/>
      <c r="B14" s="237"/>
      <c r="C14" s="306"/>
      <c r="D14" s="212"/>
      <c r="E14" s="234"/>
      <c r="F14" s="306"/>
      <c r="G14" s="237"/>
      <c r="H14" s="276"/>
      <c r="I14" s="278"/>
      <c r="J14" s="286"/>
      <c r="K14" s="274"/>
      <c r="L14" s="597"/>
      <c r="M14" s="51" t="s">
        <v>36</v>
      </c>
      <c r="N14" s="41" t="s">
        <v>11</v>
      </c>
      <c r="O14" s="42">
        <f>IF(N14="SÍ",15,"0")</f>
        <v>15</v>
      </c>
      <c r="P14" s="288"/>
      <c r="Q14" s="240"/>
      <c r="R14" s="334"/>
      <c r="S14" s="240"/>
      <c r="T14" s="242"/>
      <c r="U14" s="281"/>
      <c r="V14" s="284"/>
      <c r="W14" s="274"/>
      <c r="X14" s="598"/>
      <c r="Y14" s="212"/>
      <c r="Z14" s="598"/>
      <c r="AA14" s="598"/>
      <c r="AB14" s="212"/>
      <c r="AC14" s="599"/>
      <c r="AD14" s="550"/>
      <c r="AE14" s="276"/>
      <c r="AF14" s="595"/>
      <c r="AG14" s="596"/>
      <c r="AH14" s="596"/>
      <c r="AI14" s="596"/>
      <c r="AJ14" s="596"/>
      <c r="AK14" s="596"/>
      <c r="AL14" s="596"/>
    </row>
    <row r="15" spans="1:38" ht="45.75" customHeight="1" x14ac:dyDescent="0.2">
      <c r="A15" s="588"/>
      <c r="B15" s="237"/>
      <c r="C15" s="306"/>
      <c r="D15" s="212"/>
      <c r="E15" s="234"/>
      <c r="F15" s="306"/>
      <c r="G15" s="237"/>
      <c r="H15" s="276"/>
      <c r="I15" s="278"/>
      <c r="J15" s="286"/>
      <c r="K15" s="274"/>
      <c r="L15" s="597"/>
      <c r="M15" s="51" t="s">
        <v>5</v>
      </c>
      <c r="N15" s="41" t="s">
        <v>11</v>
      </c>
      <c r="O15" s="42">
        <f>IF(N15="SÍ",10,"0")</f>
        <v>10</v>
      </c>
      <c r="P15" s="288"/>
      <c r="Q15" s="240"/>
      <c r="R15" s="334"/>
      <c r="S15" s="240"/>
      <c r="T15" s="242"/>
      <c r="U15" s="281"/>
      <c r="V15" s="284"/>
      <c r="W15" s="274"/>
      <c r="X15" s="598"/>
      <c r="Y15" s="212"/>
      <c r="Z15" s="598"/>
      <c r="AA15" s="598"/>
      <c r="AB15" s="212"/>
      <c r="AC15" s="599"/>
      <c r="AD15" s="550"/>
      <c r="AE15" s="276"/>
      <c r="AF15" s="595"/>
      <c r="AG15" s="596"/>
      <c r="AH15" s="596"/>
      <c r="AI15" s="596"/>
      <c r="AJ15" s="596"/>
      <c r="AK15" s="596"/>
      <c r="AL15" s="596"/>
    </row>
    <row r="16" spans="1:38" ht="45.75" customHeight="1" x14ac:dyDescent="0.2">
      <c r="A16" s="588"/>
      <c r="B16" s="237"/>
      <c r="C16" s="307"/>
      <c r="D16" s="236"/>
      <c r="E16" s="235"/>
      <c r="F16" s="307"/>
      <c r="G16" s="238"/>
      <c r="H16" s="277"/>
      <c r="I16" s="279"/>
      <c r="J16" s="286"/>
      <c r="K16" s="275"/>
      <c r="L16" s="597"/>
      <c r="M16" s="53" t="s">
        <v>35</v>
      </c>
      <c r="N16" s="41" t="s">
        <v>11</v>
      </c>
      <c r="O16" s="42">
        <f>IF(N16="SÍ",30,"0")</f>
        <v>30</v>
      </c>
      <c r="P16" s="288"/>
      <c r="Q16" s="240"/>
      <c r="R16" s="334"/>
      <c r="S16" s="240"/>
      <c r="T16" s="242"/>
      <c r="U16" s="282"/>
      <c r="V16" s="285"/>
      <c r="W16" s="275"/>
      <c r="X16" s="598"/>
      <c r="Y16" s="212"/>
      <c r="Z16" s="598"/>
      <c r="AA16" s="598"/>
      <c r="AB16" s="212"/>
      <c r="AC16" s="599"/>
      <c r="AD16" s="550"/>
      <c r="AE16" s="276"/>
      <c r="AF16" s="595"/>
      <c r="AG16" s="596"/>
      <c r="AH16" s="596"/>
      <c r="AI16" s="596"/>
      <c r="AJ16" s="596"/>
      <c r="AK16" s="596"/>
      <c r="AL16" s="596"/>
    </row>
    <row r="17" spans="1:38" ht="35.25" customHeight="1" x14ac:dyDescent="0.2">
      <c r="A17" s="588" t="s">
        <v>201</v>
      </c>
      <c r="B17" s="237" t="s">
        <v>202</v>
      </c>
      <c r="C17" s="305" t="s">
        <v>214</v>
      </c>
      <c r="D17" s="234" t="s">
        <v>67</v>
      </c>
      <c r="E17" s="234" t="s">
        <v>215</v>
      </c>
      <c r="F17" s="305" t="s">
        <v>216</v>
      </c>
      <c r="G17" s="237" t="s">
        <v>15</v>
      </c>
      <c r="H17" s="236" t="str">
        <f>IF(G17="(1) RARA VEZ","1", IF(G17="(2) IMPROBABLE","2",IF(G17="(3) POSIBLE","3",IF(G17="(4) PROBABLE","4",IF(G17="(5) CASI SEGURO","5","")))))</f>
        <v>3</v>
      </c>
      <c r="I17" s="278" t="s">
        <v>64</v>
      </c>
      <c r="J17" s="286" t="str">
        <f>IF(I17="(1) INSIGNIFICANTE","1",IF(I17="(2) MENOR","2",IF(I17="(3) MODERADO","3",IF(I17="(4) MAYOR","4",IF(I17="(5) CATASTRÓFICO","5","")))))</f>
        <v>2</v>
      </c>
      <c r="K17" s="210">
        <f>+H17*J17</f>
        <v>6</v>
      </c>
      <c r="L17" s="590" t="s">
        <v>217</v>
      </c>
      <c r="M17" s="50" t="s">
        <v>6</v>
      </c>
      <c r="N17" s="41" t="s">
        <v>11</v>
      </c>
      <c r="O17" s="79">
        <f>IF(N17="SÍ",15,"0")</f>
        <v>15</v>
      </c>
      <c r="P17" s="287">
        <f>SUM(O17:O23)</f>
        <v>85</v>
      </c>
      <c r="Q17" s="239">
        <f>IF(AND(P17&gt;=0,P17&lt;=50),0,IF(AND(P17&gt;50,P17&lt;=75),1,IF(AND(P17&gt;75,P17&lt;=100),2,"REVISAR")))</f>
        <v>2</v>
      </c>
      <c r="R17" s="333" t="s">
        <v>8</v>
      </c>
      <c r="S17" s="239">
        <f>IF(R17="PROBABILIDAD",H17-Q17,J17-Q17)</f>
        <v>1</v>
      </c>
      <c r="T17" s="241">
        <f>IF($S17&lt;=0,1,$S17)</f>
        <v>1</v>
      </c>
      <c r="U17" s="280" t="str">
        <f>IF(AND($R17="PROBABILIDAD",$T17=1),$AK$2,IF(AND(R17="PROBABILIDAD",$T17=2),$AK$3,IF(AND($R17="PROBABILIDAD",$T17=3),$AK$4,IF(AND($R17="PROBABILIDAD",$T17=4),#REF!,IF(AND($R17="PROBABILIDAD",$T17=5),#REF!,$G17)))))</f>
        <v>(1) RARA VEZ</v>
      </c>
      <c r="V17" s="283" t="str">
        <f>IF(AND($R17="IMPACTO",$T17=1),$AJ$2,IF(AND(R17="IMPACTO",$T17=2),$AJ$3,IF(AND($R17="IMPACTO",$T17=3),$AJ$4,IF(AND($R17="IMPACTO",$T17=4),$AJ$5,IF(AND($R17="IMPACTO",$T17=5),$AJ$6,I17)))))</f>
        <v>(2) MENOR</v>
      </c>
      <c r="W17" s="273">
        <f>IF(R17="PROBABILIDAD",T17*J17,T17*H17)</f>
        <v>2</v>
      </c>
      <c r="X17" s="591" t="s">
        <v>218</v>
      </c>
      <c r="Y17" s="592">
        <v>43739</v>
      </c>
      <c r="Z17" s="591" t="s">
        <v>219</v>
      </c>
      <c r="AA17" s="591" t="s">
        <v>220</v>
      </c>
      <c r="AB17" s="593">
        <v>43707</v>
      </c>
      <c r="AC17" s="541" t="s">
        <v>221</v>
      </c>
      <c r="AD17" s="541" t="s">
        <v>211</v>
      </c>
      <c r="AE17" s="235" t="s">
        <v>222</v>
      </c>
      <c r="AF17" s="595" t="s">
        <v>223</v>
      </c>
      <c r="AG17" s="596"/>
      <c r="AH17" s="596"/>
      <c r="AI17" s="596"/>
      <c r="AJ17" s="596"/>
      <c r="AK17" s="596"/>
      <c r="AL17" s="596"/>
    </row>
    <row r="18" spans="1:38" ht="35.25" customHeight="1" x14ac:dyDescent="0.2">
      <c r="A18" s="588"/>
      <c r="B18" s="237"/>
      <c r="C18" s="306"/>
      <c r="D18" s="212"/>
      <c r="E18" s="234"/>
      <c r="F18" s="306"/>
      <c r="G18" s="237"/>
      <c r="H18" s="276"/>
      <c r="I18" s="278"/>
      <c r="J18" s="286"/>
      <c r="K18" s="210"/>
      <c r="L18" s="597"/>
      <c r="M18" s="51" t="s">
        <v>7</v>
      </c>
      <c r="N18" s="41" t="s">
        <v>11</v>
      </c>
      <c r="O18" s="42">
        <f>IF(N18="SÍ",5,"0")</f>
        <v>5</v>
      </c>
      <c r="P18" s="288"/>
      <c r="Q18" s="240"/>
      <c r="R18" s="334"/>
      <c r="S18" s="240"/>
      <c r="T18" s="242"/>
      <c r="U18" s="281"/>
      <c r="V18" s="284"/>
      <c r="W18" s="210"/>
      <c r="X18" s="600"/>
      <c r="Y18" s="212"/>
      <c r="Z18" s="598"/>
      <c r="AA18" s="598"/>
      <c r="AB18" s="212"/>
      <c r="AC18" s="550"/>
      <c r="AD18" s="550"/>
      <c r="AE18" s="276"/>
      <c r="AF18" s="595"/>
      <c r="AG18" s="596"/>
      <c r="AH18" s="596"/>
      <c r="AI18" s="596"/>
      <c r="AJ18" s="596"/>
      <c r="AK18" s="596"/>
      <c r="AL18" s="596"/>
    </row>
    <row r="19" spans="1:38" ht="35.25" customHeight="1" x14ac:dyDescent="0.2">
      <c r="A19" s="588"/>
      <c r="B19" s="237"/>
      <c r="C19" s="306"/>
      <c r="D19" s="212"/>
      <c r="E19" s="234"/>
      <c r="F19" s="306"/>
      <c r="G19" s="237"/>
      <c r="H19" s="276"/>
      <c r="I19" s="278"/>
      <c r="J19" s="286"/>
      <c r="K19" s="274"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MODERADA</v>
      </c>
      <c r="L19" s="597"/>
      <c r="M19" s="52" t="s">
        <v>3</v>
      </c>
      <c r="N19" s="41" t="s">
        <v>12</v>
      </c>
      <c r="O19" s="42" t="str">
        <f>IF(N19="SÍ",15,"0")</f>
        <v>0</v>
      </c>
      <c r="P19" s="288"/>
      <c r="Q19" s="240"/>
      <c r="R19" s="334"/>
      <c r="S19" s="240"/>
      <c r="T19" s="242"/>
      <c r="U19" s="281"/>
      <c r="V19" s="284"/>
      <c r="W19" s="274" t="str">
        <f>IF(AND(U17="(1) RARA VEZ",V17="(1) INSIGNIFICANTE"),"BAJA",IF(AND(U17="(1) RARA VEZ",V17="(2) MENOR"),"BAJA",IF(AND(U17="(2) IMPROBABLE",V17="(1) INSIGNIFICANTE"),"BAJA",IF(AND(U17="(3) POSIBLE",V17="(1) INSIGNIFICANTE"),"BAJA",IF(AND(U17="(4) PROBABLE",V17="(1) INSIGNIFICANTE"),"MODERADO",IF(AND(U17="(5)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BAJA</v>
      </c>
      <c r="X19" s="600"/>
      <c r="Y19" s="212"/>
      <c r="Z19" s="598"/>
      <c r="AA19" s="598"/>
      <c r="AB19" s="212"/>
      <c r="AC19" s="550"/>
      <c r="AD19" s="550"/>
      <c r="AE19" s="276"/>
      <c r="AF19" s="595"/>
      <c r="AG19" s="596"/>
      <c r="AH19" s="596"/>
      <c r="AI19" s="596"/>
      <c r="AJ19" s="596"/>
      <c r="AK19" s="596"/>
      <c r="AL19" s="596"/>
    </row>
    <row r="20" spans="1:38" ht="35.25" customHeight="1" x14ac:dyDescent="0.2">
      <c r="A20" s="588"/>
      <c r="B20" s="237"/>
      <c r="C20" s="306"/>
      <c r="D20" s="212"/>
      <c r="E20" s="234"/>
      <c r="F20" s="306"/>
      <c r="G20" s="237"/>
      <c r="H20" s="276"/>
      <c r="I20" s="278"/>
      <c r="J20" s="286"/>
      <c r="K20" s="274"/>
      <c r="L20" s="597"/>
      <c r="M20" s="52" t="s">
        <v>4</v>
      </c>
      <c r="N20" s="41" t="s">
        <v>11</v>
      </c>
      <c r="O20" s="42">
        <f>IF(N20="SÍ",10,"0")</f>
        <v>10</v>
      </c>
      <c r="P20" s="288"/>
      <c r="Q20" s="240"/>
      <c r="R20" s="334"/>
      <c r="S20" s="240"/>
      <c r="T20" s="242"/>
      <c r="U20" s="281"/>
      <c r="V20" s="284"/>
      <c r="W20" s="274"/>
      <c r="X20" s="600"/>
      <c r="Y20" s="212"/>
      <c r="Z20" s="598"/>
      <c r="AA20" s="598"/>
      <c r="AB20" s="212"/>
      <c r="AC20" s="550"/>
      <c r="AD20" s="550"/>
      <c r="AE20" s="276"/>
      <c r="AF20" s="595"/>
      <c r="AG20" s="596"/>
      <c r="AH20" s="596"/>
      <c r="AI20" s="596"/>
      <c r="AJ20" s="596"/>
      <c r="AK20" s="596"/>
      <c r="AL20" s="596"/>
    </row>
    <row r="21" spans="1:38" ht="35.25" customHeight="1" x14ac:dyDescent="0.2">
      <c r="A21" s="588"/>
      <c r="B21" s="237"/>
      <c r="C21" s="306"/>
      <c r="D21" s="212"/>
      <c r="E21" s="234"/>
      <c r="F21" s="306"/>
      <c r="G21" s="237"/>
      <c r="H21" s="276"/>
      <c r="I21" s="278"/>
      <c r="J21" s="286"/>
      <c r="K21" s="274"/>
      <c r="L21" s="597"/>
      <c r="M21" s="51" t="s">
        <v>36</v>
      </c>
      <c r="N21" s="41" t="s">
        <v>11</v>
      </c>
      <c r="O21" s="42">
        <f>IF(N21="SÍ",15,"0")</f>
        <v>15</v>
      </c>
      <c r="P21" s="288"/>
      <c r="Q21" s="240"/>
      <c r="R21" s="334"/>
      <c r="S21" s="240"/>
      <c r="T21" s="242"/>
      <c r="U21" s="281"/>
      <c r="V21" s="284"/>
      <c r="W21" s="274"/>
      <c r="X21" s="600"/>
      <c r="Y21" s="212"/>
      <c r="Z21" s="598"/>
      <c r="AA21" s="598"/>
      <c r="AB21" s="212"/>
      <c r="AC21" s="550"/>
      <c r="AD21" s="550"/>
      <c r="AE21" s="276"/>
      <c r="AF21" s="595"/>
      <c r="AG21" s="596"/>
      <c r="AH21" s="596"/>
      <c r="AI21" s="596"/>
      <c r="AJ21" s="596"/>
      <c r="AK21" s="596"/>
      <c r="AL21" s="596"/>
    </row>
    <row r="22" spans="1:38" ht="35.25" customHeight="1" x14ac:dyDescent="0.2">
      <c r="A22" s="588"/>
      <c r="B22" s="237"/>
      <c r="C22" s="306"/>
      <c r="D22" s="212"/>
      <c r="E22" s="234"/>
      <c r="F22" s="306"/>
      <c r="G22" s="237"/>
      <c r="H22" s="276"/>
      <c r="I22" s="278"/>
      <c r="J22" s="286"/>
      <c r="K22" s="274"/>
      <c r="L22" s="597"/>
      <c r="M22" s="51" t="s">
        <v>5</v>
      </c>
      <c r="N22" s="41" t="s">
        <v>11</v>
      </c>
      <c r="O22" s="42">
        <f>IF(N22="SÍ",10,"0")</f>
        <v>10</v>
      </c>
      <c r="P22" s="288"/>
      <c r="Q22" s="240"/>
      <c r="R22" s="334"/>
      <c r="S22" s="240"/>
      <c r="T22" s="242"/>
      <c r="U22" s="281"/>
      <c r="V22" s="284"/>
      <c r="W22" s="274"/>
      <c r="X22" s="600"/>
      <c r="Y22" s="212"/>
      <c r="Z22" s="598"/>
      <c r="AA22" s="598"/>
      <c r="AB22" s="212"/>
      <c r="AC22" s="550"/>
      <c r="AD22" s="550"/>
      <c r="AE22" s="276"/>
      <c r="AF22" s="595"/>
      <c r="AG22" s="596"/>
      <c r="AH22" s="596"/>
      <c r="AI22" s="596"/>
      <c r="AJ22" s="596"/>
      <c r="AK22" s="596"/>
      <c r="AL22" s="596"/>
    </row>
    <row r="23" spans="1:38" ht="35.25" customHeight="1" x14ac:dyDescent="0.2">
      <c r="A23" s="588"/>
      <c r="B23" s="237"/>
      <c r="C23" s="307"/>
      <c r="D23" s="236"/>
      <c r="E23" s="234"/>
      <c r="F23" s="307"/>
      <c r="G23" s="238"/>
      <c r="H23" s="277"/>
      <c r="I23" s="279"/>
      <c r="J23" s="286"/>
      <c r="K23" s="275"/>
      <c r="L23" s="597"/>
      <c r="M23" s="53" t="s">
        <v>35</v>
      </c>
      <c r="N23" s="41" t="s">
        <v>11</v>
      </c>
      <c r="O23" s="42">
        <f>IF(N23="SÍ",30,"0")</f>
        <v>30</v>
      </c>
      <c r="P23" s="288"/>
      <c r="Q23" s="240"/>
      <c r="R23" s="334"/>
      <c r="S23" s="240"/>
      <c r="T23" s="242"/>
      <c r="U23" s="282"/>
      <c r="V23" s="285"/>
      <c r="W23" s="274"/>
      <c r="X23" s="600"/>
      <c r="Y23" s="212"/>
      <c r="Z23" s="598"/>
      <c r="AA23" s="598"/>
      <c r="AB23" s="212"/>
      <c r="AC23" s="550"/>
      <c r="AD23" s="550"/>
      <c r="AE23" s="276"/>
    </row>
    <row r="24" spans="1:38" ht="36.75" customHeight="1" x14ac:dyDescent="0.2">
      <c r="A24" s="588" t="s">
        <v>201</v>
      </c>
      <c r="B24" s="237" t="s">
        <v>202</v>
      </c>
      <c r="C24" s="305" t="s">
        <v>224</v>
      </c>
      <c r="D24" s="234" t="s">
        <v>67</v>
      </c>
      <c r="E24" s="234" t="s">
        <v>225</v>
      </c>
      <c r="F24" s="305" t="s">
        <v>226</v>
      </c>
      <c r="G24" s="237" t="s">
        <v>15</v>
      </c>
      <c r="H24" s="236" t="str">
        <f>IF(G24="(1) RARA VEZ","1", IF(G24="(2) IMPROBABLE","2",IF(G24="(3) POSIBLE","3",IF(G24="(4) PROBABLE","4",IF(G24="(5) CASI SEGURO","5","")))))</f>
        <v>3</v>
      </c>
      <c r="I24" s="278" t="s">
        <v>66</v>
      </c>
      <c r="J24" s="286" t="str">
        <f>IF(I24="(1) INSIGNIFICANTE","1",IF(I24="(2) MENOR","2",IF(I24="(3) MODERADO","3",IF(I24="(4) MAYOR","4",IF(I24="(5) CATASTRÓFICO","5","")))))</f>
        <v>3</v>
      </c>
      <c r="K24" s="210">
        <f>+H24*J24</f>
        <v>9</v>
      </c>
      <c r="L24" s="590" t="s">
        <v>227</v>
      </c>
      <c r="M24" s="50" t="s">
        <v>6</v>
      </c>
      <c r="N24" s="41" t="s">
        <v>11</v>
      </c>
      <c r="O24" s="79">
        <f>IF(N24="SÍ",15,"0")</f>
        <v>15</v>
      </c>
      <c r="P24" s="287">
        <f>SUM(O24:O30)</f>
        <v>85</v>
      </c>
      <c r="Q24" s="239">
        <f>IF(AND(P24&gt;=0,P24&lt;=50),0,IF(AND(P24&gt;50,P24&lt;=75),1,IF(AND(P24&gt;75,P24&lt;=100),2,"REVISAR")))</f>
        <v>2</v>
      </c>
      <c r="R24" s="333" t="s">
        <v>8</v>
      </c>
      <c r="S24" s="239">
        <f>IF(R24="PROBABILIDAD",H24-Q24,J24-Q24)</f>
        <v>1</v>
      </c>
      <c r="T24" s="241">
        <f>IF($S24&lt;=0,1,$S24)</f>
        <v>1</v>
      </c>
      <c r="U24" s="280" t="str">
        <f>IF(AND($R24="PROBABILIDAD",$T24=1),$AK$2,IF(AND(R24="PROBABILIDAD",$T24=2),$AK$3,IF(AND($R24="PROBABILIDAD",$T24=3),$AK$4,IF(AND($R24="PROBABILIDAD",$T24=4),#REF!,IF(AND($R24="PROBABILIDAD",$T24=5),#REF!,$G24)))))</f>
        <v>(1) RARA VEZ</v>
      </c>
      <c r="V24" s="283" t="str">
        <f>IF(AND($R24="IMPACTO",$T24=1),$AJ$2,IF(AND(R24="IMPACTO",$T24=2),$AJ$3,IF(AND($R24="IMPACTO",$T24=3),$AJ$4,IF(AND($R24="IMPACTO",$T24=4),$AJ$5,IF(AND($R24="IMPACTO",$T24=5),$AJ$6,I24)))))</f>
        <v>(3) MODERADO</v>
      </c>
      <c r="W24" s="273">
        <f>IF(R24="PROBABILIDAD",T24*J24,T24*H24)</f>
        <v>3</v>
      </c>
      <c r="X24" s="591" t="s">
        <v>228</v>
      </c>
      <c r="Y24" s="592">
        <v>43739</v>
      </c>
      <c r="Z24" s="591" t="s">
        <v>229</v>
      </c>
      <c r="AA24" s="591" t="s">
        <v>230</v>
      </c>
      <c r="AB24" s="593">
        <v>43707</v>
      </c>
      <c r="AC24" s="601" t="s">
        <v>231</v>
      </c>
      <c r="AD24" s="541" t="s">
        <v>211</v>
      </c>
      <c r="AE24" s="235" t="s">
        <v>232</v>
      </c>
      <c r="AF24" s="595" t="s">
        <v>233</v>
      </c>
      <c r="AG24" s="596"/>
      <c r="AH24" s="596"/>
      <c r="AI24" s="596"/>
      <c r="AJ24" s="596"/>
      <c r="AK24" s="596"/>
      <c r="AL24" s="596"/>
    </row>
    <row r="25" spans="1:38" ht="36.75" customHeight="1" x14ac:dyDescent="0.2">
      <c r="A25" s="588"/>
      <c r="B25" s="237"/>
      <c r="C25" s="306"/>
      <c r="D25" s="212"/>
      <c r="E25" s="234"/>
      <c r="F25" s="306"/>
      <c r="G25" s="237"/>
      <c r="H25" s="276"/>
      <c r="I25" s="278"/>
      <c r="J25" s="286"/>
      <c r="K25" s="210"/>
      <c r="L25" s="597"/>
      <c r="M25" s="51" t="s">
        <v>7</v>
      </c>
      <c r="N25" s="41" t="s">
        <v>11</v>
      </c>
      <c r="O25" s="42">
        <f>IF(N25="SÍ",5,"0")</f>
        <v>5</v>
      </c>
      <c r="P25" s="288"/>
      <c r="Q25" s="240"/>
      <c r="R25" s="334"/>
      <c r="S25" s="240"/>
      <c r="T25" s="242"/>
      <c r="U25" s="281"/>
      <c r="V25" s="284"/>
      <c r="W25" s="210"/>
      <c r="X25" s="598"/>
      <c r="Y25" s="212"/>
      <c r="Z25" s="598"/>
      <c r="AA25" s="598"/>
      <c r="AB25" s="212"/>
      <c r="AC25" s="602"/>
      <c r="AD25" s="550"/>
      <c r="AE25" s="545"/>
      <c r="AF25" s="595"/>
      <c r="AG25" s="596"/>
      <c r="AH25" s="596"/>
      <c r="AI25" s="596"/>
      <c r="AJ25" s="596"/>
      <c r="AK25" s="596"/>
      <c r="AL25" s="596"/>
    </row>
    <row r="26" spans="1:38" ht="36.75" customHeight="1" x14ac:dyDescent="0.2">
      <c r="A26" s="588"/>
      <c r="B26" s="237"/>
      <c r="C26" s="306"/>
      <c r="D26" s="212"/>
      <c r="E26" s="234"/>
      <c r="F26" s="306"/>
      <c r="G26" s="237"/>
      <c r="H26" s="276"/>
      <c r="I26" s="278"/>
      <c r="J26" s="286"/>
      <c r="K26" s="274" t="str">
        <f>IF(AND(G24="(1) RARA VEZ",I24="(1) INSIGNIFICANTE"),"BAJA",IF(AND(G24="(1) RARA VEZ",I24="(2) MENOR"),"BAJA",IF(AND(G24="(2) IMPROBABLE",I24="(1) INSIGNIFICANTE"),"BAJA",IF(AND(G24="(3) POSIBLE",I24="(1) INSIGNIFICANTE"),"BAJA",IF(AND(G24="(4) PROBABLE",I24="(1) INSIGNIFICANTE"),"MODERADA",IF(AND(G24="(5) CASI SEGURO",I24="(1) INSIGNIFICANTE"),"ALTA",IF(AND(G24="(2) IMPROBABLE",I24="(2) MENOR"),"BAJA",IF(AND(G24="(3) POSIBLE",I24="(2) MENOR"),"MODERADA",IF(AND(G24="(4) PROBABLE",I24="(2) MENOR"),"ALTA",IF(AND(G24="(5) CASI SEGURO",I24="(2) MENOR"),"ALTA",IF(AND(G24="(1) RARA VEZ",I24="(3) MODERADO"),"MODERADA",IF(AND(G24="(2) IMPROBABLE",I24="(3) MODERADO"),"MODERADA",IF(AND(G24="(3) POSIBLE",I24="(3) MODERADO"),"ALTA",IF(AND(G24="(4) PROBABLE",I24="(3) MODERADO"),"ALTA",IF(AND(G24="(5) CASI SEGURO",I24="(3) MODERADO"),"EXTREMA",IF(AND(G24="(1) RARA VEZ",I24="(4) MAYOR"),"ALTA",IF(AND(G24="(2) IMPROBABLE",I24="(4) MAYOR"),"ALTA",IF(AND(G24="(3) POSIBLE",I24="(4) MAYOR"),"EXTREMA",IF(AND(G24="(4) PROBABLE",I24="(4) MAYOR"),"EXTREMA",IF(AND(G24="(5) CASI SEGURO",I24="(4) MAYOR"),"EXTREMA",IF(AND(G24="(1) RARA VEZ",I24="(5) CATASTRÓFICO"),"ALTA",IF(AND(G24="(2) IMPROBABLE",I24="(5) CATASTRÓFICO"),"EXTREMA",IF(AND(G24="(3) POSIBLE",I24="(5) CATASTRÓFICO"),"EXTREMA",IF(AND(G24="(4) PROBABLE",I24="(5) CATASTRÓFICO"),"EXTREMA",IF(AND(G24="(5) CASI SEGURO",I24="(5) CATASTRÓFICO"),"EXTREMA")))))))))))))))))))))))))</f>
        <v>ALTA</v>
      </c>
      <c r="L26" s="597"/>
      <c r="M26" s="52" t="s">
        <v>3</v>
      </c>
      <c r="N26" s="41" t="s">
        <v>12</v>
      </c>
      <c r="O26" s="42" t="str">
        <f>IF(N26="SÍ",15,"0")</f>
        <v>0</v>
      </c>
      <c r="P26" s="288"/>
      <c r="Q26" s="240"/>
      <c r="R26" s="334"/>
      <c r="S26" s="240"/>
      <c r="T26" s="242"/>
      <c r="U26" s="281"/>
      <c r="V26" s="284"/>
      <c r="W26" s="274" t="str">
        <f>IF(AND(U24="(1) RARA VEZ",V24="(1) INSIGNIFICANTE"),"BAJA",IF(AND(U24="(1) RARA VEZ",V24="(2) MENOR"),"BAJA",IF(AND(U24="(2) IMPROBABLE",V24="(1) INSIGNIFICANTE"),"BAJA",IF(AND(U24="(3) POSIBLE",V24="(1) INSIGNIFICANTE"),"BAJA",IF(AND(U24="(4) PROBABLE",V24="(1) INSIGNIFICANTE"),"MODERADO",IF(AND(U24="(5) CASI SEGURO",V24="(1) INSIGNIFICANTE"),"ALTA",IF(AND(U24="(2) IMPROBABLE",V24="(2) MENOR"),"BAJA",IF(AND(U24="(3) POSIBLE",V24="(2) MENOR"),"MODERADA",IF(AND(U24="(4) PROBABLE",V24="(2) MENOR"),"ALTA",IF(AND(U24="(5) CASI SEGURO",V24="(2) MENOR"),"ALTA",IF(AND(U24="(1) RARA VEZ",V24="(3) MODERADO"),"MODERADA",IF(AND(U24="(2) IMPROBABLE",V24="(3) MODERADO"),"MODERADA",IF(AND(U24="(3) POSIBLE",V24="(3) MODERADO"),"ALTA",IF(AND(U24="(4) PROBABLE",V24="(3) MODERADO"),"ALTA",IF(AND(U24="(5) CASI SEGURO",V24="(3) MODERADO"),"EXTREMA",IF(AND(U24="(1) RARA VEZ",V24="(4) MAYOR"),"ALTA",IF(AND(U24="(2) IMPROBABLE",V24="(4) MAYOR"),"ALTA",IF(AND(U24="(3) POSIBLE",V24="(4) MAYOR"),"EXTREMA",IF(AND(U24="(4) PROBABLE",V24="(4) MAYOR"),"EXTREMA",IF(AND(U24="(5) CASI SEGURO",V24="(4) MAYOR"),"EXTREMA",IF(AND(U24="(1) RARA VEZ",V24="(5) CATASTRÓFICO"),"ALTA",IF(AND(U24="(2) IMPROBABLE",V24="(5) CATASTRÓFICO"),"EXTREMA",IF(AND(U24="(3) POSIBLE",V24="(5) CATASTRÓFICO"),"EXTREMA",IF(AND(U24="(4) PROBABLE",V24="(5) CATASTRÓFICO"),"EXTREMA",IF(AND(U24="(5) CASI SEGURO",V24="(5) CATASTRÓFICO"),"EXTREMA")))))))))))))))))))))))))</f>
        <v>MODERADA</v>
      </c>
      <c r="X26" s="598"/>
      <c r="Y26" s="212"/>
      <c r="Z26" s="598"/>
      <c r="AA26" s="598"/>
      <c r="AB26" s="212"/>
      <c r="AC26" s="602"/>
      <c r="AD26" s="550"/>
      <c r="AE26" s="545"/>
      <c r="AF26" s="595"/>
      <c r="AG26" s="596"/>
      <c r="AH26" s="596"/>
      <c r="AI26" s="596"/>
      <c r="AJ26" s="596"/>
      <c r="AK26" s="596"/>
      <c r="AL26" s="596"/>
    </row>
    <row r="27" spans="1:38" ht="36.75" customHeight="1" x14ac:dyDescent="0.2">
      <c r="A27" s="588"/>
      <c r="B27" s="237"/>
      <c r="C27" s="306"/>
      <c r="D27" s="212"/>
      <c r="E27" s="234"/>
      <c r="F27" s="306"/>
      <c r="G27" s="237"/>
      <c r="H27" s="276"/>
      <c r="I27" s="278"/>
      <c r="J27" s="286"/>
      <c r="K27" s="274"/>
      <c r="L27" s="597"/>
      <c r="M27" s="52" t="s">
        <v>4</v>
      </c>
      <c r="N27" s="41" t="s">
        <v>11</v>
      </c>
      <c r="O27" s="42">
        <f>IF(N27="SÍ",10,"0")</f>
        <v>10</v>
      </c>
      <c r="P27" s="288"/>
      <c r="Q27" s="240"/>
      <c r="R27" s="334"/>
      <c r="S27" s="240"/>
      <c r="T27" s="242"/>
      <c r="U27" s="281"/>
      <c r="V27" s="284"/>
      <c r="W27" s="274"/>
      <c r="X27" s="598"/>
      <c r="Y27" s="212"/>
      <c r="Z27" s="598"/>
      <c r="AA27" s="598"/>
      <c r="AB27" s="212"/>
      <c r="AC27" s="602"/>
      <c r="AD27" s="550"/>
      <c r="AE27" s="545"/>
      <c r="AF27" s="595"/>
      <c r="AG27" s="596"/>
      <c r="AH27" s="596"/>
      <c r="AI27" s="596"/>
      <c r="AJ27" s="596"/>
      <c r="AK27" s="596"/>
      <c r="AL27" s="596"/>
    </row>
    <row r="28" spans="1:38" ht="36.75" customHeight="1" x14ac:dyDescent="0.2">
      <c r="A28" s="588"/>
      <c r="B28" s="237"/>
      <c r="C28" s="306"/>
      <c r="D28" s="212"/>
      <c r="E28" s="234"/>
      <c r="F28" s="306"/>
      <c r="G28" s="237"/>
      <c r="H28" s="276"/>
      <c r="I28" s="278"/>
      <c r="J28" s="286"/>
      <c r="K28" s="274"/>
      <c r="L28" s="597"/>
      <c r="M28" s="51" t="s">
        <v>36</v>
      </c>
      <c r="N28" s="41" t="s">
        <v>11</v>
      </c>
      <c r="O28" s="42">
        <f>IF(N28="SÍ",15,"0")</f>
        <v>15</v>
      </c>
      <c r="P28" s="288"/>
      <c r="Q28" s="240"/>
      <c r="R28" s="334"/>
      <c r="S28" s="240"/>
      <c r="T28" s="242"/>
      <c r="U28" s="281"/>
      <c r="V28" s="284"/>
      <c r="W28" s="274"/>
      <c r="X28" s="598"/>
      <c r="Y28" s="212"/>
      <c r="Z28" s="598"/>
      <c r="AA28" s="598"/>
      <c r="AB28" s="212"/>
      <c r="AC28" s="602"/>
      <c r="AD28" s="550"/>
      <c r="AE28" s="545"/>
      <c r="AF28" s="595"/>
      <c r="AG28" s="596"/>
      <c r="AH28" s="596"/>
      <c r="AI28" s="596"/>
      <c r="AJ28" s="596"/>
      <c r="AK28" s="596"/>
      <c r="AL28" s="596"/>
    </row>
    <row r="29" spans="1:38" ht="36.75" customHeight="1" x14ac:dyDescent="0.2">
      <c r="A29" s="588"/>
      <c r="B29" s="237"/>
      <c r="C29" s="306"/>
      <c r="D29" s="212"/>
      <c r="E29" s="234"/>
      <c r="F29" s="306"/>
      <c r="G29" s="237"/>
      <c r="H29" s="276"/>
      <c r="I29" s="278"/>
      <c r="J29" s="286"/>
      <c r="K29" s="274"/>
      <c r="L29" s="597"/>
      <c r="M29" s="51" t="s">
        <v>5</v>
      </c>
      <c r="N29" s="41" t="s">
        <v>11</v>
      </c>
      <c r="O29" s="42">
        <f>IF(N29="SÍ",10,"0")</f>
        <v>10</v>
      </c>
      <c r="P29" s="288"/>
      <c r="Q29" s="240"/>
      <c r="R29" s="334"/>
      <c r="S29" s="240"/>
      <c r="T29" s="242"/>
      <c r="U29" s="281"/>
      <c r="V29" s="284"/>
      <c r="W29" s="274"/>
      <c r="X29" s="598"/>
      <c r="Y29" s="212"/>
      <c r="Z29" s="598"/>
      <c r="AA29" s="598"/>
      <c r="AB29" s="212"/>
      <c r="AC29" s="602"/>
      <c r="AD29" s="550"/>
      <c r="AE29" s="545"/>
      <c r="AF29" s="595"/>
      <c r="AG29" s="596"/>
      <c r="AH29" s="596"/>
      <c r="AI29" s="596"/>
      <c r="AJ29" s="596"/>
      <c r="AK29" s="596"/>
      <c r="AL29" s="596"/>
    </row>
    <row r="30" spans="1:38" ht="36.75" customHeight="1" x14ac:dyDescent="0.2">
      <c r="A30" s="588"/>
      <c r="B30" s="237"/>
      <c r="C30" s="307"/>
      <c r="D30" s="212"/>
      <c r="E30" s="234"/>
      <c r="F30" s="307"/>
      <c r="G30" s="238"/>
      <c r="H30" s="277"/>
      <c r="I30" s="279"/>
      <c r="J30" s="286"/>
      <c r="K30" s="275"/>
      <c r="L30" s="597"/>
      <c r="M30" s="53" t="s">
        <v>35</v>
      </c>
      <c r="N30" s="41" t="s">
        <v>11</v>
      </c>
      <c r="O30" s="42">
        <f>IF(N30="SÍ",30,"0")</f>
        <v>30</v>
      </c>
      <c r="P30" s="288"/>
      <c r="Q30" s="240"/>
      <c r="R30" s="334"/>
      <c r="S30" s="240"/>
      <c r="T30" s="242"/>
      <c r="U30" s="282"/>
      <c r="V30" s="285"/>
      <c r="W30" s="274"/>
      <c r="X30" s="598"/>
      <c r="Y30" s="212"/>
      <c r="Z30" s="598"/>
      <c r="AA30" s="598"/>
      <c r="AB30" s="212"/>
      <c r="AC30" s="602"/>
      <c r="AD30" s="550"/>
      <c r="AE30" s="545"/>
    </row>
    <row r="31" spans="1:38" ht="33.75" customHeight="1" x14ac:dyDescent="0.2">
      <c r="A31" s="588" t="s">
        <v>201</v>
      </c>
      <c r="B31" s="237" t="s">
        <v>202</v>
      </c>
      <c r="C31" s="305" t="s">
        <v>234</v>
      </c>
      <c r="D31" s="234" t="s">
        <v>67</v>
      </c>
      <c r="E31" s="234" t="s">
        <v>235</v>
      </c>
      <c r="F31" s="305" t="s">
        <v>236</v>
      </c>
      <c r="G31" s="237" t="s">
        <v>14</v>
      </c>
      <c r="H31" s="236" t="str">
        <f>IF(G31="(1) RARA VEZ","1", IF(G31="(2) IMPROBABLE","2",IF(G31="(3) POSIBLE","3",IF(G31="(4) PROBABLE","4",IF(G31="(5) CASI SEGURO","5","")))))</f>
        <v>2</v>
      </c>
      <c r="I31" s="278" t="s">
        <v>66</v>
      </c>
      <c r="J31" s="286" t="str">
        <f>IF(I31="(1) INSIGNIFICANTE","1",IF(I31="(2) MENOR","2",IF(I31="(3) MODERADO","3",IF(I31="(4) MAYOR","4",IF(I31="(5) CATASTRÓFICO","5","")))))</f>
        <v>3</v>
      </c>
      <c r="K31" s="210">
        <f>+H31*J31</f>
        <v>6</v>
      </c>
      <c r="L31" s="603" t="s">
        <v>237</v>
      </c>
      <c r="M31" s="50" t="s">
        <v>6</v>
      </c>
      <c r="N31" s="41" t="s">
        <v>11</v>
      </c>
      <c r="O31" s="79">
        <f>IF(N31="SÍ",15,"0")</f>
        <v>15</v>
      </c>
      <c r="P31" s="287">
        <f>SUM(O31:O37)</f>
        <v>85</v>
      </c>
      <c r="Q31" s="239">
        <f>IF(AND(P31&gt;=0,P31&lt;=50),0,IF(AND(P31&gt;50,P31&lt;=75),1,IF(AND(P31&gt;75,P31&lt;=100),2,"REVISAR")))</f>
        <v>2</v>
      </c>
      <c r="R31" s="333" t="s">
        <v>8</v>
      </c>
      <c r="S31" s="239">
        <f>IF(R31="PROBABILIDAD",H31-Q31,J31-Q31)</f>
        <v>0</v>
      </c>
      <c r="T31" s="241">
        <f>IF($S31&lt;=0,1,$S31)</f>
        <v>1</v>
      </c>
      <c r="U31" s="280" t="str">
        <f>IF(AND($R31="PROBABILIDAD",$T31=1),$AK$2,IF(AND(R31="PROBABILIDAD",$T31=2),$AK$3,IF(AND($R31="PROBABILIDAD",$T31=3),$AK$4,IF(AND($R31="PROBABILIDAD",$T31=4),#REF!,IF(AND($R31="PROBABILIDAD",$T31=5),#REF!,$G31)))))</f>
        <v>(1) RARA VEZ</v>
      </c>
      <c r="V31" s="283" t="str">
        <f>IF(AND($R31="IMPACTO",$T31=1),$AJ$2,IF(AND(R31="IMPACTO",$T31=2),$AJ$3,IF(AND($R31="IMPACTO",$T31=3),$AJ$4,IF(AND($R31="IMPACTO",$T31=4),$AJ$5,IF(AND($R31="IMPACTO",$T31=5),$AJ$6,I31)))))</f>
        <v>(3) MODERADO</v>
      </c>
      <c r="W31" s="273">
        <f>IF(R31="PROBABILIDAD",T31*J31,T31*H31)</f>
        <v>3</v>
      </c>
      <c r="X31" s="591" t="s">
        <v>238</v>
      </c>
      <c r="Y31" s="592">
        <v>43739</v>
      </c>
      <c r="Z31" s="591" t="s">
        <v>239</v>
      </c>
      <c r="AA31" s="541" t="s">
        <v>240</v>
      </c>
      <c r="AB31" s="593">
        <v>43707</v>
      </c>
      <c r="AC31" s="601" t="s">
        <v>241</v>
      </c>
      <c r="AD31" s="541" t="s">
        <v>211</v>
      </c>
      <c r="AE31" s="279" t="s">
        <v>242</v>
      </c>
      <c r="AF31" s="595" t="s">
        <v>243</v>
      </c>
      <c r="AG31" s="596"/>
      <c r="AH31" s="596"/>
      <c r="AI31" s="596"/>
      <c r="AJ31" s="596"/>
      <c r="AK31" s="596"/>
      <c r="AL31" s="596"/>
    </row>
    <row r="32" spans="1:38" ht="33.75" customHeight="1" x14ac:dyDescent="0.2">
      <c r="A32" s="588"/>
      <c r="B32" s="237"/>
      <c r="C32" s="306"/>
      <c r="D32" s="212"/>
      <c r="E32" s="234"/>
      <c r="F32" s="306"/>
      <c r="G32" s="237"/>
      <c r="H32" s="276"/>
      <c r="I32" s="278"/>
      <c r="J32" s="286"/>
      <c r="K32" s="210"/>
      <c r="L32" s="604"/>
      <c r="M32" s="51" t="s">
        <v>7</v>
      </c>
      <c r="N32" s="41" t="s">
        <v>11</v>
      </c>
      <c r="O32" s="42">
        <f>IF(N32="SÍ",5,"0")</f>
        <v>5</v>
      </c>
      <c r="P32" s="288"/>
      <c r="Q32" s="240"/>
      <c r="R32" s="334"/>
      <c r="S32" s="240"/>
      <c r="T32" s="242"/>
      <c r="U32" s="281"/>
      <c r="V32" s="284"/>
      <c r="W32" s="210"/>
      <c r="X32" s="598"/>
      <c r="Y32" s="212"/>
      <c r="Z32" s="598"/>
      <c r="AA32" s="549"/>
      <c r="AB32" s="212"/>
      <c r="AC32" s="605"/>
      <c r="AD32" s="550"/>
      <c r="AE32" s="606"/>
      <c r="AF32" s="595"/>
      <c r="AG32" s="596"/>
      <c r="AH32" s="596"/>
      <c r="AI32" s="596"/>
      <c r="AJ32" s="596"/>
      <c r="AK32" s="596"/>
      <c r="AL32" s="596"/>
    </row>
    <row r="33" spans="1:38" ht="33.75" customHeight="1" x14ac:dyDescent="0.2">
      <c r="A33" s="588"/>
      <c r="B33" s="237"/>
      <c r="C33" s="306"/>
      <c r="D33" s="212"/>
      <c r="E33" s="234"/>
      <c r="F33" s="306"/>
      <c r="G33" s="237"/>
      <c r="H33" s="276"/>
      <c r="I33" s="278"/>
      <c r="J33" s="286"/>
      <c r="K33" s="274" t="str">
        <f>IF(AND(G31="(1) RARA VEZ",I31="(1) INSIGNIFICANTE"),"BAJA",IF(AND(G31="(1) RARA VEZ",I31="(2) MENOR"),"BAJA",IF(AND(G31="(2) IMPROBABLE",I31="(1) INSIGNIFICANTE"),"BAJA",IF(AND(G31="(3) POSIBLE",I31="(1) INSIGNIFICANTE"),"BAJA",IF(AND(G31="(4) PROBABLE",I31="(1) INSIGNIFICANTE"),"MODERADA",IF(AND(G31="(5) CASI SEGURO",I31="(1) INSIGNIFICANTE"),"ALTA",IF(AND(G31="(2) IMPROBABLE",I31="(2) MENOR"),"BAJA",IF(AND(G31="(3) POSIBLE",I31="(2) MENOR"),"MODERADA",IF(AND(G31="(4) PROBABLE",I31="(2) MENOR"),"ALTA",IF(AND(G31="(5) CASI SEGURO",I31="(2) MENOR"),"ALTA",IF(AND(G31="(1) RARA VEZ",I31="(3) MODERADO"),"MODERADA",IF(AND(G31="(2) IMPROBABLE",I31="(3) MODERADO"),"MODERADA",IF(AND(G31="(3) POSIBLE",I31="(3) MODERADO"),"ALTA",IF(AND(G31="(4) PROBABLE",I31="(3) MODERADO"),"ALTA",IF(AND(G31="(5) CASI SEGURO",I31="(3) MODERADO"),"EXTREMA",IF(AND(G31="(1) RARA VEZ",I31="(4) MAYOR"),"ALTA",IF(AND(G31="(2) IMPROBABLE",I31="(4) MAYOR"),"ALTA",IF(AND(G31="(3) POSIBLE",I31="(4) MAYOR"),"EXTREMA",IF(AND(G31="(4) PROBABLE",I31="(4) MAYOR"),"EXTREMA",IF(AND(G31="(5) CASI SEGURO",I31="(4) MAYOR"),"EXTREMA",IF(AND(G31="(1) RARA VEZ",I31="(5) CATASTRÓFICO"),"ALTA",IF(AND(G31="(2) IMPROBABLE",I31="(5) CATASTRÓFICO"),"EXTREMA",IF(AND(G31="(3) POSIBLE",I31="(5) CATASTRÓFICO"),"EXTREMA",IF(AND(G31="(4) PROBABLE",I31="(5) CATASTRÓFICO"),"EXTREMA",IF(AND(G31="(5) CASI SEGURO",I31="(5) CATASTRÓFICO"),"EXTREMA")))))))))))))))))))))))))</f>
        <v>MODERADA</v>
      </c>
      <c r="L33" s="604"/>
      <c r="M33" s="52" t="s">
        <v>3</v>
      </c>
      <c r="N33" s="41" t="s">
        <v>12</v>
      </c>
      <c r="O33" s="42" t="str">
        <f>IF(N33="SÍ",15,"0")</f>
        <v>0</v>
      </c>
      <c r="P33" s="288"/>
      <c r="Q33" s="240"/>
      <c r="R33" s="334"/>
      <c r="S33" s="240"/>
      <c r="T33" s="242"/>
      <c r="U33" s="281"/>
      <c r="V33" s="284"/>
      <c r="W33" s="274" t="str">
        <f>IF(AND(U31="(1) RARA VEZ",V31="(1) INSIGNIFICANTE"),"BAJA",IF(AND(U31="(1) RARA VEZ",V31="(2) MENOR"),"BAJA",IF(AND(U31="(2) IMPROBABLE",V31="(1) INSIGNIFICANTE"),"BAJA",IF(AND(U31="(3) POSIBLE",V31="(1) INSIGNIFICANTE"),"BAJA",IF(AND(U31="(4) PROBABLE",V31="(1) INSIGNIFICANTE"),"MODERADO",IF(AND(U31="(5) CASI SEGURO",V31="(1) INSIGNIFICANTE"),"ALTA",IF(AND(U31="(2) IMPROBABLE",V31="(2) MENOR"),"BAJA",IF(AND(U31="(3) POSIBLE",V31="(2) MENOR"),"MODERADA",IF(AND(U31="(4) PROBABLE",V31="(2) MENOR"),"ALTA",IF(AND(U31="(5) CASI SEGURO",V31="(2) MENOR"),"ALTA",IF(AND(U31="(1) RARA VEZ",V31="(3) MODERADO"),"MODERADA",IF(AND(U31="(2) IMPROBABLE",V31="(3) MODERADO"),"MODERADA",IF(AND(U31="(3) POSIBLE",V31="(3) MODERADO"),"ALTA",IF(AND(U31="(4) PROBABLE",V31="(3) MODERADO"),"ALTA",IF(AND(U31="(5) CASI SEGURO",V31="(3) MODERADO"),"EXTREMA",IF(AND(U31="(1) RARA VEZ",V31="(4) MAYOR"),"ALTA",IF(AND(U31="(2) IMPROBABLE",V31="(4) MAYOR"),"ALTA",IF(AND(U31="(3) POSIBLE",V31="(4) MAYOR"),"EXTREMA",IF(AND(U31="(4) PROBABLE",V31="(4) MAYOR"),"EXTREMA",IF(AND(U31="(5) CASI SEGURO",V31="(4) MAYOR"),"EXTREMA",IF(AND(U31="(1) RARA VEZ",V31="(5) CATASTRÓFICO"),"ALTA",IF(AND(U31="(2) IMPROBABLE",V31="(5) CATASTRÓFICO"),"EXTREMA",IF(AND(U31="(3) POSIBLE",V31="(5) CATASTRÓFICO"),"EXTREMA",IF(AND(U31="(4) PROBABLE",V31="(5) CATASTRÓFICO"),"EXTREMA",IF(AND(U31="(5) CASI SEGURO",V31="(5) CATASTRÓFICO"),"EXTREMA")))))))))))))))))))))))))</f>
        <v>MODERADA</v>
      </c>
      <c r="X33" s="598"/>
      <c r="Y33" s="212"/>
      <c r="Z33" s="598"/>
      <c r="AA33" s="549"/>
      <c r="AB33" s="212"/>
      <c r="AC33" s="605"/>
      <c r="AD33" s="550"/>
      <c r="AE33" s="606"/>
      <c r="AF33" s="595"/>
      <c r="AG33" s="596"/>
      <c r="AH33" s="596"/>
      <c r="AI33" s="596"/>
      <c r="AJ33" s="596"/>
      <c r="AK33" s="596"/>
      <c r="AL33" s="596"/>
    </row>
    <row r="34" spans="1:38" ht="33.75" customHeight="1" x14ac:dyDescent="0.2">
      <c r="A34" s="588"/>
      <c r="B34" s="237"/>
      <c r="C34" s="306"/>
      <c r="D34" s="212"/>
      <c r="E34" s="234"/>
      <c r="F34" s="306"/>
      <c r="G34" s="237"/>
      <c r="H34" s="276"/>
      <c r="I34" s="278"/>
      <c r="J34" s="286"/>
      <c r="K34" s="274"/>
      <c r="L34" s="604"/>
      <c r="M34" s="52" t="s">
        <v>4</v>
      </c>
      <c r="N34" s="41" t="s">
        <v>11</v>
      </c>
      <c r="O34" s="42">
        <f>IF(N34="SÍ",10,"0")</f>
        <v>10</v>
      </c>
      <c r="P34" s="288"/>
      <c r="Q34" s="240"/>
      <c r="R34" s="334"/>
      <c r="S34" s="240"/>
      <c r="T34" s="242"/>
      <c r="U34" s="281"/>
      <c r="V34" s="284"/>
      <c r="W34" s="274"/>
      <c r="X34" s="598"/>
      <c r="Y34" s="212"/>
      <c r="Z34" s="598"/>
      <c r="AA34" s="549"/>
      <c r="AB34" s="212"/>
      <c r="AC34" s="605"/>
      <c r="AD34" s="550"/>
      <c r="AE34" s="606"/>
      <c r="AF34" s="595"/>
      <c r="AG34" s="596"/>
      <c r="AH34" s="596"/>
      <c r="AI34" s="596"/>
      <c r="AJ34" s="596"/>
      <c r="AK34" s="596"/>
      <c r="AL34" s="596"/>
    </row>
    <row r="35" spans="1:38" ht="33.75" customHeight="1" x14ac:dyDescent="0.2">
      <c r="A35" s="588"/>
      <c r="B35" s="237"/>
      <c r="C35" s="306"/>
      <c r="D35" s="212"/>
      <c r="E35" s="234"/>
      <c r="F35" s="306"/>
      <c r="G35" s="237"/>
      <c r="H35" s="276"/>
      <c r="I35" s="278"/>
      <c r="J35" s="286"/>
      <c r="K35" s="274"/>
      <c r="L35" s="604"/>
      <c r="M35" s="51" t="s">
        <v>36</v>
      </c>
      <c r="N35" s="41" t="s">
        <v>11</v>
      </c>
      <c r="O35" s="42">
        <f>IF(N35="SÍ",15,"0")</f>
        <v>15</v>
      </c>
      <c r="P35" s="288"/>
      <c r="Q35" s="240"/>
      <c r="R35" s="334"/>
      <c r="S35" s="240"/>
      <c r="T35" s="242"/>
      <c r="U35" s="281"/>
      <c r="V35" s="284"/>
      <c r="W35" s="274"/>
      <c r="X35" s="598"/>
      <c r="Y35" s="212"/>
      <c r="Z35" s="598"/>
      <c r="AA35" s="549"/>
      <c r="AB35" s="212"/>
      <c r="AC35" s="605"/>
      <c r="AD35" s="550"/>
      <c r="AE35" s="606"/>
      <c r="AF35" s="595"/>
      <c r="AG35" s="596"/>
      <c r="AH35" s="596"/>
      <c r="AI35" s="596"/>
      <c r="AJ35" s="596"/>
      <c r="AK35" s="596"/>
      <c r="AL35" s="596"/>
    </row>
    <row r="36" spans="1:38" ht="33.75" customHeight="1" x14ac:dyDescent="0.2">
      <c r="A36" s="588"/>
      <c r="B36" s="237"/>
      <c r="C36" s="306"/>
      <c r="D36" s="212"/>
      <c r="E36" s="234"/>
      <c r="F36" s="306"/>
      <c r="G36" s="237"/>
      <c r="H36" s="276"/>
      <c r="I36" s="278"/>
      <c r="J36" s="286"/>
      <c r="K36" s="274"/>
      <c r="L36" s="604"/>
      <c r="M36" s="51" t="s">
        <v>5</v>
      </c>
      <c r="N36" s="41" t="s">
        <v>11</v>
      </c>
      <c r="O36" s="42">
        <f>IF(N36="SÍ",10,"0")</f>
        <v>10</v>
      </c>
      <c r="P36" s="288"/>
      <c r="Q36" s="240"/>
      <c r="R36" s="334"/>
      <c r="S36" s="240"/>
      <c r="T36" s="242"/>
      <c r="U36" s="281"/>
      <c r="V36" s="284"/>
      <c r="W36" s="274"/>
      <c r="X36" s="598"/>
      <c r="Y36" s="212"/>
      <c r="Z36" s="598"/>
      <c r="AA36" s="549"/>
      <c r="AB36" s="212"/>
      <c r="AC36" s="605"/>
      <c r="AD36" s="550"/>
      <c r="AE36" s="606"/>
      <c r="AF36" s="595"/>
      <c r="AG36" s="596"/>
      <c r="AH36" s="596"/>
      <c r="AI36" s="596"/>
      <c r="AJ36" s="596"/>
      <c r="AK36" s="596"/>
      <c r="AL36" s="596"/>
    </row>
    <row r="37" spans="1:38" ht="57" customHeight="1" x14ac:dyDescent="0.2">
      <c r="A37" s="588"/>
      <c r="B37" s="237"/>
      <c r="C37" s="307"/>
      <c r="D37" s="212"/>
      <c r="E37" s="235"/>
      <c r="F37" s="307"/>
      <c r="G37" s="238"/>
      <c r="H37" s="277"/>
      <c r="I37" s="279"/>
      <c r="J37" s="286"/>
      <c r="K37" s="275"/>
      <c r="L37" s="604"/>
      <c r="M37" s="53" t="s">
        <v>35</v>
      </c>
      <c r="N37" s="41" t="s">
        <v>11</v>
      </c>
      <c r="O37" s="42">
        <f>IF(N37="SÍ",30,"0")</f>
        <v>30</v>
      </c>
      <c r="P37" s="288"/>
      <c r="Q37" s="240"/>
      <c r="R37" s="334"/>
      <c r="S37" s="240"/>
      <c r="T37" s="242"/>
      <c r="U37" s="282"/>
      <c r="V37" s="285"/>
      <c r="W37" s="274"/>
      <c r="X37" s="598"/>
      <c r="Y37" s="212"/>
      <c r="Z37" s="598"/>
      <c r="AA37" s="549"/>
      <c r="AB37" s="212"/>
      <c r="AC37" s="605"/>
      <c r="AD37" s="550"/>
      <c r="AE37" s="606"/>
      <c r="AF37" s="607" t="s">
        <v>244</v>
      </c>
      <c r="AG37" s="608" t="s">
        <v>245</v>
      </c>
      <c r="AH37" s="608"/>
      <c r="AI37" s="608"/>
      <c r="AJ37" s="608"/>
      <c r="AK37" s="608"/>
      <c r="AL37" s="608"/>
    </row>
    <row r="38" spans="1:38" ht="32.25" customHeight="1" x14ac:dyDescent="0.2">
      <c r="A38" s="216" t="s">
        <v>94</v>
      </c>
      <c r="B38" s="216"/>
      <c r="C38" s="216"/>
      <c r="D38" s="216"/>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607"/>
      <c r="AG38" s="608"/>
      <c r="AH38" s="608"/>
      <c r="AI38" s="608"/>
      <c r="AJ38" s="608"/>
      <c r="AK38" s="608"/>
      <c r="AL38" s="608"/>
    </row>
    <row r="39" spans="1:38" ht="21.75" customHeight="1" x14ac:dyDescent="0.2">
      <c r="A39" s="298" t="s">
        <v>34</v>
      </c>
      <c r="B39" s="298"/>
      <c r="C39" s="299"/>
      <c r="D39" s="299"/>
      <c r="E39" s="299"/>
      <c r="F39" s="299"/>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row>
    <row r="40" spans="1:38" ht="27.75" customHeight="1" x14ac:dyDescent="0.2">
      <c r="A40" s="304" t="s">
        <v>55</v>
      </c>
      <c r="B40" s="304"/>
      <c r="C40" s="304" t="s">
        <v>71</v>
      </c>
      <c r="D40" s="304"/>
      <c r="E40" s="304"/>
      <c r="F40" s="304"/>
      <c r="G40" s="304"/>
      <c r="H40" s="304"/>
      <c r="I40" s="304"/>
      <c r="J40" s="304"/>
      <c r="K40" s="304"/>
      <c r="L40" s="304"/>
      <c r="M40" s="304"/>
      <c r="N40" s="304"/>
      <c r="O40" s="304"/>
      <c r="P40" s="304"/>
      <c r="Q40" s="304"/>
      <c r="R40" s="304"/>
      <c r="S40" s="304"/>
      <c r="T40" s="304"/>
      <c r="U40" s="304"/>
      <c r="V40" s="304"/>
      <c r="W40" s="304"/>
      <c r="X40" s="304"/>
      <c r="Y40" s="304"/>
      <c r="Z40" s="300" t="s">
        <v>91</v>
      </c>
      <c r="AA40" s="300"/>
      <c r="AB40" s="300"/>
      <c r="AC40" s="301" t="s">
        <v>26</v>
      </c>
      <c r="AD40" s="302"/>
      <c r="AE40" s="303"/>
    </row>
    <row r="41" spans="1:38" s="43" customFormat="1" ht="27.75" customHeight="1" x14ac:dyDescent="0.2">
      <c r="A41" s="574">
        <v>1</v>
      </c>
      <c r="B41" s="575"/>
      <c r="C41" s="234" t="s">
        <v>246</v>
      </c>
      <c r="D41" s="609"/>
      <c r="E41" s="609"/>
      <c r="F41" s="609"/>
      <c r="G41" s="609"/>
      <c r="H41" s="609"/>
      <c r="I41" s="609"/>
      <c r="J41" s="609"/>
      <c r="K41" s="609"/>
      <c r="L41" s="609"/>
      <c r="M41" s="609"/>
      <c r="N41" s="609"/>
      <c r="O41" s="609"/>
      <c r="P41" s="609"/>
      <c r="Q41" s="609"/>
      <c r="R41" s="609"/>
      <c r="S41" s="609"/>
      <c r="T41" s="609"/>
      <c r="U41" s="609"/>
      <c r="V41" s="609"/>
      <c r="W41" s="609"/>
      <c r="X41" s="609"/>
      <c r="Y41" s="609"/>
      <c r="Z41" s="610">
        <v>43488</v>
      </c>
      <c r="AA41" s="295"/>
      <c r="AB41" s="296"/>
      <c r="AC41" s="297" t="s">
        <v>247</v>
      </c>
      <c r="AD41" s="297"/>
      <c r="AE41" s="297"/>
    </row>
    <row r="42" spans="1:38" s="43" customFormat="1" ht="27.75" customHeight="1" x14ac:dyDescent="0.2">
      <c r="A42" s="574">
        <v>2</v>
      </c>
      <c r="B42" s="575"/>
      <c r="C42" s="278" t="s">
        <v>248</v>
      </c>
      <c r="D42" s="611"/>
      <c r="E42" s="611"/>
      <c r="F42" s="611"/>
      <c r="G42" s="611"/>
      <c r="H42" s="611"/>
      <c r="I42" s="611"/>
      <c r="J42" s="611"/>
      <c r="K42" s="611"/>
      <c r="L42" s="611"/>
      <c r="M42" s="611"/>
      <c r="N42" s="611"/>
      <c r="O42" s="611"/>
      <c r="P42" s="611"/>
      <c r="Q42" s="611"/>
      <c r="R42" s="611"/>
      <c r="S42" s="611"/>
      <c r="T42" s="611"/>
      <c r="U42" s="611"/>
      <c r="V42" s="611"/>
      <c r="W42" s="611"/>
      <c r="X42" s="611"/>
      <c r="Y42" s="611"/>
      <c r="Z42" s="610"/>
      <c r="AA42" s="295"/>
      <c r="AB42" s="296"/>
      <c r="AC42" s="297" t="s">
        <v>247</v>
      </c>
      <c r="AD42" s="297"/>
      <c r="AE42" s="297"/>
    </row>
    <row r="43" spans="1:38" s="43" customFormat="1" ht="27.75" customHeight="1" x14ac:dyDescent="0.2">
      <c r="A43" s="574">
        <v>3</v>
      </c>
      <c r="B43" s="575"/>
      <c r="C43" s="278" t="s">
        <v>249</v>
      </c>
      <c r="D43" s="611"/>
      <c r="E43" s="611"/>
      <c r="F43" s="611"/>
      <c r="G43" s="611"/>
      <c r="H43" s="611"/>
      <c r="I43" s="611"/>
      <c r="J43" s="611"/>
      <c r="K43" s="611"/>
      <c r="L43" s="611"/>
      <c r="M43" s="611"/>
      <c r="N43" s="611"/>
      <c r="O43" s="611"/>
      <c r="P43" s="611"/>
      <c r="Q43" s="611"/>
      <c r="R43" s="611"/>
      <c r="S43" s="611"/>
      <c r="T43" s="611"/>
      <c r="U43" s="611"/>
      <c r="V43" s="611"/>
      <c r="W43" s="611"/>
      <c r="X43" s="611"/>
      <c r="Y43" s="611"/>
      <c r="Z43" s="610">
        <v>43592</v>
      </c>
      <c r="AA43" s="295"/>
      <c r="AB43" s="296"/>
      <c r="AC43" s="297" t="s">
        <v>247</v>
      </c>
      <c r="AD43" s="297"/>
      <c r="AE43" s="297"/>
    </row>
    <row r="44" spans="1:38" s="43" customFormat="1" ht="27.75" customHeight="1" x14ac:dyDescent="0.2">
      <c r="A44" s="574">
        <v>4</v>
      </c>
      <c r="B44" s="575"/>
      <c r="C44" s="278" t="s">
        <v>250</v>
      </c>
      <c r="D44" s="611"/>
      <c r="E44" s="611"/>
      <c r="F44" s="611"/>
      <c r="G44" s="611"/>
      <c r="H44" s="611"/>
      <c r="I44" s="611"/>
      <c r="J44" s="611"/>
      <c r="K44" s="611"/>
      <c r="L44" s="611"/>
      <c r="M44" s="611"/>
      <c r="N44" s="611"/>
      <c r="O44" s="611"/>
      <c r="P44" s="611"/>
      <c r="Q44" s="611"/>
      <c r="R44" s="611"/>
      <c r="S44" s="611"/>
      <c r="T44" s="611"/>
      <c r="U44" s="611"/>
      <c r="V44" s="611"/>
      <c r="W44" s="611"/>
      <c r="X44" s="611"/>
      <c r="Y44" s="611"/>
      <c r="Z44" s="610">
        <v>43707</v>
      </c>
      <c r="AA44" s="295"/>
      <c r="AB44" s="296"/>
      <c r="AC44" s="297" t="s">
        <v>247</v>
      </c>
      <c r="AD44" s="297"/>
      <c r="AE44" s="297"/>
    </row>
    <row r="45" spans="1:38" ht="15" customHeight="1" x14ac:dyDescent="0.2">
      <c r="A45" s="291" t="s">
        <v>37</v>
      </c>
      <c r="B45" s="292"/>
      <c r="C45" s="292"/>
      <c r="D45" s="292"/>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2"/>
      <c r="AE45" s="293"/>
    </row>
    <row r="46" spans="1:38" ht="30.75" customHeight="1" x14ac:dyDescent="0.2">
      <c r="A46" s="210" t="s">
        <v>26</v>
      </c>
      <c r="B46" s="210"/>
      <c r="C46" s="210"/>
      <c r="D46" s="210"/>
      <c r="E46" s="210"/>
      <c r="F46" s="210"/>
      <c r="G46" s="210" t="s">
        <v>82</v>
      </c>
      <c r="H46" s="210"/>
      <c r="I46" s="210"/>
      <c r="J46" s="210"/>
      <c r="K46" s="210"/>
      <c r="L46" s="210"/>
      <c r="M46" s="210"/>
      <c r="N46" s="210" t="s">
        <v>73</v>
      </c>
      <c r="O46" s="210"/>
      <c r="P46" s="210"/>
      <c r="Q46" s="210"/>
      <c r="R46" s="210"/>
      <c r="S46" s="210"/>
      <c r="T46" s="210"/>
      <c r="U46" s="210"/>
      <c r="V46" s="210"/>
      <c r="W46" s="210"/>
      <c r="X46" s="210"/>
      <c r="Y46" s="210"/>
      <c r="Z46" s="210"/>
      <c r="AA46" s="211" t="str">
        <f>IF(OR(X5="X",U5="X"),"APOYO OFICINA ASESORA DE PLANEACIÓN","APOYO OFICINA DE CONTROL INTERNO")</f>
        <v>APOYO OFICINA DE CONTROL INTERNO</v>
      </c>
      <c r="AB46" s="211"/>
      <c r="AC46" s="211"/>
      <c r="AD46" s="211"/>
      <c r="AE46" s="211"/>
      <c r="AF46" s="60"/>
      <c r="AG46" s="60"/>
      <c r="AH46" s="44"/>
    </row>
    <row r="47" spans="1:38" ht="37.5" customHeight="1" x14ac:dyDescent="0.2">
      <c r="A47" s="87" t="s">
        <v>95</v>
      </c>
      <c r="B47" s="612" t="s">
        <v>251</v>
      </c>
      <c r="C47" s="613"/>
      <c r="D47" s="613"/>
      <c r="E47" s="613"/>
      <c r="F47" s="613"/>
      <c r="G47" s="87" t="s">
        <v>95</v>
      </c>
      <c r="H47" s="614" t="s">
        <v>252</v>
      </c>
      <c r="I47" s="615"/>
      <c r="J47" s="615"/>
      <c r="K47" s="615"/>
      <c r="L47" s="615"/>
      <c r="M47" s="616"/>
      <c r="N47" s="328" t="s">
        <v>95</v>
      </c>
      <c r="O47" s="329"/>
      <c r="P47" s="329"/>
      <c r="Q47" s="329"/>
      <c r="R47" s="330"/>
      <c r="S47" s="54"/>
      <c r="T47" s="54"/>
      <c r="U47" s="614" t="s">
        <v>253</v>
      </c>
      <c r="V47" s="615"/>
      <c r="W47" s="615"/>
      <c r="X47" s="615"/>
      <c r="Y47" s="615"/>
      <c r="Z47" s="616"/>
      <c r="AA47" s="87" t="s">
        <v>95</v>
      </c>
      <c r="AB47" s="574"/>
      <c r="AC47" s="326"/>
      <c r="AD47" s="326"/>
      <c r="AE47" s="327"/>
      <c r="AF47" s="60"/>
      <c r="AG47" s="60"/>
      <c r="AH47" s="44"/>
    </row>
    <row r="48" spans="1:38" s="43" customFormat="1" ht="33.75" customHeight="1" x14ac:dyDescent="0.2">
      <c r="A48" s="55" t="s">
        <v>32</v>
      </c>
      <c r="B48" s="617" t="s">
        <v>247</v>
      </c>
      <c r="C48" s="617"/>
      <c r="D48" s="617"/>
      <c r="E48" s="617"/>
      <c r="F48" s="617"/>
      <c r="G48" s="55" t="s">
        <v>32</v>
      </c>
      <c r="H48" s="617" t="s">
        <v>254</v>
      </c>
      <c r="I48" s="617"/>
      <c r="J48" s="617"/>
      <c r="K48" s="617"/>
      <c r="L48" s="617"/>
      <c r="M48" s="617"/>
      <c r="N48" s="177" t="s">
        <v>32</v>
      </c>
      <c r="O48" s="581"/>
      <c r="P48" s="581"/>
      <c r="Q48" s="581"/>
      <c r="R48" s="582"/>
      <c r="S48" s="54"/>
      <c r="T48" s="54"/>
      <c r="U48" s="587" t="s">
        <v>164</v>
      </c>
      <c r="V48" s="587"/>
      <c r="W48" s="587"/>
      <c r="X48" s="587"/>
      <c r="Y48" s="587"/>
      <c r="Z48" s="587"/>
      <c r="AA48" s="55" t="s">
        <v>32</v>
      </c>
      <c r="AB48" s="618"/>
      <c r="AC48" s="618"/>
      <c r="AD48" s="618"/>
      <c r="AE48" s="618"/>
      <c r="AF48" s="61"/>
      <c r="AG48" s="61"/>
      <c r="AH48" s="45"/>
    </row>
    <row r="49" spans="1:34" s="43" customFormat="1" ht="15" x14ac:dyDescent="0.2">
      <c r="A49" s="55" t="s">
        <v>33</v>
      </c>
      <c r="B49" s="613" t="s">
        <v>255</v>
      </c>
      <c r="C49" s="613"/>
      <c r="D49" s="613"/>
      <c r="E49" s="613"/>
      <c r="F49" s="613"/>
      <c r="G49" s="55" t="s">
        <v>33</v>
      </c>
      <c r="H49" s="613" t="s">
        <v>256</v>
      </c>
      <c r="I49" s="613"/>
      <c r="J49" s="613"/>
      <c r="K49" s="613"/>
      <c r="L49" s="613"/>
      <c r="M49" s="613"/>
      <c r="N49" s="213" t="s">
        <v>33</v>
      </c>
      <c r="O49" s="214"/>
      <c r="P49" s="214"/>
      <c r="Q49" s="214"/>
      <c r="R49" s="215"/>
      <c r="S49" s="54"/>
      <c r="T49" s="54"/>
      <c r="U49" s="212" t="s">
        <v>257</v>
      </c>
      <c r="V49" s="212"/>
      <c r="W49" s="212"/>
      <c r="X49" s="212"/>
      <c r="Y49" s="212"/>
      <c r="Z49" s="212"/>
      <c r="AA49" s="55" t="s">
        <v>33</v>
      </c>
      <c r="AB49" s="212"/>
      <c r="AC49" s="212"/>
      <c r="AD49" s="212"/>
      <c r="AE49" s="212"/>
      <c r="AF49" s="61"/>
      <c r="AG49" s="61"/>
      <c r="AH49" s="45"/>
    </row>
    <row r="50" spans="1:34" s="43" customFormat="1" x14ac:dyDescent="0.2">
      <c r="D50" s="46"/>
      <c r="AF50" s="45"/>
      <c r="AG50" s="45"/>
      <c r="AH50" s="45"/>
    </row>
    <row r="51" spans="1:34" x14ac:dyDescent="0.2">
      <c r="AF51" s="44"/>
      <c r="AG51" s="44"/>
      <c r="AH51" s="44"/>
    </row>
    <row r="52" spans="1:34" x14ac:dyDescent="0.2">
      <c r="AF52" s="44"/>
      <c r="AG52" s="44"/>
      <c r="AH52" s="44"/>
    </row>
  </sheetData>
  <mergeCells count="203">
    <mergeCell ref="B49:F49"/>
    <mergeCell ref="H49:M49"/>
    <mergeCell ref="N49:R49"/>
    <mergeCell ref="U49:Z49"/>
    <mergeCell ref="AB49:AE49"/>
    <mergeCell ref="B47:F47"/>
    <mergeCell ref="H47:M47"/>
    <mergeCell ref="N47:R47"/>
    <mergeCell ref="U47:Z47"/>
    <mergeCell ref="AB47:AE47"/>
    <mergeCell ref="B48:F48"/>
    <mergeCell ref="H48:M48"/>
    <mergeCell ref="N48:R48"/>
    <mergeCell ref="U48:Z48"/>
    <mergeCell ref="AB48:AE48"/>
    <mergeCell ref="A44:B44"/>
    <mergeCell ref="C44:Y44"/>
    <mergeCell ref="Z44:AB44"/>
    <mergeCell ref="AC44:AE44"/>
    <mergeCell ref="A45:AE45"/>
    <mergeCell ref="A46:F46"/>
    <mergeCell ref="G46:M46"/>
    <mergeCell ref="N46:Z46"/>
    <mergeCell ref="AA46:AE46"/>
    <mergeCell ref="A42:B42"/>
    <mergeCell ref="C42:Y42"/>
    <mergeCell ref="Z42:AB42"/>
    <mergeCell ref="AC42:AE42"/>
    <mergeCell ref="A43:B43"/>
    <mergeCell ref="C43:Y43"/>
    <mergeCell ref="Z43:AB43"/>
    <mergeCell ref="AC43:AE43"/>
    <mergeCell ref="A39:AE39"/>
    <mergeCell ref="A40:B40"/>
    <mergeCell ref="C40:Y40"/>
    <mergeCell ref="Z40:AB40"/>
    <mergeCell ref="AC40:AE40"/>
    <mergeCell ref="A41:B41"/>
    <mergeCell ref="C41:Y41"/>
    <mergeCell ref="Z41:AB41"/>
    <mergeCell ref="AC41:AE41"/>
    <mergeCell ref="AB31:AB37"/>
    <mergeCell ref="AC31:AC37"/>
    <mergeCell ref="AD31:AD37"/>
    <mergeCell ref="AE31:AE37"/>
    <mergeCell ref="AF31:AL36"/>
    <mergeCell ref="K33:K37"/>
    <mergeCell ref="W33:W37"/>
    <mergeCell ref="AF37:AF38"/>
    <mergeCell ref="AG37:AL38"/>
    <mergeCell ref="A38:AE38"/>
    <mergeCell ref="V31:V37"/>
    <mergeCell ref="W31:W32"/>
    <mergeCell ref="X31:X37"/>
    <mergeCell ref="Y31:Y37"/>
    <mergeCell ref="Z31:Z37"/>
    <mergeCell ref="AA31:AA37"/>
    <mergeCell ref="P31:P37"/>
    <mergeCell ref="Q31:Q37"/>
    <mergeCell ref="R31:R37"/>
    <mergeCell ref="S31:S37"/>
    <mergeCell ref="T31:T37"/>
    <mergeCell ref="U31:U37"/>
    <mergeCell ref="G31:G37"/>
    <mergeCell ref="H31:H37"/>
    <mergeCell ref="I31:I37"/>
    <mergeCell ref="J31:J37"/>
    <mergeCell ref="K31:K32"/>
    <mergeCell ref="L31:L37"/>
    <mergeCell ref="A31:A37"/>
    <mergeCell ref="B31:B37"/>
    <mergeCell ref="C31:C37"/>
    <mergeCell ref="D31:D37"/>
    <mergeCell ref="E31:E37"/>
    <mergeCell ref="F31:F37"/>
    <mergeCell ref="AB24:AB30"/>
    <mergeCell ref="AC24:AC30"/>
    <mergeCell ref="AD24:AD30"/>
    <mergeCell ref="AE24:AE30"/>
    <mergeCell ref="AF24:AL29"/>
    <mergeCell ref="K26:K30"/>
    <mergeCell ref="W26:W30"/>
    <mergeCell ref="V24:V30"/>
    <mergeCell ref="W24:W25"/>
    <mergeCell ref="X24:X30"/>
    <mergeCell ref="Y24:Y30"/>
    <mergeCell ref="Z24:Z30"/>
    <mergeCell ref="AA24:AA30"/>
    <mergeCell ref="P24:P30"/>
    <mergeCell ref="Q24:Q30"/>
    <mergeCell ref="R24:R30"/>
    <mergeCell ref="S24:S30"/>
    <mergeCell ref="T24:T30"/>
    <mergeCell ref="U24:U30"/>
    <mergeCell ref="G24:G30"/>
    <mergeCell ref="H24:H30"/>
    <mergeCell ref="I24:I30"/>
    <mergeCell ref="J24:J30"/>
    <mergeCell ref="K24:K25"/>
    <mergeCell ref="L24:L30"/>
    <mergeCell ref="A24:A30"/>
    <mergeCell ref="B24:B30"/>
    <mergeCell ref="C24:C30"/>
    <mergeCell ref="D24:D30"/>
    <mergeCell ref="E24:E30"/>
    <mergeCell ref="F24:F30"/>
    <mergeCell ref="AB17:AB23"/>
    <mergeCell ref="AC17:AC23"/>
    <mergeCell ref="AD17:AD23"/>
    <mergeCell ref="AE17:AE23"/>
    <mergeCell ref="AF17:AL22"/>
    <mergeCell ref="K19:K23"/>
    <mergeCell ref="W19:W23"/>
    <mergeCell ref="V17:V23"/>
    <mergeCell ref="W17:W18"/>
    <mergeCell ref="X17:X23"/>
    <mergeCell ref="Y17:Y23"/>
    <mergeCell ref="Z17:Z23"/>
    <mergeCell ref="AA17:AA23"/>
    <mergeCell ref="P17:P23"/>
    <mergeCell ref="Q17:Q23"/>
    <mergeCell ref="R17:R23"/>
    <mergeCell ref="S17:S23"/>
    <mergeCell ref="T17:T23"/>
    <mergeCell ref="U17:U23"/>
    <mergeCell ref="G17:G23"/>
    <mergeCell ref="H17:H23"/>
    <mergeCell ref="I17:I23"/>
    <mergeCell ref="J17:J23"/>
    <mergeCell ref="K17:K18"/>
    <mergeCell ref="L17:L23"/>
    <mergeCell ref="A17:A23"/>
    <mergeCell ref="B17:B23"/>
    <mergeCell ref="C17:C23"/>
    <mergeCell ref="D17:D23"/>
    <mergeCell ref="E17:E23"/>
    <mergeCell ref="F17:F23"/>
    <mergeCell ref="AB10:AB16"/>
    <mergeCell ref="AC10:AC16"/>
    <mergeCell ref="AD10:AD16"/>
    <mergeCell ref="AE10:AE16"/>
    <mergeCell ref="AF10:AL16"/>
    <mergeCell ref="K12:K16"/>
    <mergeCell ref="W12:W16"/>
    <mergeCell ref="V10:V16"/>
    <mergeCell ref="W10:W11"/>
    <mergeCell ref="X10:X16"/>
    <mergeCell ref="Y10:Y16"/>
    <mergeCell ref="Z10:Z16"/>
    <mergeCell ref="AA10:AA16"/>
    <mergeCell ref="P10:P16"/>
    <mergeCell ref="Q10:Q16"/>
    <mergeCell ref="R10:R16"/>
    <mergeCell ref="S10:S16"/>
    <mergeCell ref="T10:T16"/>
    <mergeCell ref="U10:U16"/>
    <mergeCell ref="G10:G16"/>
    <mergeCell ref="H10:H16"/>
    <mergeCell ref="I10:I16"/>
    <mergeCell ref="J10:J16"/>
    <mergeCell ref="K10:K11"/>
    <mergeCell ref="L10:L16"/>
    <mergeCell ref="A10:A16"/>
    <mergeCell ref="B10:B16"/>
    <mergeCell ref="C10:C16"/>
    <mergeCell ref="D10:D16"/>
    <mergeCell ref="E10:E16"/>
    <mergeCell ref="F10:F16"/>
    <mergeCell ref="G7:K7"/>
    <mergeCell ref="L7:L9"/>
    <mergeCell ref="M7:AA7"/>
    <mergeCell ref="G8:K8"/>
    <mergeCell ref="M8:M9"/>
    <mergeCell ref="N8:N9"/>
    <mergeCell ref="R8:R9"/>
    <mergeCell ref="U8:W8"/>
    <mergeCell ref="X8:X9"/>
    <mergeCell ref="Y8:AA8"/>
    <mergeCell ref="A6:F6"/>
    <mergeCell ref="G6:AA6"/>
    <mergeCell ref="AB6:AB9"/>
    <mergeCell ref="AC6:AE8"/>
    <mergeCell ref="A7:A9"/>
    <mergeCell ref="B7:B9"/>
    <mergeCell ref="C7:C9"/>
    <mergeCell ref="D7:D9"/>
    <mergeCell ref="E7:E9"/>
    <mergeCell ref="F7:F9"/>
    <mergeCell ref="A5:B5"/>
    <mergeCell ref="C5:F5"/>
    <mergeCell ref="G5:L5"/>
    <mergeCell ref="N5:R5"/>
    <mergeCell ref="V5:W5"/>
    <mergeCell ref="AD5:AE5"/>
    <mergeCell ref="A1:A4"/>
    <mergeCell ref="B1:E2"/>
    <mergeCell ref="F1:AB2"/>
    <mergeCell ref="AD1:AE1"/>
    <mergeCell ref="AD2:AE2"/>
    <mergeCell ref="B3:E4"/>
    <mergeCell ref="F3:AB4"/>
    <mergeCell ref="AD3:AE3"/>
    <mergeCell ref="AD4:AE4"/>
  </mergeCells>
  <conditionalFormatting sqref="K10:K16">
    <cfRule type="expression" dxfId="267" priority="45">
      <formula>$K$12="BAJA"</formula>
    </cfRule>
    <cfRule type="expression" dxfId="266" priority="46">
      <formula>$K$12="MODERADA"</formula>
    </cfRule>
    <cfRule type="expression" dxfId="265" priority="47">
      <formula>$K$12="ALTA"</formula>
    </cfRule>
    <cfRule type="expression" dxfId="264" priority="48">
      <formula>$K$12="EXTREMA"</formula>
    </cfRule>
  </conditionalFormatting>
  <conditionalFormatting sqref="K17:K18">
    <cfRule type="expression" dxfId="263" priority="41">
      <formula>$K$19="BAJA"</formula>
    </cfRule>
    <cfRule type="expression" dxfId="262" priority="42">
      <formula>$K$19="MODERADA"</formula>
    </cfRule>
    <cfRule type="expression" dxfId="261" priority="43">
      <formula>$K$19="ALTA"</formula>
    </cfRule>
    <cfRule type="expression" dxfId="260" priority="44">
      <formula>$K$19="EXTREMA"</formula>
    </cfRule>
  </conditionalFormatting>
  <conditionalFormatting sqref="W17:W23">
    <cfRule type="expression" dxfId="259" priority="37">
      <formula>$W$19="MODERADA"</formula>
    </cfRule>
    <cfRule type="expression" dxfId="258" priority="38">
      <formula>$W$19="EXTREMA"</formula>
    </cfRule>
    <cfRule type="expression" dxfId="257" priority="39">
      <formula>$W$19="ALTA"</formula>
    </cfRule>
    <cfRule type="expression" dxfId="256" priority="40">
      <formula>$W$19="BAJA"</formula>
    </cfRule>
  </conditionalFormatting>
  <conditionalFormatting sqref="K24:K25">
    <cfRule type="expression" dxfId="255" priority="33">
      <formula>$K$26="BAJA"</formula>
    </cfRule>
    <cfRule type="expression" dxfId="254" priority="34">
      <formula>$K$26="MODERADA"</formula>
    </cfRule>
    <cfRule type="expression" dxfId="253" priority="35">
      <formula>$K$26="ALTA"</formula>
    </cfRule>
    <cfRule type="expression" dxfId="252" priority="36">
      <formula>$K$26="EXTREMA"</formula>
    </cfRule>
  </conditionalFormatting>
  <conditionalFormatting sqref="W24:W30">
    <cfRule type="expression" dxfId="251" priority="29">
      <formula>$W$26="MODERADA"</formula>
    </cfRule>
    <cfRule type="expression" dxfId="250" priority="30">
      <formula>$W$26="EXTREMA"</formula>
    </cfRule>
    <cfRule type="expression" dxfId="249" priority="31">
      <formula>$W$26="ALTA"</formula>
    </cfRule>
    <cfRule type="expression" dxfId="248" priority="32">
      <formula>$W$26="BAJA"</formula>
    </cfRule>
  </conditionalFormatting>
  <conditionalFormatting sqref="K26:K30">
    <cfRule type="expression" dxfId="247" priority="21">
      <formula>$K$26="BAJA"</formula>
    </cfRule>
    <cfRule type="expression" dxfId="246" priority="22">
      <formula>$K$26="MODERADA"</formula>
    </cfRule>
    <cfRule type="expression" dxfId="245" priority="23">
      <formula>$K$26="ALTA"</formula>
    </cfRule>
    <cfRule type="expression" dxfId="244" priority="24">
      <formula>$K$26="EXTREMA"</formula>
    </cfRule>
  </conditionalFormatting>
  <conditionalFormatting sqref="K19:K23">
    <cfRule type="expression" dxfId="243" priority="25">
      <formula>$K$19="BAJA"</formula>
    </cfRule>
    <cfRule type="expression" dxfId="242" priority="26">
      <formula>$K$19="MODERADA"</formula>
    </cfRule>
    <cfRule type="expression" dxfId="241" priority="27">
      <formula>$K$19="ALTA"</formula>
    </cfRule>
    <cfRule type="expression" dxfId="240" priority="28">
      <formula>$K$19="EXTREMA"</formula>
    </cfRule>
  </conditionalFormatting>
  <conditionalFormatting sqref="W10:W11">
    <cfRule type="expression" dxfId="239" priority="17">
      <formula>$K$12="BAJA"</formula>
    </cfRule>
    <cfRule type="expression" dxfId="238" priority="18">
      <formula>$K$12="MODERADA"</formula>
    </cfRule>
    <cfRule type="expression" dxfId="237" priority="19">
      <formula>$K$12="ALTA"</formula>
    </cfRule>
    <cfRule type="expression" dxfId="236" priority="20">
      <formula>$K$12="EXTREMA"</formula>
    </cfRule>
  </conditionalFormatting>
  <conditionalFormatting sqref="W12:W16">
    <cfRule type="expression" dxfId="235" priority="13">
      <formula>$K$12="BAJA"</formula>
    </cfRule>
    <cfRule type="expression" dxfId="234" priority="14">
      <formula>$K$12="MODERADA"</formula>
    </cfRule>
    <cfRule type="expression" dxfId="233" priority="15">
      <formula>$K$12="ALTA"</formula>
    </cfRule>
    <cfRule type="expression" dxfId="232" priority="16">
      <formula>$K$12="EXTREMA"</formula>
    </cfRule>
  </conditionalFormatting>
  <conditionalFormatting sqref="K31:K32">
    <cfRule type="expression" dxfId="231" priority="9">
      <formula>$K$26="BAJA"</formula>
    </cfRule>
    <cfRule type="expression" dxfId="230" priority="10">
      <formula>$K$26="MODERADA"</formula>
    </cfRule>
    <cfRule type="expression" dxfId="229" priority="11">
      <formula>$K$26="ALTA"</formula>
    </cfRule>
    <cfRule type="expression" dxfId="228" priority="12">
      <formula>$K$26="EXTREMA"</formula>
    </cfRule>
  </conditionalFormatting>
  <conditionalFormatting sqref="W31:W37">
    <cfRule type="expression" dxfId="227" priority="5">
      <formula>$W$26="MODERADA"</formula>
    </cfRule>
    <cfRule type="expression" dxfId="226" priority="6">
      <formula>$W$26="EXTREMA"</formula>
    </cfRule>
    <cfRule type="expression" dxfId="225" priority="7">
      <formula>$W$26="ALTA"</formula>
    </cfRule>
    <cfRule type="expression" dxfId="224" priority="8">
      <formula>$W$26="BAJA"</formula>
    </cfRule>
  </conditionalFormatting>
  <conditionalFormatting sqref="K33:K37">
    <cfRule type="expression" dxfId="223" priority="1">
      <formula>$K$26="BAJA"</formula>
    </cfRule>
    <cfRule type="expression" dxfId="222" priority="2">
      <formula>$K$26="MODERADA"</formula>
    </cfRule>
    <cfRule type="expression" dxfId="221" priority="3">
      <formula>$K$26="ALTA"</formula>
    </cfRule>
    <cfRule type="expression" dxfId="220" priority="4">
      <formula>$K$26="EXTREMA"</formula>
    </cfRule>
  </conditionalFormatting>
  <dataValidations count="6">
    <dataValidation type="list" allowBlank="1" showInputMessage="1" showErrorMessage="1" sqref="D24:D37">
      <formula1>$AK$2:$AK$7</formula1>
    </dataValidation>
    <dataValidation type="list" allowBlank="1" showInputMessage="1" showErrorMessage="1" sqref="R10:R37">
      <formula1>$AJ$1:$AK$1</formula1>
    </dataValidation>
    <dataValidation type="list" allowBlank="1" showInputMessage="1" showErrorMessage="1" sqref="G10:G37">
      <formula1>$AK$2:$AK$4</formula1>
    </dataValidation>
    <dataValidation type="list" allowBlank="1" showInputMessage="1" showErrorMessage="1" sqref="N10:N37">
      <formula1>$AH$2:$AH$3</formula1>
    </dataValidation>
    <dataValidation type="list" allowBlank="1" showInputMessage="1" showErrorMessage="1" sqref="I10:I37">
      <formula1>$AJ$2:$AJ$4</formula1>
    </dataValidation>
    <dataValidation type="list" allowBlank="1" showInputMessage="1" showErrorMessage="1" sqref="D10:D23">
      <formula1>$AI$2:$AI$5</formula1>
    </dataValidation>
  </dataValidations>
  <hyperlinks>
    <hyperlink ref="H47" r:id="rId1" display="mairar@idipron.gov.co"/>
    <hyperlink ref="U47" r:id="rId2" display="mairar@idipron.gov.co"/>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5"/>
  <sheetViews>
    <sheetView topLeftCell="A7" workbookViewId="0">
      <selection activeCell="D10" sqref="D10:D16"/>
    </sheetView>
  </sheetViews>
  <sheetFormatPr baseColWidth="10" defaultRowHeight="12.75" x14ac:dyDescent="0.2"/>
  <cols>
    <col min="1" max="2" width="22.5703125" style="40" customWidth="1"/>
    <col min="3" max="3" width="15.42578125" style="40" customWidth="1"/>
    <col min="4" max="4" width="17.28515625" style="46" customWidth="1"/>
    <col min="5" max="5" width="16.140625" style="40" customWidth="1"/>
    <col min="6" max="6" width="23.140625" style="40" customWidth="1"/>
    <col min="7" max="7" width="22.42578125" style="40" customWidth="1"/>
    <col min="8" max="8" width="2.42578125" style="40" hidden="1" customWidth="1"/>
    <col min="9" max="9" width="18.28515625" style="40" customWidth="1"/>
    <col min="10" max="10" width="5.42578125" style="40" hidden="1" customWidth="1"/>
    <col min="11" max="11" width="17.140625" style="40" customWidth="1"/>
    <col min="12" max="12" width="20.28515625" style="40" customWidth="1"/>
    <col min="13" max="13" width="44.7109375" style="40" customWidth="1"/>
    <col min="14" max="14" width="9.5703125" style="40" customWidth="1"/>
    <col min="15" max="15" width="4" style="40" hidden="1" customWidth="1"/>
    <col min="16" max="16" width="4.7109375" style="40" hidden="1" customWidth="1"/>
    <col min="17" max="17" width="2.7109375" style="40" hidden="1" customWidth="1"/>
    <col min="18" max="18" width="12.7109375" style="40" customWidth="1"/>
    <col min="19" max="20" width="2.7109375" style="40" hidden="1" customWidth="1"/>
    <col min="21" max="21" width="18.42578125" style="40" customWidth="1"/>
    <col min="22" max="22" width="16.7109375" style="40" customWidth="1"/>
    <col min="23" max="23" width="16.42578125" style="40" customWidth="1"/>
    <col min="24" max="25" width="21.7109375" style="40" customWidth="1"/>
    <col min="26" max="26" width="31.85546875" style="40" customWidth="1"/>
    <col min="27" max="27" width="28.7109375" style="40" customWidth="1"/>
    <col min="28" max="28" width="15.85546875" style="40" customWidth="1"/>
    <col min="29" max="29" width="32.28515625" style="40" customWidth="1"/>
    <col min="30" max="30" width="19.140625" style="40" customWidth="1"/>
    <col min="31" max="31" width="16.140625" style="40" customWidth="1"/>
    <col min="32" max="32" width="11.42578125" style="40"/>
    <col min="33" max="33" width="35.28515625" style="40" customWidth="1"/>
    <col min="34" max="16384" width="11.42578125" style="40"/>
  </cols>
  <sheetData>
    <row r="1" spans="1:37" s="58" customFormat="1" ht="21.75" customHeight="1" x14ac:dyDescent="0.25">
      <c r="A1" s="308"/>
      <c r="B1" s="310" t="s">
        <v>83</v>
      </c>
      <c r="C1" s="311"/>
      <c r="D1" s="311"/>
      <c r="E1" s="312"/>
      <c r="F1" s="310" t="s">
        <v>85</v>
      </c>
      <c r="G1" s="311"/>
      <c r="H1" s="311"/>
      <c r="I1" s="311"/>
      <c r="J1" s="311"/>
      <c r="K1" s="311"/>
      <c r="L1" s="311"/>
      <c r="M1" s="311"/>
      <c r="N1" s="311"/>
      <c r="O1" s="311"/>
      <c r="P1" s="311"/>
      <c r="Q1" s="311"/>
      <c r="R1" s="311"/>
      <c r="S1" s="311"/>
      <c r="T1" s="311"/>
      <c r="U1" s="311"/>
      <c r="V1" s="311"/>
      <c r="W1" s="311"/>
      <c r="X1" s="311"/>
      <c r="Y1" s="311"/>
      <c r="Z1" s="311"/>
      <c r="AA1" s="311"/>
      <c r="AB1" s="312"/>
      <c r="AC1" s="83" t="s">
        <v>86</v>
      </c>
      <c r="AD1" s="301" t="s">
        <v>96</v>
      </c>
      <c r="AE1" s="303"/>
      <c r="AI1" s="58" t="s">
        <v>61</v>
      </c>
      <c r="AJ1" s="58" t="s">
        <v>9</v>
      </c>
      <c r="AK1" s="58" t="s">
        <v>8</v>
      </c>
    </row>
    <row r="2" spans="1:37" s="58" customFormat="1" ht="21.75" customHeight="1" x14ac:dyDescent="0.25">
      <c r="A2" s="309"/>
      <c r="B2" s="313"/>
      <c r="C2" s="314"/>
      <c r="D2" s="314"/>
      <c r="E2" s="315"/>
      <c r="F2" s="313"/>
      <c r="G2" s="314"/>
      <c r="H2" s="314"/>
      <c r="I2" s="314"/>
      <c r="J2" s="314"/>
      <c r="K2" s="314"/>
      <c r="L2" s="314"/>
      <c r="M2" s="314"/>
      <c r="N2" s="314"/>
      <c r="O2" s="314"/>
      <c r="P2" s="314"/>
      <c r="Q2" s="314"/>
      <c r="R2" s="314"/>
      <c r="S2" s="314"/>
      <c r="T2" s="314"/>
      <c r="U2" s="314"/>
      <c r="V2" s="314"/>
      <c r="W2" s="314"/>
      <c r="X2" s="314"/>
      <c r="Y2" s="314"/>
      <c r="Z2" s="314"/>
      <c r="AA2" s="314"/>
      <c r="AB2" s="315"/>
      <c r="AC2" s="59" t="s">
        <v>88</v>
      </c>
      <c r="AD2" s="316" t="s">
        <v>97</v>
      </c>
      <c r="AE2" s="317"/>
      <c r="AH2" s="58" t="s">
        <v>11</v>
      </c>
      <c r="AI2" s="58" t="s">
        <v>63</v>
      </c>
      <c r="AJ2" s="58" t="s">
        <v>62</v>
      </c>
      <c r="AK2" s="58" t="s">
        <v>13</v>
      </c>
    </row>
    <row r="3" spans="1:37" s="58" customFormat="1" ht="21.75" customHeight="1" x14ac:dyDescent="0.25">
      <c r="A3" s="309"/>
      <c r="B3" s="310" t="s">
        <v>84</v>
      </c>
      <c r="C3" s="311"/>
      <c r="D3" s="311"/>
      <c r="E3" s="312"/>
      <c r="F3" s="310" t="s">
        <v>92</v>
      </c>
      <c r="G3" s="311"/>
      <c r="H3" s="311"/>
      <c r="I3" s="311"/>
      <c r="J3" s="311"/>
      <c r="K3" s="311"/>
      <c r="L3" s="311"/>
      <c r="M3" s="311"/>
      <c r="N3" s="311"/>
      <c r="O3" s="311"/>
      <c r="P3" s="311"/>
      <c r="Q3" s="311"/>
      <c r="R3" s="311"/>
      <c r="S3" s="311"/>
      <c r="T3" s="311"/>
      <c r="U3" s="311"/>
      <c r="V3" s="311"/>
      <c r="W3" s="311"/>
      <c r="X3" s="311"/>
      <c r="Y3" s="311"/>
      <c r="Z3" s="311"/>
      <c r="AA3" s="311"/>
      <c r="AB3" s="312"/>
      <c r="AC3" s="83" t="s">
        <v>87</v>
      </c>
      <c r="AD3" s="301"/>
      <c r="AE3" s="303"/>
      <c r="AH3" s="58" t="s">
        <v>12</v>
      </c>
      <c r="AI3" s="58" t="s">
        <v>65</v>
      </c>
      <c r="AJ3" s="58" t="s">
        <v>64</v>
      </c>
      <c r="AK3" s="58" t="s">
        <v>14</v>
      </c>
    </row>
    <row r="4" spans="1:37" s="58" customFormat="1" ht="21.75" customHeight="1" x14ac:dyDescent="0.25">
      <c r="A4" s="309"/>
      <c r="B4" s="313"/>
      <c r="C4" s="314"/>
      <c r="D4" s="314"/>
      <c r="E4" s="315"/>
      <c r="F4" s="313"/>
      <c r="G4" s="314"/>
      <c r="H4" s="314"/>
      <c r="I4" s="314"/>
      <c r="J4" s="314"/>
      <c r="K4" s="314"/>
      <c r="L4" s="314"/>
      <c r="M4" s="314"/>
      <c r="N4" s="314"/>
      <c r="O4" s="314"/>
      <c r="P4" s="314"/>
      <c r="Q4" s="314"/>
      <c r="R4" s="314"/>
      <c r="S4" s="314"/>
      <c r="T4" s="314"/>
      <c r="U4" s="314"/>
      <c r="V4" s="314"/>
      <c r="W4" s="314"/>
      <c r="X4" s="314"/>
      <c r="Y4" s="314"/>
      <c r="Z4" s="314"/>
      <c r="AA4" s="314"/>
      <c r="AB4" s="315"/>
      <c r="AC4" s="83" t="s">
        <v>89</v>
      </c>
      <c r="AD4" s="318">
        <v>43465</v>
      </c>
      <c r="AE4" s="303"/>
      <c r="AI4" s="58" t="s">
        <v>67</v>
      </c>
      <c r="AJ4" s="58" t="s">
        <v>66</v>
      </c>
      <c r="AK4" s="58" t="s">
        <v>15</v>
      </c>
    </row>
    <row r="5" spans="1:37" ht="24.75" customHeight="1" x14ac:dyDescent="0.2">
      <c r="A5" s="217" t="s">
        <v>72</v>
      </c>
      <c r="B5" s="217"/>
      <c r="C5" s="533">
        <v>43707</v>
      </c>
      <c r="D5" s="534"/>
      <c r="E5" s="534"/>
      <c r="F5" s="534"/>
      <c r="G5" s="321"/>
      <c r="H5" s="322"/>
      <c r="I5" s="322"/>
      <c r="J5" s="322"/>
      <c r="K5" s="322"/>
      <c r="L5" s="322"/>
      <c r="M5" s="57" t="s">
        <v>79</v>
      </c>
      <c r="N5" s="261" t="s">
        <v>75</v>
      </c>
      <c r="O5" s="261"/>
      <c r="P5" s="261"/>
      <c r="Q5" s="261"/>
      <c r="R5" s="261"/>
      <c r="S5" s="62"/>
      <c r="T5" s="62"/>
      <c r="U5" s="80"/>
      <c r="V5" s="319" t="s">
        <v>90</v>
      </c>
      <c r="W5" s="320"/>
      <c r="X5" s="83"/>
      <c r="Y5" s="74" t="s">
        <v>76</v>
      </c>
      <c r="Z5" s="83"/>
      <c r="AA5" s="74" t="s">
        <v>77</v>
      </c>
      <c r="AB5" s="535" t="s">
        <v>98</v>
      </c>
      <c r="AC5" s="73" t="s">
        <v>78</v>
      </c>
      <c r="AD5" s="323"/>
      <c r="AE5" s="324"/>
      <c r="AI5" s="40" t="s">
        <v>70</v>
      </c>
      <c r="AJ5" s="58" t="s">
        <v>68</v>
      </c>
    </row>
    <row r="6" spans="1:37" x14ac:dyDescent="0.2">
      <c r="A6" s="267" t="s">
        <v>52</v>
      </c>
      <c r="B6" s="267"/>
      <c r="C6" s="267"/>
      <c r="D6" s="267"/>
      <c r="E6" s="267"/>
      <c r="F6" s="267"/>
      <c r="G6" s="268" t="s">
        <v>21</v>
      </c>
      <c r="H6" s="269"/>
      <c r="I6" s="269"/>
      <c r="J6" s="269"/>
      <c r="K6" s="269"/>
      <c r="L6" s="269"/>
      <c r="M6" s="269"/>
      <c r="N6" s="269"/>
      <c r="O6" s="269"/>
      <c r="P6" s="269"/>
      <c r="Q6" s="269"/>
      <c r="R6" s="269"/>
      <c r="S6" s="269"/>
      <c r="T6" s="269"/>
      <c r="U6" s="269"/>
      <c r="V6" s="269"/>
      <c r="W6" s="269"/>
      <c r="X6" s="269"/>
      <c r="Y6" s="269"/>
      <c r="Z6" s="269"/>
      <c r="AA6" s="270"/>
      <c r="AB6" s="243" t="s">
        <v>27</v>
      </c>
      <c r="AC6" s="246" t="s">
        <v>38</v>
      </c>
      <c r="AD6" s="247"/>
      <c r="AE6" s="248"/>
      <c r="AJ6" s="58" t="s">
        <v>69</v>
      </c>
    </row>
    <row r="7" spans="1:37" s="47" customFormat="1" ht="14.25" customHeight="1" x14ac:dyDescent="0.2">
      <c r="A7" s="255" t="s">
        <v>58</v>
      </c>
      <c r="B7" s="256" t="s">
        <v>60</v>
      </c>
      <c r="C7" s="255" t="s">
        <v>40</v>
      </c>
      <c r="D7" s="255" t="s">
        <v>61</v>
      </c>
      <c r="E7" s="255" t="s">
        <v>41</v>
      </c>
      <c r="F7" s="261" t="s">
        <v>42</v>
      </c>
      <c r="G7" s="263" t="s">
        <v>74</v>
      </c>
      <c r="H7" s="263"/>
      <c r="I7" s="263"/>
      <c r="J7" s="263"/>
      <c r="K7" s="263"/>
      <c r="L7" s="264" t="s">
        <v>25</v>
      </c>
      <c r="M7" s="223" t="s">
        <v>24</v>
      </c>
      <c r="N7" s="223"/>
      <c r="O7" s="223"/>
      <c r="P7" s="223"/>
      <c r="Q7" s="223"/>
      <c r="R7" s="223"/>
      <c r="S7" s="223"/>
      <c r="T7" s="223"/>
      <c r="U7" s="223"/>
      <c r="V7" s="223"/>
      <c r="W7" s="223"/>
      <c r="X7" s="223"/>
      <c r="Y7" s="223"/>
      <c r="Z7" s="223"/>
      <c r="AA7" s="223"/>
      <c r="AB7" s="244"/>
      <c r="AC7" s="249"/>
      <c r="AD7" s="250"/>
      <c r="AE7" s="251"/>
    </row>
    <row r="8" spans="1:37" s="47" customFormat="1" ht="20.25" customHeight="1" x14ac:dyDescent="0.2">
      <c r="A8" s="255"/>
      <c r="B8" s="257"/>
      <c r="C8" s="255"/>
      <c r="D8" s="255"/>
      <c r="E8" s="255"/>
      <c r="F8" s="261"/>
      <c r="G8" s="224" t="s">
        <v>43</v>
      </c>
      <c r="H8" s="224"/>
      <c r="I8" s="224"/>
      <c r="J8" s="224"/>
      <c r="K8" s="224"/>
      <c r="L8" s="265"/>
      <c r="M8" s="225" t="s">
        <v>54</v>
      </c>
      <c r="N8" s="225" t="s">
        <v>23</v>
      </c>
      <c r="O8" s="66"/>
      <c r="P8" s="67"/>
      <c r="Q8" s="67"/>
      <c r="R8" s="331" t="s">
        <v>45</v>
      </c>
      <c r="S8" s="48"/>
      <c r="T8" s="48"/>
      <c r="U8" s="227" t="s">
        <v>44</v>
      </c>
      <c r="V8" s="228"/>
      <c r="W8" s="229"/>
      <c r="X8" s="259" t="s">
        <v>59</v>
      </c>
      <c r="Y8" s="230" t="s">
        <v>49</v>
      </c>
      <c r="Z8" s="230"/>
      <c r="AA8" s="230"/>
      <c r="AB8" s="244"/>
      <c r="AC8" s="252"/>
      <c r="AD8" s="253"/>
      <c r="AE8" s="254"/>
    </row>
    <row r="9" spans="1:37" s="47" customFormat="1" ht="47.25" customHeight="1" x14ac:dyDescent="0.2">
      <c r="A9" s="256"/>
      <c r="B9" s="258"/>
      <c r="C9" s="256"/>
      <c r="D9" s="256"/>
      <c r="E9" s="256"/>
      <c r="F9" s="262"/>
      <c r="G9" s="69" t="s">
        <v>8</v>
      </c>
      <c r="H9" s="70" t="s">
        <v>80</v>
      </c>
      <c r="I9" s="69" t="s">
        <v>9</v>
      </c>
      <c r="J9" s="70" t="s">
        <v>81</v>
      </c>
      <c r="K9" s="85" t="s">
        <v>10</v>
      </c>
      <c r="L9" s="266"/>
      <c r="M9" s="226"/>
      <c r="N9" s="226"/>
      <c r="O9" s="68"/>
      <c r="P9" s="68"/>
      <c r="Q9" s="68"/>
      <c r="R9" s="332"/>
      <c r="S9" s="49"/>
      <c r="T9" s="49"/>
      <c r="U9" s="71" t="s">
        <v>8</v>
      </c>
      <c r="V9" s="72" t="s">
        <v>9</v>
      </c>
      <c r="W9" s="71" t="s">
        <v>10</v>
      </c>
      <c r="X9" s="260"/>
      <c r="Y9" s="64" t="s">
        <v>93</v>
      </c>
      <c r="Z9" s="86" t="s">
        <v>47</v>
      </c>
      <c r="AA9" s="86" t="s">
        <v>48</v>
      </c>
      <c r="AB9" s="245"/>
      <c r="AC9" s="65" t="s">
        <v>47</v>
      </c>
      <c r="AD9" s="65" t="s">
        <v>50</v>
      </c>
      <c r="AE9" s="78" t="s">
        <v>51</v>
      </c>
      <c r="AF9" s="619" t="s">
        <v>258</v>
      </c>
      <c r="AG9" s="620"/>
    </row>
    <row r="10" spans="1:37" ht="50.25" customHeight="1" x14ac:dyDescent="0.2">
      <c r="A10" s="536" t="s">
        <v>259</v>
      </c>
      <c r="B10" s="536" t="s">
        <v>260</v>
      </c>
      <c r="C10" s="621" t="s">
        <v>261</v>
      </c>
      <c r="D10" s="305" t="s">
        <v>67</v>
      </c>
      <c r="E10" s="622" t="s">
        <v>262</v>
      </c>
      <c r="F10" s="622" t="s">
        <v>263</v>
      </c>
      <c r="G10" s="237" t="s">
        <v>14</v>
      </c>
      <c r="H10" s="236" t="str">
        <f>IF(G10="(1) RARA VEZ","1", IF(G10="(2) IMPROBABLE","2",IF(G10="(3) POSIBLE","3",IF(G10="(4) PROBABLE","4",IF(G10="(5) CASI SEGURO","5","")))))</f>
        <v>2</v>
      </c>
      <c r="I10" s="278" t="s">
        <v>64</v>
      </c>
      <c r="J10" s="286" t="str">
        <f>IF(I10="(1) INSIGNIFICANTE","1",IF(I10="(2) MENOR","2",IF(I10="(3) MODERADO","3",IF(I10="(4) MAYOR","4",IF(I10="(5) CATASTRÓFICO","5","")))))</f>
        <v>2</v>
      </c>
      <c r="K10" s="210">
        <f>+H10*J10</f>
        <v>4</v>
      </c>
      <c r="L10" s="623" t="s">
        <v>264</v>
      </c>
      <c r="M10" s="50" t="s">
        <v>6</v>
      </c>
      <c r="N10" s="624" t="s">
        <v>11</v>
      </c>
      <c r="O10" s="79">
        <f>IF(N10="SÍ",15,"0")</f>
        <v>15</v>
      </c>
      <c r="P10" s="287">
        <f>SUM(O10:O16)</f>
        <v>40</v>
      </c>
      <c r="Q10" s="239">
        <f>IF(AND(P10&gt;=0,P10&lt;=50),0,IF(AND(P10&gt;50,P10&lt;=75),1,IF(AND(P10&gt;75,P10&lt;=100),2,"REVISAR")))</f>
        <v>0</v>
      </c>
      <c r="R10" s="333" t="s">
        <v>8</v>
      </c>
      <c r="S10" s="239">
        <f>IF(R10="PROBABILIDAD",H10-Q10,J10-Q10)</f>
        <v>2</v>
      </c>
      <c r="T10" s="241">
        <f>IF($S10&lt;=0,1,$S10)</f>
        <v>2</v>
      </c>
      <c r="U10" s="280" t="str">
        <f>IF(AND($R10="PROBABILIDAD",$T10=1),$AK$2,IF(AND(R10="PROBABILIDAD",$T10=2),$AK$3,IF(AND($R10="PROBABILIDAD",$T10=3),$AK$4,IF(AND($R10="PROBABILIDAD",$T10=4),#REF!,IF(AND($R10="PROBABILIDAD",$T10=5),#REF!,$G10)))))</f>
        <v>(2) IMPROBABLE</v>
      </c>
      <c r="V10" s="283" t="str">
        <f>IF(AND($R10="IMPACTO",$T10=1),$AJ$2,IF(AND(R10="IMPACTO",$T10=2),$AJ$3,IF(AND($R10="IMPACTO",$T10=3),$AJ$4,IF(AND($R10="IMPACTO",$T10=4),$AJ$5,IF(AND($R10="IMPACTO",$T10=5),$AJ$6,I10)))))</f>
        <v>(2) MENOR</v>
      </c>
      <c r="W10" s="210">
        <f>IF(R10="PROBABILIDAD",T10*J10,T10*H10)</f>
        <v>4</v>
      </c>
      <c r="X10" s="621" t="s">
        <v>265</v>
      </c>
      <c r="Y10" s="625">
        <v>43739</v>
      </c>
      <c r="Z10" s="621" t="s">
        <v>266</v>
      </c>
      <c r="AA10" s="626" t="s">
        <v>267</v>
      </c>
      <c r="AB10" s="627">
        <v>43707</v>
      </c>
      <c r="AC10" s="594" t="s">
        <v>268</v>
      </c>
      <c r="AD10" s="628" t="s">
        <v>269</v>
      </c>
      <c r="AE10" s="543" t="s">
        <v>270</v>
      </c>
      <c r="AF10" s="629" t="s">
        <v>271</v>
      </c>
      <c r="AG10" s="630"/>
    </row>
    <row r="11" spans="1:37" ht="50.25" customHeight="1" x14ac:dyDescent="0.2">
      <c r="A11" s="544"/>
      <c r="B11" s="544"/>
      <c r="C11" s="631"/>
      <c r="D11" s="306"/>
      <c r="E11" s="622"/>
      <c r="F11" s="632"/>
      <c r="G11" s="237"/>
      <c r="H11" s="276"/>
      <c r="I11" s="278"/>
      <c r="J11" s="286"/>
      <c r="K11" s="210"/>
      <c r="L11" s="633"/>
      <c r="M11" s="51" t="s">
        <v>7</v>
      </c>
      <c r="N11" s="624" t="s">
        <v>11</v>
      </c>
      <c r="O11" s="42">
        <f>IF(N11="SÍ",5,"0")</f>
        <v>5</v>
      </c>
      <c r="P11" s="288"/>
      <c r="Q11" s="240"/>
      <c r="R11" s="334"/>
      <c r="S11" s="240"/>
      <c r="T11" s="242"/>
      <c r="U11" s="281"/>
      <c r="V11" s="284"/>
      <c r="W11" s="210"/>
      <c r="X11" s="631"/>
      <c r="Y11" s="634"/>
      <c r="Z11" s="635"/>
      <c r="AA11" s="636"/>
      <c r="AB11" s="602"/>
      <c r="AC11" s="599"/>
      <c r="AD11" s="637"/>
      <c r="AE11" s="551"/>
      <c r="AF11" s="638"/>
      <c r="AG11" s="639"/>
    </row>
    <row r="12" spans="1:37" ht="50.25" customHeight="1" x14ac:dyDescent="0.2">
      <c r="A12" s="544"/>
      <c r="B12" s="544"/>
      <c r="C12" s="631"/>
      <c r="D12" s="306"/>
      <c r="E12" s="622"/>
      <c r="F12" s="632"/>
      <c r="G12" s="237"/>
      <c r="H12" s="276"/>
      <c r="I12" s="278"/>
      <c r="J12" s="286"/>
      <c r="K12" s="274"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BAJA</v>
      </c>
      <c r="L12" s="633"/>
      <c r="M12" s="52" t="s">
        <v>3</v>
      </c>
      <c r="N12" s="624" t="s">
        <v>12</v>
      </c>
      <c r="O12" s="42" t="str">
        <f>IF(N12="SÍ",15,"0")</f>
        <v>0</v>
      </c>
      <c r="P12" s="288"/>
      <c r="Q12" s="240"/>
      <c r="R12" s="334"/>
      <c r="S12" s="240"/>
      <c r="T12" s="242"/>
      <c r="U12" s="281"/>
      <c r="V12" s="284"/>
      <c r="W12" s="274" t="str">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BAJA</v>
      </c>
      <c r="X12" s="631"/>
      <c r="Y12" s="634"/>
      <c r="Z12" s="635"/>
      <c r="AA12" s="636"/>
      <c r="AB12" s="602"/>
      <c r="AC12" s="599"/>
      <c r="AD12" s="637"/>
      <c r="AE12" s="551"/>
      <c r="AF12" s="638"/>
      <c r="AG12" s="639"/>
    </row>
    <row r="13" spans="1:37" ht="50.25" customHeight="1" x14ac:dyDescent="0.2">
      <c r="A13" s="544"/>
      <c r="B13" s="544"/>
      <c r="C13" s="631"/>
      <c r="D13" s="306"/>
      <c r="E13" s="622"/>
      <c r="F13" s="632"/>
      <c r="G13" s="237"/>
      <c r="H13" s="276"/>
      <c r="I13" s="278"/>
      <c r="J13" s="286"/>
      <c r="K13" s="274"/>
      <c r="L13" s="633"/>
      <c r="M13" s="52" t="s">
        <v>4</v>
      </c>
      <c r="N13" s="624" t="s">
        <v>11</v>
      </c>
      <c r="O13" s="42">
        <f>IF(N13="SÍ",10,"0")</f>
        <v>10</v>
      </c>
      <c r="P13" s="288"/>
      <c r="Q13" s="240"/>
      <c r="R13" s="334"/>
      <c r="S13" s="240"/>
      <c r="T13" s="242"/>
      <c r="U13" s="281"/>
      <c r="V13" s="284"/>
      <c r="W13" s="274"/>
      <c r="X13" s="631"/>
      <c r="Y13" s="634"/>
      <c r="Z13" s="635"/>
      <c r="AA13" s="636"/>
      <c r="AB13" s="602"/>
      <c r="AC13" s="599"/>
      <c r="AD13" s="637"/>
      <c r="AE13" s="551"/>
      <c r="AF13" s="638"/>
      <c r="AG13" s="639"/>
    </row>
    <row r="14" spans="1:37" ht="50.25" customHeight="1" x14ac:dyDescent="0.2">
      <c r="A14" s="544"/>
      <c r="B14" s="544"/>
      <c r="C14" s="631"/>
      <c r="D14" s="306"/>
      <c r="E14" s="622"/>
      <c r="F14" s="632"/>
      <c r="G14" s="237"/>
      <c r="H14" s="276"/>
      <c r="I14" s="278"/>
      <c r="J14" s="286"/>
      <c r="K14" s="274"/>
      <c r="L14" s="633"/>
      <c r="M14" s="51" t="s">
        <v>36</v>
      </c>
      <c r="N14" s="624" t="s">
        <v>272</v>
      </c>
      <c r="O14" s="42" t="str">
        <f>IF(N14="SÍ",15,"0")</f>
        <v>0</v>
      </c>
      <c r="P14" s="288"/>
      <c r="Q14" s="240"/>
      <c r="R14" s="334"/>
      <c r="S14" s="240"/>
      <c r="T14" s="242"/>
      <c r="U14" s="281"/>
      <c r="V14" s="284"/>
      <c r="W14" s="274"/>
      <c r="X14" s="631"/>
      <c r="Y14" s="634"/>
      <c r="Z14" s="635"/>
      <c r="AA14" s="636"/>
      <c r="AB14" s="602"/>
      <c r="AC14" s="599"/>
      <c r="AD14" s="637"/>
      <c r="AE14" s="551"/>
      <c r="AF14" s="638"/>
      <c r="AG14" s="639"/>
    </row>
    <row r="15" spans="1:37" ht="50.25" customHeight="1" x14ac:dyDescent="0.2">
      <c r="A15" s="544"/>
      <c r="B15" s="544"/>
      <c r="C15" s="631"/>
      <c r="D15" s="306"/>
      <c r="E15" s="622"/>
      <c r="F15" s="632"/>
      <c r="G15" s="237"/>
      <c r="H15" s="276"/>
      <c r="I15" s="278"/>
      <c r="J15" s="286"/>
      <c r="K15" s="274"/>
      <c r="L15" s="633"/>
      <c r="M15" s="51" t="s">
        <v>5</v>
      </c>
      <c r="N15" s="624" t="s">
        <v>11</v>
      </c>
      <c r="O15" s="42">
        <f>IF(N15="SÍ",10,"0")</f>
        <v>10</v>
      </c>
      <c r="P15" s="288"/>
      <c r="Q15" s="240"/>
      <c r="R15" s="334"/>
      <c r="S15" s="240"/>
      <c r="T15" s="242"/>
      <c r="U15" s="281"/>
      <c r="V15" s="284"/>
      <c r="W15" s="274"/>
      <c r="X15" s="631"/>
      <c r="Y15" s="634"/>
      <c r="Z15" s="635"/>
      <c r="AA15" s="636"/>
      <c r="AB15" s="602"/>
      <c r="AC15" s="599"/>
      <c r="AD15" s="637"/>
      <c r="AE15" s="551"/>
      <c r="AF15" s="638"/>
      <c r="AG15" s="639"/>
    </row>
    <row r="16" spans="1:37" ht="50.25" customHeight="1" x14ac:dyDescent="0.2">
      <c r="A16" s="544"/>
      <c r="B16" s="544"/>
      <c r="C16" s="640"/>
      <c r="D16" s="307"/>
      <c r="E16" s="621"/>
      <c r="F16" s="641"/>
      <c r="G16" s="238"/>
      <c r="H16" s="277"/>
      <c r="I16" s="279"/>
      <c r="J16" s="286"/>
      <c r="K16" s="275"/>
      <c r="L16" s="642"/>
      <c r="M16" s="53" t="s">
        <v>35</v>
      </c>
      <c r="N16" s="624" t="s">
        <v>12</v>
      </c>
      <c r="O16" s="42" t="str">
        <f>IF(N16="SÍ",30,"0")</f>
        <v>0</v>
      </c>
      <c r="P16" s="288"/>
      <c r="Q16" s="240"/>
      <c r="R16" s="334"/>
      <c r="S16" s="240"/>
      <c r="T16" s="242"/>
      <c r="U16" s="282"/>
      <c r="V16" s="285"/>
      <c r="W16" s="275"/>
      <c r="X16" s="640"/>
      <c r="Y16" s="634"/>
      <c r="Z16" s="643"/>
      <c r="AA16" s="644"/>
      <c r="AB16" s="602"/>
      <c r="AC16" s="599"/>
      <c r="AD16" s="637"/>
      <c r="AE16" s="555"/>
      <c r="AF16" s="645"/>
      <c r="AG16" s="646"/>
    </row>
    <row r="17" spans="1:33" ht="25.5" x14ac:dyDescent="0.2">
      <c r="A17" s="544"/>
      <c r="B17" s="544"/>
      <c r="C17" s="621" t="s">
        <v>273</v>
      </c>
      <c r="D17" s="305" t="s">
        <v>67</v>
      </c>
      <c r="E17" s="622" t="s">
        <v>274</v>
      </c>
      <c r="F17" s="622" t="s">
        <v>275</v>
      </c>
      <c r="G17" s="237" t="s">
        <v>15</v>
      </c>
      <c r="H17" s="236" t="str">
        <f>IF(G17="(1) RARA VEZ","1", IF(G17="(2) IMPROBABLE","2",IF(G17="(3) POSIBLE","3",IF(G17="(4) PROBABLE","4",IF(G17="(5) CASI SEGURO","5","")))))</f>
        <v>3</v>
      </c>
      <c r="I17" s="278" t="s">
        <v>64</v>
      </c>
      <c r="J17" s="286" t="str">
        <f>IF(I17="(1) INSIGNIFICANTE","1",IF(I17="(2) MENOR","2",IF(I17="(3) MODERADO","3",IF(I17="(4) MAYOR","4",IF(I17="(5) CATASTRÓFICO","5","")))))</f>
        <v>2</v>
      </c>
      <c r="K17" s="210">
        <f>+H17*J17</f>
        <v>6</v>
      </c>
      <c r="L17" s="647" t="s">
        <v>276</v>
      </c>
      <c r="M17" s="50" t="s">
        <v>6</v>
      </c>
      <c r="N17" s="624" t="s">
        <v>11</v>
      </c>
      <c r="O17" s="79">
        <f>IF(N17="SÍ",15,"0")</f>
        <v>15</v>
      </c>
      <c r="P17" s="287">
        <f>SUM(O17:O23)</f>
        <v>40</v>
      </c>
      <c r="Q17" s="239">
        <f>IF(AND(P17&gt;=0,P17&lt;=50),0,IF(AND(P17&gt;50,P17&lt;=75),1,IF(AND(P17&gt;75,P17&lt;=100),2,"REVISAR")))</f>
        <v>0</v>
      </c>
      <c r="R17" s="333" t="s">
        <v>8</v>
      </c>
      <c r="S17" s="239">
        <f>IF(R17="PROBABILIDAD",H17-Q17,J17-Q17)</f>
        <v>3</v>
      </c>
      <c r="T17" s="241">
        <f>IF($S17&lt;=0,1,$S17)</f>
        <v>3</v>
      </c>
      <c r="U17" s="280" t="str">
        <f>IF(AND($R17="PROBABILIDAD",$T17=1),$AK$2,IF(AND(R17="PROBABILIDAD",$T17=2),$AK$3,IF(AND($R17="PROBABILIDAD",$T17=3),$AK$4,IF(AND($R17="PROBABILIDAD",$T17=4),#REF!,IF(AND($R17="PROBABILIDAD",$T17=5),#REF!,$G17)))))</f>
        <v>(3) POSIBLE</v>
      </c>
      <c r="V17" s="283" t="str">
        <f>IF(AND($R17="IMPACTO",$T17=1),$AJ$2,IF(AND(R17="IMPACTO",$T17=2),$AJ$3,IF(AND($R17="IMPACTO",$T17=3),$AJ$4,IF(AND($R17="IMPACTO",$T17=4),$AJ$5,IF(AND($R17="IMPACTO",$T17=5),$AJ$6,I17)))))</f>
        <v>(2) MENOR</v>
      </c>
      <c r="W17" s="273">
        <f>IF(R17="PROBABILIDAD",T17*J17,T17*H17)</f>
        <v>6</v>
      </c>
      <c r="X17" s="621" t="s">
        <v>277</v>
      </c>
      <c r="Y17" s="625">
        <v>43739</v>
      </c>
      <c r="Z17" s="621" t="s">
        <v>278</v>
      </c>
      <c r="AA17" s="626" t="s">
        <v>279</v>
      </c>
      <c r="AB17" s="648">
        <v>43707</v>
      </c>
      <c r="AC17" s="594" t="s">
        <v>280</v>
      </c>
      <c r="AD17" s="649" t="s">
        <v>269</v>
      </c>
      <c r="AE17" s="543" t="s">
        <v>281</v>
      </c>
      <c r="AF17" s="629" t="s">
        <v>282</v>
      </c>
      <c r="AG17" s="650"/>
    </row>
    <row r="18" spans="1:33" ht="25.5" x14ac:dyDescent="0.2">
      <c r="A18" s="544"/>
      <c r="B18" s="544"/>
      <c r="C18" s="631"/>
      <c r="D18" s="306"/>
      <c r="E18" s="622"/>
      <c r="F18" s="632"/>
      <c r="G18" s="237"/>
      <c r="H18" s="276"/>
      <c r="I18" s="278"/>
      <c r="J18" s="286"/>
      <c r="K18" s="210"/>
      <c r="L18" s="651"/>
      <c r="M18" s="51" t="s">
        <v>7</v>
      </c>
      <c r="N18" s="624" t="s">
        <v>11</v>
      </c>
      <c r="O18" s="42">
        <f>IF(N18="SÍ",5,"0")</f>
        <v>5</v>
      </c>
      <c r="P18" s="288"/>
      <c r="Q18" s="240"/>
      <c r="R18" s="334"/>
      <c r="S18" s="240"/>
      <c r="T18" s="242"/>
      <c r="U18" s="281"/>
      <c r="V18" s="284"/>
      <c r="W18" s="210"/>
      <c r="X18" s="631"/>
      <c r="Y18" s="634"/>
      <c r="Z18" s="635"/>
      <c r="AA18" s="636"/>
      <c r="AB18" s="652"/>
      <c r="AC18" s="599"/>
      <c r="AD18" s="653"/>
      <c r="AE18" s="551"/>
      <c r="AF18" s="654"/>
      <c r="AG18" s="655"/>
    </row>
    <row r="19" spans="1:33" ht="20.25" x14ac:dyDescent="0.2">
      <c r="A19" s="544"/>
      <c r="B19" s="544"/>
      <c r="C19" s="631"/>
      <c r="D19" s="306"/>
      <c r="E19" s="622"/>
      <c r="F19" s="632"/>
      <c r="G19" s="237"/>
      <c r="H19" s="276"/>
      <c r="I19" s="278"/>
      <c r="J19" s="286"/>
      <c r="K19" s="274"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MODERADA</v>
      </c>
      <c r="L19" s="651"/>
      <c r="M19" s="52" t="s">
        <v>3</v>
      </c>
      <c r="N19" s="624" t="s">
        <v>12</v>
      </c>
      <c r="O19" s="42" t="str">
        <f>IF(N19="SÍ",15,"0")</f>
        <v>0</v>
      </c>
      <c r="P19" s="288"/>
      <c r="Q19" s="240"/>
      <c r="R19" s="334"/>
      <c r="S19" s="240"/>
      <c r="T19" s="242"/>
      <c r="U19" s="281"/>
      <c r="V19" s="284"/>
      <c r="W19" s="274" t="str">
        <f>IF(AND(U17="(1) RARA VEZ",V17="(1) INSIGNIFICANTE"),"BAJA",IF(AND(U17="(1) RARA VEZ",V17="(2) MENOR"),"BAJA",IF(AND(U17="(2) IMPROBABLE",V17="(1) INSIGNIFICANTE"),"BAJA",IF(AND(U17="(3) POSIBLE",V17="(1) INSIGNIFICANTE"),"BAJA",IF(AND(U17="(4) PROBABLE",V17="(1) INSIGNIFICANTE"),"MODERADO",IF(AND(U17="(5)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MODERADA</v>
      </c>
      <c r="X19" s="631"/>
      <c r="Y19" s="634"/>
      <c r="Z19" s="635"/>
      <c r="AA19" s="636"/>
      <c r="AB19" s="652"/>
      <c r="AC19" s="599"/>
      <c r="AD19" s="653"/>
      <c r="AE19" s="551"/>
      <c r="AF19" s="654"/>
      <c r="AG19" s="655"/>
    </row>
    <row r="20" spans="1:33" ht="20.25" x14ac:dyDescent="0.2">
      <c r="A20" s="544"/>
      <c r="B20" s="544"/>
      <c r="C20" s="631"/>
      <c r="D20" s="306"/>
      <c r="E20" s="622"/>
      <c r="F20" s="632"/>
      <c r="G20" s="237"/>
      <c r="H20" s="276"/>
      <c r="I20" s="278"/>
      <c r="J20" s="286"/>
      <c r="K20" s="274"/>
      <c r="L20" s="651"/>
      <c r="M20" s="52" t="s">
        <v>4</v>
      </c>
      <c r="N20" s="624" t="s">
        <v>11</v>
      </c>
      <c r="O20" s="42">
        <f>IF(N20="SÍ",10,"0")</f>
        <v>10</v>
      </c>
      <c r="P20" s="288"/>
      <c r="Q20" s="240"/>
      <c r="R20" s="334"/>
      <c r="S20" s="240"/>
      <c r="T20" s="242"/>
      <c r="U20" s="281"/>
      <c r="V20" s="284"/>
      <c r="W20" s="274"/>
      <c r="X20" s="631"/>
      <c r="Y20" s="634"/>
      <c r="Z20" s="635"/>
      <c r="AA20" s="636"/>
      <c r="AB20" s="652"/>
      <c r="AC20" s="599"/>
      <c r="AD20" s="653"/>
      <c r="AE20" s="551"/>
      <c r="AF20" s="654"/>
      <c r="AG20" s="655"/>
    </row>
    <row r="21" spans="1:33" ht="25.5" x14ac:dyDescent="0.2">
      <c r="A21" s="544"/>
      <c r="B21" s="544"/>
      <c r="C21" s="631"/>
      <c r="D21" s="306"/>
      <c r="E21" s="622"/>
      <c r="F21" s="632"/>
      <c r="G21" s="237"/>
      <c r="H21" s="276"/>
      <c r="I21" s="278"/>
      <c r="J21" s="286"/>
      <c r="K21" s="274"/>
      <c r="L21" s="651"/>
      <c r="M21" s="51" t="s">
        <v>36</v>
      </c>
      <c r="N21" s="624" t="s">
        <v>12</v>
      </c>
      <c r="O21" s="42" t="str">
        <f>IF(N21="SÍ",15,"0")</f>
        <v>0</v>
      </c>
      <c r="P21" s="288"/>
      <c r="Q21" s="240"/>
      <c r="R21" s="334"/>
      <c r="S21" s="240"/>
      <c r="T21" s="242"/>
      <c r="U21" s="281"/>
      <c r="V21" s="284"/>
      <c r="W21" s="274"/>
      <c r="X21" s="631"/>
      <c r="Y21" s="634"/>
      <c r="Z21" s="635"/>
      <c r="AA21" s="636"/>
      <c r="AB21" s="652"/>
      <c r="AC21" s="599"/>
      <c r="AD21" s="653"/>
      <c r="AE21" s="551"/>
      <c r="AF21" s="654"/>
      <c r="AG21" s="655"/>
    </row>
    <row r="22" spans="1:33" ht="25.5" x14ac:dyDescent="0.2">
      <c r="A22" s="544"/>
      <c r="B22" s="544"/>
      <c r="C22" s="631"/>
      <c r="D22" s="306"/>
      <c r="E22" s="622"/>
      <c r="F22" s="632"/>
      <c r="G22" s="237"/>
      <c r="H22" s="276"/>
      <c r="I22" s="278"/>
      <c r="J22" s="286"/>
      <c r="K22" s="274"/>
      <c r="L22" s="651"/>
      <c r="M22" s="51" t="s">
        <v>5</v>
      </c>
      <c r="N22" s="624" t="s">
        <v>11</v>
      </c>
      <c r="O22" s="42">
        <f>IF(N22="SÍ",10,"0")</f>
        <v>10</v>
      </c>
      <c r="P22" s="288"/>
      <c r="Q22" s="240"/>
      <c r="R22" s="334"/>
      <c r="S22" s="240"/>
      <c r="T22" s="242"/>
      <c r="U22" s="281"/>
      <c r="V22" s="284"/>
      <c r="W22" s="274"/>
      <c r="X22" s="631"/>
      <c r="Y22" s="634"/>
      <c r="Z22" s="635"/>
      <c r="AA22" s="636"/>
      <c r="AB22" s="652"/>
      <c r="AC22" s="599"/>
      <c r="AD22" s="653"/>
      <c r="AE22" s="551"/>
      <c r="AF22" s="654"/>
      <c r="AG22" s="655"/>
    </row>
    <row r="23" spans="1:33" ht="25.5" x14ac:dyDescent="0.2">
      <c r="A23" s="544"/>
      <c r="B23" s="544"/>
      <c r="C23" s="640"/>
      <c r="D23" s="307"/>
      <c r="E23" s="621"/>
      <c r="F23" s="641"/>
      <c r="G23" s="238"/>
      <c r="H23" s="277"/>
      <c r="I23" s="279"/>
      <c r="J23" s="286"/>
      <c r="K23" s="275"/>
      <c r="L23" s="656"/>
      <c r="M23" s="53" t="s">
        <v>35</v>
      </c>
      <c r="N23" s="624" t="s">
        <v>12</v>
      </c>
      <c r="O23" s="42" t="str">
        <f>IF(N23="SÍ",30,"0")</f>
        <v>0</v>
      </c>
      <c r="P23" s="288"/>
      <c r="Q23" s="240"/>
      <c r="R23" s="334"/>
      <c r="S23" s="240"/>
      <c r="T23" s="242"/>
      <c r="U23" s="282"/>
      <c r="V23" s="285"/>
      <c r="W23" s="274"/>
      <c r="X23" s="640"/>
      <c r="Y23" s="634"/>
      <c r="Z23" s="643"/>
      <c r="AA23" s="644"/>
      <c r="AB23" s="652"/>
      <c r="AC23" s="599"/>
      <c r="AD23" s="653"/>
      <c r="AE23" s="555"/>
      <c r="AF23" s="657"/>
      <c r="AG23" s="658"/>
    </row>
    <row r="24" spans="1:33" ht="25.5" x14ac:dyDescent="0.2">
      <c r="A24" s="544"/>
      <c r="B24" s="544"/>
      <c r="C24" s="622" t="s">
        <v>283</v>
      </c>
      <c r="D24" s="305" t="s">
        <v>67</v>
      </c>
      <c r="E24" s="622" t="s">
        <v>284</v>
      </c>
      <c r="F24" s="622" t="s">
        <v>285</v>
      </c>
      <c r="G24" s="237" t="s">
        <v>15</v>
      </c>
      <c r="H24" s="236" t="str">
        <f>IF(G24="(1) RARA VEZ","1", IF(G24="(2) IMPROBABLE","2",IF(G24="(3) POSIBLE","3",IF(G24="(4) PROBABLE","4",IF(G24="(5) CASI SEGURO","5","")))))</f>
        <v>3</v>
      </c>
      <c r="I24" s="278" t="s">
        <v>64</v>
      </c>
      <c r="J24" s="286" t="str">
        <f>IF(I24="(1) INSIGNIFICANTE","1",IF(I24="(2) MENOR","2",IF(I24="(3) MODERADO","3",IF(I24="(4) MAYOR","4",IF(I24="(5) CATASTRÓFICO","5","")))))</f>
        <v>2</v>
      </c>
      <c r="K24" s="210">
        <f>+H24*J24</f>
        <v>6</v>
      </c>
      <c r="L24" s="659" t="s">
        <v>286</v>
      </c>
      <c r="M24" s="50" t="s">
        <v>6</v>
      </c>
      <c r="N24" s="624" t="s">
        <v>272</v>
      </c>
      <c r="O24" s="79" t="str">
        <f>IF(N24="SÍ",15,"0")</f>
        <v>0</v>
      </c>
      <c r="P24" s="287">
        <f>SUM(O24:O30)</f>
        <v>0</v>
      </c>
      <c r="Q24" s="239">
        <f>IF(AND(P24&gt;=0,P24&lt;=50),0,IF(AND(P24&gt;50,P24&lt;=75),1,IF(AND(P24&gt;75,P24&lt;=100),2,"REVISAR")))</f>
        <v>0</v>
      </c>
      <c r="R24" s="333" t="s">
        <v>8</v>
      </c>
      <c r="S24" s="239">
        <f>IF(R24="PROBABILIDAD",H24-Q24,J24-Q24)</f>
        <v>3</v>
      </c>
      <c r="T24" s="241">
        <f>IF($S24&lt;=0,1,$S24)</f>
        <v>3</v>
      </c>
      <c r="U24" s="280" t="str">
        <f>IF(AND($R24="PROBABILIDAD",$T24=1),$AK$2,IF(AND(R24="PROBABILIDAD",$T24=2),$AK$3,IF(AND($R24="PROBABILIDAD",$T24=3),$AK$4,IF(AND($R24="PROBABILIDAD",$T24=4),#REF!,IF(AND($R24="PROBABILIDAD",$T24=5),#REF!,$G24)))))</f>
        <v>(3) POSIBLE</v>
      </c>
      <c r="V24" s="283" t="str">
        <f>IF(AND($R24="IMPACTO",$T24=1),$AJ$2,IF(AND(R24="IMPACTO",$T24=2),$AJ$3,IF(AND($R24="IMPACTO",$T24=3),$AJ$4,IF(AND($R24="IMPACTO",$T24=4),$AJ$5,IF(AND($R24="IMPACTO",$T24=5),$AJ$6,I24)))))</f>
        <v>(2) MENOR</v>
      </c>
      <c r="W24" s="273">
        <f>IF(R24="PROBABILIDAD",T24*J24,T24*H24)</f>
        <v>6</v>
      </c>
      <c r="X24" s="621" t="s">
        <v>287</v>
      </c>
      <c r="Y24" s="625">
        <v>43739</v>
      </c>
      <c r="Z24" s="660" t="s">
        <v>288</v>
      </c>
      <c r="AA24" s="661" t="s">
        <v>289</v>
      </c>
      <c r="AB24" s="627">
        <v>43707</v>
      </c>
      <c r="AC24" s="662" t="s">
        <v>290</v>
      </c>
      <c r="AD24" s="628" t="s">
        <v>269</v>
      </c>
      <c r="AE24" s="560" t="s">
        <v>291</v>
      </c>
      <c r="AF24" s="629" t="s">
        <v>292</v>
      </c>
      <c r="AG24" s="630"/>
    </row>
    <row r="25" spans="1:33" ht="25.5" x14ac:dyDescent="0.2">
      <c r="A25" s="544"/>
      <c r="B25" s="544"/>
      <c r="C25" s="632"/>
      <c r="D25" s="306"/>
      <c r="E25" s="632"/>
      <c r="F25" s="632"/>
      <c r="G25" s="237"/>
      <c r="H25" s="276"/>
      <c r="I25" s="278"/>
      <c r="J25" s="286"/>
      <c r="K25" s="210"/>
      <c r="L25" s="663"/>
      <c r="M25" s="51" t="s">
        <v>7</v>
      </c>
      <c r="N25" s="624" t="s">
        <v>272</v>
      </c>
      <c r="O25" s="42" t="str">
        <f>IF(N25="SÍ",5,"0")</f>
        <v>0</v>
      </c>
      <c r="P25" s="288"/>
      <c r="Q25" s="240"/>
      <c r="R25" s="334"/>
      <c r="S25" s="240"/>
      <c r="T25" s="242"/>
      <c r="U25" s="281"/>
      <c r="V25" s="284"/>
      <c r="W25" s="210"/>
      <c r="X25" s="631"/>
      <c r="Y25" s="634"/>
      <c r="Z25" s="664"/>
      <c r="AA25" s="665"/>
      <c r="AB25" s="602"/>
      <c r="AC25" s="666"/>
      <c r="AD25" s="637"/>
      <c r="AE25" s="565"/>
      <c r="AF25" s="638"/>
      <c r="AG25" s="639"/>
    </row>
    <row r="26" spans="1:33" ht="20.25" x14ac:dyDescent="0.2">
      <c r="A26" s="544"/>
      <c r="B26" s="544"/>
      <c r="C26" s="632"/>
      <c r="D26" s="306"/>
      <c r="E26" s="632"/>
      <c r="F26" s="632"/>
      <c r="G26" s="237"/>
      <c r="H26" s="276"/>
      <c r="I26" s="278"/>
      <c r="J26" s="286"/>
      <c r="K26" s="274" t="str">
        <f>IF(AND(G24="(1) RARA VEZ",I24="(1) INSIGNIFICANTE"),"BAJA",IF(AND(G24="(1) RARA VEZ",I24="(2) MENOR"),"BAJA",IF(AND(G24="(2) IMPROBABLE",I24="(1) INSIGNIFICANTE"),"BAJA",IF(AND(G24="(3) POSIBLE",I24="(1) INSIGNIFICANTE"),"BAJA",IF(AND(G24="(4) PROBABLE",I24="(1) INSIGNIFICANTE"),"MODERADA",IF(AND(G24="(5) CASI SEGURO",I24="(1) INSIGNIFICANTE"),"ALTA",IF(AND(G24="(2) IMPROBABLE",I24="(2) MENOR"),"BAJA",IF(AND(G24="(3) POSIBLE",I24="(2) MENOR"),"MODERADA",IF(AND(G24="(4) PROBABLE",I24="(2) MENOR"),"ALTA",IF(AND(G24="(5) CASI SEGURO",I24="(2) MENOR"),"ALTA",IF(AND(G24="(1) RARA VEZ",I24="(3) MODERADO"),"MODERADA",IF(AND(G24="(2) IMPROBABLE",I24="(3) MODERADO"),"MODERADA",IF(AND(G24="(3) POSIBLE",I24="(3) MODERADO"),"ALTA",IF(AND(G24="(4) PROBABLE",I24="(3) MODERADO"),"ALTA",IF(AND(G24="(5) CASI SEGURO",I24="(3) MODERADO"),"EXTREMA",IF(AND(G24="(1) RARA VEZ",I24="(4) MAYOR"),"ALTA",IF(AND(G24="(2) IMPROBABLE",I24="(4) MAYOR"),"ALTA",IF(AND(G24="(3) POSIBLE",I24="(4) MAYOR"),"EXTREMA",IF(AND(G24="(4) PROBABLE",I24="(4) MAYOR"),"EXTREMA",IF(AND(G24="(5) CASI SEGURO",I24="(4) MAYOR"),"EXTREMA",IF(AND(G24="(1) RARA VEZ",I24="(5) CATASTRÓFICO"),"ALTA",IF(AND(G24="(2) IMPROBABLE",I24="(5) CATASTRÓFICO"),"EXTREMA",IF(AND(G24="(3) POSIBLE",I24="(5) CATASTRÓFICO"),"EXTREMA",IF(AND(G24="(4) PROBABLE",I24="(5) CATASTRÓFICO"),"EXTREMA",IF(AND(G24="(5) CASI SEGURO",I24="(5) CATASTRÓFICO"),"EXTREMA")))))))))))))))))))))))))</f>
        <v>MODERADA</v>
      </c>
      <c r="L26" s="663"/>
      <c r="M26" s="52" t="s">
        <v>3</v>
      </c>
      <c r="N26" s="624" t="s">
        <v>12</v>
      </c>
      <c r="O26" s="42" t="str">
        <f>IF(N26="SÍ",15,"0")</f>
        <v>0</v>
      </c>
      <c r="P26" s="288"/>
      <c r="Q26" s="240"/>
      <c r="R26" s="334"/>
      <c r="S26" s="240"/>
      <c r="T26" s="242"/>
      <c r="U26" s="281"/>
      <c r="V26" s="284"/>
      <c r="W26" s="274" t="str">
        <f>IF(AND(U24="(1) RARA VEZ",V24="(1) INSIGNIFICANTE"),"BAJA",IF(AND(U24="(1) RARA VEZ",V24="(2) MENOR"),"BAJA",IF(AND(U24="(2) IMPROBABLE",V24="(1) INSIGNIFICANTE"),"BAJA",IF(AND(U24="(3) POSIBLE",V24="(1) INSIGNIFICANTE"),"BAJA",IF(AND(U24="(4) PROBABLE",V24="(1) INSIGNIFICANTE"),"MODERADO",IF(AND(U24="(5) CASI SEGURO",V24="(1) INSIGNIFICANTE"),"ALTA",IF(AND(U24="(2) IMPROBABLE",V24="(2) MENOR"),"BAJA",IF(AND(U24="(3) POSIBLE",V24="(2) MENOR"),"MODERADA",IF(AND(U24="(4) PROBABLE",V24="(2) MENOR"),"ALTA",IF(AND(U24="(5) CASI SEGURO",V24="(2) MENOR"),"ALTA",IF(AND(U24="(1) RARA VEZ",V24="(3) MODERADO"),"MODERADA",IF(AND(U24="(2) IMPROBABLE",V24="(3) MODERADO"),"MODERADA",IF(AND(U24="(3) POSIBLE",V24="(3) MODERADO"),"ALTA",IF(AND(U24="(4) PROBABLE",V24="(3) MODERADO"),"ALTA",IF(AND(U24="(5) CASI SEGURO",V24="(3) MODERADO"),"EXTREMA",IF(AND(U24="(1) RARA VEZ",V24="(4) MAYOR"),"ALTA",IF(AND(U24="(2) IMPROBABLE",V24="(4) MAYOR"),"ALTA",IF(AND(U24="(3) POSIBLE",V24="(4) MAYOR"),"EXTREMA",IF(AND(U24="(4) PROBABLE",V24="(4) MAYOR"),"EXTREMA",IF(AND(U24="(5) CASI SEGURO",V24="(4) MAYOR"),"EXTREMA",IF(AND(U24="(1) RARA VEZ",V24="(5) CATASTRÓFICO"),"ALTA",IF(AND(U24="(2) IMPROBABLE",V24="(5) CATASTRÓFICO"),"EXTREMA",IF(AND(U24="(3) POSIBLE",V24="(5) CATASTRÓFICO"),"EXTREMA",IF(AND(U24="(4) PROBABLE",V24="(5) CATASTRÓFICO"),"EXTREMA",IF(AND(U24="(5) CASI SEGURO",V24="(5) CATASTRÓFICO"),"EXTREMA")))))))))))))))))))))))))</f>
        <v>MODERADA</v>
      </c>
      <c r="X26" s="631"/>
      <c r="Y26" s="634"/>
      <c r="Z26" s="664"/>
      <c r="AA26" s="665"/>
      <c r="AB26" s="602"/>
      <c r="AC26" s="666"/>
      <c r="AD26" s="637"/>
      <c r="AE26" s="565"/>
      <c r="AF26" s="638"/>
      <c r="AG26" s="639"/>
    </row>
    <row r="27" spans="1:33" ht="20.25" x14ac:dyDescent="0.2">
      <c r="A27" s="544"/>
      <c r="B27" s="544"/>
      <c r="C27" s="632"/>
      <c r="D27" s="306"/>
      <c r="E27" s="632"/>
      <c r="F27" s="632"/>
      <c r="G27" s="237"/>
      <c r="H27" s="276"/>
      <c r="I27" s="278"/>
      <c r="J27" s="286"/>
      <c r="K27" s="274"/>
      <c r="L27" s="663"/>
      <c r="M27" s="52" t="s">
        <v>4</v>
      </c>
      <c r="N27" s="624" t="s">
        <v>272</v>
      </c>
      <c r="O27" s="42" t="str">
        <f>IF(N27="SÍ",10,"0")</f>
        <v>0</v>
      </c>
      <c r="P27" s="288"/>
      <c r="Q27" s="240"/>
      <c r="R27" s="334"/>
      <c r="S27" s="240"/>
      <c r="T27" s="242"/>
      <c r="U27" s="281"/>
      <c r="V27" s="284"/>
      <c r="W27" s="274"/>
      <c r="X27" s="631"/>
      <c r="Y27" s="634"/>
      <c r="Z27" s="664"/>
      <c r="AA27" s="665"/>
      <c r="AB27" s="602"/>
      <c r="AC27" s="666"/>
      <c r="AD27" s="637"/>
      <c r="AE27" s="565"/>
      <c r="AF27" s="638"/>
      <c r="AG27" s="639"/>
    </row>
    <row r="28" spans="1:33" ht="25.5" x14ac:dyDescent="0.2">
      <c r="A28" s="544"/>
      <c r="B28" s="544"/>
      <c r="C28" s="632"/>
      <c r="D28" s="306"/>
      <c r="E28" s="632"/>
      <c r="F28" s="632"/>
      <c r="G28" s="237"/>
      <c r="H28" s="276"/>
      <c r="I28" s="278"/>
      <c r="J28" s="286"/>
      <c r="K28" s="274"/>
      <c r="L28" s="663"/>
      <c r="M28" s="51" t="s">
        <v>36</v>
      </c>
      <c r="N28" s="624" t="s">
        <v>272</v>
      </c>
      <c r="O28" s="42" t="str">
        <f>IF(N28="SÍ",15,"0")</f>
        <v>0</v>
      </c>
      <c r="P28" s="288"/>
      <c r="Q28" s="240"/>
      <c r="R28" s="334"/>
      <c r="S28" s="240"/>
      <c r="T28" s="242"/>
      <c r="U28" s="281"/>
      <c r="V28" s="284"/>
      <c r="W28" s="274"/>
      <c r="X28" s="631"/>
      <c r="Y28" s="634"/>
      <c r="Z28" s="664"/>
      <c r="AA28" s="665"/>
      <c r="AB28" s="602"/>
      <c r="AC28" s="666"/>
      <c r="AD28" s="637"/>
      <c r="AE28" s="565"/>
      <c r="AF28" s="638"/>
      <c r="AG28" s="639"/>
    </row>
    <row r="29" spans="1:33" ht="25.5" x14ac:dyDescent="0.2">
      <c r="A29" s="544"/>
      <c r="B29" s="544"/>
      <c r="C29" s="632"/>
      <c r="D29" s="306"/>
      <c r="E29" s="632"/>
      <c r="F29" s="632"/>
      <c r="G29" s="237"/>
      <c r="H29" s="276"/>
      <c r="I29" s="278"/>
      <c r="J29" s="286"/>
      <c r="K29" s="274"/>
      <c r="L29" s="663"/>
      <c r="M29" s="51" t="s">
        <v>5</v>
      </c>
      <c r="N29" s="624" t="s">
        <v>272</v>
      </c>
      <c r="O29" s="42" t="str">
        <f>IF(N29="SÍ",10,"0")</f>
        <v>0</v>
      </c>
      <c r="P29" s="288"/>
      <c r="Q29" s="240"/>
      <c r="R29" s="334"/>
      <c r="S29" s="240"/>
      <c r="T29" s="242"/>
      <c r="U29" s="281"/>
      <c r="V29" s="284"/>
      <c r="W29" s="274"/>
      <c r="X29" s="631"/>
      <c r="Y29" s="634"/>
      <c r="Z29" s="664"/>
      <c r="AA29" s="665"/>
      <c r="AB29" s="602"/>
      <c r="AC29" s="666"/>
      <c r="AD29" s="637"/>
      <c r="AE29" s="565"/>
      <c r="AF29" s="638"/>
      <c r="AG29" s="639"/>
    </row>
    <row r="30" spans="1:33" ht="25.5" x14ac:dyDescent="0.2">
      <c r="A30" s="568"/>
      <c r="B30" s="568"/>
      <c r="C30" s="641"/>
      <c r="D30" s="307"/>
      <c r="E30" s="641"/>
      <c r="F30" s="641"/>
      <c r="G30" s="238"/>
      <c r="H30" s="277"/>
      <c r="I30" s="279"/>
      <c r="J30" s="286"/>
      <c r="K30" s="275"/>
      <c r="L30" s="663"/>
      <c r="M30" s="53" t="s">
        <v>35</v>
      </c>
      <c r="N30" s="624" t="s">
        <v>272</v>
      </c>
      <c r="O30" s="42" t="str">
        <f>IF(N30="SÍ",30,"0")</f>
        <v>0</v>
      </c>
      <c r="P30" s="288"/>
      <c r="Q30" s="240"/>
      <c r="R30" s="334"/>
      <c r="S30" s="240"/>
      <c r="T30" s="242"/>
      <c r="U30" s="282"/>
      <c r="V30" s="285"/>
      <c r="W30" s="274"/>
      <c r="X30" s="640"/>
      <c r="Y30" s="634"/>
      <c r="Z30" s="667"/>
      <c r="AA30" s="668"/>
      <c r="AB30" s="602"/>
      <c r="AC30" s="666"/>
      <c r="AD30" s="637"/>
      <c r="AE30" s="572"/>
      <c r="AF30" s="645"/>
      <c r="AG30" s="646"/>
    </row>
    <row r="31" spans="1:33" x14ac:dyDescent="0.2">
      <c r="A31" s="216" t="s">
        <v>94</v>
      </c>
      <c r="B31" s="216"/>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row>
    <row r="32" spans="1:33" x14ac:dyDescent="0.2">
      <c r="A32" s="298" t="s">
        <v>34</v>
      </c>
      <c r="B32" s="298"/>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row>
    <row r="33" spans="1:34" x14ac:dyDescent="0.2">
      <c r="A33" s="304" t="s">
        <v>55</v>
      </c>
      <c r="B33" s="304"/>
      <c r="C33" s="304" t="s">
        <v>71</v>
      </c>
      <c r="D33" s="304"/>
      <c r="E33" s="304"/>
      <c r="F33" s="304"/>
      <c r="G33" s="304"/>
      <c r="H33" s="304"/>
      <c r="I33" s="304"/>
      <c r="J33" s="304"/>
      <c r="K33" s="304"/>
      <c r="L33" s="304"/>
      <c r="M33" s="304"/>
      <c r="N33" s="304"/>
      <c r="O33" s="304"/>
      <c r="P33" s="304"/>
      <c r="Q33" s="304"/>
      <c r="R33" s="304"/>
      <c r="S33" s="304"/>
      <c r="T33" s="304"/>
      <c r="U33" s="304"/>
      <c r="V33" s="304"/>
      <c r="W33" s="304"/>
      <c r="X33" s="304"/>
      <c r="Y33" s="304"/>
      <c r="Z33" s="300" t="s">
        <v>91</v>
      </c>
      <c r="AA33" s="300"/>
      <c r="AB33" s="300"/>
      <c r="AC33" s="301" t="s">
        <v>26</v>
      </c>
      <c r="AD33" s="302"/>
      <c r="AE33" s="303"/>
    </row>
    <row r="34" spans="1:34" s="43" customFormat="1" x14ac:dyDescent="0.2">
      <c r="A34" s="669">
        <v>1</v>
      </c>
      <c r="B34" s="670"/>
      <c r="C34" s="234" t="s">
        <v>293</v>
      </c>
      <c r="D34" s="234"/>
      <c r="E34" s="234"/>
      <c r="F34" s="234"/>
      <c r="G34" s="234"/>
      <c r="H34" s="234"/>
      <c r="I34" s="234"/>
      <c r="J34" s="234"/>
      <c r="K34" s="234"/>
      <c r="L34" s="234"/>
      <c r="M34" s="234"/>
      <c r="N34" s="234"/>
      <c r="O34" s="234"/>
      <c r="P34" s="234"/>
      <c r="Q34" s="234"/>
      <c r="R34" s="234"/>
      <c r="S34" s="234"/>
      <c r="T34" s="234"/>
      <c r="U34" s="234"/>
      <c r="V34" s="234"/>
      <c r="W34" s="234"/>
      <c r="X34" s="234"/>
      <c r="Y34" s="234"/>
      <c r="Z34" s="610">
        <v>43496</v>
      </c>
      <c r="AA34" s="295"/>
      <c r="AB34" s="296"/>
      <c r="AC34" s="297" t="s">
        <v>294</v>
      </c>
      <c r="AD34" s="297"/>
      <c r="AE34" s="297"/>
    </row>
    <row r="35" spans="1:34" s="43" customFormat="1" x14ac:dyDescent="0.2">
      <c r="A35" s="669">
        <v>2</v>
      </c>
      <c r="B35" s="670"/>
      <c r="C35" s="671" t="s">
        <v>295</v>
      </c>
      <c r="D35" s="671"/>
      <c r="E35" s="671"/>
      <c r="F35" s="671"/>
      <c r="G35" s="671"/>
      <c r="H35" s="671"/>
      <c r="I35" s="671"/>
      <c r="J35" s="671"/>
      <c r="K35" s="671"/>
      <c r="L35" s="671"/>
      <c r="M35" s="671"/>
      <c r="N35" s="671"/>
      <c r="O35" s="671"/>
      <c r="P35" s="671"/>
      <c r="Q35" s="671"/>
      <c r="R35" s="671"/>
      <c r="S35" s="671"/>
      <c r="T35" s="671"/>
      <c r="U35" s="671"/>
      <c r="V35" s="671"/>
      <c r="W35" s="671"/>
      <c r="X35" s="671"/>
      <c r="Y35" s="671"/>
      <c r="Z35" s="294"/>
      <c r="AA35" s="295"/>
      <c r="AB35" s="296"/>
      <c r="AC35" s="297" t="s">
        <v>294</v>
      </c>
      <c r="AD35" s="297"/>
      <c r="AE35" s="297"/>
    </row>
    <row r="36" spans="1:34" s="43" customFormat="1" x14ac:dyDescent="0.2">
      <c r="A36" s="669">
        <v>3</v>
      </c>
      <c r="B36" s="670"/>
      <c r="C36" s="234" t="s">
        <v>157</v>
      </c>
      <c r="D36" s="234"/>
      <c r="E36" s="234"/>
      <c r="F36" s="234"/>
      <c r="G36" s="234"/>
      <c r="H36" s="234"/>
      <c r="I36" s="234"/>
      <c r="J36" s="234"/>
      <c r="K36" s="234"/>
      <c r="L36" s="234"/>
      <c r="M36" s="234"/>
      <c r="N36" s="234"/>
      <c r="O36" s="234"/>
      <c r="P36" s="234"/>
      <c r="Q36" s="234"/>
      <c r="R36" s="234"/>
      <c r="S36" s="234"/>
      <c r="T36" s="234"/>
      <c r="U36" s="234"/>
      <c r="V36" s="234"/>
      <c r="W36" s="234"/>
      <c r="X36" s="234"/>
      <c r="Y36" s="234"/>
      <c r="Z36" s="610">
        <v>43587</v>
      </c>
      <c r="AA36" s="295"/>
      <c r="AB36" s="296"/>
      <c r="AC36" s="297" t="s">
        <v>294</v>
      </c>
      <c r="AD36" s="297"/>
      <c r="AE36" s="297"/>
    </row>
    <row r="37" spans="1:34" s="43" customFormat="1" x14ac:dyDescent="0.2">
      <c r="A37" s="672">
        <v>4</v>
      </c>
      <c r="B37" s="673"/>
      <c r="C37" s="674" t="s">
        <v>296</v>
      </c>
      <c r="D37" s="674"/>
      <c r="E37" s="674"/>
      <c r="F37" s="674"/>
      <c r="G37" s="674"/>
      <c r="H37" s="674"/>
      <c r="I37" s="674"/>
      <c r="J37" s="674"/>
      <c r="K37" s="674"/>
      <c r="L37" s="674"/>
      <c r="M37" s="674"/>
      <c r="N37" s="674"/>
      <c r="O37" s="674"/>
      <c r="P37" s="674"/>
      <c r="Q37" s="674"/>
      <c r="R37" s="674"/>
      <c r="S37" s="674"/>
      <c r="T37" s="674"/>
      <c r="U37" s="674"/>
      <c r="V37" s="674"/>
      <c r="W37" s="674"/>
      <c r="X37" s="674"/>
      <c r="Y37" s="674"/>
      <c r="Z37" s="675">
        <v>43707</v>
      </c>
      <c r="AA37" s="676"/>
      <c r="AB37" s="677"/>
      <c r="AC37" s="678" t="s">
        <v>294</v>
      </c>
      <c r="AD37" s="678"/>
      <c r="AE37" s="678"/>
    </row>
    <row r="38" spans="1:34" x14ac:dyDescent="0.2">
      <c r="A38" s="291" t="s">
        <v>37</v>
      </c>
      <c r="B38" s="292"/>
      <c r="C38" s="292"/>
      <c r="D38" s="292"/>
      <c r="E38" s="292"/>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3"/>
    </row>
    <row r="39" spans="1:34" x14ac:dyDescent="0.2">
      <c r="A39" s="210" t="s">
        <v>26</v>
      </c>
      <c r="B39" s="210"/>
      <c r="C39" s="210"/>
      <c r="D39" s="210"/>
      <c r="E39" s="210"/>
      <c r="F39" s="210"/>
      <c r="G39" s="210" t="s">
        <v>82</v>
      </c>
      <c r="H39" s="210"/>
      <c r="I39" s="210"/>
      <c r="J39" s="210"/>
      <c r="K39" s="210"/>
      <c r="L39" s="210"/>
      <c r="M39" s="210"/>
      <c r="N39" s="210" t="s">
        <v>73</v>
      </c>
      <c r="O39" s="210"/>
      <c r="P39" s="210"/>
      <c r="Q39" s="210"/>
      <c r="R39" s="210"/>
      <c r="S39" s="210"/>
      <c r="T39" s="210"/>
      <c r="U39" s="210"/>
      <c r="V39" s="210"/>
      <c r="W39" s="210"/>
      <c r="X39" s="210"/>
      <c r="Y39" s="210"/>
      <c r="Z39" s="210"/>
      <c r="AA39" s="211" t="str">
        <f>IF(OR(X5="X",U5="X"),"APOYO OFICINA ASESORA DE PLANEACIÓN","APOYO OFICINA DE CONTROL INTERNO")</f>
        <v>APOYO OFICINA DE CONTROL INTERNO</v>
      </c>
      <c r="AB39" s="211"/>
      <c r="AC39" s="211"/>
      <c r="AD39" s="211"/>
      <c r="AE39" s="211"/>
      <c r="AF39" s="60"/>
      <c r="AG39" s="60"/>
      <c r="AH39" s="44"/>
    </row>
    <row r="40" spans="1:34" ht="25.5" x14ac:dyDescent="0.2">
      <c r="A40" s="87" t="s">
        <v>95</v>
      </c>
      <c r="B40" s="679" t="s">
        <v>297</v>
      </c>
      <c r="C40" s="210"/>
      <c r="D40" s="210"/>
      <c r="E40" s="210"/>
      <c r="F40" s="210"/>
      <c r="G40" s="87" t="s">
        <v>95</v>
      </c>
      <c r="H40" s="679" t="s">
        <v>298</v>
      </c>
      <c r="I40" s="210"/>
      <c r="J40" s="210"/>
      <c r="K40" s="210"/>
      <c r="L40" s="210"/>
      <c r="M40" s="210"/>
      <c r="N40" s="328" t="s">
        <v>95</v>
      </c>
      <c r="O40" s="329"/>
      <c r="P40" s="329"/>
      <c r="Q40" s="329"/>
      <c r="R40" s="330"/>
      <c r="S40" s="54"/>
      <c r="T40" s="54"/>
      <c r="U40" s="680" t="s">
        <v>195</v>
      </c>
      <c r="V40" s="212"/>
      <c r="W40" s="212"/>
      <c r="X40" s="212"/>
      <c r="Y40" s="212"/>
      <c r="Z40" s="212"/>
      <c r="AA40" s="87" t="s">
        <v>95</v>
      </c>
      <c r="AB40" s="681"/>
      <c r="AC40" s="326"/>
      <c r="AD40" s="326"/>
      <c r="AE40" s="327"/>
      <c r="AF40" s="60"/>
      <c r="AG40" s="60"/>
      <c r="AH40" s="44"/>
    </row>
    <row r="41" spans="1:34" s="43" customFormat="1" x14ac:dyDescent="0.2">
      <c r="A41" s="55" t="s">
        <v>32</v>
      </c>
      <c r="B41" s="210" t="s">
        <v>294</v>
      </c>
      <c r="C41" s="210"/>
      <c r="D41" s="210"/>
      <c r="E41" s="210"/>
      <c r="F41" s="210"/>
      <c r="G41" s="55" t="s">
        <v>32</v>
      </c>
      <c r="H41" s="210" t="s">
        <v>299</v>
      </c>
      <c r="I41" s="210"/>
      <c r="J41" s="210"/>
      <c r="K41" s="210"/>
      <c r="L41" s="210"/>
      <c r="M41" s="210"/>
      <c r="N41" s="54" t="s">
        <v>32</v>
      </c>
      <c r="O41" s="54"/>
      <c r="P41" s="54"/>
      <c r="Q41" s="54"/>
      <c r="R41" s="54"/>
      <c r="S41" s="54"/>
      <c r="T41" s="54"/>
      <c r="U41" s="587" t="s">
        <v>300</v>
      </c>
      <c r="V41" s="212"/>
      <c r="W41" s="212"/>
      <c r="X41" s="212"/>
      <c r="Y41" s="212"/>
      <c r="Z41" s="212"/>
      <c r="AA41" s="55" t="s">
        <v>32</v>
      </c>
      <c r="AB41" s="587"/>
      <c r="AC41" s="212"/>
      <c r="AD41" s="212"/>
      <c r="AE41" s="212"/>
      <c r="AF41" s="61"/>
      <c r="AG41" s="61"/>
      <c r="AH41" s="45"/>
    </row>
    <row r="42" spans="1:34" s="43" customFormat="1" x14ac:dyDescent="0.2">
      <c r="A42" s="55" t="s">
        <v>33</v>
      </c>
      <c r="B42" s="583" t="s">
        <v>301</v>
      </c>
      <c r="C42" s="210"/>
      <c r="D42" s="210"/>
      <c r="E42" s="210"/>
      <c r="F42" s="210"/>
      <c r="G42" s="55" t="s">
        <v>33</v>
      </c>
      <c r="H42" s="583" t="s">
        <v>269</v>
      </c>
      <c r="I42" s="210"/>
      <c r="J42" s="210"/>
      <c r="K42" s="210"/>
      <c r="L42" s="210"/>
      <c r="M42" s="210"/>
      <c r="N42" s="213" t="s">
        <v>33</v>
      </c>
      <c r="O42" s="214"/>
      <c r="P42" s="214"/>
      <c r="Q42" s="214"/>
      <c r="R42" s="215"/>
      <c r="S42" s="54"/>
      <c r="T42" s="54"/>
      <c r="U42" s="212" t="s">
        <v>302</v>
      </c>
      <c r="V42" s="212"/>
      <c r="W42" s="212"/>
      <c r="X42" s="212"/>
      <c r="Y42" s="212"/>
      <c r="Z42" s="212"/>
      <c r="AA42" s="55" t="s">
        <v>33</v>
      </c>
      <c r="AB42" s="212"/>
      <c r="AC42" s="212"/>
      <c r="AD42" s="212"/>
      <c r="AE42" s="212"/>
      <c r="AF42" s="61"/>
      <c r="AG42" s="61"/>
      <c r="AH42" s="45"/>
    </row>
    <row r="43" spans="1:34" s="43" customFormat="1" x14ac:dyDescent="0.2">
      <c r="D43" s="46"/>
      <c r="AF43" s="45"/>
      <c r="AG43" s="45"/>
      <c r="AH43" s="45"/>
    </row>
    <row r="44" spans="1:34" x14ac:dyDescent="0.2">
      <c r="AF44" s="44"/>
      <c r="AG44" s="44"/>
      <c r="AH44" s="44"/>
    </row>
    <row r="45" spans="1:34" x14ac:dyDescent="0.2">
      <c r="AF45" s="44"/>
      <c r="AG45" s="44"/>
      <c r="AH45" s="44"/>
    </row>
  </sheetData>
  <mergeCells count="166">
    <mergeCell ref="B41:F41"/>
    <mergeCell ref="H41:M41"/>
    <mergeCell ref="U41:Z41"/>
    <mergeCell ref="AB41:AE41"/>
    <mergeCell ref="B42:F42"/>
    <mergeCell ref="H42:M42"/>
    <mergeCell ref="N42:R42"/>
    <mergeCell ref="U42:Z42"/>
    <mergeCell ref="AB42:AE42"/>
    <mergeCell ref="A38:AE38"/>
    <mergeCell ref="A39:F39"/>
    <mergeCell ref="G39:M39"/>
    <mergeCell ref="N39:Z39"/>
    <mergeCell ref="AA39:AE39"/>
    <mergeCell ref="B40:F40"/>
    <mergeCell ref="H40:M40"/>
    <mergeCell ref="N40:R40"/>
    <mergeCell ref="U40:Z40"/>
    <mergeCell ref="AB40:AE40"/>
    <mergeCell ref="A36:B36"/>
    <mergeCell ref="C36:Y36"/>
    <mergeCell ref="Z36:AB36"/>
    <mergeCell ref="AC36:AE36"/>
    <mergeCell ref="A37:B37"/>
    <mergeCell ref="C37:Y37"/>
    <mergeCell ref="Z37:AB37"/>
    <mergeCell ref="AC37:AE37"/>
    <mergeCell ref="A34:B34"/>
    <mergeCell ref="C34:Y34"/>
    <mergeCell ref="Z34:AB34"/>
    <mergeCell ref="AC34:AE34"/>
    <mergeCell ref="A35:B35"/>
    <mergeCell ref="C35:Y35"/>
    <mergeCell ref="Z35:AB35"/>
    <mergeCell ref="AC35:AE35"/>
    <mergeCell ref="A31:AE31"/>
    <mergeCell ref="A32:AE32"/>
    <mergeCell ref="A33:B33"/>
    <mergeCell ref="C33:Y33"/>
    <mergeCell ref="Z33:AB33"/>
    <mergeCell ref="AC33:AE33"/>
    <mergeCell ref="AC24:AC30"/>
    <mergeCell ref="AD24:AD30"/>
    <mergeCell ref="AE24:AE30"/>
    <mergeCell ref="AF24:AG30"/>
    <mergeCell ref="K26:K30"/>
    <mergeCell ref="W26:W30"/>
    <mergeCell ref="W24:W25"/>
    <mergeCell ref="X24:X30"/>
    <mergeCell ref="Y24:Y30"/>
    <mergeCell ref="Z24:Z30"/>
    <mergeCell ref="AA24:AA30"/>
    <mergeCell ref="AB24:AB30"/>
    <mergeCell ref="Q24:Q30"/>
    <mergeCell ref="R24:R30"/>
    <mergeCell ref="S24:S30"/>
    <mergeCell ref="T24:T30"/>
    <mergeCell ref="U24:U30"/>
    <mergeCell ref="V24:V30"/>
    <mergeCell ref="H24:H30"/>
    <mergeCell ref="I24:I30"/>
    <mergeCell ref="J24:J30"/>
    <mergeCell ref="K24:K25"/>
    <mergeCell ref="L24:L30"/>
    <mergeCell ref="P24:P30"/>
    <mergeCell ref="AD17:AD23"/>
    <mergeCell ref="AE17:AE23"/>
    <mergeCell ref="AF17:AG23"/>
    <mergeCell ref="K19:K23"/>
    <mergeCell ref="W19:W23"/>
    <mergeCell ref="C24:C30"/>
    <mergeCell ref="D24:D30"/>
    <mergeCell ref="E24:E30"/>
    <mergeCell ref="F24:F30"/>
    <mergeCell ref="G24:G30"/>
    <mergeCell ref="X17:X23"/>
    <mergeCell ref="Y17:Y23"/>
    <mergeCell ref="Z17:Z23"/>
    <mergeCell ref="AA17:AA23"/>
    <mergeCell ref="AB17:AB23"/>
    <mergeCell ref="AC17:AC23"/>
    <mergeCell ref="R17:R23"/>
    <mergeCell ref="S17:S23"/>
    <mergeCell ref="T17:T23"/>
    <mergeCell ref="U17:U23"/>
    <mergeCell ref="V17:V23"/>
    <mergeCell ref="W17:W18"/>
    <mergeCell ref="I17:I23"/>
    <mergeCell ref="J17:J23"/>
    <mergeCell ref="K17:K18"/>
    <mergeCell ref="L17:L23"/>
    <mergeCell ref="P17:P23"/>
    <mergeCell ref="Q17:Q23"/>
    <mergeCell ref="AE10:AE16"/>
    <mergeCell ref="AF10:AG16"/>
    <mergeCell ref="K12:K16"/>
    <mergeCell ref="W12:W16"/>
    <mergeCell ref="C17:C23"/>
    <mergeCell ref="D17:D23"/>
    <mergeCell ref="E17:E23"/>
    <mergeCell ref="F17:F23"/>
    <mergeCell ref="G17:G23"/>
    <mergeCell ref="H17:H23"/>
    <mergeCell ref="Y10:Y16"/>
    <mergeCell ref="Z10:Z16"/>
    <mergeCell ref="AA10:AA16"/>
    <mergeCell ref="AB10:AB16"/>
    <mergeCell ref="AC10:AC16"/>
    <mergeCell ref="AD10:AD16"/>
    <mergeCell ref="S10:S16"/>
    <mergeCell ref="T10:T16"/>
    <mergeCell ref="U10:U16"/>
    <mergeCell ref="V10:V16"/>
    <mergeCell ref="W10:W11"/>
    <mergeCell ref="X10:X16"/>
    <mergeCell ref="J10:J16"/>
    <mergeCell ref="K10:K11"/>
    <mergeCell ref="L10:L16"/>
    <mergeCell ref="P10:P16"/>
    <mergeCell ref="Q10:Q16"/>
    <mergeCell ref="R10:R16"/>
    <mergeCell ref="AF9:AG9"/>
    <mergeCell ref="A10:A30"/>
    <mergeCell ref="B10:B30"/>
    <mergeCell ref="C10:C16"/>
    <mergeCell ref="D10:D16"/>
    <mergeCell ref="E10:E16"/>
    <mergeCell ref="F10:F16"/>
    <mergeCell ref="G10:G16"/>
    <mergeCell ref="H10:H16"/>
    <mergeCell ref="I10:I16"/>
    <mergeCell ref="G7:K7"/>
    <mergeCell ref="L7:L9"/>
    <mergeCell ref="M7:AA7"/>
    <mergeCell ref="G8:K8"/>
    <mergeCell ref="M8:M9"/>
    <mergeCell ref="N8:N9"/>
    <mergeCell ref="R8:R9"/>
    <mergeCell ref="U8:W8"/>
    <mergeCell ref="X8:X9"/>
    <mergeCell ref="Y8:AA8"/>
    <mergeCell ref="A6:F6"/>
    <mergeCell ref="G6:AA6"/>
    <mergeCell ref="AB6:AB9"/>
    <mergeCell ref="AC6:AE8"/>
    <mergeCell ref="A7:A9"/>
    <mergeCell ref="B7:B9"/>
    <mergeCell ref="C7:C9"/>
    <mergeCell ref="D7:D9"/>
    <mergeCell ref="E7:E9"/>
    <mergeCell ref="F7:F9"/>
    <mergeCell ref="A5:B5"/>
    <mergeCell ref="C5:F5"/>
    <mergeCell ref="G5:L5"/>
    <mergeCell ref="N5:R5"/>
    <mergeCell ref="V5:W5"/>
    <mergeCell ref="AD5:AE5"/>
    <mergeCell ref="A1:A4"/>
    <mergeCell ref="B1:E2"/>
    <mergeCell ref="F1:AB2"/>
    <mergeCell ref="AD1:AE1"/>
    <mergeCell ref="AD2:AE2"/>
    <mergeCell ref="B3:E4"/>
    <mergeCell ref="F3:AB4"/>
    <mergeCell ref="AD3:AE3"/>
    <mergeCell ref="AD4:AE4"/>
  </mergeCells>
  <conditionalFormatting sqref="K10:K16">
    <cfRule type="expression" dxfId="219" priority="33">
      <formula>$K$12="BAJA"</formula>
    </cfRule>
    <cfRule type="expression" dxfId="218" priority="34">
      <formula>$K$12="MODERADA"</formula>
    </cfRule>
    <cfRule type="expression" dxfId="217" priority="35">
      <formula>$K$12="ALTA"</formula>
    </cfRule>
    <cfRule type="expression" dxfId="216" priority="36">
      <formula>$K$12="EXTREMA"</formula>
    </cfRule>
  </conditionalFormatting>
  <conditionalFormatting sqref="K17:K18">
    <cfRule type="expression" dxfId="215" priority="29">
      <formula>$K$19="BAJA"</formula>
    </cfRule>
    <cfRule type="expression" dxfId="214" priority="30">
      <formula>$K$19="MODERADA"</formula>
    </cfRule>
    <cfRule type="expression" dxfId="213" priority="31">
      <formula>$K$19="ALTA"</formula>
    </cfRule>
    <cfRule type="expression" dxfId="212" priority="32">
      <formula>$K$19="EXTREMA"</formula>
    </cfRule>
  </conditionalFormatting>
  <conditionalFormatting sqref="W17:W23">
    <cfRule type="expression" dxfId="211" priority="25">
      <formula>$W$19="MODERADA"</formula>
    </cfRule>
    <cfRule type="expression" dxfId="210" priority="26">
      <formula>$W$19="EXTREMA"</formula>
    </cfRule>
    <cfRule type="expression" dxfId="209" priority="27">
      <formula>$W$19="ALTA"</formula>
    </cfRule>
    <cfRule type="expression" dxfId="208" priority="28">
      <formula>$W$19="BAJA"</formula>
    </cfRule>
  </conditionalFormatting>
  <conditionalFormatting sqref="K24:K25">
    <cfRule type="expression" dxfId="207" priority="21">
      <formula>$K$26="BAJA"</formula>
    </cfRule>
    <cfRule type="expression" dxfId="206" priority="22">
      <formula>$K$26="MODERADA"</formula>
    </cfRule>
    <cfRule type="expression" dxfId="205" priority="23">
      <formula>$K$26="ALTA"</formula>
    </cfRule>
    <cfRule type="expression" dxfId="204" priority="24">
      <formula>$K$26="EXTREMA"</formula>
    </cfRule>
  </conditionalFormatting>
  <conditionalFormatting sqref="W24:W30">
    <cfRule type="expression" dxfId="203" priority="17">
      <formula>$W$26="MODERADA"</formula>
    </cfRule>
    <cfRule type="expression" dxfId="202" priority="18">
      <formula>$W$26="EXTREMA"</formula>
    </cfRule>
    <cfRule type="expression" dxfId="201" priority="19">
      <formula>$W$26="ALTA"</formula>
    </cfRule>
    <cfRule type="expression" dxfId="200" priority="20">
      <formula>$W$26="BAJA"</formula>
    </cfRule>
  </conditionalFormatting>
  <conditionalFormatting sqref="K26:K30">
    <cfRule type="expression" dxfId="199" priority="9">
      <formula>$K$26="BAJA"</formula>
    </cfRule>
    <cfRule type="expression" dxfId="198" priority="10">
      <formula>$K$26="MODERADA"</formula>
    </cfRule>
    <cfRule type="expression" dxfId="197" priority="11">
      <formula>$K$26="ALTA"</formula>
    </cfRule>
    <cfRule type="expression" dxfId="196" priority="12">
      <formula>$K$26="EXTREMA"</formula>
    </cfRule>
  </conditionalFormatting>
  <conditionalFormatting sqref="K19:K23">
    <cfRule type="expression" dxfId="195" priority="13">
      <formula>$K$19="BAJA"</formula>
    </cfRule>
    <cfRule type="expression" dxfId="194" priority="14">
      <formula>$K$19="MODERADA"</formula>
    </cfRule>
    <cfRule type="expression" dxfId="193" priority="15">
      <formula>$K$19="ALTA"</formula>
    </cfRule>
    <cfRule type="expression" dxfId="192" priority="16">
      <formula>$K$19="EXTREMA"</formula>
    </cfRule>
  </conditionalFormatting>
  <conditionalFormatting sqref="W10:W11">
    <cfRule type="expression" dxfId="191" priority="5">
      <formula>$K$12="BAJA"</formula>
    </cfRule>
    <cfRule type="expression" dxfId="190" priority="6">
      <formula>$K$12="MODERADA"</formula>
    </cfRule>
    <cfRule type="expression" dxfId="189" priority="7">
      <formula>$K$12="ALTA"</formula>
    </cfRule>
    <cfRule type="expression" dxfId="188" priority="8">
      <formula>$K$12="EXTREMA"</formula>
    </cfRule>
  </conditionalFormatting>
  <conditionalFormatting sqref="W12:W16">
    <cfRule type="expression" dxfId="187" priority="1">
      <formula>$K$12="BAJA"</formula>
    </cfRule>
    <cfRule type="expression" dxfId="186" priority="2">
      <formula>$K$12="MODERADA"</formula>
    </cfRule>
    <cfRule type="expression" dxfId="185" priority="3">
      <formula>$K$12="ALTA"</formula>
    </cfRule>
    <cfRule type="expression" dxfId="184" priority="4">
      <formula>$K$12="EXTREMA"</formula>
    </cfRule>
  </conditionalFormatting>
  <dataValidations count="5">
    <dataValidation type="list" allowBlank="1" showInputMessage="1" showErrorMessage="1" sqref="N10:N30">
      <formula1>$AJ$2:$AJ$3</formula1>
    </dataValidation>
    <dataValidation type="list" allowBlank="1" showInputMessage="1" showErrorMessage="1" sqref="R10:R30">
      <formula1>$AJ$1:$AK$1</formula1>
    </dataValidation>
    <dataValidation type="list" allowBlank="1" showInputMessage="1" showErrorMessage="1" sqref="G10:G30">
      <formula1>$AK$2:$AK$4</formula1>
    </dataValidation>
    <dataValidation type="list" allowBlank="1" showInputMessage="1" showErrorMessage="1" sqref="I10:I30">
      <formula1>$AJ$2:$AJ$4</formula1>
    </dataValidation>
    <dataValidation type="list" allowBlank="1" showInputMessage="1" showErrorMessage="1" sqref="D10:D30">
      <formula1>$AI$2:$AI$5</formula1>
    </dataValidation>
  </dataValidations>
  <hyperlinks>
    <hyperlink ref="B40" r:id="rId1"/>
    <hyperlink ref="H40" r:id="rId2"/>
    <hyperlink ref="U40" r:id="rId3"/>
  </hyperlinks>
  <pageMargins left="0.7" right="0.7" top="0.75" bottom="0.75" header="0.3" footer="0.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5"/>
  <sheetViews>
    <sheetView workbookViewId="0">
      <selection activeCell="E10" sqref="E10:E16"/>
    </sheetView>
  </sheetViews>
  <sheetFormatPr baseColWidth="10" defaultRowHeight="12.75" x14ac:dyDescent="0.2"/>
  <cols>
    <col min="1" max="2" width="22.5703125" style="40" customWidth="1"/>
    <col min="3" max="3" width="19.140625" style="40" customWidth="1"/>
    <col min="4" max="4" width="17.28515625" style="46" customWidth="1"/>
    <col min="5" max="5" width="21.5703125" style="40" customWidth="1"/>
    <col min="6" max="6" width="23.140625" style="40" customWidth="1"/>
    <col min="7" max="7" width="22.42578125" style="40" customWidth="1"/>
    <col min="8" max="8" width="2.42578125" style="40" hidden="1" customWidth="1"/>
    <col min="9" max="9" width="18.28515625" style="40" customWidth="1"/>
    <col min="10" max="10" width="5.42578125" style="40" hidden="1" customWidth="1"/>
    <col min="11" max="11" width="17.140625" style="40" customWidth="1"/>
    <col min="12" max="12" width="26.7109375" style="40" customWidth="1"/>
    <col min="13" max="13" width="44.7109375" style="40" customWidth="1"/>
    <col min="14" max="14" width="9.5703125" style="40" customWidth="1"/>
    <col min="15" max="15" width="4" style="40" hidden="1" customWidth="1"/>
    <col min="16" max="16" width="4.7109375" style="40" hidden="1" customWidth="1"/>
    <col min="17" max="17" width="2.7109375" style="40" hidden="1" customWidth="1"/>
    <col min="18" max="18" width="12.7109375" style="40" customWidth="1"/>
    <col min="19" max="20" width="2.7109375" style="40" hidden="1" customWidth="1"/>
    <col min="21" max="21" width="18.42578125" style="40" customWidth="1"/>
    <col min="22" max="22" width="16.7109375" style="40" customWidth="1"/>
    <col min="23" max="23" width="16.42578125" style="40" customWidth="1"/>
    <col min="24" max="24" width="29.5703125" style="40" customWidth="1"/>
    <col min="25" max="25" width="21.7109375" style="40" customWidth="1"/>
    <col min="26" max="26" width="31.85546875" style="40" customWidth="1"/>
    <col min="27" max="27" width="28.7109375" style="40" customWidth="1"/>
    <col min="28" max="28" width="15.85546875" style="40" customWidth="1"/>
    <col min="29" max="29" width="32.28515625" style="40" customWidth="1"/>
    <col min="30" max="30" width="19.140625" style="40" customWidth="1"/>
    <col min="31" max="31" width="25.42578125" style="40" customWidth="1"/>
    <col min="32" max="16384" width="11.42578125" style="40"/>
  </cols>
  <sheetData>
    <row r="1" spans="1:37" s="58" customFormat="1" ht="21.75" customHeight="1" x14ac:dyDescent="0.25">
      <c r="A1" s="308"/>
      <c r="B1" s="310" t="s">
        <v>83</v>
      </c>
      <c r="C1" s="311"/>
      <c r="D1" s="311"/>
      <c r="E1" s="312"/>
      <c r="F1" s="310" t="s">
        <v>85</v>
      </c>
      <c r="G1" s="311"/>
      <c r="H1" s="311"/>
      <c r="I1" s="311"/>
      <c r="J1" s="311"/>
      <c r="K1" s="311"/>
      <c r="L1" s="311"/>
      <c r="M1" s="311"/>
      <c r="N1" s="311"/>
      <c r="O1" s="311"/>
      <c r="P1" s="311"/>
      <c r="Q1" s="311"/>
      <c r="R1" s="311"/>
      <c r="S1" s="311"/>
      <c r="T1" s="311"/>
      <c r="U1" s="311"/>
      <c r="V1" s="311"/>
      <c r="W1" s="311"/>
      <c r="X1" s="311"/>
      <c r="Y1" s="311"/>
      <c r="Z1" s="311"/>
      <c r="AA1" s="311"/>
      <c r="AB1" s="312"/>
      <c r="AC1" s="83" t="s">
        <v>86</v>
      </c>
      <c r="AD1" s="301" t="s">
        <v>96</v>
      </c>
      <c r="AE1" s="303"/>
      <c r="AI1" s="58" t="s">
        <v>61</v>
      </c>
      <c r="AJ1" s="58" t="s">
        <v>9</v>
      </c>
      <c r="AK1" s="58" t="s">
        <v>8</v>
      </c>
    </row>
    <row r="2" spans="1:37" s="58" customFormat="1" ht="21.75" customHeight="1" x14ac:dyDescent="0.25">
      <c r="A2" s="309"/>
      <c r="B2" s="313"/>
      <c r="C2" s="314"/>
      <c r="D2" s="314"/>
      <c r="E2" s="315"/>
      <c r="F2" s="313"/>
      <c r="G2" s="314"/>
      <c r="H2" s="314"/>
      <c r="I2" s="314"/>
      <c r="J2" s="314"/>
      <c r="K2" s="314"/>
      <c r="L2" s="314"/>
      <c r="M2" s="314"/>
      <c r="N2" s="314"/>
      <c r="O2" s="314"/>
      <c r="P2" s="314"/>
      <c r="Q2" s="314"/>
      <c r="R2" s="314"/>
      <c r="S2" s="314"/>
      <c r="T2" s="314"/>
      <c r="U2" s="314"/>
      <c r="V2" s="314"/>
      <c r="W2" s="314"/>
      <c r="X2" s="314"/>
      <c r="Y2" s="314"/>
      <c r="Z2" s="314"/>
      <c r="AA2" s="314"/>
      <c r="AB2" s="315"/>
      <c r="AC2" s="59" t="s">
        <v>88</v>
      </c>
      <c r="AD2" s="316" t="s">
        <v>97</v>
      </c>
      <c r="AE2" s="317"/>
      <c r="AH2" s="58" t="s">
        <v>11</v>
      </c>
      <c r="AI2" s="58" t="s">
        <v>63</v>
      </c>
      <c r="AJ2" s="58" t="s">
        <v>62</v>
      </c>
      <c r="AK2" s="58" t="s">
        <v>13</v>
      </c>
    </row>
    <row r="3" spans="1:37" s="58" customFormat="1" ht="21.75" customHeight="1" x14ac:dyDescent="0.25">
      <c r="A3" s="309"/>
      <c r="B3" s="310" t="s">
        <v>84</v>
      </c>
      <c r="C3" s="311"/>
      <c r="D3" s="311"/>
      <c r="E3" s="312"/>
      <c r="F3" s="310" t="s">
        <v>92</v>
      </c>
      <c r="G3" s="311"/>
      <c r="H3" s="311"/>
      <c r="I3" s="311"/>
      <c r="J3" s="311"/>
      <c r="K3" s="311"/>
      <c r="L3" s="311"/>
      <c r="M3" s="311"/>
      <c r="N3" s="311"/>
      <c r="O3" s="311"/>
      <c r="P3" s="311"/>
      <c r="Q3" s="311"/>
      <c r="R3" s="311"/>
      <c r="S3" s="311"/>
      <c r="T3" s="311"/>
      <c r="U3" s="311"/>
      <c r="V3" s="311"/>
      <c r="W3" s="311"/>
      <c r="X3" s="311"/>
      <c r="Y3" s="311"/>
      <c r="Z3" s="311"/>
      <c r="AA3" s="311"/>
      <c r="AB3" s="312"/>
      <c r="AC3" s="83" t="s">
        <v>87</v>
      </c>
      <c r="AD3" s="301"/>
      <c r="AE3" s="303"/>
      <c r="AH3" s="58" t="s">
        <v>12</v>
      </c>
      <c r="AI3" s="58" t="s">
        <v>65</v>
      </c>
      <c r="AJ3" s="58" t="s">
        <v>64</v>
      </c>
      <c r="AK3" s="58" t="s">
        <v>14</v>
      </c>
    </row>
    <row r="4" spans="1:37" s="58" customFormat="1" ht="21.75" customHeight="1" x14ac:dyDescent="0.25">
      <c r="A4" s="309"/>
      <c r="B4" s="313"/>
      <c r="C4" s="314"/>
      <c r="D4" s="314"/>
      <c r="E4" s="315"/>
      <c r="F4" s="313"/>
      <c r="G4" s="314"/>
      <c r="H4" s="314"/>
      <c r="I4" s="314"/>
      <c r="J4" s="314"/>
      <c r="K4" s="314"/>
      <c r="L4" s="314"/>
      <c r="M4" s="314"/>
      <c r="N4" s="314"/>
      <c r="O4" s="314"/>
      <c r="P4" s="314"/>
      <c r="Q4" s="314"/>
      <c r="R4" s="314"/>
      <c r="S4" s="314"/>
      <c r="T4" s="314"/>
      <c r="U4" s="314"/>
      <c r="V4" s="314"/>
      <c r="W4" s="314"/>
      <c r="X4" s="314"/>
      <c r="Y4" s="314"/>
      <c r="Z4" s="314"/>
      <c r="AA4" s="314"/>
      <c r="AB4" s="315"/>
      <c r="AC4" s="83" t="s">
        <v>89</v>
      </c>
      <c r="AD4" s="318">
        <v>43465</v>
      </c>
      <c r="AE4" s="303"/>
      <c r="AI4" s="58" t="s">
        <v>67</v>
      </c>
      <c r="AJ4" s="58" t="s">
        <v>66</v>
      </c>
      <c r="AK4" s="58" t="s">
        <v>15</v>
      </c>
    </row>
    <row r="5" spans="1:37" ht="24.75" customHeight="1" x14ac:dyDescent="0.2">
      <c r="A5" s="217" t="s">
        <v>72</v>
      </c>
      <c r="B5" s="217"/>
      <c r="C5" s="533">
        <v>43707</v>
      </c>
      <c r="D5" s="534"/>
      <c r="E5" s="534"/>
      <c r="F5" s="534"/>
      <c r="G5" s="321"/>
      <c r="H5" s="322"/>
      <c r="I5" s="322"/>
      <c r="J5" s="322"/>
      <c r="K5" s="322"/>
      <c r="L5" s="322"/>
      <c r="M5" s="57" t="s">
        <v>79</v>
      </c>
      <c r="N5" s="261" t="s">
        <v>75</v>
      </c>
      <c r="O5" s="261"/>
      <c r="P5" s="261"/>
      <c r="Q5" s="261"/>
      <c r="R5" s="261"/>
      <c r="S5" s="62"/>
      <c r="T5" s="62"/>
      <c r="U5" s="682"/>
      <c r="V5" s="319" t="s">
        <v>90</v>
      </c>
      <c r="W5" s="320"/>
      <c r="X5" s="83"/>
      <c r="Y5" s="74" t="s">
        <v>76</v>
      </c>
      <c r="Z5" s="83"/>
      <c r="AA5" s="74" t="s">
        <v>77</v>
      </c>
      <c r="AB5" s="535" t="s">
        <v>98</v>
      </c>
      <c r="AC5" s="73" t="s">
        <v>78</v>
      </c>
      <c r="AD5" s="323"/>
      <c r="AE5" s="324"/>
      <c r="AI5" s="40" t="s">
        <v>70</v>
      </c>
      <c r="AJ5" s="58" t="s">
        <v>68</v>
      </c>
    </row>
    <row r="6" spans="1:37" x14ac:dyDescent="0.2">
      <c r="A6" s="267" t="s">
        <v>52</v>
      </c>
      <c r="B6" s="267"/>
      <c r="C6" s="267"/>
      <c r="D6" s="267"/>
      <c r="E6" s="267"/>
      <c r="F6" s="267"/>
      <c r="G6" s="268" t="s">
        <v>21</v>
      </c>
      <c r="H6" s="269"/>
      <c r="I6" s="269"/>
      <c r="J6" s="269"/>
      <c r="K6" s="269"/>
      <c r="L6" s="269"/>
      <c r="M6" s="269"/>
      <c r="N6" s="269"/>
      <c r="O6" s="269"/>
      <c r="P6" s="269"/>
      <c r="Q6" s="269"/>
      <c r="R6" s="269"/>
      <c r="S6" s="269"/>
      <c r="T6" s="269"/>
      <c r="U6" s="269"/>
      <c r="V6" s="269"/>
      <c r="W6" s="269"/>
      <c r="X6" s="269"/>
      <c r="Y6" s="269"/>
      <c r="Z6" s="269"/>
      <c r="AA6" s="270"/>
      <c r="AB6" s="243" t="s">
        <v>27</v>
      </c>
      <c r="AC6" s="246" t="s">
        <v>38</v>
      </c>
      <c r="AD6" s="247"/>
      <c r="AE6" s="248"/>
      <c r="AJ6" s="58" t="s">
        <v>69</v>
      </c>
    </row>
    <row r="7" spans="1:37" s="47" customFormat="1" ht="14.25" customHeight="1" x14ac:dyDescent="0.2">
      <c r="A7" s="255" t="s">
        <v>58</v>
      </c>
      <c r="B7" s="256" t="s">
        <v>60</v>
      </c>
      <c r="C7" s="255" t="s">
        <v>40</v>
      </c>
      <c r="D7" s="255" t="s">
        <v>61</v>
      </c>
      <c r="E7" s="255" t="s">
        <v>41</v>
      </c>
      <c r="F7" s="261" t="s">
        <v>42</v>
      </c>
      <c r="G7" s="263" t="s">
        <v>74</v>
      </c>
      <c r="H7" s="263"/>
      <c r="I7" s="263"/>
      <c r="J7" s="263"/>
      <c r="K7" s="263"/>
      <c r="L7" s="264" t="s">
        <v>25</v>
      </c>
      <c r="M7" s="223" t="s">
        <v>24</v>
      </c>
      <c r="N7" s="223"/>
      <c r="O7" s="223"/>
      <c r="P7" s="223"/>
      <c r="Q7" s="223"/>
      <c r="R7" s="223"/>
      <c r="S7" s="223"/>
      <c r="T7" s="223"/>
      <c r="U7" s="223"/>
      <c r="V7" s="223"/>
      <c r="W7" s="223"/>
      <c r="X7" s="223"/>
      <c r="Y7" s="223"/>
      <c r="Z7" s="223"/>
      <c r="AA7" s="223"/>
      <c r="AB7" s="244"/>
      <c r="AC7" s="249"/>
      <c r="AD7" s="250"/>
      <c r="AE7" s="251"/>
    </row>
    <row r="8" spans="1:37" s="47" customFormat="1" ht="20.25" customHeight="1" x14ac:dyDescent="0.2">
      <c r="A8" s="255"/>
      <c r="B8" s="257"/>
      <c r="C8" s="255"/>
      <c r="D8" s="255"/>
      <c r="E8" s="255"/>
      <c r="F8" s="261"/>
      <c r="G8" s="224" t="s">
        <v>43</v>
      </c>
      <c r="H8" s="224"/>
      <c r="I8" s="224"/>
      <c r="J8" s="224"/>
      <c r="K8" s="224"/>
      <c r="L8" s="265"/>
      <c r="M8" s="225" t="s">
        <v>54</v>
      </c>
      <c r="N8" s="225" t="s">
        <v>23</v>
      </c>
      <c r="O8" s="66"/>
      <c r="P8" s="67"/>
      <c r="Q8" s="67"/>
      <c r="R8" s="331" t="s">
        <v>45</v>
      </c>
      <c r="S8" s="48"/>
      <c r="T8" s="48"/>
      <c r="U8" s="227" t="s">
        <v>44</v>
      </c>
      <c r="V8" s="228"/>
      <c r="W8" s="229"/>
      <c r="X8" s="259" t="s">
        <v>59</v>
      </c>
      <c r="Y8" s="230" t="s">
        <v>49</v>
      </c>
      <c r="Z8" s="230"/>
      <c r="AA8" s="230"/>
      <c r="AB8" s="244"/>
      <c r="AC8" s="252"/>
      <c r="AD8" s="253"/>
      <c r="AE8" s="254"/>
    </row>
    <row r="9" spans="1:37" s="47" customFormat="1" ht="47.25" customHeight="1" x14ac:dyDescent="0.2">
      <c r="A9" s="256"/>
      <c r="B9" s="258"/>
      <c r="C9" s="256"/>
      <c r="D9" s="256"/>
      <c r="E9" s="256"/>
      <c r="F9" s="262"/>
      <c r="G9" s="69" t="s">
        <v>8</v>
      </c>
      <c r="H9" s="70" t="s">
        <v>80</v>
      </c>
      <c r="I9" s="69" t="s">
        <v>9</v>
      </c>
      <c r="J9" s="70" t="s">
        <v>81</v>
      </c>
      <c r="K9" s="85" t="s">
        <v>10</v>
      </c>
      <c r="L9" s="266"/>
      <c r="M9" s="226"/>
      <c r="N9" s="226"/>
      <c r="O9" s="68"/>
      <c r="P9" s="68"/>
      <c r="Q9" s="68"/>
      <c r="R9" s="332"/>
      <c r="S9" s="49"/>
      <c r="T9" s="49"/>
      <c r="U9" s="71" t="s">
        <v>8</v>
      </c>
      <c r="V9" s="72" t="s">
        <v>9</v>
      </c>
      <c r="W9" s="71" t="s">
        <v>10</v>
      </c>
      <c r="X9" s="260"/>
      <c r="Y9" s="64" t="s">
        <v>93</v>
      </c>
      <c r="Z9" s="86" t="s">
        <v>47</v>
      </c>
      <c r="AA9" s="86" t="s">
        <v>48</v>
      </c>
      <c r="AB9" s="245"/>
      <c r="AC9" s="65" t="s">
        <v>47</v>
      </c>
      <c r="AD9" s="65" t="s">
        <v>50</v>
      </c>
      <c r="AE9" s="78" t="s">
        <v>51</v>
      </c>
      <c r="AF9" s="683" t="s">
        <v>303</v>
      </c>
      <c r="AG9" s="684"/>
      <c r="AH9" s="684"/>
    </row>
    <row r="10" spans="1:37" ht="52.5" customHeight="1" x14ac:dyDescent="0.2">
      <c r="A10" s="685" t="s">
        <v>304</v>
      </c>
      <c r="B10" s="685" t="s">
        <v>305</v>
      </c>
      <c r="C10" s="686" t="s">
        <v>306</v>
      </c>
      <c r="D10" s="687" t="s">
        <v>15</v>
      </c>
      <c r="E10" s="688" t="s">
        <v>307</v>
      </c>
      <c r="F10" s="689" t="s">
        <v>308</v>
      </c>
      <c r="G10" s="690" t="s">
        <v>15</v>
      </c>
      <c r="H10" s="641" t="str">
        <f>IF(G10="(1) RARA VEZ","1", IF(G10="(2) IMPROBABLE","2",IF(G10="(3) POSIBLE","3",IF(G10="(4) PROBABLE","4",IF(G10="(5) CASI SEGURO","5","")))))</f>
        <v>3</v>
      </c>
      <c r="I10" s="691" t="s">
        <v>66</v>
      </c>
      <c r="J10" s="692" t="str">
        <f>IF(I10="(1) INSIGNIFICANTE","1",IF(I10="(2) MENOR","2",IF(I10="(3) MODERADO","3",IF(I10="(4) MAYOR","4",IF(I10="(5) CATASTRÓFICO","5","")))))</f>
        <v>3</v>
      </c>
      <c r="K10" s="693">
        <f>+H10*J10</f>
        <v>9</v>
      </c>
      <c r="L10" s="694" t="s">
        <v>309</v>
      </c>
      <c r="M10" s="50" t="s">
        <v>6</v>
      </c>
      <c r="N10" s="41" t="s">
        <v>12</v>
      </c>
      <c r="O10" s="79" t="str">
        <f>IF(N10="SÍ",15,"0")</f>
        <v>0</v>
      </c>
      <c r="P10" s="287">
        <f>SUM(O10:O16)</f>
        <v>70</v>
      </c>
      <c r="Q10" s="239">
        <f>IF(AND(P10&gt;=0,P10&lt;=50),0,IF(AND(P10&gt;50,P10&lt;=75),1,IF(AND(P10&gt;75,P10&lt;=100),2,"REVISAR")))</f>
        <v>1</v>
      </c>
      <c r="R10" s="695" t="s">
        <v>8</v>
      </c>
      <c r="S10" s="696">
        <f>IF(R10="PROBABILIDAD",H10-Q10,J10-Q10)</f>
        <v>2</v>
      </c>
      <c r="T10" s="697">
        <f>IF($S10&lt;=0,1,$S10)</f>
        <v>2</v>
      </c>
      <c r="U10" s="698" t="str">
        <f>IF(AND($R10="PROBABILIDAD",$T10=1),$AK$2,IF(AND(R10="PROBABILIDAD",$T10=2),$AK$3,IF(AND($R10="PROBABILIDAD",$T10=3),$AK$4,IF(AND($R10="PROBABILIDAD",$T10=4),#REF!,IF(AND($R10="PROBABILIDAD",$T10=5),#REF!,$G10)))))</f>
        <v>(2) IMPROBABLE</v>
      </c>
      <c r="V10" s="699" t="str">
        <f>IF(AND($R10="IMPACTO",$T10=1),$AJ$2,IF(AND(R10="IMPACTO",$T10=2),$AJ$3,IF(AND($R10="IMPACTO",$T10=3),$AJ$4,IF(AND($R10="IMPACTO",$T10=4),$AJ$5,IF(AND($R10="IMPACTO",$T10=5),$AJ$6,I10)))))</f>
        <v>(3) MODERADO</v>
      </c>
      <c r="W10" s="693">
        <f>IF(R10="PROBABILIDAD",T10*J10,T10*H10)</f>
        <v>6</v>
      </c>
      <c r="X10" s="694" t="s">
        <v>310</v>
      </c>
      <c r="Y10" s="700">
        <v>43739</v>
      </c>
      <c r="Z10" s="701" t="s">
        <v>311</v>
      </c>
      <c r="AA10" s="702" t="s">
        <v>312</v>
      </c>
      <c r="AB10" s="703">
        <v>43707</v>
      </c>
      <c r="AC10" s="704" t="s">
        <v>313</v>
      </c>
      <c r="AD10" s="705" t="s">
        <v>314</v>
      </c>
      <c r="AE10" s="623" t="s">
        <v>315</v>
      </c>
      <c r="AF10" s="629" t="s">
        <v>316</v>
      </c>
      <c r="AG10" s="706"/>
      <c r="AH10" s="630"/>
    </row>
    <row r="11" spans="1:37" ht="52.5" customHeight="1" x14ac:dyDescent="0.2">
      <c r="A11" s="707"/>
      <c r="B11" s="707"/>
      <c r="C11" s="708"/>
      <c r="D11" s="709"/>
      <c r="E11" s="688"/>
      <c r="F11" s="710"/>
      <c r="G11" s="690"/>
      <c r="H11" s="635"/>
      <c r="I11" s="691"/>
      <c r="J11" s="692"/>
      <c r="K11" s="693"/>
      <c r="L11" s="711"/>
      <c r="M11" s="51" t="s">
        <v>7</v>
      </c>
      <c r="N11" s="41" t="s">
        <v>11</v>
      </c>
      <c r="O11" s="42">
        <f>IF(N11="SÍ",5,"0")</f>
        <v>5</v>
      </c>
      <c r="P11" s="288"/>
      <c r="Q11" s="240"/>
      <c r="R11" s="712"/>
      <c r="S11" s="713"/>
      <c r="T11" s="714"/>
      <c r="U11" s="715"/>
      <c r="V11" s="716"/>
      <c r="W11" s="693"/>
      <c r="X11" s="717"/>
      <c r="Y11" s="718"/>
      <c r="Z11" s="719"/>
      <c r="AA11" s="720"/>
      <c r="AB11" s="721"/>
      <c r="AC11" s="721"/>
      <c r="AD11" s="722"/>
      <c r="AE11" s="633"/>
      <c r="AF11" s="638"/>
      <c r="AG11" s="288"/>
      <c r="AH11" s="639"/>
    </row>
    <row r="12" spans="1:37" ht="52.5" customHeight="1" x14ac:dyDescent="0.2">
      <c r="A12" s="707"/>
      <c r="B12" s="707"/>
      <c r="C12" s="708"/>
      <c r="D12" s="709"/>
      <c r="E12" s="688"/>
      <c r="F12" s="710"/>
      <c r="G12" s="690"/>
      <c r="H12" s="635"/>
      <c r="I12" s="691"/>
      <c r="J12" s="692"/>
      <c r="K12" s="723"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ALTA</v>
      </c>
      <c r="L12" s="711"/>
      <c r="M12" s="52" t="s">
        <v>3</v>
      </c>
      <c r="N12" s="41" t="s">
        <v>12</v>
      </c>
      <c r="O12" s="42" t="str">
        <f>IF(N12="SÍ",15,"0")</f>
        <v>0</v>
      </c>
      <c r="P12" s="288"/>
      <c r="Q12" s="240"/>
      <c r="R12" s="712"/>
      <c r="S12" s="713"/>
      <c r="T12" s="714"/>
      <c r="U12" s="715"/>
      <c r="V12" s="716"/>
      <c r="W12" s="723" t="str">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MODERADA</v>
      </c>
      <c r="X12" s="717"/>
      <c r="Y12" s="718"/>
      <c r="Z12" s="719"/>
      <c r="AA12" s="720"/>
      <c r="AB12" s="721"/>
      <c r="AC12" s="721"/>
      <c r="AD12" s="722"/>
      <c r="AE12" s="633"/>
      <c r="AF12" s="638"/>
      <c r="AG12" s="288"/>
      <c r="AH12" s="639"/>
    </row>
    <row r="13" spans="1:37" ht="52.5" customHeight="1" x14ac:dyDescent="0.2">
      <c r="A13" s="707"/>
      <c r="B13" s="707"/>
      <c r="C13" s="708"/>
      <c r="D13" s="709"/>
      <c r="E13" s="688"/>
      <c r="F13" s="710"/>
      <c r="G13" s="690"/>
      <c r="H13" s="635"/>
      <c r="I13" s="691"/>
      <c r="J13" s="692"/>
      <c r="K13" s="723"/>
      <c r="L13" s="711"/>
      <c r="M13" s="52" t="s">
        <v>4</v>
      </c>
      <c r="N13" s="41" t="s">
        <v>11</v>
      </c>
      <c r="O13" s="42">
        <f>IF(N13="SÍ",10,"0")</f>
        <v>10</v>
      </c>
      <c r="P13" s="288"/>
      <c r="Q13" s="240"/>
      <c r="R13" s="712"/>
      <c r="S13" s="713"/>
      <c r="T13" s="714"/>
      <c r="U13" s="715"/>
      <c r="V13" s="716"/>
      <c r="W13" s="723"/>
      <c r="X13" s="717"/>
      <c r="Y13" s="718"/>
      <c r="Z13" s="719"/>
      <c r="AA13" s="720"/>
      <c r="AB13" s="721"/>
      <c r="AC13" s="721"/>
      <c r="AD13" s="722"/>
      <c r="AE13" s="633"/>
      <c r="AF13" s="638"/>
      <c r="AG13" s="288"/>
      <c r="AH13" s="639"/>
    </row>
    <row r="14" spans="1:37" ht="52.5" customHeight="1" x14ac:dyDescent="0.2">
      <c r="A14" s="707"/>
      <c r="B14" s="707"/>
      <c r="C14" s="708"/>
      <c r="D14" s="709"/>
      <c r="E14" s="688"/>
      <c r="F14" s="710"/>
      <c r="G14" s="690"/>
      <c r="H14" s="635"/>
      <c r="I14" s="691"/>
      <c r="J14" s="692"/>
      <c r="K14" s="723"/>
      <c r="L14" s="711"/>
      <c r="M14" s="51" t="s">
        <v>36</v>
      </c>
      <c r="N14" s="41" t="s">
        <v>11</v>
      </c>
      <c r="O14" s="42">
        <f>IF(N14="SÍ",15,"0")</f>
        <v>15</v>
      </c>
      <c r="P14" s="288"/>
      <c r="Q14" s="240"/>
      <c r="R14" s="712"/>
      <c r="S14" s="713"/>
      <c r="T14" s="714"/>
      <c r="U14" s="715"/>
      <c r="V14" s="716"/>
      <c r="W14" s="723"/>
      <c r="X14" s="717"/>
      <c r="Y14" s="718"/>
      <c r="Z14" s="719"/>
      <c r="AA14" s="720"/>
      <c r="AB14" s="721"/>
      <c r="AC14" s="721"/>
      <c r="AD14" s="722"/>
      <c r="AE14" s="633"/>
      <c r="AF14" s="638"/>
      <c r="AG14" s="288"/>
      <c r="AH14" s="639"/>
    </row>
    <row r="15" spans="1:37" ht="52.5" customHeight="1" x14ac:dyDescent="0.2">
      <c r="A15" s="707"/>
      <c r="B15" s="707"/>
      <c r="C15" s="708"/>
      <c r="D15" s="709"/>
      <c r="E15" s="688"/>
      <c r="F15" s="710"/>
      <c r="G15" s="690"/>
      <c r="H15" s="635"/>
      <c r="I15" s="691"/>
      <c r="J15" s="692"/>
      <c r="K15" s="723"/>
      <c r="L15" s="711"/>
      <c r="M15" s="51" t="s">
        <v>5</v>
      </c>
      <c r="N15" s="41" t="s">
        <v>11</v>
      </c>
      <c r="O15" s="42">
        <f>IF(N15="SÍ",10,"0")</f>
        <v>10</v>
      </c>
      <c r="P15" s="288"/>
      <c r="Q15" s="240"/>
      <c r="R15" s="712"/>
      <c r="S15" s="713"/>
      <c r="T15" s="714"/>
      <c r="U15" s="715"/>
      <c r="V15" s="716"/>
      <c r="W15" s="723"/>
      <c r="X15" s="717"/>
      <c r="Y15" s="718"/>
      <c r="Z15" s="719"/>
      <c r="AA15" s="720"/>
      <c r="AB15" s="721"/>
      <c r="AC15" s="721"/>
      <c r="AD15" s="722"/>
      <c r="AE15" s="633"/>
      <c r="AF15" s="638"/>
      <c r="AG15" s="288"/>
      <c r="AH15" s="639"/>
    </row>
    <row r="16" spans="1:37" ht="52.5" customHeight="1" x14ac:dyDescent="0.2">
      <c r="A16" s="707"/>
      <c r="B16" s="724"/>
      <c r="C16" s="725"/>
      <c r="D16" s="726"/>
      <c r="E16" s="727"/>
      <c r="F16" s="728"/>
      <c r="G16" s="729"/>
      <c r="H16" s="643"/>
      <c r="I16" s="647"/>
      <c r="J16" s="692"/>
      <c r="K16" s="730"/>
      <c r="L16" s="711"/>
      <c r="M16" s="53" t="s">
        <v>35</v>
      </c>
      <c r="N16" s="41" t="s">
        <v>11</v>
      </c>
      <c r="O16" s="42">
        <f>IF(N16="SÍ",30,"0")</f>
        <v>30</v>
      </c>
      <c r="P16" s="288"/>
      <c r="Q16" s="240"/>
      <c r="R16" s="712"/>
      <c r="S16" s="713"/>
      <c r="T16" s="714"/>
      <c r="U16" s="731"/>
      <c r="V16" s="732"/>
      <c r="W16" s="730"/>
      <c r="X16" s="717"/>
      <c r="Y16" s="718"/>
      <c r="Z16" s="719"/>
      <c r="AA16" s="720"/>
      <c r="AB16" s="721"/>
      <c r="AC16" s="721"/>
      <c r="AD16" s="722"/>
      <c r="AE16" s="633"/>
      <c r="AF16" s="645"/>
      <c r="AG16" s="733"/>
      <c r="AH16" s="646"/>
    </row>
    <row r="17" spans="1:34" ht="25.5" x14ac:dyDescent="0.2">
      <c r="A17" s="707"/>
      <c r="B17" s="685" t="s">
        <v>305</v>
      </c>
      <c r="C17" s="734" t="s">
        <v>317</v>
      </c>
      <c r="D17" s="687" t="s">
        <v>15</v>
      </c>
      <c r="E17" s="688" t="s">
        <v>318</v>
      </c>
      <c r="F17" s="688" t="s">
        <v>319</v>
      </c>
      <c r="G17" s="690" t="s">
        <v>15</v>
      </c>
      <c r="H17" s="641" t="str">
        <f>IF(G17="(1) RARA VEZ","1", IF(G17="(2) IMPROBABLE","2",IF(G17="(3) POSIBLE","3",IF(G17="(4) PROBABLE","4",IF(G17="(5) CASI SEGURO","5","")))))</f>
        <v>3</v>
      </c>
      <c r="I17" s="691" t="s">
        <v>66</v>
      </c>
      <c r="J17" s="692" t="str">
        <f>IF(I17="(1) INSIGNIFICANTE","1",IF(I17="(2) MENOR","2",IF(I17="(3) MODERADO","3",IF(I17="(4) MAYOR","4",IF(I17="(5) CATASTRÓFICO","5","")))))</f>
        <v>3</v>
      </c>
      <c r="K17" s="693">
        <f>+H17*J17</f>
        <v>9</v>
      </c>
      <c r="L17" s="735" t="s">
        <v>320</v>
      </c>
      <c r="M17" s="50" t="s">
        <v>6</v>
      </c>
      <c r="N17" s="41" t="s">
        <v>11</v>
      </c>
      <c r="O17" s="79">
        <f>IF(N17="SÍ",15,"0")</f>
        <v>15</v>
      </c>
      <c r="P17" s="287">
        <f>SUM(O17:O23)</f>
        <v>55</v>
      </c>
      <c r="Q17" s="239">
        <f>IF(AND(P17&gt;=0,P17&lt;=50),0,IF(AND(P17&gt;50,P17&lt;=75),1,IF(AND(P17&gt;75,P17&lt;=100),2,"REVISAR")))</f>
        <v>1</v>
      </c>
      <c r="R17" s="695" t="s">
        <v>9</v>
      </c>
      <c r="S17" s="696">
        <f>IF(R17="PROBABILIDAD",H17-Q17,J17-Q17)</f>
        <v>2</v>
      </c>
      <c r="T17" s="697">
        <f>IF($S17&lt;=0,1,$S17)</f>
        <v>2</v>
      </c>
      <c r="U17" s="698" t="str">
        <f>IF(AND($R17="PROBABILIDAD",$T17=1),$AK$2,IF(AND(R17="PROBABILIDAD",$T17=2),$AK$3,IF(AND($R17="PROBABILIDAD",$T17=3),$AK$4,IF(AND($R17="PROBABILIDAD",$T17=4),#REF!,IF(AND($R17="PROBABILIDAD",$T17=5),#REF!,$G17)))))</f>
        <v>(3) POSIBLE</v>
      </c>
      <c r="V17" s="699" t="str">
        <f>IF(AND($R17="IMPACTO",$T17=1),$AJ$2,IF(AND(R17="IMPACTO",$T17=2),$AJ$3,IF(AND($R17="IMPACTO",$T17=3),$AJ$4,IF(AND($R17="IMPACTO",$T17=4),$AJ$5,IF(AND($R17="IMPACTO",$T17=5),$AJ$6,I17)))))</f>
        <v>(2) MENOR</v>
      </c>
      <c r="W17" s="736">
        <f>IF(R17="PROBABILIDAD",T17*J17,T17*H17)</f>
        <v>6</v>
      </c>
      <c r="X17" s="737" t="s">
        <v>321</v>
      </c>
      <c r="Y17" s="700">
        <v>43739</v>
      </c>
      <c r="Z17" s="694" t="s">
        <v>322</v>
      </c>
      <c r="AA17" s="738" t="s">
        <v>323</v>
      </c>
      <c r="AB17" s="703">
        <v>43707</v>
      </c>
      <c r="AC17" s="704" t="s">
        <v>324</v>
      </c>
      <c r="AD17" s="739" t="s">
        <v>314</v>
      </c>
      <c r="AE17" s="623" t="s">
        <v>325</v>
      </c>
      <c r="AF17" s="629" t="s">
        <v>326</v>
      </c>
      <c r="AG17" s="706"/>
      <c r="AH17" s="630"/>
    </row>
    <row r="18" spans="1:34" ht="25.5" x14ac:dyDescent="0.2">
      <c r="A18" s="707"/>
      <c r="B18" s="707"/>
      <c r="C18" s="740"/>
      <c r="D18" s="709"/>
      <c r="E18" s="688"/>
      <c r="F18" s="710"/>
      <c r="G18" s="690"/>
      <c r="H18" s="635"/>
      <c r="I18" s="691"/>
      <c r="J18" s="692"/>
      <c r="K18" s="693"/>
      <c r="L18" s="741"/>
      <c r="M18" s="51" t="s">
        <v>7</v>
      </c>
      <c r="N18" s="41" t="s">
        <v>11</v>
      </c>
      <c r="O18" s="42">
        <f>IF(N18="SÍ",5,"0")</f>
        <v>5</v>
      </c>
      <c r="P18" s="288"/>
      <c r="Q18" s="240"/>
      <c r="R18" s="712"/>
      <c r="S18" s="713"/>
      <c r="T18" s="714"/>
      <c r="U18" s="715"/>
      <c r="V18" s="716"/>
      <c r="W18" s="693"/>
      <c r="X18" s="742"/>
      <c r="Y18" s="718"/>
      <c r="Z18" s="717"/>
      <c r="AA18" s="717"/>
      <c r="AB18" s="721"/>
      <c r="AC18" s="721"/>
      <c r="AD18" s="743"/>
      <c r="AE18" s="633"/>
      <c r="AF18" s="638"/>
      <c r="AG18" s="288"/>
      <c r="AH18" s="639"/>
    </row>
    <row r="19" spans="1:34" x14ac:dyDescent="0.2">
      <c r="A19" s="707"/>
      <c r="B19" s="707"/>
      <c r="C19" s="740"/>
      <c r="D19" s="709"/>
      <c r="E19" s="688"/>
      <c r="F19" s="710"/>
      <c r="G19" s="690"/>
      <c r="H19" s="635"/>
      <c r="I19" s="691"/>
      <c r="J19" s="692"/>
      <c r="K19" s="723"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ALTA</v>
      </c>
      <c r="L19" s="741"/>
      <c r="M19" s="52" t="s">
        <v>3</v>
      </c>
      <c r="N19" s="41" t="s">
        <v>12</v>
      </c>
      <c r="O19" s="42" t="str">
        <f>IF(N19="SÍ",15,"0")</f>
        <v>0</v>
      </c>
      <c r="P19" s="288"/>
      <c r="Q19" s="240"/>
      <c r="R19" s="712"/>
      <c r="S19" s="713"/>
      <c r="T19" s="714"/>
      <c r="U19" s="715"/>
      <c r="V19" s="716"/>
      <c r="W19" s="723" t="str">
        <f>IF(AND(U17="(1) RARA VEZ",V17="(1) INSIGNIFICANTE"),"BAJA",IF(AND(U17="(1) RARA VEZ",V17="(2) MENOR"),"BAJA",IF(AND(U17="(2) IMPROBABLE",V17="(1) INSIGNIFICANTE"),"BAJA",IF(AND(U17="(3) POSIBLE",V17="(1) INSIGNIFICANTE"),"BAJA",IF(AND(U17="(4) PROBABLE",V17="(1) INSIGNIFICANTE"),"MODERADO",IF(AND(U17="(5)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MODERADA</v>
      </c>
      <c r="X19" s="742"/>
      <c r="Y19" s="718"/>
      <c r="Z19" s="717"/>
      <c r="AA19" s="717"/>
      <c r="AB19" s="721"/>
      <c r="AC19" s="721"/>
      <c r="AD19" s="743"/>
      <c r="AE19" s="633"/>
      <c r="AF19" s="638"/>
      <c r="AG19" s="288"/>
      <c r="AH19" s="639"/>
    </row>
    <row r="20" spans="1:34" x14ac:dyDescent="0.2">
      <c r="A20" s="707"/>
      <c r="B20" s="707"/>
      <c r="C20" s="740"/>
      <c r="D20" s="709"/>
      <c r="E20" s="688"/>
      <c r="F20" s="710"/>
      <c r="G20" s="690"/>
      <c r="H20" s="635"/>
      <c r="I20" s="691"/>
      <c r="J20" s="692"/>
      <c r="K20" s="723"/>
      <c r="L20" s="741"/>
      <c r="M20" s="52" t="s">
        <v>4</v>
      </c>
      <c r="N20" s="744" t="s">
        <v>11</v>
      </c>
      <c r="O20" s="42">
        <f>IF(N20="SÍ",10,"0")</f>
        <v>10</v>
      </c>
      <c r="P20" s="288"/>
      <c r="Q20" s="240"/>
      <c r="R20" s="712"/>
      <c r="S20" s="713"/>
      <c r="T20" s="714"/>
      <c r="U20" s="715"/>
      <c r="V20" s="716"/>
      <c r="W20" s="723"/>
      <c r="X20" s="742"/>
      <c r="Y20" s="718"/>
      <c r="Z20" s="717"/>
      <c r="AA20" s="717"/>
      <c r="AB20" s="721"/>
      <c r="AC20" s="721"/>
      <c r="AD20" s="743"/>
      <c r="AE20" s="633"/>
      <c r="AF20" s="638"/>
      <c r="AG20" s="288"/>
      <c r="AH20" s="639"/>
    </row>
    <row r="21" spans="1:34" ht="25.5" x14ac:dyDescent="0.2">
      <c r="A21" s="707"/>
      <c r="B21" s="707"/>
      <c r="C21" s="740"/>
      <c r="D21" s="709"/>
      <c r="E21" s="688"/>
      <c r="F21" s="710"/>
      <c r="G21" s="690"/>
      <c r="H21" s="635"/>
      <c r="I21" s="691"/>
      <c r="J21" s="692"/>
      <c r="K21" s="723"/>
      <c r="L21" s="741"/>
      <c r="M21" s="51" t="s">
        <v>36</v>
      </c>
      <c r="N21" s="41" t="s">
        <v>11</v>
      </c>
      <c r="O21" s="42">
        <f>IF(N21="SÍ",15,"0")</f>
        <v>15</v>
      </c>
      <c r="P21" s="288"/>
      <c r="Q21" s="240"/>
      <c r="R21" s="712"/>
      <c r="S21" s="713"/>
      <c r="T21" s="714"/>
      <c r="U21" s="715"/>
      <c r="V21" s="716"/>
      <c r="W21" s="723"/>
      <c r="X21" s="742"/>
      <c r="Y21" s="718"/>
      <c r="Z21" s="717"/>
      <c r="AA21" s="717"/>
      <c r="AB21" s="721"/>
      <c r="AC21" s="721"/>
      <c r="AD21" s="743"/>
      <c r="AE21" s="633"/>
      <c r="AF21" s="638"/>
      <c r="AG21" s="288"/>
      <c r="AH21" s="639"/>
    </row>
    <row r="22" spans="1:34" ht="25.5" x14ac:dyDescent="0.2">
      <c r="A22" s="707"/>
      <c r="B22" s="707"/>
      <c r="C22" s="740"/>
      <c r="D22" s="709"/>
      <c r="E22" s="688"/>
      <c r="F22" s="710"/>
      <c r="G22" s="690"/>
      <c r="H22" s="635"/>
      <c r="I22" s="691"/>
      <c r="J22" s="692"/>
      <c r="K22" s="723"/>
      <c r="L22" s="741"/>
      <c r="M22" s="51" t="s">
        <v>5</v>
      </c>
      <c r="N22" s="41" t="s">
        <v>11</v>
      </c>
      <c r="O22" s="42">
        <f>IF(N22="SÍ",10,"0")</f>
        <v>10</v>
      </c>
      <c r="P22" s="288"/>
      <c r="Q22" s="240"/>
      <c r="R22" s="712"/>
      <c r="S22" s="713"/>
      <c r="T22" s="714"/>
      <c r="U22" s="715"/>
      <c r="V22" s="716"/>
      <c r="W22" s="723"/>
      <c r="X22" s="742"/>
      <c r="Y22" s="718"/>
      <c r="Z22" s="717"/>
      <c r="AA22" s="717"/>
      <c r="AB22" s="721"/>
      <c r="AC22" s="721"/>
      <c r="AD22" s="743"/>
      <c r="AE22" s="633"/>
      <c r="AF22" s="638"/>
      <c r="AG22" s="288"/>
      <c r="AH22" s="639"/>
    </row>
    <row r="23" spans="1:34" ht="25.5" x14ac:dyDescent="0.2">
      <c r="A23" s="707"/>
      <c r="B23" s="724"/>
      <c r="C23" s="745"/>
      <c r="D23" s="726"/>
      <c r="E23" s="727"/>
      <c r="F23" s="728"/>
      <c r="G23" s="729"/>
      <c r="H23" s="643"/>
      <c r="I23" s="647"/>
      <c r="J23" s="692"/>
      <c r="K23" s="730"/>
      <c r="L23" s="741"/>
      <c r="M23" s="53" t="s">
        <v>35</v>
      </c>
      <c r="N23" s="41" t="s">
        <v>12</v>
      </c>
      <c r="O23" s="42" t="str">
        <f>IF(N23="SÍ",30,"0")</f>
        <v>0</v>
      </c>
      <c r="P23" s="288"/>
      <c r="Q23" s="240"/>
      <c r="R23" s="712"/>
      <c r="S23" s="713"/>
      <c r="T23" s="714"/>
      <c r="U23" s="731"/>
      <c r="V23" s="732"/>
      <c r="W23" s="723"/>
      <c r="X23" s="742"/>
      <c r="Y23" s="718"/>
      <c r="Z23" s="717"/>
      <c r="AA23" s="717"/>
      <c r="AB23" s="721"/>
      <c r="AC23" s="721"/>
      <c r="AD23" s="743"/>
      <c r="AE23" s="633"/>
      <c r="AF23" s="645"/>
      <c r="AG23" s="733"/>
      <c r="AH23" s="646"/>
    </row>
    <row r="24" spans="1:34" ht="25.5" x14ac:dyDescent="0.2">
      <c r="A24" s="707"/>
      <c r="B24" s="685" t="s">
        <v>305</v>
      </c>
      <c r="C24" s="746" t="s">
        <v>327</v>
      </c>
      <c r="D24" s="686" t="s">
        <v>15</v>
      </c>
      <c r="E24" s="688" t="s">
        <v>328</v>
      </c>
      <c r="F24" s="688" t="s">
        <v>329</v>
      </c>
      <c r="G24" s="690" t="s">
        <v>15</v>
      </c>
      <c r="H24" s="641" t="str">
        <f>IF(G24="(1) RARA VEZ","1", IF(G24="(2) IMPROBABLE","2",IF(G24="(3) POSIBLE","3",IF(G24="(4) PROBABLE","4",IF(G24="(5) CASI SEGURO","5","")))))</f>
        <v>3</v>
      </c>
      <c r="I24" s="691" t="s">
        <v>66</v>
      </c>
      <c r="J24" s="692" t="str">
        <f>IF(I24="(1) INSIGNIFICANTE","1",IF(I24="(2) MENOR","2",IF(I24="(3) MODERADO","3",IF(I24="(4) MAYOR","4",IF(I24="(5) CATASTRÓFICO","5","")))))</f>
        <v>3</v>
      </c>
      <c r="K24" s="693">
        <f>+H24*J24</f>
        <v>9</v>
      </c>
      <c r="L24" s="735" t="s">
        <v>330</v>
      </c>
      <c r="M24" s="50" t="s">
        <v>6</v>
      </c>
      <c r="N24" s="41" t="s">
        <v>11</v>
      </c>
      <c r="O24" s="79">
        <f>IF(N24="SÍ",15,"0")</f>
        <v>15</v>
      </c>
      <c r="P24" s="287">
        <f>SUM(O24:O30)</f>
        <v>20</v>
      </c>
      <c r="Q24" s="239">
        <f>IF(AND(P24&gt;=0,P24&lt;=50),0,IF(AND(P24&gt;50,P24&lt;=75),1,IF(AND(P24&gt;75,P24&lt;=100),2,"REVISAR")))</f>
        <v>0</v>
      </c>
      <c r="R24" s="695" t="s">
        <v>9</v>
      </c>
      <c r="S24" s="696">
        <f>IF(R24="PROBABILIDAD",H24-Q24,J24-Q24)</f>
        <v>3</v>
      </c>
      <c r="T24" s="697">
        <f>IF($S24&lt;=0,1,$S24)</f>
        <v>3</v>
      </c>
      <c r="U24" s="698" t="str">
        <f>IF(AND($R24="PROBABILIDAD",$T24=1),$AK$2,IF(AND(R24="PROBABILIDAD",$T24=2),$AK$3,IF(AND($R24="PROBABILIDAD",$T24=3),$AK$4,IF(AND($R24="PROBABILIDAD",$T24=4),#REF!,IF(AND($R24="PROBABILIDAD",$T24=5),#REF!,$G24)))))</f>
        <v>(3) POSIBLE</v>
      </c>
      <c r="V24" s="699" t="str">
        <f>IF(AND($R24="IMPACTO",$T24=1),$AJ$2,IF(AND(R24="IMPACTO",$T24=2),$AJ$3,IF(AND($R24="IMPACTO",$T24=3),$AJ$4,IF(AND($R24="IMPACTO",$T24=4),$AJ$5,IF(AND($R24="IMPACTO",$T24=5),$AJ$6,I24)))))</f>
        <v>(3) MODERADO</v>
      </c>
      <c r="W24" s="736">
        <f>IF(R24="PROBABILIDAD",T24*J24,T24*H24)</f>
        <v>9</v>
      </c>
      <c r="X24" s="747" t="s">
        <v>331</v>
      </c>
      <c r="Y24" s="700">
        <v>43739</v>
      </c>
      <c r="Z24" s="748" t="s">
        <v>332</v>
      </c>
      <c r="AA24" s="749" t="s">
        <v>333</v>
      </c>
      <c r="AB24" s="703">
        <v>43707</v>
      </c>
      <c r="AC24" s="704" t="s">
        <v>334</v>
      </c>
      <c r="AD24" s="705" t="s">
        <v>314</v>
      </c>
      <c r="AE24" s="660" t="s">
        <v>335</v>
      </c>
      <c r="AF24" s="629" t="s">
        <v>336</v>
      </c>
      <c r="AG24" s="706"/>
      <c r="AH24" s="630"/>
    </row>
    <row r="25" spans="1:34" ht="25.5" x14ac:dyDescent="0.2">
      <c r="A25" s="707"/>
      <c r="B25" s="707"/>
      <c r="C25" s="740"/>
      <c r="D25" s="708"/>
      <c r="E25" s="750"/>
      <c r="F25" s="750"/>
      <c r="G25" s="690"/>
      <c r="H25" s="635"/>
      <c r="I25" s="691"/>
      <c r="J25" s="692"/>
      <c r="K25" s="693"/>
      <c r="L25" s="751"/>
      <c r="M25" s="51" t="s">
        <v>7</v>
      </c>
      <c r="N25" s="41" t="s">
        <v>11</v>
      </c>
      <c r="O25" s="42">
        <f>IF(N25="SÍ",5,"0")</f>
        <v>5</v>
      </c>
      <c r="P25" s="288"/>
      <c r="Q25" s="240"/>
      <c r="R25" s="712"/>
      <c r="S25" s="713"/>
      <c r="T25" s="714"/>
      <c r="U25" s="715"/>
      <c r="V25" s="716"/>
      <c r="W25" s="693"/>
      <c r="X25" s="718"/>
      <c r="Y25" s="718"/>
      <c r="Z25" s="752"/>
      <c r="AA25" s="753"/>
      <c r="AB25" s="721"/>
      <c r="AC25" s="721"/>
      <c r="AD25" s="722"/>
      <c r="AE25" s="754"/>
      <c r="AF25" s="638"/>
      <c r="AG25" s="288"/>
      <c r="AH25" s="639"/>
    </row>
    <row r="26" spans="1:34" x14ac:dyDescent="0.2">
      <c r="A26" s="707"/>
      <c r="B26" s="707"/>
      <c r="C26" s="740"/>
      <c r="D26" s="708"/>
      <c r="E26" s="750"/>
      <c r="F26" s="750"/>
      <c r="G26" s="690"/>
      <c r="H26" s="635"/>
      <c r="I26" s="691"/>
      <c r="J26" s="692"/>
      <c r="K26" s="723" t="str">
        <f>IF(AND(G24="(1) RARA VEZ",I24="(1) INSIGNIFICANTE"),"BAJA",IF(AND(G24="(1) RARA VEZ",I24="(2) MENOR"),"BAJA",IF(AND(G24="(2) IMPROBABLE",I24="(1) INSIGNIFICANTE"),"BAJA",IF(AND(G24="(3) POSIBLE",I24="(1) INSIGNIFICANTE"),"BAJA",IF(AND(G24="(4) PROBABLE",I24="(1) INSIGNIFICANTE"),"MODERADA",IF(AND(G24="(5) CASI SEGURO",I24="(1) INSIGNIFICANTE"),"ALTA",IF(AND(G24="(2) IMPROBABLE",I24="(2) MENOR"),"BAJA",IF(AND(G24="(3) POSIBLE",I24="(2) MENOR"),"MODERADA",IF(AND(G24="(4) PROBABLE",I24="(2) MENOR"),"ALTA",IF(AND(G24="(5) CASI SEGURO",I24="(2) MENOR"),"ALTA",IF(AND(G24="(1) RARA VEZ",I24="(3) MODERADO"),"MODERADA",IF(AND(G24="(2) IMPROBABLE",I24="(3) MODERADO"),"MODERADA",IF(AND(G24="(3) POSIBLE",I24="(3) MODERADO"),"ALTA",IF(AND(G24="(4) PROBABLE",I24="(3) MODERADO"),"ALTA",IF(AND(G24="(5) CASI SEGURO",I24="(3) MODERADO"),"EXTREMA",IF(AND(G24="(1) RARA VEZ",I24="(4) MAYOR"),"ALTA",IF(AND(G24="(2) IMPROBABLE",I24="(4) MAYOR"),"ALTA",IF(AND(G24="(3) POSIBLE",I24="(4) MAYOR"),"EXTREMA",IF(AND(G24="(4) PROBABLE",I24="(4) MAYOR"),"EXTREMA",IF(AND(G24="(5) CASI SEGURO",I24="(4) MAYOR"),"EXTREMA",IF(AND(G24="(1) RARA VEZ",I24="(5) CATASTRÓFICO"),"ALTA",IF(AND(G24="(2) IMPROBABLE",I24="(5) CATASTRÓFICO"),"EXTREMA",IF(AND(G24="(3) POSIBLE",I24="(5) CATASTRÓFICO"),"EXTREMA",IF(AND(G24="(4) PROBABLE",I24="(5) CATASTRÓFICO"),"EXTREMA",IF(AND(G24="(5) CASI SEGURO",I24="(5) CATASTRÓFICO"),"EXTREMA")))))))))))))))))))))))))</f>
        <v>ALTA</v>
      </c>
      <c r="L26" s="751"/>
      <c r="M26" s="52" t="s">
        <v>3</v>
      </c>
      <c r="N26" s="41" t="s">
        <v>12</v>
      </c>
      <c r="O26" s="42" t="str">
        <f>IF(N26="SÍ",15,"0")</f>
        <v>0</v>
      </c>
      <c r="P26" s="288"/>
      <c r="Q26" s="240"/>
      <c r="R26" s="712"/>
      <c r="S26" s="713"/>
      <c r="T26" s="714"/>
      <c r="U26" s="715"/>
      <c r="V26" s="716"/>
      <c r="W26" s="723" t="str">
        <f>IF(AND(U24="(1) RARA VEZ",V24="(1) INSIGNIFICANTE"),"BAJA",IF(AND(U24="(1) RARA VEZ",V24="(2) MENOR"),"BAJA",IF(AND(U24="(2) IMPROBABLE",V24="(1) INSIGNIFICANTE"),"BAJA",IF(AND(U24="(3) POSIBLE",V24="(1) INSIGNIFICANTE"),"BAJA",IF(AND(U24="(4) PROBABLE",V24="(1) INSIGNIFICANTE"),"MODERADO",IF(AND(U24="(5) CASI SEGURO",V24="(1) INSIGNIFICANTE"),"ALTA",IF(AND(U24="(2) IMPROBABLE",V24="(2) MENOR"),"BAJA",IF(AND(U24="(3) POSIBLE",V24="(2) MENOR"),"MODERADA",IF(AND(U24="(4) PROBABLE",V24="(2) MENOR"),"ALTA",IF(AND(U24="(5) CASI SEGURO",V24="(2) MENOR"),"ALTA",IF(AND(U24="(1) RARA VEZ",V24="(3) MODERADO"),"MODERADA",IF(AND(U24="(2) IMPROBABLE",V24="(3) MODERADO"),"MODERADA",IF(AND(U24="(3) POSIBLE",V24="(3) MODERADO"),"ALTA",IF(AND(U24="(4) PROBABLE",V24="(3) MODERADO"),"ALTA",IF(AND(U24="(5) CASI SEGURO",V24="(3) MODERADO"),"EXTREMA",IF(AND(U24="(1) RARA VEZ",V24="(4) MAYOR"),"ALTA",IF(AND(U24="(2) IMPROBABLE",V24="(4) MAYOR"),"ALTA",IF(AND(U24="(3) POSIBLE",V24="(4) MAYOR"),"EXTREMA",IF(AND(U24="(4) PROBABLE",V24="(4) MAYOR"),"EXTREMA",IF(AND(U24="(5) CASI SEGURO",V24="(4) MAYOR"),"EXTREMA",IF(AND(U24="(1) RARA VEZ",V24="(5) CATASTRÓFICO"),"ALTA",IF(AND(U24="(2) IMPROBABLE",V24="(5) CATASTRÓFICO"),"EXTREMA",IF(AND(U24="(3) POSIBLE",V24="(5) CATASTRÓFICO"),"EXTREMA",IF(AND(U24="(4) PROBABLE",V24="(5) CATASTRÓFICO"),"EXTREMA",IF(AND(U24="(5) CASI SEGURO",V24="(5) CATASTRÓFICO"),"EXTREMA")))))))))))))))))))))))))</f>
        <v>ALTA</v>
      </c>
      <c r="X26" s="718"/>
      <c r="Y26" s="718"/>
      <c r="Z26" s="752"/>
      <c r="AA26" s="753"/>
      <c r="AB26" s="721"/>
      <c r="AC26" s="721"/>
      <c r="AD26" s="722"/>
      <c r="AE26" s="754"/>
      <c r="AF26" s="638"/>
      <c r="AG26" s="288"/>
      <c r="AH26" s="639"/>
    </row>
    <row r="27" spans="1:34" x14ac:dyDescent="0.2">
      <c r="A27" s="707"/>
      <c r="B27" s="707"/>
      <c r="C27" s="740"/>
      <c r="D27" s="708"/>
      <c r="E27" s="750"/>
      <c r="F27" s="750"/>
      <c r="G27" s="690"/>
      <c r="H27" s="635"/>
      <c r="I27" s="691"/>
      <c r="J27" s="692"/>
      <c r="K27" s="723"/>
      <c r="L27" s="751"/>
      <c r="M27" s="52" t="s">
        <v>4</v>
      </c>
      <c r="N27" s="41" t="s">
        <v>12</v>
      </c>
      <c r="O27" s="42" t="str">
        <f>IF(N27="SÍ",10,"0")</f>
        <v>0</v>
      </c>
      <c r="P27" s="288"/>
      <c r="Q27" s="240"/>
      <c r="R27" s="712"/>
      <c r="S27" s="713"/>
      <c r="T27" s="714"/>
      <c r="U27" s="715"/>
      <c r="V27" s="716"/>
      <c r="W27" s="723"/>
      <c r="X27" s="718"/>
      <c r="Y27" s="718"/>
      <c r="Z27" s="752"/>
      <c r="AA27" s="753"/>
      <c r="AB27" s="721"/>
      <c r="AC27" s="721"/>
      <c r="AD27" s="722"/>
      <c r="AE27" s="754"/>
      <c r="AF27" s="638"/>
      <c r="AG27" s="288"/>
      <c r="AH27" s="639"/>
    </row>
    <row r="28" spans="1:34" ht="25.5" x14ac:dyDescent="0.2">
      <c r="A28" s="707"/>
      <c r="B28" s="707"/>
      <c r="C28" s="740"/>
      <c r="D28" s="708"/>
      <c r="E28" s="750"/>
      <c r="F28" s="750"/>
      <c r="G28" s="690"/>
      <c r="H28" s="635"/>
      <c r="I28" s="691"/>
      <c r="J28" s="692"/>
      <c r="K28" s="723"/>
      <c r="L28" s="751"/>
      <c r="M28" s="51" t="s">
        <v>36</v>
      </c>
      <c r="N28" s="41" t="s">
        <v>12</v>
      </c>
      <c r="O28" s="42" t="str">
        <f>IF(N28="SÍ",15,"0")</f>
        <v>0</v>
      </c>
      <c r="P28" s="288"/>
      <c r="Q28" s="240"/>
      <c r="R28" s="712"/>
      <c r="S28" s="713"/>
      <c r="T28" s="714"/>
      <c r="U28" s="715"/>
      <c r="V28" s="716"/>
      <c r="W28" s="723"/>
      <c r="X28" s="718"/>
      <c r="Y28" s="718"/>
      <c r="Z28" s="752"/>
      <c r="AA28" s="753"/>
      <c r="AB28" s="721"/>
      <c r="AC28" s="721"/>
      <c r="AD28" s="722"/>
      <c r="AE28" s="754"/>
      <c r="AF28" s="638"/>
      <c r="AG28" s="288"/>
      <c r="AH28" s="639"/>
    </row>
    <row r="29" spans="1:34" ht="25.5" x14ac:dyDescent="0.2">
      <c r="A29" s="707"/>
      <c r="B29" s="707"/>
      <c r="C29" s="740"/>
      <c r="D29" s="708"/>
      <c r="E29" s="750"/>
      <c r="F29" s="750"/>
      <c r="G29" s="690"/>
      <c r="H29" s="635"/>
      <c r="I29" s="691"/>
      <c r="J29" s="692"/>
      <c r="K29" s="723"/>
      <c r="L29" s="751"/>
      <c r="M29" s="51" t="s">
        <v>5</v>
      </c>
      <c r="N29" s="41" t="s">
        <v>12</v>
      </c>
      <c r="O29" s="42" t="str">
        <f>IF(N29="SÍ",10,"0")</f>
        <v>0</v>
      </c>
      <c r="P29" s="288"/>
      <c r="Q29" s="240"/>
      <c r="R29" s="712"/>
      <c r="S29" s="713"/>
      <c r="T29" s="714"/>
      <c r="U29" s="715"/>
      <c r="V29" s="716"/>
      <c r="W29" s="723"/>
      <c r="X29" s="718"/>
      <c r="Y29" s="718"/>
      <c r="Z29" s="752"/>
      <c r="AA29" s="753"/>
      <c r="AB29" s="721"/>
      <c r="AC29" s="721"/>
      <c r="AD29" s="722"/>
      <c r="AE29" s="754"/>
      <c r="AF29" s="638"/>
      <c r="AG29" s="288"/>
      <c r="AH29" s="639"/>
    </row>
    <row r="30" spans="1:34" ht="25.5" x14ac:dyDescent="0.2">
      <c r="A30" s="724"/>
      <c r="B30" s="724"/>
      <c r="C30" s="745"/>
      <c r="D30" s="725"/>
      <c r="E30" s="755"/>
      <c r="F30" s="755"/>
      <c r="G30" s="729"/>
      <c r="H30" s="643"/>
      <c r="I30" s="647"/>
      <c r="J30" s="692"/>
      <c r="K30" s="730"/>
      <c r="L30" s="751"/>
      <c r="M30" s="53" t="s">
        <v>35</v>
      </c>
      <c r="N30" s="41" t="s">
        <v>12</v>
      </c>
      <c r="O30" s="42" t="str">
        <f>IF(N30="SÍ",30,"0")</f>
        <v>0</v>
      </c>
      <c r="P30" s="288"/>
      <c r="Q30" s="240"/>
      <c r="R30" s="712"/>
      <c r="S30" s="713"/>
      <c r="T30" s="714"/>
      <c r="U30" s="731"/>
      <c r="V30" s="732"/>
      <c r="W30" s="723"/>
      <c r="X30" s="718"/>
      <c r="Y30" s="718"/>
      <c r="Z30" s="752"/>
      <c r="AA30" s="753"/>
      <c r="AB30" s="721"/>
      <c r="AC30" s="721"/>
      <c r="AD30" s="722"/>
      <c r="AE30" s="754"/>
      <c r="AF30" s="645"/>
      <c r="AG30" s="733"/>
      <c r="AH30" s="646"/>
    </row>
    <row r="31" spans="1:34" x14ac:dyDescent="0.2">
      <c r="A31" s="216" t="s">
        <v>94</v>
      </c>
      <c r="B31" s="216"/>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row>
    <row r="32" spans="1:34" x14ac:dyDescent="0.2">
      <c r="A32" s="298" t="s">
        <v>34</v>
      </c>
      <c r="B32" s="298"/>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row>
    <row r="33" spans="1:34" x14ac:dyDescent="0.2">
      <c r="A33" s="304" t="s">
        <v>55</v>
      </c>
      <c r="B33" s="304"/>
      <c r="C33" s="304" t="s">
        <v>71</v>
      </c>
      <c r="D33" s="304"/>
      <c r="E33" s="304"/>
      <c r="F33" s="304"/>
      <c r="G33" s="304"/>
      <c r="H33" s="304"/>
      <c r="I33" s="304"/>
      <c r="J33" s="304"/>
      <c r="K33" s="304"/>
      <c r="L33" s="304"/>
      <c r="M33" s="304"/>
      <c r="N33" s="304"/>
      <c r="O33" s="304"/>
      <c r="P33" s="304"/>
      <c r="Q33" s="304"/>
      <c r="R33" s="304"/>
      <c r="S33" s="304"/>
      <c r="T33" s="304"/>
      <c r="U33" s="304"/>
      <c r="V33" s="304"/>
      <c r="W33" s="304"/>
      <c r="X33" s="304"/>
      <c r="Y33" s="304"/>
      <c r="Z33" s="300" t="s">
        <v>91</v>
      </c>
      <c r="AA33" s="300"/>
      <c r="AB33" s="300"/>
      <c r="AC33" s="301" t="s">
        <v>26</v>
      </c>
      <c r="AD33" s="302"/>
      <c r="AE33" s="303"/>
    </row>
    <row r="34" spans="1:34" s="43" customFormat="1" ht="15" x14ac:dyDescent="0.2">
      <c r="A34" s="574">
        <v>1</v>
      </c>
      <c r="B34" s="575"/>
      <c r="C34" s="756" t="s">
        <v>337</v>
      </c>
      <c r="D34" s="756"/>
      <c r="E34" s="756"/>
      <c r="F34" s="756"/>
      <c r="G34" s="756"/>
      <c r="H34" s="756"/>
      <c r="I34" s="756"/>
      <c r="J34" s="756"/>
      <c r="K34" s="756"/>
      <c r="L34" s="756"/>
      <c r="M34" s="756"/>
      <c r="N34" s="756"/>
      <c r="O34" s="756"/>
      <c r="P34" s="756"/>
      <c r="Q34" s="756"/>
      <c r="R34" s="756"/>
      <c r="S34" s="756"/>
      <c r="T34" s="756"/>
      <c r="U34" s="756"/>
      <c r="V34" s="756"/>
      <c r="W34" s="756"/>
      <c r="X34" s="756"/>
      <c r="Y34" s="756"/>
      <c r="Z34" s="757">
        <v>43488</v>
      </c>
      <c r="AA34" s="758"/>
      <c r="AB34" s="759"/>
      <c r="AC34" s="760" t="s">
        <v>338</v>
      </c>
      <c r="AD34" s="760"/>
      <c r="AE34" s="760"/>
    </row>
    <row r="35" spans="1:34" s="43" customFormat="1" ht="15" x14ac:dyDescent="0.2">
      <c r="A35" s="574">
        <v>2</v>
      </c>
      <c r="B35" s="575"/>
      <c r="C35" s="756" t="s">
        <v>339</v>
      </c>
      <c r="D35" s="756"/>
      <c r="E35" s="756"/>
      <c r="F35" s="756"/>
      <c r="G35" s="756"/>
      <c r="H35" s="756"/>
      <c r="I35" s="756"/>
      <c r="J35" s="756"/>
      <c r="K35" s="756"/>
      <c r="L35" s="756"/>
      <c r="M35" s="756"/>
      <c r="N35" s="756"/>
      <c r="O35" s="756"/>
      <c r="P35" s="756"/>
      <c r="Q35" s="756"/>
      <c r="R35" s="756"/>
      <c r="S35" s="756"/>
      <c r="T35" s="756"/>
      <c r="U35" s="756"/>
      <c r="V35" s="756"/>
      <c r="W35" s="756"/>
      <c r="X35" s="756"/>
      <c r="Y35" s="756"/>
      <c r="Z35" s="761"/>
      <c r="AA35" s="758"/>
      <c r="AB35" s="759"/>
      <c r="AC35" s="760" t="s">
        <v>338</v>
      </c>
      <c r="AD35" s="760"/>
      <c r="AE35" s="760"/>
    </row>
    <row r="36" spans="1:34" s="43" customFormat="1" ht="15" x14ac:dyDescent="0.2">
      <c r="A36" s="574">
        <v>3</v>
      </c>
      <c r="B36" s="575"/>
      <c r="C36" s="756" t="s">
        <v>340</v>
      </c>
      <c r="D36" s="756"/>
      <c r="E36" s="756"/>
      <c r="F36" s="756"/>
      <c r="G36" s="756"/>
      <c r="H36" s="756"/>
      <c r="I36" s="756"/>
      <c r="J36" s="756"/>
      <c r="K36" s="756"/>
      <c r="L36" s="756"/>
      <c r="M36" s="756"/>
      <c r="N36" s="756"/>
      <c r="O36" s="756"/>
      <c r="P36" s="756"/>
      <c r="Q36" s="756"/>
      <c r="R36" s="756"/>
      <c r="S36" s="756"/>
      <c r="T36" s="756"/>
      <c r="U36" s="756"/>
      <c r="V36" s="756"/>
      <c r="W36" s="756"/>
      <c r="X36" s="756"/>
      <c r="Y36" s="756"/>
      <c r="Z36" s="757">
        <v>43587</v>
      </c>
      <c r="AA36" s="758"/>
      <c r="AB36" s="759"/>
      <c r="AC36" s="760" t="s">
        <v>338</v>
      </c>
      <c r="AD36" s="760"/>
      <c r="AE36" s="760"/>
    </row>
    <row r="37" spans="1:34" s="43" customFormat="1" ht="15" x14ac:dyDescent="0.2">
      <c r="A37" s="574">
        <v>4</v>
      </c>
      <c r="B37" s="575"/>
      <c r="C37" s="762" t="s">
        <v>341</v>
      </c>
      <c r="D37" s="762"/>
      <c r="E37" s="762"/>
      <c r="F37" s="762"/>
      <c r="G37" s="762"/>
      <c r="H37" s="762"/>
      <c r="I37" s="762"/>
      <c r="J37" s="762"/>
      <c r="K37" s="762"/>
      <c r="L37" s="762"/>
      <c r="M37" s="762"/>
      <c r="N37" s="762"/>
      <c r="O37" s="762"/>
      <c r="P37" s="762"/>
      <c r="Q37" s="762"/>
      <c r="R37" s="762"/>
      <c r="S37" s="762"/>
      <c r="T37" s="762"/>
      <c r="U37" s="762"/>
      <c r="V37" s="762"/>
      <c r="W37" s="762"/>
      <c r="X37" s="762"/>
      <c r="Y37" s="762"/>
      <c r="Z37" s="757">
        <v>43707</v>
      </c>
      <c r="AA37" s="758"/>
      <c r="AB37" s="759"/>
      <c r="AC37" s="760" t="s">
        <v>338</v>
      </c>
      <c r="AD37" s="760"/>
      <c r="AE37" s="760"/>
    </row>
    <row r="38" spans="1:34" x14ac:dyDescent="0.2">
      <c r="A38" s="291" t="s">
        <v>37</v>
      </c>
      <c r="B38" s="292"/>
      <c r="C38" s="292"/>
      <c r="D38" s="292"/>
      <c r="E38" s="292"/>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3"/>
    </row>
    <row r="39" spans="1:34" x14ac:dyDescent="0.2">
      <c r="A39" s="210" t="s">
        <v>26</v>
      </c>
      <c r="B39" s="210"/>
      <c r="C39" s="210"/>
      <c r="D39" s="210"/>
      <c r="E39" s="210"/>
      <c r="F39" s="210"/>
      <c r="G39" s="210" t="s">
        <v>82</v>
      </c>
      <c r="H39" s="210"/>
      <c r="I39" s="210"/>
      <c r="J39" s="210"/>
      <c r="K39" s="210"/>
      <c r="L39" s="210"/>
      <c r="M39" s="210"/>
      <c r="N39" s="210" t="s">
        <v>73</v>
      </c>
      <c r="O39" s="210"/>
      <c r="P39" s="210"/>
      <c r="Q39" s="210"/>
      <c r="R39" s="210"/>
      <c r="S39" s="210"/>
      <c r="T39" s="210"/>
      <c r="U39" s="210"/>
      <c r="V39" s="210"/>
      <c r="W39" s="210"/>
      <c r="X39" s="210"/>
      <c r="Y39" s="210"/>
      <c r="Z39" s="210"/>
      <c r="AA39" s="211" t="str">
        <f>IF(OR(X5="X",U5="X"),"APOYO OFICINA ASESORA DE PLANEACIÓN","APOYO OFICINA DE CONTROL INTERNO")</f>
        <v>APOYO OFICINA DE CONTROL INTERNO</v>
      </c>
      <c r="AB39" s="211"/>
      <c r="AC39" s="211"/>
      <c r="AD39" s="211"/>
      <c r="AE39" s="211"/>
      <c r="AF39" s="60"/>
      <c r="AG39" s="60"/>
      <c r="AH39" s="44"/>
    </row>
    <row r="40" spans="1:34" ht="25.5" x14ac:dyDescent="0.2">
      <c r="A40" s="87" t="s">
        <v>95</v>
      </c>
      <c r="B40" s="583" t="s">
        <v>342</v>
      </c>
      <c r="C40" s="583"/>
      <c r="D40" s="583"/>
      <c r="E40" s="583"/>
      <c r="F40" s="583"/>
      <c r="G40" s="87" t="s">
        <v>95</v>
      </c>
      <c r="H40" s="584" t="s">
        <v>343</v>
      </c>
      <c r="I40" s="210"/>
      <c r="J40" s="210"/>
      <c r="K40" s="210"/>
      <c r="L40" s="210"/>
      <c r="M40" s="210"/>
      <c r="N40" s="328" t="s">
        <v>95</v>
      </c>
      <c r="O40" s="329"/>
      <c r="P40" s="329"/>
      <c r="Q40" s="329"/>
      <c r="R40" s="330"/>
      <c r="S40" s="54"/>
      <c r="T40" s="54"/>
      <c r="U40" s="585" t="s">
        <v>344</v>
      </c>
      <c r="V40" s="212"/>
      <c r="W40" s="212"/>
      <c r="X40" s="212"/>
      <c r="Y40" s="212"/>
      <c r="Z40" s="212"/>
      <c r="AA40" s="87" t="s">
        <v>95</v>
      </c>
      <c r="AB40" s="586"/>
      <c r="AC40" s="326"/>
      <c r="AD40" s="326"/>
      <c r="AE40" s="327"/>
      <c r="AF40" s="60"/>
      <c r="AG40" s="60"/>
      <c r="AH40" s="44"/>
    </row>
    <row r="41" spans="1:34" s="43" customFormat="1" x14ac:dyDescent="0.2">
      <c r="A41" s="55" t="s">
        <v>32</v>
      </c>
      <c r="B41" s="210" t="s">
        <v>338</v>
      </c>
      <c r="C41" s="210"/>
      <c r="D41" s="210"/>
      <c r="E41" s="210"/>
      <c r="F41" s="210"/>
      <c r="G41" s="55" t="s">
        <v>32</v>
      </c>
      <c r="H41" s="210" t="s">
        <v>345</v>
      </c>
      <c r="I41" s="210"/>
      <c r="J41" s="210"/>
      <c r="K41" s="210"/>
      <c r="L41" s="210"/>
      <c r="M41" s="210"/>
      <c r="N41" s="54" t="s">
        <v>32</v>
      </c>
      <c r="O41" s="54"/>
      <c r="P41" s="54"/>
      <c r="Q41" s="54"/>
      <c r="R41" s="54"/>
      <c r="S41" s="54"/>
      <c r="T41" s="54"/>
      <c r="U41" s="587" t="s">
        <v>300</v>
      </c>
      <c r="V41" s="212"/>
      <c r="W41" s="212"/>
      <c r="X41" s="212"/>
      <c r="Y41" s="212"/>
      <c r="Z41" s="212"/>
      <c r="AA41" s="55" t="s">
        <v>32</v>
      </c>
      <c r="AB41" s="587"/>
      <c r="AC41" s="212"/>
      <c r="AD41" s="212"/>
      <c r="AE41" s="212"/>
      <c r="AF41" s="61"/>
      <c r="AG41" s="61"/>
      <c r="AH41" s="45"/>
    </row>
    <row r="42" spans="1:34" s="43" customFormat="1" x14ac:dyDescent="0.2">
      <c r="A42" s="55" t="s">
        <v>33</v>
      </c>
      <c r="B42" s="583" t="s">
        <v>346</v>
      </c>
      <c r="C42" s="583"/>
      <c r="D42" s="583"/>
      <c r="E42" s="583"/>
      <c r="F42" s="583"/>
      <c r="G42" s="55" t="s">
        <v>33</v>
      </c>
      <c r="H42" s="583" t="s">
        <v>347</v>
      </c>
      <c r="I42" s="583"/>
      <c r="J42" s="583"/>
      <c r="K42" s="583"/>
      <c r="L42" s="583"/>
      <c r="M42" s="583"/>
      <c r="N42" s="213" t="s">
        <v>33</v>
      </c>
      <c r="O42" s="214"/>
      <c r="P42" s="214"/>
      <c r="Q42" s="214"/>
      <c r="R42" s="215"/>
      <c r="S42" s="54"/>
      <c r="T42" s="54"/>
      <c r="U42" s="212" t="s">
        <v>348</v>
      </c>
      <c r="V42" s="212"/>
      <c r="W42" s="212"/>
      <c r="X42" s="212"/>
      <c r="Y42" s="212"/>
      <c r="Z42" s="212"/>
      <c r="AA42" s="55" t="s">
        <v>33</v>
      </c>
      <c r="AB42" s="212"/>
      <c r="AC42" s="212"/>
      <c r="AD42" s="212"/>
      <c r="AE42" s="212"/>
      <c r="AF42" s="61"/>
      <c r="AG42" s="61"/>
      <c r="AH42" s="45"/>
    </row>
    <row r="43" spans="1:34" s="43" customFormat="1" x14ac:dyDescent="0.2">
      <c r="D43" s="46"/>
      <c r="AF43" s="45"/>
      <c r="AG43" s="45"/>
      <c r="AH43" s="45"/>
    </row>
    <row r="44" spans="1:34" x14ac:dyDescent="0.2">
      <c r="AF44" s="44"/>
      <c r="AG44" s="44"/>
      <c r="AH44" s="44"/>
    </row>
    <row r="45" spans="1:34" x14ac:dyDescent="0.2">
      <c r="AF45" s="44"/>
      <c r="AG45" s="44"/>
      <c r="AH45" s="44"/>
    </row>
  </sheetData>
  <mergeCells count="168">
    <mergeCell ref="B41:F41"/>
    <mergeCell ref="H41:M41"/>
    <mergeCell ref="U41:Z41"/>
    <mergeCell ref="AB41:AE41"/>
    <mergeCell ref="B42:F42"/>
    <mergeCell ref="H42:M42"/>
    <mergeCell ref="N42:R42"/>
    <mergeCell ref="U42:Z42"/>
    <mergeCell ref="AB42:AE42"/>
    <mergeCell ref="A38:AE38"/>
    <mergeCell ref="A39:F39"/>
    <mergeCell ref="G39:M39"/>
    <mergeCell ref="N39:Z39"/>
    <mergeCell ref="AA39:AE39"/>
    <mergeCell ref="B40:F40"/>
    <mergeCell ref="H40:M40"/>
    <mergeCell ref="N40:R40"/>
    <mergeCell ref="U40:Z40"/>
    <mergeCell ref="AB40:AE40"/>
    <mergeCell ref="A36:B36"/>
    <mergeCell ref="C36:Y36"/>
    <mergeCell ref="Z36:AB36"/>
    <mergeCell ref="AC36:AE36"/>
    <mergeCell ref="A37:B37"/>
    <mergeCell ref="C37:Y37"/>
    <mergeCell ref="Z37:AB37"/>
    <mergeCell ref="AC37:AE37"/>
    <mergeCell ref="A34:B34"/>
    <mergeCell ref="C34:Y34"/>
    <mergeCell ref="Z34:AB34"/>
    <mergeCell ref="AC34:AE34"/>
    <mergeCell ref="A35:B35"/>
    <mergeCell ref="C35:Y35"/>
    <mergeCell ref="Z35:AB35"/>
    <mergeCell ref="AC35:AE35"/>
    <mergeCell ref="A31:AE31"/>
    <mergeCell ref="A32:AE32"/>
    <mergeCell ref="A33:B33"/>
    <mergeCell ref="C33:Y33"/>
    <mergeCell ref="Z33:AB33"/>
    <mergeCell ref="AC33:AE33"/>
    <mergeCell ref="AC24:AC30"/>
    <mergeCell ref="AD24:AD30"/>
    <mergeCell ref="AE24:AE30"/>
    <mergeCell ref="AF24:AH30"/>
    <mergeCell ref="K26:K30"/>
    <mergeCell ref="W26:W30"/>
    <mergeCell ref="W24:W25"/>
    <mergeCell ref="X24:X30"/>
    <mergeCell ref="Y24:Y30"/>
    <mergeCell ref="Z24:Z30"/>
    <mergeCell ref="AA24:AA30"/>
    <mergeCell ref="AB24:AB30"/>
    <mergeCell ref="Q24:Q30"/>
    <mergeCell ref="R24:R30"/>
    <mergeCell ref="S24:S30"/>
    <mergeCell ref="T24:T30"/>
    <mergeCell ref="U24:U30"/>
    <mergeCell ref="V24:V30"/>
    <mergeCell ref="H24:H30"/>
    <mergeCell ref="I24:I30"/>
    <mergeCell ref="J24:J30"/>
    <mergeCell ref="K24:K25"/>
    <mergeCell ref="L24:L30"/>
    <mergeCell ref="P24:P30"/>
    <mergeCell ref="B24:B30"/>
    <mergeCell ref="C24:C30"/>
    <mergeCell ref="D24:D30"/>
    <mergeCell ref="E24:E30"/>
    <mergeCell ref="F24:F30"/>
    <mergeCell ref="G24:G30"/>
    <mergeCell ref="AC17:AC23"/>
    <mergeCell ref="AD17:AD23"/>
    <mergeCell ref="AE17:AE23"/>
    <mergeCell ref="AF17:AH23"/>
    <mergeCell ref="K19:K23"/>
    <mergeCell ref="W19:W23"/>
    <mergeCell ref="W17:W18"/>
    <mergeCell ref="X17:X23"/>
    <mergeCell ref="Y17:Y23"/>
    <mergeCell ref="Z17:Z23"/>
    <mergeCell ref="AA17:AA23"/>
    <mergeCell ref="AB17:AB23"/>
    <mergeCell ref="Q17:Q23"/>
    <mergeCell ref="R17:R23"/>
    <mergeCell ref="S17:S23"/>
    <mergeCell ref="T17:T23"/>
    <mergeCell ref="U17:U23"/>
    <mergeCell ref="V17:V23"/>
    <mergeCell ref="H17:H23"/>
    <mergeCell ref="I17:I23"/>
    <mergeCell ref="J17:J23"/>
    <mergeCell ref="K17:K18"/>
    <mergeCell ref="L17:L23"/>
    <mergeCell ref="P17:P23"/>
    <mergeCell ref="AE10:AE16"/>
    <mergeCell ref="AF10:AH16"/>
    <mergeCell ref="K12:K16"/>
    <mergeCell ref="W12:W16"/>
    <mergeCell ref="B17:B23"/>
    <mergeCell ref="C17:C23"/>
    <mergeCell ref="D17:D23"/>
    <mergeCell ref="E17:E23"/>
    <mergeCell ref="F17:F23"/>
    <mergeCell ref="G17:G23"/>
    <mergeCell ref="Y10:Y16"/>
    <mergeCell ref="Z10:Z16"/>
    <mergeCell ref="AA10:AA16"/>
    <mergeCell ref="AB10:AB16"/>
    <mergeCell ref="AC10:AC16"/>
    <mergeCell ref="AD10:AD16"/>
    <mergeCell ref="S10:S16"/>
    <mergeCell ref="T10:T16"/>
    <mergeCell ref="U10:U16"/>
    <mergeCell ref="V10:V16"/>
    <mergeCell ref="W10:W11"/>
    <mergeCell ref="X10:X16"/>
    <mergeCell ref="J10:J16"/>
    <mergeCell ref="K10:K11"/>
    <mergeCell ref="L10:L16"/>
    <mergeCell ref="P10:P16"/>
    <mergeCell ref="Q10:Q16"/>
    <mergeCell ref="R10:R16"/>
    <mergeCell ref="AF9:AH9"/>
    <mergeCell ref="A10:A30"/>
    <mergeCell ref="B10:B16"/>
    <mergeCell ref="C10:C16"/>
    <mergeCell ref="D10:D16"/>
    <mergeCell ref="E10:E16"/>
    <mergeCell ref="F10:F16"/>
    <mergeCell ref="G10:G16"/>
    <mergeCell ref="H10:H16"/>
    <mergeCell ref="I10:I16"/>
    <mergeCell ref="G7:K7"/>
    <mergeCell ref="L7:L9"/>
    <mergeCell ref="M7:AA7"/>
    <mergeCell ref="G8:K8"/>
    <mergeCell ref="M8:M9"/>
    <mergeCell ref="N8:N9"/>
    <mergeCell ref="R8:R9"/>
    <mergeCell ref="U8:W8"/>
    <mergeCell ref="X8:X9"/>
    <mergeCell ref="Y8:AA8"/>
    <mergeCell ref="A6:F6"/>
    <mergeCell ref="G6:AA6"/>
    <mergeCell ref="AB6:AB9"/>
    <mergeCell ref="AC6:AE8"/>
    <mergeCell ref="A7:A9"/>
    <mergeCell ref="B7:B9"/>
    <mergeCell ref="C7:C9"/>
    <mergeCell ref="D7:D9"/>
    <mergeCell ref="E7:E9"/>
    <mergeCell ref="F7:F9"/>
    <mergeCell ref="A5:B5"/>
    <mergeCell ref="C5:F5"/>
    <mergeCell ref="G5:L5"/>
    <mergeCell ref="N5:R5"/>
    <mergeCell ref="V5:W5"/>
    <mergeCell ref="AD5:AE5"/>
    <mergeCell ref="A1:A4"/>
    <mergeCell ref="B1:E2"/>
    <mergeCell ref="F1:AB2"/>
    <mergeCell ref="AD1:AE1"/>
    <mergeCell ref="AD2:AE2"/>
    <mergeCell ref="B3:E4"/>
    <mergeCell ref="F3:AB4"/>
    <mergeCell ref="AD3:AE3"/>
    <mergeCell ref="AD4:AE4"/>
  </mergeCells>
  <conditionalFormatting sqref="K10:K16">
    <cfRule type="expression" dxfId="183" priority="33">
      <formula>$K$12="BAJA"</formula>
    </cfRule>
    <cfRule type="expression" dxfId="182" priority="34">
      <formula>$K$12="MODERADA"</formula>
    </cfRule>
    <cfRule type="expression" dxfId="181" priority="35">
      <formula>$K$12="ALTA"</formula>
    </cfRule>
    <cfRule type="expression" dxfId="180" priority="36">
      <formula>$K$12="EXTREMA"</formula>
    </cfRule>
  </conditionalFormatting>
  <conditionalFormatting sqref="K17:K18">
    <cfRule type="expression" dxfId="179" priority="29">
      <formula>$K$19="BAJA"</formula>
    </cfRule>
    <cfRule type="expression" dxfId="178" priority="30">
      <formula>$K$19="MODERADA"</formula>
    </cfRule>
    <cfRule type="expression" dxfId="177" priority="31">
      <formula>$K$19="ALTA"</formula>
    </cfRule>
    <cfRule type="expression" dxfId="176" priority="32">
      <formula>$K$19="EXTREMA"</formula>
    </cfRule>
  </conditionalFormatting>
  <conditionalFormatting sqref="W17:W23">
    <cfRule type="expression" dxfId="175" priority="25">
      <formula>$W$19="MODERADA"</formula>
    </cfRule>
    <cfRule type="expression" dxfId="174" priority="26">
      <formula>$W$19="EXTREMA"</formula>
    </cfRule>
    <cfRule type="expression" dxfId="173" priority="27">
      <formula>$W$19="ALTA"</formula>
    </cfRule>
    <cfRule type="expression" dxfId="172" priority="28">
      <formula>$W$19="BAJA"</formula>
    </cfRule>
  </conditionalFormatting>
  <conditionalFormatting sqref="K24:K25">
    <cfRule type="expression" dxfId="171" priority="21">
      <formula>$K$26="BAJA"</formula>
    </cfRule>
    <cfRule type="expression" dxfId="170" priority="22">
      <formula>$K$26="MODERADA"</formula>
    </cfRule>
    <cfRule type="expression" dxfId="169" priority="23">
      <formula>$K$26="ALTA"</formula>
    </cfRule>
    <cfRule type="expression" dxfId="168" priority="24">
      <formula>$K$26="EXTREMA"</formula>
    </cfRule>
  </conditionalFormatting>
  <conditionalFormatting sqref="W24:W30">
    <cfRule type="expression" dxfId="167" priority="17">
      <formula>$W$26="MODERADA"</formula>
    </cfRule>
    <cfRule type="expression" dxfId="166" priority="18">
      <formula>$W$26="EXTREMA"</formula>
    </cfRule>
    <cfRule type="expression" dxfId="165" priority="19">
      <formula>$W$26="ALTA"</formula>
    </cfRule>
    <cfRule type="expression" dxfId="164" priority="20">
      <formula>$W$26="BAJA"</formula>
    </cfRule>
  </conditionalFormatting>
  <conditionalFormatting sqref="K26:K30">
    <cfRule type="expression" dxfId="163" priority="9">
      <formula>$K$26="BAJA"</formula>
    </cfRule>
    <cfRule type="expression" dxfId="162" priority="10">
      <formula>$K$26="MODERADA"</formula>
    </cfRule>
    <cfRule type="expression" dxfId="161" priority="11">
      <formula>$K$26="ALTA"</formula>
    </cfRule>
    <cfRule type="expression" dxfId="160" priority="12">
      <formula>$K$26="EXTREMA"</formula>
    </cfRule>
  </conditionalFormatting>
  <conditionalFormatting sqref="K19:K23">
    <cfRule type="expression" dxfId="159" priority="13">
      <formula>$K$19="BAJA"</formula>
    </cfRule>
    <cfRule type="expression" dxfId="158" priority="14">
      <formula>$K$19="MODERADA"</formula>
    </cfRule>
    <cfRule type="expression" dxfId="157" priority="15">
      <formula>$K$19="ALTA"</formula>
    </cfRule>
    <cfRule type="expression" dxfId="156" priority="16">
      <formula>$K$19="EXTREMA"</formula>
    </cfRule>
  </conditionalFormatting>
  <conditionalFormatting sqref="W10:W11">
    <cfRule type="expression" dxfId="155" priority="5">
      <formula>$K$12="BAJA"</formula>
    </cfRule>
    <cfRule type="expression" dxfId="154" priority="6">
      <formula>$K$12="MODERADA"</formula>
    </cfRule>
    <cfRule type="expression" dxfId="153" priority="7">
      <formula>$K$12="ALTA"</formula>
    </cfRule>
    <cfRule type="expression" dxfId="152" priority="8">
      <formula>$K$12="EXTREMA"</formula>
    </cfRule>
  </conditionalFormatting>
  <conditionalFormatting sqref="W12:W16">
    <cfRule type="expression" dxfId="151" priority="1">
      <formula>$K$12="BAJA"</formula>
    </cfRule>
    <cfRule type="expression" dxfId="150" priority="2">
      <formula>$K$12="MODERADA"</formula>
    </cfRule>
    <cfRule type="expression" dxfId="149" priority="3">
      <formula>$K$12="ALTA"</formula>
    </cfRule>
    <cfRule type="expression" dxfId="148" priority="4">
      <formula>$K$12="EXTREMA"</formula>
    </cfRule>
  </conditionalFormatting>
  <dataValidations count="5">
    <dataValidation type="list" allowBlank="1" showInputMessage="1" showErrorMessage="1" sqref="D10:D30">
      <formula1>$AK$2:$AK$7</formula1>
    </dataValidation>
    <dataValidation type="list" allowBlank="1" showInputMessage="1" showErrorMessage="1" sqref="R10:R30">
      <formula1>$AJ$1:$AK$1</formula1>
    </dataValidation>
    <dataValidation type="list" allowBlank="1" showInputMessage="1" showErrorMessage="1" sqref="G10:G30">
      <formula1>$AK$2:$AK$4</formula1>
    </dataValidation>
    <dataValidation type="list" allowBlank="1" showInputMessage="1" showErrorMessage="1" sqref="N10:N30">
      <formula1>$AH$2:$AH$3</formula1>
    </dataValidation>
    <dataValidation type="list" allowBlank="1" showInputMessage="1" showErrorMessage="1" sqref="I10:I30">
      <formula1>$AJ$2:$AJ$4</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8"/>
  <sheetViews>
    <sheetView topLeftCell="AD1" workbookViewId="0">
      <selection activeCell="AH14" sqref="AH14"/>
    </sheetView>
  </sheetViews>
  <sheetFormatPr baseColWidth="10" defaultRowHeight="12.75" x14ac:dyDescent="0.2"/>
  <cols>
    <col min="1" max="2" width="22.5703125" style="40" customWidth="1"/>
    <col min="3" max="3" width="18.42578125" style="40" customWidth="1"/>
    <col min="4" max="4" width="17.28515625" style="46" customWidth="1"/>
    <col min="5" max="5" width="16.140625" style="40" customWidth="1"/>
    <col min="6" max="6" width="23.140625" style="40" customWidth="1"/>
    <col min="7" max="7" width="22.42578125" style="40" customWidth="1"/>
    <col min="8" max="8" width="2.42578125" style="40" hidden="1" customWidth="1"/>
    <col min="9" max="9" width="18.28515625" style="40" customWidth="1"/>
    <col min="10" max="10" width="5.42578125" style="40" hidden="1" customWidth="1"/>
    <col min="11" max="11" width="17.140625" style="40" customWidth="1"/>
    <col min="12" max="12" width="25" style="40" customWidth="1"/>
    <col min="13" max="13" width="44.7109375" style="40" customWidth="1"/>
    <col min="14" max="14" width="9.5703125" style="40" customWidth="1"/>
    <col min="15" max="15" width="4" style="40" hidden="1" customWidth="1"/>
    <col min="16" max="16" width="4.7109375" style="40" hidden="1" customWidth="1"/>
    <col min="17" max="17" width="2.7109375" style="40" hidden="1" customWidth="1"/>
    <col min="18" max="18" width="12.7109375" style="40" customWidth="1"/>
    <col min="19" max="20" width="2.7109375" style="40" hidden="1" customWidth="1"/>
    <col min="21" max="21" width="18.42578125" style="40" customWidth="1"/>
    <col min="22" max="22" width="16.7109375" style="40" customWidth="1"/>
    <col min="23" max="23" width="16.42578125" style="40" customWidth="1"/>
    <col min="24" max="25" width="21.7109375" style="40" customWidth="1"/>
    <col min="26" max="26" width="31.85546875" style="40" customWidth="1"/>
    <col min="27" max="27" width="28.7109375" style="40" customWidth="1"/>
    <col min="28" max="28" width="15.85546875" style="40" customWidth="1"/>
    <col min="29" max="29" width="40.28515625" style="40" customWidth="1"/>
    <col min="30" max="30" width="19.140625" style="40" customWidth="1"/>
    <col min="31" max="31" width="16.140625" style="40" customWidth="1"/>
    <col min="32" max="32" width="15.7109375" style="40" customWidth="1"/>
    <col min="33" max="16384" width="11.42578125" style="40"/>
  </cols>
  <sheetData>
    <row r="1" spans="1:37" s="58" customFormat="1" x14ac:dyDescent="0.25">
      <c r="A1" s="308"/>
      <c r="B1" s="310" t="s">
        <v>83</v>
      </c>
      <c r="C1" s="311"/>
      <c r="D1" s="311"/>
      <c r="E1" s="312"/>
      <c r="F1" s="310" t="s">
        <v>85</v>
      </c>
      <c r="G1" s="311"/>
      <c r="H1" s="311"/>
      <c r="I1" s="311"/>
      <c r="J1" s="311"/>
      <c r="K1" s="311"/>
      <c r="L1" s="311"/>
      <c r="M1" s="311"/>
      <c r="N1" s="311"/>
      <c r="O1" s="311"/>
      <c r="P1" s="311"/>
      <c r="Q1" s="311"/>
      <c r="R1" s="311"/>
      <c r="S1" s="311"/>
      <c r="T1" s="311"/>
      <c r="U1" s="311"/>
      <c r="V1" s="311"/>
      <c r="W1" s="311"/>
      <c r="X1" s="311"/>
      <c r="Y1" s="311"/>
      <c r="Z1" s="311"/>
      <c r="AA1" s="311"/>
      <c r="AB1" s="312"/>
      <c r="AC1" s="83" t="s">
        <v>86</v>
      </c>
      <c r="AD1" s="301" t="s">
        <v>96</v>
      </c>
      <c r="AE1" s="303"/>
      <c r="AI1" s="58" t="s">
        <v>61</v>
      </c>
      <c r="AJ1" s="58" t="s">
        <v>9</v>
      </c>
      <c r="AK1" s="58" t="s">
        <v>8</v>
      </c>
    </row>
    <row r="2" spans="1:37" s="58" customFormat="1" x14ac:dyDescent="0.25">
      <c r="A2" s="309"/>
      <c r="B2" s="313"/>
      <c r="C2" s="314"/>
      <c r="D2" s="314"/>
      <c r="E2" s="315"/>
      <c r="F2" s="313"/>
      <c r="G2" s="314"/>
      <c r="H2" s="314"/>
      <c r="I2" s="314"/>
      <c r="J2" s="314"/>
      <c r="K2" s="314"/>
      <c r="L2" s="314"/>
      <c r="M2" s="314"/>
      <c r="N2" s="314"/>
      <c r="O2" s="314"/>
      <c r="P2" s="314"/>
      <c r="Q2" s="314"/>
      <c r="R2" s="314"/>
      <c r="S2" s="314"/>
      <c r="T2" s="314"/>
      <c r="U2" s="314"/>
      <c r="V2" s="314"/>
      <c r="W2" s="314"/>
      <c r="X2" s="314"/>
      <c r="Y2" s="314"/>
      <c r="Z2" s="314"/>
      <c r="AA2" s="314"/>
      <c r="AB2" s="315"/>
      <c r="AC2" s="59" t="s">
        <v>88</v>
      </c>
      <c r="AD2" s="316" t="s">
        <v>97</v>
      </c>
      <c r="AE2" s="317"/>
      <c r="AH2" s="58" t="s">
        <v>11</v>
      </c>
      <c r="AI2" s="58" t="s">
        <v>63</v>
      </c>
      <c r="AJ2" s="58" t="s">
        <v>62</v>
      </c>
      <c r="AK2" s="58" t="s">
        <v>13</v>
      </c>
    </row>
    <row r="3" spans="1:37" s="58" customFormat="1" x14ac:dyDescent="0.25">
      <c r="A3" s="309"/>
      <c r="B3" s="310" t="s">
        <v>84</v>
      </c>
      <c r="C3" s="311"/>
      <c r="D3" s="311"/>
      <c r="E3" s="312"/>
      <c r="F3" s="310" t="s">
        <v>92</v>
      </c>
      <c r="G3" s="311"/>
      <c r="H3" s="311"/>
      <c r="I3" s="311"/>
      <c r="J3" s="311"/>
      <c r="K3" s="311"/>
      <c r="L3" s="311"/>
      <c r="M3" s="311"/>
      <c r="N3" s="311"/>
      <c r="O3" s="311"/>
      <c r="P3" s="311"/>
      <c r="Q3" s="311"/>
      <c r="R3" s="311"/>
      <c r="S3" s="311"/>
      <c r="T3" s="311"/>
      <c r="U3" s="311"/>
      <c r="V3" s="311"/>
      <c r="W3" s="311"/>
      <c r="X3" s="311"/>
      <c r="Y3" s="311"/>
      <c r="Z3" s="311"/>
      <c r="AA3" s="311"/>
      <c r="AB3" s="312"/>
      <c r="AC3" s="83" t="s">
        <v>87</v>
      </c>
      <c r="AD3" s="301"/>
      <c r="AE3" s="303"/>
      <c r="AH3" s="58" t="s">
        <v>12</v>
      </c>
      <c r="AI3" s="58" t="s">
        <v>65</v>
      </c>
      <c r="AJ3" s="58" t="s">
        <v>64</v>
      </c>
      <c r="AK3" s="58" t="s">
        <v>14</v>
      </c>
    </row>
    <row r="4" spans="1:37" s="58" customFormat="1" x14ac:dyDescent="0.25">
      <c r="A4" s="309"/>
      <c r="B4" s="313"/>
      <c r="C4" s="314"/>
      <c r="D4" s="314"/>
      <c r="E4" s="315"/>
      <c r="F4" s="313"/>
      <c r="G4" s="314"/>
      <c r="H4" s="314"/>
      <c r="I4" s="314"/>
      <c r="J4" s="314"/>
      <c r="K4" s="314"/>
      <c r="L4" s="314"/>
      <c r="M4" s="314"/>
      <c r="N4" s="314"/>
      <c r="O4" s="314"/>
      <c r="P4" s="314"/>
      <c r="Q4" s="314"/>
      <c r="R4" s="314"/>
      <c r="S4" s="314"/>
      <c r="T4" s="314"/>
      <c r="U4" s="314"/>
      <c r="V4" s="314"/>
      <c r="W4" s="314"/>
      <c r="X4" s="314"/>
      <c r="Y4" s="314"/>
      <c r="Z4" s="314"/>
      <c r="AA4" s="314"/>
      <c r="AB4" s="315"/>
      <c r="AC4" s="83" t="s">
        <v>89</v>
      </c>
      <c r="AD4" s="318">
        <v>43465</v>
      </c>
      <c r="AE4" s="303"/>
      <c r="AI4" s="58" t="s">
        <v>67</v>
      </c>
      <c r="AJ4" s="58" t="s">
        <v>66</v>
      </c>
      <c r="AK4" s="58" t="s">
        <v>15</v>
      </c>
    </row>
    <row r="5" spans="1:37" x14ac:dyDescent="0.2">
      <c r="A5" s="217" t="s">
        <v>72</v>
      </c>
      <c r="B5" s="217"/>
      <c r="C5" s="533">
        <v>43707</v>
      </c>
      <c r="D5" s="534"/>
      <c r="E5" s="534"/>
      <c r="F5" s="534"/>
      <c r="G5" s="321"/>
      <c r="H5" s="322"/>
      <c r="I5" s="322"/>
      <c r="J5" s="322"/>
      <c r="K5" s="322"/>
      <c r="L5" s="322"/>
      <c r="M5" s="57" t="s">
        <v>79</v>
      </c>
      <c r="N5" s="261" t="s">
        <v>75</v>
      </c>
      <c r="O5" s="261"/>
      <c r="P5" s="261"/>
      <c r="Q5" s="261"/>
      <c r="R5" s="261"/>
      <c r="S5" s="62"/>
      <c r="T5" s="62"/>
      <c r="U5" s="80"/>
      <c r="V5" s="319" t="s">
        <v>90</v>
      </c>
      <c r="W5" s="320"/>
      <c r="X5" s="83"/>
      <c r="Y5" s="74" t="s">
        <v>76</v>
      </c>
      <c r="Z5" s="56"/>
      <c r="AA5" s="74" t="s">
        <v>77</v>
      </c>
      <c r="AB5" s="535" t="s">
        <v>98</v>
      </c>
      <c r="AC5" s="73" t="s">
        <v>78</v>
      </c>
      <c r="AD5" s="323"/>
      <c r="AE5" s="324"/>
      <c r="AI5" s="40" t="s">
        <v>70</v>
      </c>
      <c r="AJ5" s="58" t="s">
        <v>68</v>
      </c>
    </row>
    <row r="6" spans="1:37" x14ac:dyDescent="0.2">
      <c r="A6" s="267" t="s">
        <v>52</v>
      </c>
      <c r="B6" s="267"/>
      <c r="C6" s="267"/>
      <c r="D6" s="267"/>
      <c r="E6" s="267"/>
      <c r="F6" s="267"/>
      <c r="G6" s="268" t="s">
        <v>21</v>
      </c>
      <c r="H6" s="269"/>
      <c r="I6" s="269"/>
      <c r="J6" s="269"/>
      <c r="K6" s="269"/>
      <c r="L6" s="269"/>
      <c r="M6" s="269"/>
      <c r="N6" s="269"/>
      <c r="O6" s="269"/>
      <c r="P6" s="269"/>
      <c r="Q6" s="269"/>
      <c r="R6" s="269"/>
      <c r="S6" s="269"/>
      <c r="T6" s="269"/>
      <c r="U6" s="269"/>
      <c r="V6" s="269"/>
      <c r="W6" s="269"/>
      <c r="X6" s="269"/>
      <c r="Y6" s="269"/>
      <c r="Z6" s="269"/>
      <c r="AA6" s="270"/>
      <c r="AB6" s="243" t="s">
        <v>27</v>
      </c>
      <c r="AC6" s="246" t="s">
        <v>38</v>
      </c>
      <c r="AD6" s="247"/>
      <c r="AE6" s="248"/>
      <c r="AJ6" s="58" t="s">
        <v>69</v>
      </c>
    </row>
    <row r="7" spans="1:37" s="47" customFormat="1" x14ac:dyDescent="0.2">
      <c r="A7" s="255" t="s">
        <v>58</v>
      </c>
      <c r="B7" s="256" t="s">
        <v>60</v>
      </c>
      <c r="C7" s="255" t="s">
        <v>40</v>
      </c>
      <c r="D7" s="255" t="s">
        <v>61</v>
      </c>
      <c r="E7" s="255" t="s">
        <v>41</v>
      </c>
      <c r="F7" s="261" t="s">
        <v>42</v>
      </c>
      <c r="G7" s="263" t="s">
        <v>74</v>
      </c>
      <c r="H7" s="263"/>
      <c r="I7" s="263"/>
      <c r="J7" s="263"/>
      <c r="K7" s="263"/>
      <c r="L7" s="264" t="s">
        <v>25</v>
      </c>
      <c r="M7" s="223" t="s">
        <v>24</v>
      </c>
      <c r="N7" s="223"/>
      <c r="O7" s="223"/>
      <c r="P7" s="223"/>
      <c r="Q7" s="223"/>
      <c r="R7" s="223"/>
      <c r="S7" s="223"/>
      <c r="T7" s="223"/>
      <c r="U7" s="223"/>
      <c r="V7" s="223"/>
      <c r="W7" s="223"/>
      <c r="X7" s="223"/>
      <c r="Y7" s="223"/>
      <c r="Z7" s="223"/>
      <c r="AA7" s="223"/>
      <c r="AB7" s="244"/>
      <c r="AC7" s="249"/>
      <c r="AD7" s="250"/>
      <c r="AE7" s="251"/>
    </row>
    <row r="8" spans="1:37" s="47" customFormat="1" x14ac:dyDescent="0.2">
      <c r="A8" s="255"/>
      <c r="B8" s="257"/>
      <c r="C8" s="255"/>
      <c r="D8" s="255"/>
      <c r="E8" s="255"/>
      <c r="F8" s="261"/>
      <c r="G8" s="224" t="s">
        <v>43</v>
      </c>
      <c r="H8" s="224"/>
      <c r="I8" s="224"/>
      <c r="J8" s="224"/>
      <c r="K8" s="224"/>
      <c r="L8" s="265"/>
      <c r="M8" s="225" t="s">
        <v>54</v>
      </c>
      <c r="N8" s="225" t="s">
        <v>23</v>
      </c>
      <c r="O8" s="66"/>
      <c r="P8" s="67"/>
      <c r="Q8" s="67"/>
      <c r="R8" s="331" t="s">
        <v>45</v>
      </c>
      <c r="S8" s="48"/>
      <c r="T8" s="48"/>
      <c r="U8" s="227" t="s">
        <v>44</v>
      </c>
      <c r="V8" s="228"/>
      <c r="W8" s="229"/>
      <c r="X8" s="259" t="s">
        <v>59</v>
      </c>
      <c r="Y8" s="230" t="s">
        <v>49</v>
      </c>
      <c r="Z8" s="230"/>
      <c r="AA8" s="230"/>
      <c r="AB8" s="244"/>
      <c r="AC8" s="252"/>
      <c r="AD8" s="253"/>
      <c r="AE8" s="254"/>
    </row>
    <row r="9" spans="1:37" s="47" customFormat="1" ht="25.5" x14ac:dyDescent="0.2">
      <c r="A9" s="256"/>
      <c r="B9" s="258"/>
      <c r="C9" s="256"/>
      <c r="D9" s="256"/>
      <c r="E9" s="256"/>
      <c r="F9" s="262"/>
      <c r="G9" s="69" t="s">
        <v>8</v>
      </c>
      <c r="H9" s="70" t="s">
        <v>80</v>
      </c>
      <c r="I9" s="69" t="s">
        <v>9</v>
      </c>
      <c r="J9" s="70" t="s">
        <v>81</v>
      </c>
      <c r="K9" s="85" t="s">
        <v>10</v>
      </c>
      <c r="L9" s="266"/>
      <c r="M9" s="226"/>
      <c r="N9" s="226"/>
      <c r="O9" s="68"/>
      <c r="P9" s="68"/>
      <c r="Q9" s="68"/>
      <c r="R9" s="332"/>
      <c r="S9" s="49"/>
      <c r="T9" s="49"/>
      <c r="U9" s="71" t="s">
        <v>8</v>
      </c>
      <c r="V9" s="72" t="s">
        <v>9</v>
      </c>
      <c r="W9" s="71" t="s">
        <v>10</v>
      </c>
      <c r="X9" s="260"/>
      <c r="Y9" s="64" t="s">
        <v>93</v>
      </c>
      <c r="Z9" s="86" t="s">
        <v>47</v>
      </c>
      <c r="AA9" s="86" t="s">
        <v>48</v>
      </c>
      <c r="AB9" s="245"/>
      <c r="AC9" s="65" t="s">
        <v>47</v>
      </c>
      <c r="AD9" s="65" t="s">
        <v>50</v>
      </c>
      <c r="AE9" s="78" t="s">
        <v>51</v>
      </c>
      <c r="AF9" s="47" t="s">
        <v>99</v>
      </c>
    </row>
    <row r="10" spans="1:37" ht="25.5" x14ac:dyDescent="0.2">
      <c r="A10" s="763" t="s">
        <v>349</v>
      </c>
      <c r="B10" s="279" t="s">
        <v>350</v>
      </c>
      <c r="C10" s="305" t="s">
        <v>351</v>
      </c>
      <c r="D10" s="305" t="s">
        <v>67</v>
      </c>
      <c r="E10" s="235" t="s">
        <v>352</v>
      </c>
      <c r="F10" s="537" t="s">
        <v>353</v>
      </c>
      <c r="G10" s="237" t="s">
        <v>15</v>
      </c>
      <c r="H10" s="236" t="str">
        <f>IF(G10="(1) RARA VEZ","1", IF(G10="(2) IMPROBABLE","2",IF(G10="(3) POSIBLE","3",IF(G10="(4) PROBABLE","4",IF(G10="(5) CASI SEGURO","5","")))))</f>
        <v>3</v>
      </c>
      <c r="I10" s="278" t="s">
        <v>66</v>
      </c>
      <c r="J10" s="286" t="str">
        <f>IF(I10="(1) INSIGNIFICANTE","1",IF(I10="(2) MENOR","2",IF(I10="(3) MODERADO","3",IF(I10="(4) MAYOR","4",IF(I10="(5) CATASTRÓFICO","5","")))))</f>
        <v>3</v>
      </c>
      <c r="K10" s="210">
        <f>+H10*J10</f>
        <v>9</v>
      </c>
      <c r="L10" s="764" t="s">
        <v>354</v>
      </c>
      <c r="M10" s="50" t="s">
        <v>6</v>
      </c>
      <c r="N10" s="41" t="s">
        <v>11</v>
      </c>
      <c r="O10" s="79">
        <f>IF(N10="SÍ",15,"0")</f>
        <v>15</v>
      </c>
      <c r="P10" s="287">
        <f>SUM(O10:O16)</f>
        <v>55</v>
      </c>
      <c r="Q10" s="239">
        <f>IF(AND(P10&gt;=0,P10&lt;=50),0,IF(AND(P10&gt;50,P10&lt;=75),1,IF(AND(P10&gt;75,P10&lt;=100),2,"REVISAR")))</f>
        <v>1</v>
      </c>
      <c r="R10" s="333" t="s">
        <v>8</v>
      </c>
      <c r="S10" s="239">
        <f>IF(R10="PROBABILIDAD",H10-Q10,J10-Q10)</f>
        <v>2</v>
      </c>
      <c r="T10" s="241">
        <f>IF($S10&lt;=0,1,$S10)</f>
        <v>2</v>
      </c>
      <c r="U10" s="280" t="str">
        <f>IF(AND($R10="PROBABILIDAD",$T10=1),$AK$2,IF(AND(R10="PROBABILIDAD",$T10=2),$AK$3,IF(AND($R10="PROBABILIDAD",$T10=3),$AK$4,IF(AND($R10="PROBABILIDAD",$T10=4),#REF!,IF(AND($R10="PROBABILIDAD",$T10=5),#REF!,$G10)))))</f>
        <v>(2) IMPROBABLE</v>
      </c>
      <c r="V10" s="283" t="str">
        <f>IF(AND($R10="IMPACTO",$T10=1),$AJ$2,IF(AND(R10="IMPACTO",$T10=2),$AJ$3,IF(AND($R10="IMPACTO",$T10=3),$AJ$4,IF(AND($R10="IMPACTO",$T10=4),$AJ$5,IF(AND($R10="IMPACTO",$T10=5),$AJ$6,I10)))))</f>
        <v>(3) MODERADO</v>
      </c>
      <c r="W10" s="210">
        <f>IF(R10="PROBABILIDAD",T10*J10,T10*H10)</f>
        <v>6</v>
      </c>
      <c r="X10" s="235" t="s">
        <v>355</v>
      </c>
      <c r="Y10" s="765">
        <v>43739</v>
      </c>
      <c r="Z10" s="537" t="s">
        <v>356</v>
      </c>
      <c r="AA10" s="235" t="s">
        <v>357</v>
      </c>
      <c r="AB10" s="627">
        <v>43707</v>
      </c>
      <c r="AC10" s="766" t="s">
        <v>358</v>
      </c>
      <c r="AD10" s="767" t="s">
        <v>359</v>
      </c>
      <c r="AE10" s="945" t="s">
        <v>360</v>
      </c>
      <c r="AF10" s="770" t="s">
        <v>361</v>
      </c>
      <c r="AG10" s="770"/>
      <c r="AH10" s="770"/>
      <c r="AI10" s="770"/>
      <c r="AJ10" s="770"/>
      <c r="AK10" s="770"/>
    </row>
    <row r="11" spans="1:37" ht="25.5" x14ac:dyDescent="0.2">
      <c r="A11" s="771"/>
      <c r="B11" s="772"/>
      <c r="C11" s="306"/>
      <c r="D11" s="306"/>
      <c r="E11" s="545"/>
      <c r="F11" s="546"/>
      <c r="G11" s="237"/>
      <c r="H11" s="276"/>
      <c r="I11" s="278"/>
      <c r="J11" s="286"/>
      <c r="K11" s="210"/>
      <c r="L11" s="773"/>
      <c r="M11" s="51" t="s">
        <v>7</v>
      </c>
      <c r="N11" s="41" t="s">
        <v>11</v>
      </c>
      <c r="O11" s="42">
        <f>IF(N11="SÍ",5,"0")</f>
        <v>5</v>
      </c>
      <c r="P11" s="288"/>
      <c r="Q11" s="240"/>
      <c r="R11" s="334"/>
      <c r="S11" s="240"/>
      <c r="T11" s="242"/>
      <c r="U11" s="281"/>
      <c r="V11" s="284"/>
      <c r="W11" s="210"/>
      <c r="X11" s="545"/>
      <c r="Y11" s="774"/>
      <c r="Z11" s="546"/>
      <c r="AA11" s="545"/>
      <c r="AB11" s="602"/>
      <c r="AC11" s="775"/>
      <c r="AD11" s="602"/>
      <c r="AE11" s="945"/>
      <c r="AF11" s="770"/>
      <c r="AG11" s="770"/>
      <c r="AH11" s="770"/>
      <c r="AI11" s="770"/>
      <c r="AJ11" s="770"/>
      <c r="AK11" s="770"/>
    </row>
    <row r="12" spans="1:37" x14ac:dyDescent="0.2">
      <c r="A12" s="771"/>
      <c r="B12" s="772"/>
      <c r="C12" s="306"/>
      <c r="D12" s="306"/>
      <c r="E12" s="545"/>
      <c r="F12" s="546"/>
      <c r="G12" s="237"/>
      <c r="H12" s="276"/>
      <c r="I12" s="278"/>
      <c r="J12" s="286"/>
      <c r="K12" s="274"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ALTA</v>
      </c>
      <c r="L12" s="773"/>
      <c r="M12" s="52" t="s">
        <v>3</v>
      </c>
      <c r="N12" s="41" t="s">
        <v>12</v>
      </c>
      <c r="O12" s="42" t="str">
        <f>IF(N12="SÍ",15,"0")</f>
        <v>0</v>
      </c>
      <c r="P12" s="288"/>
      <c r="Q12" s="240"/>
      <c r="R12" s="334"/>
      <c r="S12" s="240"/>
      <c r="T12" s="242"/>
      <c r="U12" s="281"/>
      <c r="V12" s="284"/>
      <c r="W12" s="274" t="str">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MODERADA</v>
      </c>
      <c r="X12" s="545"/>
      <c r="Y12" s="774"/>
      <c r="Z12" s="546"/>
      <c r="AA12" s="545"/>
      <c r="AB12" s="602"/>
      <c r="AC12" s="775"/>
      <c r="AD12" s="602"/>
      <c r="AE12" s="945"/>
      <c r="AF12" s="770"/>
      <c r="AG12" s="770"/>
      <c r="AH12" s="770"/>
      <c r="AI12" s="770"/>
      <c r="AJ12" s="770"/>
      <c r="AK12" s="770"/>
    </row>
    <row r="13" spans="1:37" x14ac:dyDescent="0.2">
      <c r="A13" s="771"/>
      <c r="B13" s="772"/>
      <c r="C13" s="306"/>
      <c r="D13" s="306"/>
      <c r="E13" s="545"/>
      <c r="F13" s="546"/>
      <c r="G13" s="237"/>
      <c r="H13" s="276"/>
      <c r="I13" s="278"/>
      <c r="J13" s="286"/>
      <c r="K13" s="274"/>
      <c r="L13" s="773"/>
      <c r="M13" s="52" t="s">
        <v>4</v>
      </c>
      <c r="N13" s="41" t="s">
        <v>11</v>
      </c>
      <c r="O13" s="42">
        <f>IF(N13="SÍ",10,"0")</f>
        <v>10</v>
      </c>
      <c r="P13" s="288"/>
      <c r="Q13" s="240"/>
      <c r="R13" s="334"/>
      <c r="S13" s="240"/>
      <c r="T13" s="242"/>
      <c r="U13" s="281"/>
      <c r="V13" s="284"/>
      <c r="W13" s="274"/>
      <c r="X13" s="545"/>
      <c r="Y13" s="774"/>
      <c r="Z13" s="546"/>
      <c r="AA13" s="545"/>
      <c r="AB13" s="602"/>
      <c r="AC13" s="775"/>
      <c r="AD13" s="602"/>
      <c r="AE13" s="945"/>
      <c r="AF13" s="777"/>
    </row>
    <row r="14" spans="1:37" ht="25.5" x14ac:dyDescent="0.2">
      <c r="A14" s="771"/>
      <c r="B14" s="772"/>
      <c r="C14" s="306"/>
      <c r="D14" s="306"/>
      <c r="E14" s="545"/>
      <c r="F14" s="546"/>
      <c r="G14" s="237"/>
      <c r="H14" s="276"/>
      <c r="I14" s="278"/>
      <c r="J14" s="286"/>
      <c r="K14" s="274"/>
      <c r="L14" s="773"/>
      <c r="M14" s="51" t="s">
        <v>36</v>
      </c>
      <c r="N14" s="41" t="s">
        <v>11</v>
      </c>
      <c r="O14" s="42">
        <f>IF(N14="SÍ",15,"0")</f>
        <v>15</v>
      </c>
      <c r="P14" s="288"/>
      <c r="Q14" s="240"/>
      <c r="R14" s="334"/>
      <c r="S14" s="240"/>
      <c r="T14" s="242"/>
      <c r="U14" s="281"/>
      <c r="V14" s="284"/>
      <c r="W14" s="274"/>
      <c r="X14" s="545"/>
      <c r="Y14" s="774"/>
      <c r="Z14" s="546"/>
      <c r="AA14" s="545"/>
      <c r="AB14" s="602"/>
      <c r="AC14" s="775"/>
      <c r="AD14" s="602"/>
      <c r="AE14" s="945"/>
      <c r="AF14" s="777"/>
    </row>
    <row r="15" spans="1:37" ht="25.5" x14ac:dyDescent="0.2">
      <c r="A15" s="771"/>
      <c r="B15" s="772"/>
      <c r="C15" s="306"/>
      <c r="D15" s="306"/>
      <c r="E15" s="545"/>
      <c r="F15" s="546"/>
      <c r="G15" s="237"/>
      <c r="H15" s="276"/>
      <c r="I15" s="278"/>
      <c r="J15" s="286"/>
      <c r="K15" s="274"/>
      <c r="L15" s="773"/>
      <c r="M15" s="51" t="s">
        <v>5</v>
      </c>
      <c r="N15" s="41" t="s">
        <v>11</v>
      </c>
      <c r="O15" s="42">
        <f>IF(N15="SÍ",10,"0")</f>
        <v>10</v>
      </c>
      <c r="P15" s="288"/>
      <c r="Q15" s="240"/>
      <c r="R15" s="334"/>
      <c r="S15" s="240"/>
      <c r="T15" s="242"/>
      <c r="U15" s="281"/>
      <c r="V15" s="284"/>
      <c r="W15" s="274"/>
      <c r="X15" s="545"/>
      <c r="Y15" s="774"/>
      <c r="Z15" s="546"/>
      <c r="AA15" s="545"/>
      <c r="AB15" s="602"/>
      <c r="AC15" s="775"/>
      <c r="AD15" s="602"/>
      <c r="AE15" s="945"/>
      <c r="AF15" s="777"/>
    </row>
    <row r="16" spans="1:37" ht="25.5" x14ac:dyDescent="0.2">
      <c r="A16" s="771"/>
      <c r="B16" s="772"/>
      <c r="C16" s="307"/>
      <c r="D16" s="307"/>
      <c r="E16" s="553"/>
      <c r="F16" s="554"/>
      <c r="G16" s="238"/>
      <c r="H16" s="277"/>
      <c r="I16" s="279"/>
      <c r="J16" s="286"/>
      <c r="K16" s="275"/>
      <c r="L16" s="773"/>
      <c r="M16" s="53" t="s">
        <v>35</v>
      </c>
      <c r="N16" s="41" t="s">
        <v>12</v>
      </c>
      <c r="O16" s="42" t="str">
        <f>IF(N16="SÍ",30,"0")</f>
        <v>0</v>
      </c>
      <c r="P16" s="288"/>
      <c r="Q16" s="240"/>
      <c r="R16" s="334"/>
      <c r="S16" s="240"/>
      <c r="T16" s="242"/>
      <c r="U16" s="282"/>
      <c r="V16" s="285"/>
      <c r="W16" s="275"/>
      <c r="X16" s="553"/>
      <c r="Y16" s="778"/>
      <c r="Z16" s="554"/>
      <c r="AA16" s="553"/>
      <c r="AB16" s="602"/>
      <c r="AC16" s="775"/>
      <c r="AD16" s="602"/>
      <c r="AE16" s="945"/>
      <c r="AF16" s="777"/>
    </row>
    <row r="17" spans="1:40" ht="72.75" customHeight="1" x14ac:dyDescent="0.2">
      <c r="A17" s="771"/>
      <c r="B17" s="772"/>
      <c r="C17" s="305" t="s">
        <v>362</v>
      </c>
      <c r="D17" s="234" t="s">
        <v>67</v>
      </c>
      <c r="E17" s="234" t="s">
        <v>363</v>
      </c>
      <c r="F17" s="305" t="s">
        <v>364</v>
      </c>
      <c r="G17" s="237" t="s">
        <v>15</v>
      </c>
      <c r="H17" s="236" t="str">
        <f>IF(G17="(1) RARA VEZ","1", IF(G17="(2) IMPROBABLE","2",IF(G17="(3) POSIBLE","3",IF(G17="(4) PROBABLE","4",IF(G17="(5) CASI SEGURO","5","")))))</f>
        <v>3</v>
      </c>
      <c r="I17" s="278" t="s">
        <v>68</v>
      </c>
      <c r="J17" s="286" t="str">
        <f>IF(I17="(1) INSIGNIFICANTE","1",IF(I17="(2) MENOR","2",IF(I17="(3) MODERADO","3",IF(I17="(4) MAYOR","4",IF(I17="(5) CATASTRÓFICO","5","")))))</f>
        <v>4</v>
      </c>
      <c r="K17" s="210">
        <f>+H17*J17</f>
        <v>12</v>
      </c>
      <c r="L17" s="779" t="s">
        <v>365</v>
      </c>
      <c r="M17" s="50" t="s">
        <v>6</v>
      </c>
      <c r="N17" s="41" t="s">
        <v>11</v>
      </c>
      <c r="O17" s="79">
        <f>IF(N17="SÍ",15,"0")</f>
        <v>15</v>
      </c>
      <c r="P17" s="287">
        <f>SUM(O17:O23)</f>
        <v>55</v>
      </c>
      <c r="Q17" s="239">
        <f>IF(AND(P17&gt;=0,P17&lt;=50),0,IF(AND(P17&gt;50,P17&lt;=75),1,IF(AND(P17&gt;75,P17&lt;=100),2,"REVISAR")))</f>
        <v>1</v>
      </c>
      <c r="R17" s="333" t="s">
        <v>9</v>
      </c>
      <c r="S17" s="239">
        <f>IF(R17="PROBABILIDAD",H17-Q17,J17-Q17)</f>
        <v>3</v>
      </c>
      <c r="T17" s="241">
        <f>IF($S17&lt;=0,1,$S17)</f>
        <v>3</v>
      </c>
      <c r="U17" s="280" t="str">
        <f>IF(AND($R17="PROBABILIDAD",$T17=1),$AK$2,IF(AND(R17="PROBABILIDAD",$T17=2),$AK$3,IF(AND($R17="PROBABILIDAD",$T17=3),$AK$4,IF(AND($R17="PROBABILIDAD",$T17=4),#REF!,IF(AND($R17="PROBABILIDAD",$T17=5),#REF!,$G17)))))</f>
        <v>(3) POSIBLE</v>
      </c>
      <c r="V17" s="283" t="str">
        <f>IF(AND($R17="IMPACTO",$T17=1),$AJ$2,IF(AND(R17="IMPACTO",$T17=2),$AJ$3,IF(AND($R17="IMPACTO",$T17=3),$AJ$4,IF(AND($R17="IMPACTO",$T17=4),$AJ$5,IF(AND($R17="IMPACTO",$T17=5),$AJ$6,I17)))))</f>
        <v>(3) MODERADO</v>
      </c>
      <c r="W17" s="273">
        <f>IF(R17="PROBABILIDAD",T17*J17,T17*H17)</f>
        <v>9</v>
      </c>
      <c r="X17" s="541" t="s">
        <v>366</v>
      </c>
      <c r="Y17" s="765">
        <v>43739</v>
      </c>
      <c r="Z17" s="235" t="s">
        <v>367</v>
      </c>
      <c r="AA17" s="279" t="s">
        <v>368</v>
      </c>
      <c r="AB17" s="627">
        <v>43707</v>
      </c>
      <c r="AC17" s="780" t="s">
        <v>369</v>
      </c>
      <c r="AD17" s="767" t="s">
        <v>359</v>
      </c>
      <c r="AE17" s="601" t="s">
        <v>370</v>
      </c>
      <c r="AF17" s="769" t="s">
        <v>371</v>
      </c>
      <c r="AG17" s="770"/>
      <c r="AH17" s="770"/>
      <c r="AI17" s="770"/>
      <c r="AJ17" s="770"/>
      <c r="AK17" s="770"/>
      <c r="AL17" s="770"/>
      <c r="AM17" s="770"/>
      <c r="AN17" s="770"/>
    </row>
    <row r="18" spans="1:40" ht="72.75" customHeight="1" x14ac:dyDescent="0.2">
      <c r="A18" s="771"/>
      <c r="B18" s="772"/>
      <c r="C18" s="306"/>
      <c r="D18" s="212"/>
      <c r="E18" s="212"/>
      <c r="F18" s="306"/>
      <c r="G18" s="237"/>
      <c r="H18" s="276"/>
      <c r="I18" s="278"/>
      <c r="J18" s="286"/>
      <c r="K18" s="210"/>
      <c r="L18" s="781"/>
      <c r="M18" s="51" t="s">
        <v>7</v>
      </c>
      <c r="N18" s="41" t="s">
        <v>11</v>
      </c>
      <c r="O18" s="42">
        <f>IF(N18="SÍ",5,"0")</f>
        <v>5</v>
      </c>
      <c r="P18" s="288"/>
      <c r="Q18" s="240"/>
      <c r="R18" s="334"/>
      <c r="S18" s="240"/>
      <c r="T18" s="242"/>
      <c r="U18" s="281"/>
      <c r="V18" s="284"/>
      <c r="W18" s="210"/>
      <c r="X18" s="550"/>
      <c r="Y18" s="774"/>
      <c r="Z18" s="545"/>
      <c r="AA18" s="772"/>
      <c r="AB18" s="602"/>
      <c r="AC18" s="782"/>
      <c r="AD18" s="602"/>
      <c r="AE18" s="605"/>
      <c r="AF18" s="769"/>
      <c r="AG18" s="770"/>
      <c r="AH18" s="770"/>
      <c r="AI18" s="770"/>
      <c r="AJ18" s="770"/>
      <c r="AK18" s="770"/>
      <c r="AL18" s="770"/>
      <c r="AM18" s="770"/>
      <c r="AN18" s="770"/>
    </row>
    <row r="19" spans="1:40" ht="72.75" customHeight="1" x14ac:dyDescent="0.2">
      <c r="A19" s="771"/>
      <c r="B19" s="772"/>
      <c r="C19" s="306"/>
      <c r="D19" s="212"/>
      <c r="E19" s="212"/>
      <c r="F19" s="306"/>
      <c r="G19" s="237"/>
      <c r="H19" s="276"/>
      <c r="I19" s="278"/>
      <c r="J19" s="286"/>
      <c r="K19" s="274"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EXTREMA</v>
      </c>
      <c r="L19" s="781"/>
      <c r="M19" s="52" t="s">
        <v>3</v>
      </c>
      <c r="N19" s="41" t="s">
        <v>12</v>
      </c>
      <c r="O19" s="42" t="str">
        <f>IF(N19="SÍ",15,"0")</f>
        <v>0</v>
      </c>
      <c r="P19" s="288"/>
      <c r="Q19" s="240"/>
      <c r="R19" s="334"/>
      <c r="S19" s="240"/>
      <c r="T19" s="242"/>
      <c r="U19" s="281"/>
      <c r="V19" s="284"/>
      <c r="W19" s="274" t="str">
        <f>IF(AND(U17="(1) RARA VEZ",V17="(1) INSIGNIFICANTE"),"BAJA",IF(AND(U17="(1) RARA VEZ",V17="(2) MENOR"),"BAJA",IF(AND(U17="(2) IMPROBABLE",V17="(1) INSIGNIFICANTE"),"BAJA",IF(AND(U17="(3) POSIBLE",V17="(1) INSIGNIFICANTE"),"BAJA",IF(AND(U17="(4) PROBABLE",V17="(1) INSIGNIFICANTE"),"MODERADO",IF(AND(U17="(5)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ALTA</v>
      </c>
      <c r="X19" s="550"/>
      <c r="Y19" s="774"/>
      <c r="Z19" s="545"/>
      <c r="AA19" s="772"/>
      <c r="AB19" s="602"/>
      <c r="AC19" s="782"/>
      <c r="AD19" s="602"/>
      <c r="AE19" s="605"/>
      <c r="AF19" s="769"/>
      <c r="AG19" s="770"/>
      <c r="AH19" s="770"/>
      <c r="AI19" s="770"/>
      <c r="AJ19" s="770"/>
      <c r="AK19" s="770"/>
      <c r="AL19" s="770"/>
      <c r="AM19" s="770"/>
      <c r="AN19" s="770"/>
    </row>
    <row r="20" spans="1:40" ht="72.75" customHeight="1" x14ac:dyDescent="0.2">
      <c r="A20" s="771"/>
      <c r="B20" s="772"/>
      <c r="C20" s="306"/>
      <c r="D20" s="212"/>
      <c r="E20" s="212"/>
      <c r="F20" s="306"/>
      <c r="G20" s="237"/>
      <c r="H20" s="276"/>
      <c r="I20" s="278"/>
      <c r="J20" s="286"/>
      <c r="K20" s="274"/>
      <c r="L20" s="781"/>
      <c r="M20" s="52" t="s">
        <v>4</v>
      </c>
      <c r="N20" s="41" t="s">
        <v>11</v>
      </c>
      <c r="O20" s="42">
        <f>IF(N20="SÍ",10,"0")</f>
        <v>10</v>
      </c>
      <c r="P20" s="288"/>
      <c r="Q20" s="240"/>
      <c r="R20" s="334"/>
      <c r="S20" s="240"/>
      <c r="T20" s="242"/>
      <c r="U20" s="281"/>
      <c r="V20" s="284"/>
      <c r="W20" s="274"/>
      <c r="X20" s="550"/>
      <c r="Y20" s="774"/>
      <c r="Z20" s="545"/>
      <c r="AA20" s="772"/>
      <c r="AB20" s="602"/>
      <c r="AC20" s="782"/>
      <c r="AD20" s="602"/>
      <c r="AE20" s="605"/>
      <c r="AF20" s="769"/>
      <c r="AG20" s="770"/>
      <c r="AH20" s="770"/>
      <c r="AI20" s="770"/>
      <c r="AJ20" s="770"/>
      <c r="AK20" s="770"/>
      <c r="AL20" s="770"/>
      <c r="AM20" s="770"/>
      <c r="AN20" s="770"/>
    </row>
    <row r="21" spans="1:40" ht="72.75" customHeight="1" x14ac:dyDescent="0.2">
      <c r="A21" s="771"/>
      <c r="B21" s="772"/>
      <c r="C21" s="306"/>
      <c r="D21" s="212"/>
      <c r="E21" s="212"/>
      <c r="F21" s="306"/>
      <c r="G21" s="237"/>
      <c r="H21" s="276"/>
      <c r="I21" s="278"/>
      <c r="J21" s="286"/>
      <c r="K21" s="274"/>
      <c r="L21" s="781"/>
      <c r="M21" s="51" t="s">
        <v>36</v>
      </c>
      <c r="N21" s="41" t="s">
        <v>11</v>
      </c>
      <c r="O21" s="42">
        <f>IF(N21="SÍ",15,"0")</f>
        <v>15</v>
      </c>
      <c r="P21" s="288"/>
      <c r="Q21" s="240"/>
      <c r="R21" s="334"/>
      <c r="S21" s="240"/>
      <c r="T21" s="242"/>
      <c r="U21" s="281"/>
      <c r="V21" s="284"/>
      <c r="W21" s="274"/>
      <c r="X21" s="550"/>
      <c r="Y21" s="774"/>
      <c r="Z21" s="545"/>
      <c r="AA21" s="772"/>
      <c r="AB21" s="602"/>
      <c r="AC21" s="782"/>
      <c r="AD21" s="602"/>
      <c r="AE21" s="776"/>
      <c r="AF21" s="769"/>
      <c r="AG21" s="770"/>
      <c r="AH21" s="770"/>
      <c r="AI21" s="770"/>
      <c r="AJ21" s="770"/>
      <c r="AK21" s="770"/>
      <c r="AL21" s="770"/>
      <c r="AM21" s="770"/>
      <c r="AN21" s="770"/>
    </row>
    <row r="22" spans="1:40" ht="72.75" customHeight="1" x14ac:dyDescent="0.2">
      <c r="A22" s="771"/>
      <c r="B22" s="772"/>
      <c r="C22" s="306"/>
      <c r="D22" s="212"/>
      <c r="E22" s="212"/>
      <c r="F22" s="306"/>
      <c r="G22" s="237"/>
      <c r="H22" s="276"/>
      <c r="I22" s="278"/>
      <c r="J22" s="286"/>
      <c r="K22" s="274"/>
      <c r="L22" s="781"/>
      <c r="M22" s="51" t="s">
        <v>5</v>
      </c>
      <c r="N22" s="41" t="s">
        <v>11</v>
      </c>
      <c r="O22" s="42">
        <f>IF(N22="SÍ",10,"0")</f>
        <v>10</v>
      </c>
      <c r="P22" s="288"/>
      <c r="Q22" s="240"/>
      <c r="R22" s="334"/>
      <c r="S22" s="240"/>
      <c r="T22" s="242"/>
      <c r="U22" s="281"/>
      <c r="V22" s="284"/>
      <c r="W22" s="274"/>
      <c r="X22" s="550"/>
      <c r="Y22" s="774"/>
      <c r="Z22" s="545"/>
      <c r="AA22" s="772"/>
      <c r="AB22" s="602"/>
      <c r="AC22" s="782"/>
      <c r="AD22" s="602"/>
      <c r="AE22" s="605"/>
      <c r="AF22" s="783" t="s">
        <v>244</v>
      </c>
      <c r="AG22" s="784" t="s">
        <v>372</v>
      </c>
      <c r="AH22" s="784"/>
      <c r="AI22" s="784"/>
      <c r="AJ22" s="784"/>
      <c r="AK22" s="784"/>
      <c r="AL22" s="784"/>
      <c r="AM22" s="784"/>
      <c r="AN22" s="784"/>
    </row>
    <row r="23" spans="1:40" ht="72.75" customHeight="1" x14ac:dyDescent="0.25">
      <c r="A23" s="785"/>
      <c r="B23" s="786"/>
      <c r="C23" s="307"/>
      <c r="D23" s="236"/>
      <c r="E23" s="236"/>
      <c r="F23" s="307"/>
      <c r="G23" s="238"/>
      <c r="H23" s="277"/>
      <c r="I23" s="279"/>
      <c r="J23" s="286"/>
      <c r="K23" s="275"/>
      <c r="L23" s="781"/>
      <c r="M23" s="53" t="s">
        <v>35</v>
      </c>
      <c r="N23" s="41" t="s">
        <v>12</v>
      </c>
      <c r="O23" s="42" t="str">
        <f>IF(N23="SÍ",30,"0")</f>
        <v>0</v>
      </c>
      <c r="P23" s="288"/>
      <c r="Q23" s="240"/>
      <c r="R23" s="334"/>
      <c r="S23" s="240"/>
      <c r="T23" s="242"/>
      <c r="U23" s="282"/>
      <c r="V23" s="285"/>
      <c r="W23" s="274"/>
      <c r="X23" s="550"/>
      <c r="Y23" s="778"/>
      <c r="Z23" s="553"/>
      <c r="AA23" s="786"/>
      <c r="AB23" s="602"/>
      <c r="AC23" s="782"/>
      <c r="AD23" s="602"/>
      <c r="AE23" s="605"/>
      <c r="AG23" s="787"/>
    </row>
    <row r="24" spans="1:40" ht="32.25" customHeight="1" x14ac:dyDescent="0.25">
      <c r="A24" s="216" t="s">
        <v>94</v>
      </c>
      <c r="B24" s="216"/>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788"/>
      <c r="AF24"/>
      <c r="AH24" s="44"/>
      <c r="AI24" s="44"/>
    </row>
    <row r="25" spans="1:40" ht="21.75" customHeight="1" x14ac:dyDescent="0.2">
      <c r="A25" s="298" t="s">
        <v>34</v>
      </c>
      <c r="B25" s="298"/>
      <c r="C25" s="299"/>
      <c r="D25" s="299"/>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789"/>
      <c r="AF25" s="777"/>
      <c r="AG25" s="44"/>
      <c r="AH25" s="44"/>
      <c r="AI25" s="44"/>
    </row>
    <row r="26" spans="1:40" ht="27.75" customHeight="1" x14ac:dyDescent="0.2">
      <c r="A26" s="304" t="s">
        <v>55</v>
      </c>
      <c r="B26" s="304"/>
      <c r="C26" s="304" t="s">
        <v>71</v>
      </c>
      <c r="D26" s="304"/>
      <c r="E26" s="304"/>
      <c r="F26" s="304"/>
      <c r="G26" s="304"/>
      <c r="H26" s="304"/>
      <c r="I26" s="304"/>
      <c r="J26" s="304"/>
      <c r="K26" s="304"/>
      <c r="L26" s="304"/>
      <c r="M26" s="304"/>
      <c r="N26" s="304"/>
      <c r="O26" s="304"/>
      <c r="P26" s="304"/>
      <c r="Q26" s="304"/>
      <c r="R26" s="304"/>
      <c r="S26" s="304"/>
      <c r="T26" s="304"/>
      <c r="U26" s="304"/>
      <c r="V26" s="304"/>
      <c r="W26" s="304"/>
      <c r="X26" s="304"/>
      <c r="Y26" s="304"/>
      <c r="Z26" s="300" t="s">
        <v>91</v>
      </c>
      <c r="AA26" s="300"/>
      <c r="AB26" s="300"/>
      <c r="AC26" s="301" t="s">
        <v>26</v>
      </c>
      <c r="AD26" s="302"/>
      <c r="AE26" s="302"/>
      <c r="AF26" s="777"/>
      <c r="AG26" s="44"/>
      <c r="AH26" s="44"/>
      <c r="AI26" s="44"/>
    </row>
    <row r="27" spans="1:40" s="43" customFormat="1" ht="27.75" customHeight="1" x14ac:dyDescent="0.2">
      <c r="A27" s="790" t="s">
        <v>373</v>
      </c>
      <c r="B27" s="791"/>
      <c r="C27" s="234" t="s">
        <v>374</v>
      </c>
      <c r="D27" s="234"/>
      <c r="E27" s="234"/>
      <c r="F27" s="234"/>
      <c r="G27" s="234"/>
      <c r="H27" s="234"/>
      <c r="I27" s="234"/>
      <c r="J27" s="234"/>
      <c r="K27" s="234"/>
      <c r="L27" s="234"/>
      <c r="M27" s="234"/>
      <c r="N27" s="234"/>
      <c r="O27" s="234"/>
      <c r="P27" s="234"/>
      <c r="Q27" s="234"/>
      <c r="R27" s="234"/>
      <c r="S27" s="234"/>
      <c r="T27" s="234"/>
      <c r="U27" s="234"/>
      <c r="V27" s="234"/>
      <c r="W27" s="234"/>
      <c r="X27" s="234"/>
      <c r="Y27" s="234"/>
      <c r="Z27" s="610">
        <v>43496</v>
      </c>
      <c r="AA27" s="295"/>
      <c r="AB27" s="296"/>
      <c r="AC27" s="297" t="s">
        <v>375</v>
      </c>
      <c r="AD27" s="297"/>
      <c r="AE27" s="294"/>
      <c r="AF27" s="777"/>
      <c r="AG27" s="45"/>
      <c r="AH27" s="45"/>
      <c r="AI27" s="45"/>
    </row>
    <row r="28" spans="1:40" s="43" customFormat="1" ht="30.75" customHeight="1" x14ac:dyDescent="0.2">
      <c r="A28" s="790" t="s">
        <v>376</v>
      </c>
      <c r="B28" s="791"/>
      <c r="C28" s="671" t="s">
        <v>377</v>
      </c>
      <c r="D28" s="671"/>
      <c r="E28" s="671"/>
      <c r="F28" s="671"/>
      <c r="G28" s="671"/>
      <c r="H28" s="671"/>
      <c r="I28" s="671"/>
      <c r="J28" s="671"/>
      <c r="K28" s="671"/>
      <c r="L28" s="671"/>
      <c r="M28" s="671"/>
      <c r="N28" s="671"/>
      <c r="O28" s="671"/>
      <c r="P28" s="671"/>
      <c r="Q28" s="671"/>
      <c r="R28" s="671"/>
      <c r="S28" s="671"/>
      <c r="T28" s="671"/>
      <c r="U28" s="671"/>
      <c r="V28" s="671"/>
      <c r="W28" s="671"/>
      <c r="X28" s="671"/>
      <c r="Y28" s="671"/>
      <c r="Z28" s="610"/>
      <c r="AA28" s="295"/>
      <c r="AB28" s="296"/>
      <c r="AC28" s="297" t="s">
        <v>378</v>
      </c>
      <c r="AD28" s="297"/>
      <c r="AE28" s="294"/>
      <c r="AF28" s="45"/>
      <c r="AG28" s="45"/>
      <c r="AH28" s="45"/>
      <c r="AI28" s="45"/>
    </row>
    <row r="29" spans="1:40" s="43" customFormat="1" ht="27.75" customHeight="1" x14ac:dyDescent="0.2">
      <c r="A29" s="790" t="s">
        <v>379</v>
      </c>
      <c r="B29" s="791"/>
      <c r="C29" s="671" t="s">
        <v>380</v>
      </c>
      <c r="D29" s="671"/>
      <c r="E29" s="671"/>
      <c r="F29" s="671"/>
      <c r="G29" s="671"/>
      <c r="H29" s="671"/>
      <c r="I29" s="671"/>
      <c r="J29" s="671"/>
      <c r="K29" s="671"/>
      <c r="L29" s="671"/>
      <c r="M29" s="671"/>
      <c r="N29" s="671"/>
      <c r="O29" s="671"/>
      <c r="P29" s="671"/>
      <c r="Q29" s="671"/>
      <c r="R29" s="671"/>
      <c r="S29" s="671"/>
      <c r="T29" s="671"/>
      <c r="U29" s="671"/>
      <c r="V29" s="671"/>
      <c r="W29" s="671"/>
      <c r="X29" s="671"/>
      <c r="Y29" s="671"/>
      <c r="Z29" s="610">
        <v>43585</v>
      </c>
      <c r="AA29" s="295"/>
      <c r="AB29" s="296"/>
      <c r="AC29" s="297" t="s">
        <v>378</v>
      </c>
      <c r="AD29" s="297"/>
      <c r="AE29" s="297"/>
    </row>
    <row r="30" spans="1:40" s="43" customFormat="1" ht="27.75" customHeight="1" x14ac:dyDescent="0.2">
      <c r="A30" s="792" t="s">
        <v>381</v>
      </c>
      <c r="B30" s="793"/>
      <c r="C30" s="794" t="s">
        <v>382</v>
      </c>
      <c r="D30" s="794"/>
      <c r="E30" s="794"/>
      <c r="F30" s="794"/>
      <c r="G30" s="794"/>
      <c r="H30" s="794"/>
      <c r="I30" s="794"/>
      <c r="J30" s="794"/>
      <c r="K30" s="794"/>
      <c r="L30" s="794"/>
      <c r="M30" s="794"/>
      <c r="N30" s="794"/>
      <c r="O30" s="794"/>
      <c r="P30" s="794"/>
      <c r="Q30" s="794"/>
      <c r="R30" s="794"/>
      <c r="S30" s="794"/>
      <c r="T30" s="794"/>
      <c r="U30" s="794"/>
      <c r="V30" s="794"/>
      <c r="W30" s="794"/>
      <c r="X30" s="794"/>
      <c r="Y30" s="794"/>
      <c r="Z30" s="795">
        <v>43707</v>
      </c>
      <c r="AA30" s="796"/>
      <c r="AB30" s="797"/>
      <c r="AC30" s="798" t="s">
        <v>378</v>
      </c>
      <c r="AD30" s="798"/>
      <c r="AE30" s="798"/>
    </row>
    <row r="31" spans="1:40" ht="15" customHeight="1" x14ac:dyDescent="0.2">
      <c r="A31" s="291" t="s">
        <v>37</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c r="Z31" s="292"/>
      <c r="AA31" s="292"/>
      <c r="AB31" s="292"/>
      <c r="AC31" s="292"/>
      <c r="AD31" s="292"/>
      <c r="AE31" s="293"/>
    </row>
    <row r="32" spans="1:40" ht="30.75" customHeight="1" x14ac:dyDescent="0.2">
      <c r="A32" s="210" t="s">
        <v>26</v>
      </c>
      <c r="B32" s="210"/>
      <c r="C32" s="210"/>
      <c r="D32" s="210"/>
      <c r="E32" s="210"/>
      <c r="F32" s="210"/>
      <c r="G32" s="210" t="s">
        <v>82</v>
      </c>
      <c r="H32" s="210"/>
      <c r="I32" s="210"/>
      <c r="J32" s="210"/>
      <c r="K32" s="210"/>
      <c r="L32" s="210"/>
      <c r="M32" s="210"/>
      <c r="N32" s="210" t="s">
        <v>73</v>
      </c>
      <c r="O32" s="210"/>
      <c r="P32" s="210"/>
      <c r="Q32" s="210"/>
      <c r="R32" s="210"/>
      <c r="S32" s="210"/>
      <c r="T32" s="210"/>
      <c r="U32" s="210"/>
      <c r="V32" s="210"/>
      <c r="W32" s="210"/>
      <c r="X32" s="210"/>
      <c r="Y32" s="210"/>
      <c r="Z32" s="210"/>
      <c r="AA32" s="211" t="str">
        <f>IF(OR(X5="X",U5="X"),"APOYO OFICINA ASESORA DE PLANEACIÓN","APOYO OFICINA DE CONTROL INTERNO")</f>
        <v>APOYO OFICINA DE CONTROL INTERNO</v>
      </c>
      <c r="AB32" s="211"/>
      <c r="AC32" s="211"/>
      <c r="AD32" s="211"/>
      <c r="AE32" s="211"/>
      <c r="AF32" s="60"/>
      <c r="AG32" s="60"/>
      <c r="AH32" s="44"/>
    </row>
    <row r="33" spans="1:34" ht="25.5" x14ac:dyDescent="0.2">
      <c r="A33" s="87" t="s">
        <v>95</v>
      </c>
      <c r="B33" s="584" t="s">
        <v>383</v>
      </c>
      <c r="C33" s="210"/>
      <c r="D33" s="210"/>
      <c r="E33" s="210"/>
      <c r="F33" s="210"/>
      <c r="G33" s="87" t="s">
        <v>95</v>
      </c>
      <c r="H33" s="584" t="s">
        <v>384</v>
      </c>
      <c r="I33" s="210"/>
      <c r="J33" s="210"/>
      <c r="K33" s="210"/>
      <c r="L33" s="210"/>
      <c r="M33" s="210"/>
      <c r="N33" s="328" t="s">
        <v>95</v>
      </c>
      <c r="O33" s="329"/>
      <c r="P33" s="329"/>
      <c r="Q33" s="329"/>
      <c r="R33" s="330"/>
      <c r="S33" s="54"/>
      <c r="T33" s="54"/>
      <c r="U33" s="585" t="s">
        <v>385</v>
      </c>
      <c r="V33" s="212"/>
      <c r="W33" s="212"/>
      <c r="X33" s="212"/>
      <c r="Y33" s="212"/>
      <c r="Z33" s="212"/>
      <c r="AA33" s="87" t="s">
        <v>95</v>
      </c>
      <c r="AB33" s="586"/>
      <c r="AC33" s="326"/>
      <c r="AD33" s="326"/>
      <c r="AE33" s="327"/>
      <c r="AF33" s="60"/>
      <c r="AG33" s="60"/>
      <c r="AH33" s="44"/>
    </row>
    <row r="34" spans="1:34" s="43" customFormat="1" x14ac:dyDescent="0.2">
      <c r="A34" s="55" t="s">
        <v>32</v>
      </c>
      <c r="B34" s="799" t="s">
        <v>386</v>
      </c>
      <c r="C34" s="799"/>
      <c r="D34" s="799"/>
      <c r="E34" s="799"/>
      <c r="F34" s="799"/>
      <c r="G34" s="55" t="s">
        <v>32</v>
      </c>
      <c r="H34" s="583" t="s">
        <v>387</v>
      </c>
      <c r="I34" s="583"/>
      <c r="J34" s="583"/>
      <c r="K34" s="583"/>
      <c r="L34" s="583"/>
      <c r="M34" s="583"/>
      <c r="N34" s="54" t="s">
        <v>32</v>
      </c>
      <c r="O34" s="54"/>
      <c r="P34" s="54"/>
      <c r="Q34" s="54"/>
      <c r="R34" s="54"/>
      <c r="S34" s="54"/>
      <c r="T34" s="54"/>
      <c r="U34" s="212" t="s">
        <v>300</v>
      </c>
      <c r="V34" s="212"/>
      <c r="W34" s="212"/>
      <c r="X34" s="212"/>
      <c r="Y34" s="212"/>
      <c r="Z34" s="212"/>
      <c r="AA34" s="55" t="s">
        <v>32</v>
      </c>
      <c r="AB34" s="212"/>
      <c r="AC34" s="212"/>
      <c r="AD34" s="212"/>
      <c r="AE34" s="212"/>
      <c r="AF34" s="61"/>
      <c r="AG34" s="61"/>
      <c r="AH34" s="45"/>
    </row>
    <row r="35" spans="1:34" s="43" customFormat="1" x14ac:dyDescent="0.2">
      <c r="A35" s="55" t="s">
        <v>33</v>
      </c>
      <c r="B35" s="799" t="s">
        <v>388</v>
      </c>
      <c r="C35" s="799"/>
      <c r="D35" s="799"/>
      <c r="E35" s="799"/>
      <c r="F35" s="799"/>
      <c r="G35" s="55" t="s">
        <v>33</v>
      </c>
      <c r="H35" s="583" t="s">
        <v>389</v>
      </c>
      <c r="I35" s="583"/>
      <c r="J35" s="583"/>
      <c r="K35" s="583"/>
      <c r="L35" s="583"/>
      <c r="M35" s="583"/>
      <c r="N35" s="213" t="s">
        <v>33</v>
      </c>
      <c r="O35" s="214"/>
      <c r="P35" s="214"/>
      <c r="Q35" s="214"/>
      <c r="R35" s="215"/>
      <c r="S35" s="54"/>
      <c r="T35" s="54"/>
      <c r="U35" s="212" t="s">
        <v>200</v>
      </c>
      <c r="V35" s="212"/>
      <c r="W35" s="212"/>
      <c r="X35" s="212"/>
      <c r="Y35" s="212"/>
      <c r="Z35" s="212"/>
      <c r="AA35" s="55" t="s">
        <v>33</v>
      </c>
      <c r="AB35" s="212"/>
      <c r="AC35" s="212"/>
      <c r="AD35" s="212"/>
      <c r="AE35" s="212"/>
      <c r="AF35" s="61"/>
      <c r="AG35" s="61"/>
      <c r="AH35" s="45"/>
    </row>
    <row r="36" spans="1:34" s="43" customFormat="1" x14ac:dyDescent="0.2">
      <c r="D36" s="46"/>
      <c r="AF36" s="45"/>
      <c r="AG36" s="45"/>
      <c r="AH36" s="45"/>
    </row>
    <row r="37" spans="1:34" x14ac:dyDescent="0.2">
      <c r="AF37" s="44"/>
      <c r="AG37" s="44"/>
      <c r="AH37" s="44"/>
    </row>
    <row r="38" spans="1:34" x14ac:dyDescent="0.2">
      <c r="AF38" s="44"/>
      <c r="AG38" s="44"/>
      <c r="AH38" s="44"/>
    </row>
  </sheetData>
  <mergeCells count="137">
    <mergeCell ref="B34:F34"/>
    <mergeCell ref="H34:M34"/>
    <mergeCell ref="U34:Z34"/>
    <mergeCell ref="AB34:AE34"/>
    <mergeCell ref="B35:F35"/>
    <mergeCell ref="H35:M35"/>
    <mergeCell ref="N35:R35"/>
    <mergeCell ref="U35:Z35"/>
    <mergeCell ref="AB35:AE35"/>
    <mergeCell ref="A31:AE31"/>
    <mergeCell ref="A32:F32"/>
    <mergeCell ref="G32:M32"/>
    <mergeCell ref="N32:Z32"/>
    <mergeCell ref="AA32:AE32"/>
    <mergeCell ref="B33:F33"/>
    <mergeCell ref="H33:M33"/>
    <mergeCell ref="N33:R33"/>
    <mergeCell ref="U33:Z33"/>
    <mergeCell ref="AB33:AE33"/>
    <mergeCell ref="A29:B29"/>
    <mergeCell ref="C29:Y29"/>
    <mergeCell ref="Z29:AB29"/>
    <mergeCell ref="AC29:AE29"/>
    <mergeCell ref="A30:B30"/>
    <mergeCell ref="C30:Y30"/>
    <mergeCell ref="Z30:AB30"/>
    <mergeCell ref="AC30:AE30"/>
    <mergeCell ref="A27:B27"/>
    <mergeCell ref="C27:Y27"/>
    <mergeCell ref="Z27:AB27"/>
    <mergeCell ref="AC27:AE27"/>
    <mergeCell ref="A28:B28"/>
    <mergeCell ref="C28:Y28"/>
    <mergeCell ref="Z28:AB28"/>
    <mergeCell ref="AC28:AE28"/>
    <mergeCell ref="A24:AE24"/>
    <mergeCell ref="A25:AE25"/>
    <mergeCell ref="A26:B26"/>
    <mergeCell ref="C26:Y26"/>
    <mergeCell ref="Z26:AB26"/>
    <mergeCell ref="AC26:AE26"/>
    <mergeCell ref="AB17:AB23"/>
    <mergeCell ref="AC17:AC23"/>
    <mergeCell ref="AD17:AD23"/>
    <mergeCell ref="AE17:AE23"/>
    <mergeCell ref="AF17:AN21"/>
    <mergeCell ref="K19:K23"/>
    <mergeCell ref="W19:W23"/>
    <mergeCell ref="AG22:AN22"/>
    <mergeCell ref="V17:V23"/>
    <mergeCell ref="W17:W18"/>
    <mergeCell ref="X17:X23"/>
    <mergeCell ref="Y17:Y23"/>
    <mergeCell ref="Z17:Z23"/>
    <mergeCell ref="AA17:AA23"/>
    <mergeCell ref="P17:P23"/>
    <mergeCell ref="Q17:Q23"/>
    <mergeCell ref="R17:R23"/>
    <mergeCell ref="S17:S23"/>
    <mergeCell ref="T17:T23"/>
    <mergeCell ref="U17:U23"/>
    <mergeCell ref="G17:G23"/>
    <mergeCell ref="H17:H23"/>
    <mergeCell ref="I17:I23"/>
    <mergeCell ref="J17:J23"/>
    <mergeCell ref="K17:K18"/>
    <mergeCell ref="L17:L23"/>
    <mergeCell ref="AB10:AB16"/>
    <mergeCell ref="AC10:AC16"/>
    <mergeCell ref="AD10:AD16"/>
    <mergeCell ref="AE10:AE16"/>
    <mergeCell ref="AF10:AK12"/>
    <mergeCell ref="K12:K16"/>
    <mergeCell ref="W12:W16"/>
    <mergeCell ref="V10:V16"/>
    <mergeCell ref="W10:W11"/>
    <mergeCell ref="X10:X16"/>
    <mergeCell ref="Y10:Y16"/>
    <mergeCell ref="Z10:Z16"/>
    <mergeCell ref="AA10:AA16"/>
    <mergeCell ref="P10:P16"/>
    <mergeCell ref="Q10:Q16"/>
    <mergeCell ref="R10:R16"/>
    <mergeCell ref="S10:S16"/>
    <mergeCell ref="T10:T16"/>
    <mergeCell ref="U10:U16"/>
    <mergeCell ref="G10:G16"/>
    <mergeCell ref="H10:H16"/>
    <mergeCell ref="I10:I16"/>
    <mergeCell ref="J10:J16"/>
    <mergeCell ref="K10:K11"/>
    <mergeCell ref="L10:L16"/>
    <mergeCell ref="A10:A23"/>
    <mergeCell ref="B10:B23"/>
    <mergeCell ref="C10:C16"/>
    <mergeCell ref="D10:D16"/>
    <mergeCell ref="E10:E16"/>
    <mergeCell ref="F10:F16"/>
    <mergeCell ref="C17:C23"/>
    <mergeCell ref="D17:D23"/>
    <mergeCell ref="E17:E23"/>
    <mergeCell ref="F17:F23"/>
    <mergeCell ref="G7:K7"/>
    <mergeCell ref="L7:L9"/>
    <mergeCell ref="M7:AA7"/>
    <mergeCell ref="G8:K8"/>
    <mergeCell ref="M8:M9"/>
    <mergeCell ref="N8:N9"/>
    <mergeCell ref="R8:R9"/>
    <mergeCell ref="U8:W8"/>
    <mergeCell ref="X8:X9"/>
    <mergeCell ref="Y8:AA8"/>
    <mergeCell ref="A6:F6"/>
    <mergeCell ref="G6:AA6"/>
    <mergeCell ref="AB6:AB9"/>
    <mergeCell ref="AC6:AE8"/>
    <mergeCell ref="A7:A9"/>
    <mergeCell ref="B7:B9"/>
    <mergeCell ref="C7:C9"/>
    <mergeCell ref="D7:D9"/>
    <mergeCell ref="E7:E9"/>
    <mergeCell ref="F7:F9"/>
    <mergeCell ref="A5:B5"/>
    <mergeCell ref="C5:F5"/>
    <mergeCell ref="G5:L5"/>
    <mergeCell ref="N5:R5"/>
    <mergeCell ref="V5:W5"/>
    <mergeCell ref="AD5:AE5"/>
    <mergeCell ref="A1:A4"/>
    <mergeCell ref="B1:E2"/>
    <mergeCell ref="F1:AB2"/>
    <mergeCell ref="AD1:AE1"/>
    <mergeCell ref="AD2:AE2"/>
    <mergeCell ref="B3:E4"/>
    <mergeCell ref="F3:AB4"/>
    <mergeCell ref="AD3:AE3"/>
    <mergeCell ref="AD4:AE4"/>
  </mergeCells>
  <conditionalFormatting sqref="K10:K16">
    <cfRule type="expression" dxfId="147" priority="21">
      <formula>$K$12="BAJA"</formula>
    </cfRule>
    <cfRule type="expression" dxfId="146" priority="22">
      <formula>$K$12="MODERADA"</formula>
    </cfRule>
    <cfRule type="expression" dxfId="145" priority="23">
      <formula>$K$12="ALTA"</formula>
    </cfRule>
    <cfRule type="expression" dxfId="144" priority="24">
      <formula>$K$12="EXTREMA"</formula>
    </cfRule>
  </conditionalFormatting>
  <conditionalFormatting sqref="K17:K18">
    <cfRule type="expression" dxfId="143" priority="17">
      <formula>$K$19="BAJA"</formula>
    </cfRule>
    <cfRule type="expression" dxfId="142" priority="18">
      <formula>$K$19="MODERADA"</formula>
    </cfRule>
    <cfRule type="expression" dxfId="141" priority="19">
      <formula>$K$19="ALTA"</formula>
    </cfRule>
    <cfRule type="expression" dxfId="140" priority="20">
      <formula>$K$19="EXTREMA"</formula>
    </cfRule>
  </conditionalFormatting>
  <conditionalFormatting sqref="W17:W23">
    <cfRule type="expression" dxfId="139" priority="13">
      <formula>$W$19="MODERADA"</formula>
    </cfRule>
    <cfRule type="expression" dxfId="138" priority="14">
      <formula>$W$19="EXTREMA"</formula>
    </cfRule>
    <cfRule type="expression" dxfId="137" priority="15">
      <formula>$W$19="ALTA"</formula>
    </cfRule>
    <cfRule type="expression" dxfId="136" priority="16">
      <formula>$W$19="BAJA"</formula>
    </cfRule>
  </conditionalFormatting>
  <conditionalFormatting sqref="K19:K23">
    <cfRule type="expression" dxfId="135" priority="9">
      <formula>$K$19="BAJA"</formula>
    </cfRule>
    <cfRule type="expression" dxfId="134" priority="10">
      <formula>$K$19="MODERADA"</formula>
    </cfRule>
    <cfRule type="expression" dxfId="133" priority="11">
      <formula>$K$19="ALTA"</formula>
    </cfRule>
    <cfRule type="expression" dxfId="132" priority="12">
      <formula>$K$19="EXTREMA"</formula>
    </cfRule>
  </conditionalFormatting>
  <conditionalFormatting sqref="W10:W11">
    <cfRule type="expression" dxfId="131" priority="5">
      <formula>$K$12="BAJA"</formula>
    </cfRule>
    <cfRule type="expression" dxfId="130" priority="6">
      <formula>$K$12="MODERADA"</formula>
    </cfRule>
    <cfRule type="expression" dxfId="129" priority="7">
      <formula>$K$12="ALTA"</formula>
    </cfRule>
    <cfRule type="expression" dxfId="128" priority="8">
      <formula>$K$12="EXTREMA"</formula>
    </cfRule>
  </conditionalFormatting>
  <conditionalFormatting sqref="W12:W16">
    <cfRule type="expression" dxfId="127" priority="1">
      <formula>$K$12="BAJA"</formula>
    </cfRule>
    <cfRule type="expression" dxfId="126" priority="2">
      <formula>$K$12="MODERADA"</formula>
    </cfRule>
    <cfRule type="expression" dxfId="125" priority="3">
      <formula>$K$12="ALTA"</formula>
    </cfRule>
    <cfRule type="expression" dxfId="124" priority="4">
      <formula>$K$12="EXTREMA"</formula>
    </cfRule>
  </conditionalFormatting>
  <dataValidations count="6">
    <dataValidation type="list" allowBlank="1" showInputMessage="1" showErrorMessage="1" sqref="I17:I23">
      <formula1>$AJ$2:$AJ$6</formula1>
    </dataValidation>
    <dataValidation type="list" allowBlank="1" showInputMessage="1" showErrorMessage="1" sqref="R10:R23">
      <formula1>$AJ$1:$AK$1</formula1>
    </dataValidation>
    <dataValidation type="list" allowBlank="1" showInputMessage="1" showErrorMessage="1" sqref="G10:G23">
      <formula1>$AK$2:$AK$4</formula1>
    </dataValidation>
    <dataValidation type="list" allowBlank="1" showInputMessage="1" showErrorMessage="1" sqref="N10:N23">
      <formula1>$AH$2:$AH$3</formula1>
    </dataValidation>
    <dataValidation type="list" allowBlank="1" showInputMessage="1" showErrorMessage="1" sqref="I10:I16">
      <formula1>$AJ$2:$AJ$4</formula1>
    </dataValidation>
    <dataValidation type="list" allowBlank="1" showInputMessage="1" showErrorMessage="1" sqref="D10:D23">
      <formula1>$AI$2:$AI$5</formula1>
    </dataValidation>
  </dataValidations>
  <hyperlinks>
    <hyperlink ref="B33" r:id="rId1"/>
    <hyperlink ref="H33" r:id="rId2"/>
    <hyperlink ref="U33" r:id="rId3"/>
  </hyperlinks>
  <pageMargins left="0.7" right="0.7" top="0.75" bottom="0.75" header="0.3" footer="0.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2"/>
  <sheetViews>
    <sheetView workbookViewId="0">
      <selection activeCell="E9" sqref="E9:E11"/>
    </sheetView>
  </sheetViews>
  <sheetFormatPr baseColWidth="10" defaultRowHeight="12.75" x14ac:dyDescent="0.2"/>
  <cols>
    <col min="1" max="1" width="22.5703125" style="40" customWidth="1"/>
    <col min="2" max="2" width="44.140625" style="40" customWidth="1"/>
    <col min="3" max="3" width="15.42578125" style="40" customWidth="1"/>
    <col min="4" max="4" width="17.28515625" style="46" customWidth="1"/>
    <col min="5" max="5" width="16.140625" style="40" customWidth="1"/>
    <col min="6" max="6" width="23.140625" style="40" customWidth="1"/>
    <col min="7" max="7" width="19.140625" style="40" customWidth="1"/>
    <col min="8" max="8" width="2.42578125" style="40" hidden="1" customWidth="1"/>
    <col min="9" max="9" width="18.28515625" style="40" customWidth="1"/>
    <col min="10" max="10" width="5.42578125" style="40" hidden="1" customWidth="1"/>
    <col min="11" max="11" width="17.140625" style="40" customWidth="1"/>
    <col min="12" max="12" width="20.28515625" style="40" customWidth="1"/>
    <col min="13" max="13" width="44.7109375" style="40" customWidth="1"/>
    <col min="14" max="14" width="9.5703125" style="40" customWidth="1"/>
    <col min="15" max="15" width="4" style="40" hidden="1" customWidth="1"/>
    <col min="16" max="16" width="4.7109375" style="40" hidden="1" customWidth="1"/>
    <col min="17" max="17" width="2.7109375" style="40" hidden="1" customWidth="1"/>
    <col min="18" max="18" width="11.42578125" style="40" customWidth="1"/>
    <col min="19" max="20" width="2.7109375" style="40" hidden="1" customWidth="1"/>
    <col min="21" max="21" width="14.140625" style="40" customWidth="1"/>
    <col min="22" max="22" width="16.7109375" style="40" customWidth="1"/>
    <col min="23" max="23" width="16.42578125" style="40" customWidth="1"/>
    <col min="24" max="24" width="20.140625" style="40" customWidth="1"/>
    <col min="25" max="25" width="22.85546875" style="40" customWidth="1"/>
    <col min="26" max="26" width="30.85546875" style="40" customWidth="1"/>
    <col min="27" max="27" width="28.7109375" style="40" customWidth="1"/>
    <col min="28" max="28" width="18" style="40" customWidth="1"/>
    <col min="29" max="29" width="32.28515625" style="40" customWidth="1"/>
    <col min="30" max="30" width="19.140625" style="40" customWidth="1"/>
    <col min="31" max="31" width="16.140625" style="40" customWidth="1"/>
    <col min="32" max="16384" width="11.42578125" style="40"/>
  </cols>
  <sheetData>
    <row r="1" spans="1:37" x14ac:dyDescent="0.2">
      <c r="A1" s="800"/>
      <c r="B1" s="800"/>
      <c r="C1" s="800"/>
      <c r="D1" s="801"/>
      <c r="E1" s="800"/>
      <c r="F1" s="800"/>
      <c r="G1" s="800"/>
      <c r="H1" s="800"/>
      <c r="I1" s="800"/>
      <c r="J1" s="800"/>
      <c r="K1" s="800"/>
      <c r="L1" s="800"/>
      <c r="M1" s="800"/>
      <c r="N1" s="800"/>
      <c r="O1" s="800"/>
      <c r="P1" s="800"/>
      <c r="Q1" s="800"/>
      <c r="R1" s="800"/>
      <c r="S1" s="800"/>
      <c r="T1" s="800"/>
      <c r="U1" s="800"/>
      <c r="V1" s="800"/>
      <c r="W1" s="800"/>
      <c r="X1" s="800"/>
      <c r="Y1" s="800"/>
      <c r="Z1" s="800"/>
      <c r="AA1" s="800"/>
      <c r="AB1" s="800"/>
      <c r="AC1" s="800"/>
      <c r="AD1" s="800"/>
      <c r="AE1" s="800"/>
      <c r="AI1" s="40" t="s">
        <v>61</v>
      </c>
      <c r="AJ1" s="40" t="s">
        <v>9</v>
      </c>
      <c r="AK1" s="40" t="s">
        <v>8</v>
      </c>
    </row>
    <row r="2" spans="1:37" x14ac:dyDescent="0.2">
      <c r="A2" s="800"/>
      <c r="B2" s="800"/>
      <c r="C2" s="800"/>
      <c r="D2" s="801"/>
      <c r="E2" s="800"/>
      <c r="F2" s="800"/>
      <c r="G2" s="800"/>
      <c r="H2" s="800"/>
      <c r="I2" s="800"/>
      <c r="J2" s="800"/>
      <c r="K2" s="800"/>
      <c r="L2" s="800"/>
      <c r="M2" s="800"/>
      <c r="N2" s="800"/>
      <c r="O2" s="800"/>
      <c r="P2" s="800"/>
      <c r="Q2" s="800"/>
      <c r="R2" s="800"/>
      <c r="S2" s="800"/>
      <c r="T2" s="800"/>
      <c r="U2" s="800"/>
      <c r="V2" s="800"/>
      <c r="W2" s="800"/>
      <c r="X2" s="800"/>
      <c r="Y2" s="800"/>
      <c r="Z2" s="800"/>
      <c r="AA2" s="800"/>
      <c r="AB2" s="800"/>
      <c r="AC2" s="800"/>
      <c r="AD2" s="800"/>
      <c r="AE2" s="800"/>
      <c r="AH2" s="40" t="s">
        <v>11</v>
      </c>
      <c r="AI2" s="40" t="s">
        <v>63</v>
      </c>
      <c r="AJ2" s="40" t="s">
        <v>62</v>
      </c>
      <c r="AK2" s="40" t="s">
        <v>13</v>
      </c>
    </row>
    <row r="3" spans="1:37" x14ac:dyDescent="0.2">
      <c r="A3" s="800"/>
      <c r="B3" s="800"/>
      <c r="C3" s="800"/>
      <c r="D3" s="801"/>
      <c r="E3" s="800"/>
      <c r="F3" s="800"/>
      <c r="G3" s="800"/>
      <c r="H3" s="800"/>
      <c r="I3" s="800"/>
      <c r="J3" s="800"/>
      <c r="K3" s="800"/>
      <c r="L3" s="800"/>
      <c r="M3" s="800"/>
      <c r="N3" s="800"/>
      <c r="O3" s="800"/>
      <c r="P3" s="800"/>
      <c r="Q3" s="800"/>
      <c r="R3" s="800"/>
      <c r="S3" s="800"/>
      <c r="T3" s="800"/>
      <c r="U3" s="800"/>
      <c r="V3" s="800"/>
      <c r="W3" s="800"/>
      <c r="X3" s="800"/>
      <c r="Y3" s="800"/>
      <c r="Z3" s="800"/>
      <c r="AA3" s="800"/>
      <c r="AB3" s="800"/>
      <c r="AC3" s="800"/>
      <c r="AD3" s="800"/>
      <c r="AE3" s="800"/>
      <c r="AH3" s="40" t="s">
        <v>12</v>
      </c>
      <c r="AI3" s="40" t="s">
        <v>65</v>
      </c>
      <c r="AJ3" s="40" t="s">
        <v>64</v>
      </c>
      <c r="AK3" s="40" t="s">
        <v>14</v>
      </c>
    </row>
    <row r="4" spans="1:37" x14ac:dyDescent="0.2">
      <c r="A4" s="800"/>
      <c r="B4" s="800"/>
      <c r="C4" s="800"/>
      <c r="D4" s="801"/>
      <c r="E4" s="800"/>
      <c r="F4" s="800"/>
      <c r="G4" s="800"/>
      <c r="H4" s="800"/>
      <c r="I4" s="800"/>
      <c r="J4" s="800"/>
      <c r="K4" s="800"/>
      <c r="L4" s="800"/>
      <c r="M4" s="800"/>
      <c r="N4" s="800"/>
      <c r="O4" s="800"/>
      <c r="P4" s="800"/>
      <c r="Q4" s="800"/>
      <c r="R4" s="800"/>
      <c r="S4" s="800"/>
      <c r="T4" s="800"/>
      <c r="U4" s="800"/>
      <c r="V4" s="800"/>
      <c r="W4" s="800"/>
      <c r="X4" s="800"/>
      <c r="Y4" s="800"/>
      <c r="Z4" s="800"/>
      <c r="AA4" s="800"/>
      <c r="AB4" s="800"/>
      <c r="AC4" s="800"/>
      <c r="AD4" s="800"/>
      <c r="AE4" s="800"/>
      <c r="AI4" s="40" t="s">
        <v>67</v>
      </c>
      <c r="AJ4" s="40" t="s">
        <v>66</v>
      </c>
      <c r="AK4" s="40" t="s">
        <v>15</v>
      </c>
    </row>
    <row r="5" spans="1:37" x14ac:dyDescent="0.2">
      <c r="A5" s="800"/>
      <c r="B5" s="800"/>
      <c r="C5" s="800"/>
      <c r="D5" s="801"/>
      <c r="E5" s="800"/>
      <c r="F5" s="800"/>
      <c r="G5" s="800"/>
      <c r="H5" s="800"/>
      <c r="I5" s="800"/>
      <c r="J5" s="800"/>
      <c r="K5" s="800"/>
      <c r="L5" s="800"/>
      <c r="M5" s="800"/>
      <c r="N5" s="800"/>
      <c r="O5" s="800"/>
      <c r="P5" s="800"/>
      <c r="Q5" s="800"/>
      <c r="R5" s="800"/>
      <c r="S5" s="800"/>
      <c r="T5" s="800"/>
      <c r="U5" s="800"/>
      <c r="V5" s="800"/>
      <c r="W5" s="800"/>
      <c r="X5" s="800"/>
      <c r="Y5" s="800"/>
      <c r="Z5" s="800"/>
      <c r="AA5" s="800"/>
      <c r="AB5" s="800"/>
      <c r="AC5" s="800"/>
      <c r="AD5" s="800"/>
      <c r="AE5" s="800"/>
      <c r="AI5" s="40" t="s">
        <v>390</v>
      </c>
      <c r="AJ5" s="40" t="s">
        <v>68</v>
      </c>
      <c r="AK5" s="40" t="s">
        <v>16</v>
      </c>
    </row>
    <row r="6" spans="1:37" ht="29.25" customHeight="1" x14ac:dyDescent="0.2">
      <c r="A6" s="800"/>
      <c r="B6" s="800"/>
      <c r="C6" s="800"/>
      <c r="D6" s="801"/>
      <c r="E6" s="800"/>
      <c r="F6" s="800"/>
      <c r="G6" s="800"/>
      <c r="H6" s="800"/>
      <c r="I6" s="800"/>
      <c r="J6" s="800"/>
      <c r="K6" s="800"/>
      <c r="L6" s="800"/>
      <c r="M6" s="800"/>
      <c r="N6" s="800"/>
      <c r="O6" s="800"/>
      <c r="P6" s="800"/>
      <c r="Q6" s="800"/>
      <c r="R6" s="800"/>
      <c r="S6" s="800"/>
      <c r="T6" s="800"/>
      <c r="U6" s="800"/>
      <c r="V6" s="800"/>
      <c r="W6" s="800"/>
      <c r="X6" s="800"/>
      <c r="Y6" s="800"/>
      <c r="Z6" s="800"/>
      <c r="AA6" s="800"/>
      <c r="AB6" s="800"/>
      <c r="AC6" s="800"/>
      <c r="AD6" s="800"/>
      <c r="AE6" s="800"/>
      <c r="AI6" s="40" t="s">
        <v>391</v>
      </c>
      <c r="AJ6" s="40" t="s">
        <v>69</v>
      </c>
      <c r="AK6" s="40" t="s">
        <v>17</v>
      </c>
    </row>
    <row r="7" spans="1:37" ht="24.75" customHeight="1" x14ac:dyDescent="0.2">
      <c r="A7" s="802" t="s">
        <v>72</v>
      </c>
      <c r="B7" s="802"/>
      <c r="C7" s="533">
        <v>43707</v>
      </c>
      <c r="D7" s="534"/>
      <c r="E7" s="534"/>
      <c r="F7" s="534"/>
      <c r="G7" s="803"/>
      <c r="H7" s="804"/>
      <c r="I7" s="804"/>
      <c r="J7" s="804"/>
      <c r="K7" s="804"/>
      <c r="L7" s="804"/>
      <c r="M7" s="805"/>
      <c r="N7" s="301" t="s">
        <v>79</v>
      </c>
      <c r="O7" s="302"/>
      <c r="P7" s="302"/>
      <c r="Q7" s="302"/>
      <c r="R7" s="302"/>
      <c r="S7" s="302"/>
      <c r="T7" s="302"/>
      <c r="U7" s="303"/>
      <c r="V7" s="806" t="s">
        <v>75</v>
      </c>
      <c r="W7" s="807"/>
      <c r="X7" s="83"/>
      <c r="Y7" s="808" t="s">
        <v>76</v>
      </c>
      <c r="Z7" s="56"/>
      <c r="AA7" s="808" t="s">
        <v>77</v>
      </c>
      <c r="AB7" s="83" t="s">
        <v>98</v>
      </c>
      <c r="AC7" s="809" t="s">
        <v>78</v>
      </c>
      <c r="AD7" s="810"/>
      <c r="AE7" s="811"/>
      <c r="AI7" s="40" t="s">
        <v>70</v>
      </c>
    </row>
    <row r="8" spans="1:37" x14ac:dyDescent="0.2">
      <c r="A8" s="812" t="s">
        <v>52</v>
      </c>
      <c r="B8" s="812"/>
      <c r="C8" s="812"/>
      <c r="D8" s="812"/>
      <c r="E8" s="812"/>
      <c r="F8" s="812"/>
      <c r="G8" s="813" t="s">
        <v>21</v>
      </c>
      <c r="H8" s="814"/>
      <c r="I8" s="814"/>
      <c r="J8" s="814"/>
      <c r="K8" s="814"/>
      <c r="L8" s="814"/>
      <c r="M8" s="814"/>
      <c r="N8" s="814"/>
      <c r="O8" s="814"/>
      <c r="P8" s="814"/>
      <c r="Q8" s="814"/>
      <c r="R8" s="814"/>
      <c r="S8" s="814"/>
      <c r="T8" s="814"/>
      <c r="U8" s="814"/>
      <c r="V8" s="814"/>
      <c r="W8" s="814"/>
      <c r="X8" s="814"/>
      <c r="Y8" s="814"/>
      <c r="Z8" s="814"/>
      <c r="AA8" s="815"/>
      <c r="AB8" s="262" t="s">
        <v>27</v>
      </c>
      <c r="AC8" s="816" t="s">
        <v>38</v>
      </c>
      <c r="AD8" s="817"/>
      <c r="AE8" s="818"/>
    </row>
    <row r="9" spans="1:37" s="47" customFormat="1" ht="14.25" customHeight="1" x14ac:dyDescent="0.2">
      <c r="A9" s="255" t="s">
        <v>58</v>
      </c>
      <c r="B9" s="256" t="s">
        <v>60</v>
      </c>
      <c r="C9" s="255" t="s">
        <v>40</v>
      </c>
      <c r="D9" s="255" t="s">
        <v>61</v>
      </c>
      <c r="E9" s="255" t="s">
        <v>41</v>
      </c>
      <c r="F9" s="261" t="s">
        <v>42</v>
      </c>
      <c r="G9" s="812" t="s">
        <v>74</v>
      </c>
      <c r="H9" s="812"/>
      <c r="I9" s="812"/>
      <c r="J9" s="812"/>
      <c r="K9" s="812"/>
      <c r="L9" s="819" t="s">
        <v>25</v>
      </c>
      <c r="M9" s="812" t="s">
        <v>24</v>
      </c>
      <c r="N9" s="812"/>
      <c r="O9" s="812"/>
      <c r="P9" s="812"/>
      <c r="Q9" s="812"/>
      <c r="R9" s="812"/>
      <c r="S9" s="812"/>
      <c r="T9" s="812"/>
      <c r="U9" s="812"/>
      <c r="V9" s="812"/>
      <c r="W9" s="812"/>
      <c r="X9" s="812"/>
      <c r="Y9" s="812"/>
      <c r="Z9" s="812"/>
      <c r="AA9" s="812"/>
      <c r="AB9" s="820"/>
      <c r="AC9" s="821"/>
      <c r="AD9" s="822"/>
      <c r="AE9" s="823"/>
    </row>
    <row r="10" spans="1:37" s="47" customFormat="1" ht="20.25" customHeight="1" x14ac:dyDescent="0.2">
      <c r="A10" s="255"/>
      <c r="B10" s="257"/>
      <c r="C10" s="255"/>
      <c r="D10" s="255"/>
      <c r="E10" s="255"/>
      <c r="F10" s="261"/>
      <c r="G10" s="824" t="s">
        <v>43</v>
      </c>
      <c r="H10" s="824"/>
      <c r="I10" s="824"/>
      <c r="J10" s="824"/>
      <c r="K10" s="824"/>
      <c r="L10" s="825"/>
      <c r="M10" s="826" t="s">
        <v>54</v>
      </c>
      <c r="N10" s="827" t="s">
        <v>23</v>
      </c>
      <c r="O10" s="828"/>
      <c r="P10" s="48"/>
      <c r="Q10" s="48"/>
      <c r="R10" s="829" t="s">
        <v>45</v>
      </c>
      <c r="S10" s="48"/>
      <c r="T10" s="48"/>
      <c r="U10" s="830" t="s">
        <v>44</v>
      </c>
      <c r="V10" s="831"/>
      <c r="W10" s="832"/>
      <c r="X10" s="256" t="s">
        <v>59</v>
      </c>
      <c r="Y10" s="833" t="s">
        <v>49</v>
      </c>
      <c r="Z10" s="833"/>
      <c r="AA10" s="833"/>
      <c r="AB10" s="820"/>
      <c r="AC10" s="830"/>
      <c r="AD10" s="831"/>
      <c r="AE10" s="832"/>
    </row>
    <row r="11" spans="1:37" s="47" customFormat="1" ht="47.25" customHeight="1" x14ac:dyDescent="0.2">
      <c r="A11" s="256"/>
      <c r="B11" s="258"/>
      <c r="C11" s="256"/>
      <c r="D11" s="256"/>
      <c r="E11" s="256"/>
      <c r="F11" s="262"/>
      <c r="G11" s="834" t="s">
        <v>8</v>
      </c>
      <c r="H11" s="835" t="s">
        <v>80</v>
      </c>
      <c r="I11" s="834" t="s">
        <v>9</v>
      </c>
      <c r="J11" s="836" t="s">
        <v>81</v>
      </c>
      <c r="K11" s="837" t="s">
        <v>10</v>
      </c>
      <c r="L11" s="838"/>
      <c r="M11" s="839"/>
      <c r="N11" s="261"/>
      <c r="O11" s="49"/>
      <c r="P11" s="49"/>
      <c r="Q11" s="49"/>
      <c r="R11" s="840"/>
      <c r="S11" s="49"/>
      <c r="T11" s="49"/>
      <c r="U11" s="841" t="s">
        <v>8</v>
      </c>
      <c r="V11" s="842" t="s">
        <v>9</v>
      </c>
      <c r="W11" s="841" t="s">
        <v>10</v>
      </c>
      <c r="X11" s="258"/>
      <c r="Y11" s="84" t="s">
        <v>46</v>
      </c>
      <c r="Z11" s="74" t="s">
        <v>47</v>
      </c>
      <c r="AA11" s="74" t="s">
        <v>48</v>
      </c>
      <c r="AB11" s="827"/>
      <c r="AC11" s="843" t="s">
        <v>47</v>
      </c>
      <c r="AD11" s="843" t="s">
        <v>50</v>
      </c>
      <c r="AE11" s="843" t="s">
        <v>51</v>
      </c>
      <c r="AF11" s="844" t="s">
        <v>303</v>
      </c>
      <c r="AG11" s="845"/>
    </row>
    <row r="12" spans="1:37" ht="52.5" customHeight="1" x14ac:dyDescent="0.2">
      <c r="A12" s="609" t="s">
        <v>392</v>
      </c>
      <c r="B12" s="536" t="s">
        <v>393</v>
      </c>
      <c r="C12" s="278" t="s">
        <v>394</v>
      </c>
      <c r="D12" s="537" t="s">
        <v>67</v>
      </c>
      <c r="E12" s="234" t="s">
        <v>395</v>
      </c>
      <c r="F12" s="278" t="s">
        <v>396</v>
      </c>
      <c r="G12" s="237" t="s">
        <v>16</v>
      </c>
      <c r="H12" s="236" t="str">
        <f>IF(G12="(1) RARA VEZ","1", IF(G12="(2) IMPROBABLE","2",IF(G12="(3) POSIBLE","3",IF(G12="(4) PROBABLE","4",IF(G12="(5) CASI SEGURO","5","")))))</f>
        <v>4</v>
      </c>
      <c r="I12" s="278" t="s">
        <v>66</v>
      </c>
      <c r="J12" s="286" t="str">
        <f>IF(I12="(1) INSIGNIFICANTE","1",IF(I12="(2) MENOR","2",IF(I12="(3) MODERADO","3",IF(I12="(4) MAYOR","4",IF(I12="(5) CATASTRÓFICO","5","")))))</f>
        <v>3</v>
      </c>
      <c r="K12" s="210">
        <f>+H12*J12</f>
        <v>12</v>
      </c>
      <c r="L12" s="846" t="s">
        <v>397</v>
      </c>
      <c r="M12" s="50" t="s">
        <v>6</v>
      </c>
      <c r="N12" s="41" t="s">
        <v>11</v>
      </c>
      <c r="O12" s="79">
        <f>IF(N12="SÍ",15,"0")</f>
        <v>15</v>
      </c>
      <c r="P12" s="287">
        <f>SUM(O12:O18)</f>
        <v>85</v>
      </c>
      <c r="Q12" s="239">
        <f>IF(AND(P12&gt;=0,P12&lt;=50),0,IF(AND(P12&gt;50,P12&lt;=75),1,IF(AND(P12&gt;75,P12&lt;=100),2,"REVISAR")))</f>
        <v>2</v>
      </c>
      <c r="R12" s="847" t="s">
        <v>8</v>
      </c>
      <c r="S12" s="239">
        <f>IF(R12="PROBABILIDAD",H12-Q12,J12-Q12)</f>
        <v>2</v>
      </c>
      <c r="T12" s="241">
        <f>IF($S12&lt;=0,1,$S12)</f>
        <v>2</v>
      </c>
      <c r="U12" s="280" t="str">
        <f>IF(AND($R12="PROBABILIDAD",$T12=1),$AK$2,IF(AND(R12="PROBABILIDAD",$T12=2),$AK$3,IF(AND($R12="PROBABILIDAD",$T12=3),$AK$4,IF(AND($R12="PROBABILIDAD",$T12=4),$AK$5,IF(AND($R12="PROBABILIDAD",$T12=5),$AK$6,$G12)))))</f>
        <v>(2) IMPROBABLE</v>
      </c>
      <c r="V12" s="283" t="str">
        <f>IF(AND($R12="IMPACTO",$T12=1),$AJ$2,IF(AND(R12="IMPACTO",$T12=2),$AJ$3,IF(AND($R12="IMPACTO",$T12=3),$AJ$4,IF(AND($R12="IMPACTO",$T12=4),$AJ$5,IF(AND($R12="IMPACTO",$T12=5),$AJ$6,I12)))))</f>
        <v>(3) MODERADO</v>
      </c>
      <c r="W12" s="273">
        <f>IF(R12="PROBABILIDAD",T12*J12,T12*H12)</f>
        <v>6</v>
      </c>
      <c r="X12" s="601" t="s">
        <v>398</v>
      </c>
      <c r="Y12" s="541" t="s">
        <v>399</v>
      </c>
      <c r="Z12" s="848" t="s">
        <v>400</v>
      </c>
      <c r="AA12" s="848" t="s">
        <v>401</v>
      </c>
      <c r="AB12" s="648">
        <v>43616</v>
      </c>
      <c r="AC12" s="594" t="s">
        <v>402</v>
      </c>
      <c r="AD12" s="601" t="s">
        <v>403</v>
      </c>
      <c r="AE12" s="849" t="s">
        <v>404</v>
      </c>
      <c r="AF12" s="654" t="s">
        <v>405</v>
      </c>
      <c r="AG12" s="850"/>
    </row>
    <row r="13" spans="1:37" ht="52.5" customHeight="1" x14ac:dyDescent="0.2">
      <c r="A13" s="609"/>
      <c r="B13" s="544"/>
      <c r="C13" s="851"/>
      <c r="D13" s="546"/>
      <c r="E13" s="234"/>
      <c r="F13" s="851"/>
      <c r="G13" s="237"/>
      <c r="H13" s="276"/>
      <c r="I13" s="278"/>
      <c r="J13" s="286"/>
      <c r="K13" s="210"/>
      <c r="L13" s="852"/>
      <c r="M13" s="51" t="s">
        <v>7</v>
      </c>
      <c r="N13" s="41" t="s">
        <v>11</v>
      </c>
      <c r="O13" s="42">
        <f>IF(N13="SÍ",5,"0")</f>
        <v>5</v>
      </c>
      <c r="P13" s="288"/>
      <c r="Q13" s="240"/>
      <c r="R13" s="853"/>
      <c r="S13" s="240"/>
      <c r="T13" s="242"/>
      <c r="U13" s="281"/>
      <c r="V13" s="284"/>
      <c r="W13" s="210"/>
      <c r="X13" s="602"/>
      <c r="Y13" s="549"/>
      <c r="Z13" s="854"/>
      <c r="AA13" s="854"/>
      <c r="AB13" s="652"/>
      <c r="AC13" s="599"/>
      <c r="AD13" s="605"/>
      <c r="AE13" s="855"/>
      <c r="AF13" s="654"/>
      <c r="AG13" s="850"/>
    </row>
    <row r="14" spans="1:37" ht="52.5" customHeight="1" x14ac:dyDescent="0.2">
      <c r="A14" s="609"/>
      <c r="B14" s="544"/>
      <c r="C14" s="851"/>
      <c r="D14" s="546"/>
      <c r="E14" s="234"/>
      <c r="F14" s="851"/>
      <c r="G14" s="237"/>
      <c r="H14" s="276"/>
      <c r="I14" s="278"/>
      <c r="J14" s="286"/>
      <c r="K14" s="274" t="str">
        <f>IF(AND(G12="(1) RARA VEZ",I12="(1) INSIGNIFICANTE"),"BAJA",IF(AND(G12="(1) RARA VEZ",I12="(2) MENOR"),"BAJA",IF(AND(G12="(2) IMPROBABLE",I12="(1) INSIGNIFICANTE"),"BAJA",IF(AND(G12="(3) POSIBLE",I12="(1) INSIGNIFICANTE"),"BAJA",IF(AND(G12="(4) PROBABLE",I12="(1) INSIGNIFICANTE"),"MODERADA",IF(AND(G12="(5) CASI SEGURO",I12="(1) INSIGNIFICANTE"),"ALTA",IF(AND(G12="(2) IMPROBABLE",I12="(2) MENOR"),"BAJA",IF(AND(G12="(3) POSIBLE",I12="(2) MENOR"),"MODERADA",IF(AND(G12="(4) PROBABLE",I12="(2) MENOR"),"ALTA",IF(AND(G12="(5) CASI SEGURO",I12="(2) MENOR"),"ALTA",IF(AND(G12="(1) RARA VEZ",I12="(3) MODERADO"),"MODERADA",IF(AND(G12="(2) IMPROBABLE",I12="(3) MODERADO"),"MODERADA",IF(AND(G12="(3) POSIBLE",I12="(3) MODERADO"),"ALTA",IF(AND(G12="(4) PROBABLE",I12="(3) MODERADO"),"ALTA",IF(AND(G12="(5) CASI SEGURO",I12="(3) MODERADO"),"EXTREMA",IF(AND(G12="(1) RARA VEZ",I12="(4) MAYOR"),"ALTA",IF(AND(G12="(2) IMPROBABLE",I12="(4) MAYOR"),"ALTA",IF(AND(G12="(3) POSIBLE",I12="(4) MAYOR"),"EXTREMA",IF(AND(G12="(4) PROBABLE",I12="(4) MAYOR"),"EXTREMA",IF(AND(G12="(5) CASI SEGURO",I12="(4) MAYOR"),"EXTREMA",IF(AND(G12="(1) RARA VEZ",I12="(5) CATASTRÓFICO"),"ALTA",IF(AND(G12="(2) IMPROBABLE",I12="(5) CATASTRÓFICO"),"EXTREMA",IF(AND(G12="(3) POSIBLE",I12="(5) CATASTRÓFICO"),"EXTREMA",IF(AND(G12="(4) PROBABLE",I12="(5) CATASTRÓFICO"),"EXTREMA",IF(AND(G12="(5) CASI SEGURO",I12="(5) CATASTRÓFICO"),"EXTREMA")))))))))))))))))))))))))</f>
        <v>ALTA</v>
      </c>
      <c r="L14" s="852"/>
      <c r="M14" s="52" t="s">
        <v>3</v>
      </c>
      <c r="N14" s="41" t="s">
        <v>12</v>
      </c>
      <c r="O14" s="42" t="str">
        <f>IF(N14="SÍ",15,"0")</f>
        <v>0</v>
      </c>
      <c r="P14" s="288"/>
      <c r="Q14" s="240"/>
      <c r="R14" s="853"/>
      <c r="S14" s="240"/>
      <c r="T14" s="242"/>
      <c r="U14" s="281"/>
      <c r="V14" s="284"/>
      <c r="W14" s="274" t="str">
        <f>IF(AND(U12="(1) RARA VEZ",V12="(1) INSIGNIFICANTE"),"BAJA",IF(AND(U12="(1) RARA VEZ",V12="(2) MENOR"),"BAJA",IF(AND(U12="(2) IMPROBABLE",V12="(1) INSIGNIFICANTE"),"BAJA",IF(AND(U12="(3) POSIBLE",V12="(1) INSIGNIFICANTE"),"BAJA",IF(AND(U12="(4) PROBABLE",V12="(1) INSIGNIFICANTE"),"MODERADO",IF(AND(U12="(5) CASI SEGURO",V12="(1) INSIGNIFICANTE"),"ALTA",IF(AND(U12="(2) IMPROBABLE",V12="(2) MENOR"),"BAJA",IF(AND(U12="(3) POSIBLE",V12="(2) MENOR"),"MODERADA",IF(AND(U12="(4) PROBABLE",V12="(2) MENOR"),"ALTA",IF(AND(U12="(5) CASI SEGURO",V12="(2) MENOR"),"ALTA",IF(AND(U12="(1) RARA VEZ",V12="(3) MODERADO"),"MODERADA",IF(AND(U12="(2) IMPROBABLE",V12="(3) MODERADO"),"MODERADA",IF(AND(U12="(3) POSIBLE",V12="(3) MODERADO"),"ALTA",IF(AND(U12="(4) PROBABLE",V12="(3) MODERADO"),"ALTA",IF(AND(U12="(5) CASI SEGURO",V12="(3) MODERADO"),"EXTREMA",IF(AND(U12="(1) RARA VEZ",V12="(4) MAYOR"),"ALTA",IF(AND(U12="(2) IMPROBABLE",V12="(4) MAYOR"),"ALTA",IF(AND(U12="(3) POSIBLE",V12="(4) MAYOR"),"EXTREMA",IF(AND(U12="(4) PROBABLE",V12="(4) MAYOR"),"EXTREMA",IF(AND(U12="(5) CASI SEGURO",V12="(4) MAYOR"),"EXTREMA",IF(AND(U12="(1) RARA VEZ",V12="(5) CATASTRÓFICO"),"ALTA",IF(AND(U12="(2) IMPROBABLE",V12="(5) CATASTRÓFICO"),"EXTREMA",IF(AND(U12="(3) POSIBLE",V12="(5) CATASTRÓFICO"),"EXTREMA",IF(AND(U12="(4) PROBABLE",V12="(5) CATASTRÓFICO"),"EXTREMA",IF(AND(U12="(5) CASI SEGURO",V12="(5) CATASTRÓFICO"),"EXTREMA")))))))))))))))))))))))))</f>
        <v>MODERADA</v>
      </c>
      <c r="X14" s="602"/>
      <c r="Y14" s="549"/>
      <c r="Z14" s="854"/>
      <c r="AA14" s="854"/>
      <c r="AB14" s="652"/>
      <c r="AC14" s="599"/>
      <c r="AD14" s="605"/>
      <c r="AE14" s="855"/>
      <c r="AF14" s="654"/>
      <c r="AG14" s="850"/>
    </row>
    <row r="15" spans="1:37" ht="52.5" customHeight="1" x14ac:dyDescent="0.2">
      <c r="A15" s="609"/>
      <c r="B15" s="544"/>
      <c r="C15" s="851"/>
      <c r="D15" s="546"/>
      <c r="E15" s="234"/>
      <c r="F15" s="851"/>
      <c r="G15" s="237"/>
      <c r="H15" s="276"/>
      <c r="I15" s="278"/>
      <c r="J15" s="286"/>
      <c r="K15" s="274"/>
      <c r="L15" s="852"/>
      <c r="M15" s="52" t="s">
        <v>4</v>
      </c>
      <c r="N15" s="41" t="s">
        <v>11</v>
      </c>
      <c r="O15" s="42">
        <f>IF(N15="SÍ",10,"0")</f>
        <v>10</v>
      </c>
      <c r="P15" s="288"/>
      <c r="Q15" s="240"/>
      <c r="R15" s="853"/>
      <c r="S15" s="240"/>
      <c r="T15" s="242"/>
      <c r="U15" s="281"/>
      <c r="V15" s="284"/>
      <c r="W15" s="274"/>
      <c r="X15" s="602"/>
      <c r="Y15" s="549"/>
      <c r="Z15" s="854"/>
      <c r="AA15" s="854"/>
      <c r="AB15" s="652"/>
      <c r="AC15" s="599"/>
      <c r="AD15" s="605"/>
      <c r="AE15" s="855"/>
      <c r="AF15" s="654"/>
      <c r="AG15" s="850"/>
    </row>
    <row r="16" spans="1:37" ht="52.5" customHeight="1" x14ac:dyDescent="0.2">
      <c r="A16" s="609"/>
      <c r="B16" s="544"/>
      <c r="C16" s="851"/>
      <c r="D16" s="546"/>
      <c r="E16" s="234"/>
      <c r="F16" s="851"/>
      <c r="G16" s="237"/>
      <c r="H16" s="276"/>
      <c r="I16" s="278"/>
      <c r="J16" s="286"/>
      <c r="K16" s="274"/>
      <c r="L16" s="852"/>
      <c r="M16" s="51" t="s">
        <v>36</v>
      </c>
      <c r="N16" s="41" t="s">
        <v>11</v>
      </c>
      <c r="O16" s="42">
        <f>IF(N16="SÍ",15,"0")</f>
        <v>15</v>
      </c>
      <c r="P16" s="288"/>
      <c r="Q16" s="240"/>
      <c r="R16" s="853"/>
      <c r="S16" s="240"/>
      <c r="T16" s="242"/>
      <c r="U16" s="281"/>
      <c r="V16" s="284"/>
      <c r="W16" s="274"/>
      <c r="X16" s="602"/>
      <c r="Y16" s="549"/>
      <c r="Z16" s="854"/>
      <c r="AA16" s="854"/>
      <c r="AB16" s="652"/>
      <c r="AC16" s="599"/>
      <c r="AD16" s="605"/>
      <c r="AE16" s="855"/>
      <c r="AF16" s="654"/>
      <c r="AG16" s="850"/>
    </row>
    <row r="17" spans="1:33" ht="25.5" x14ac:dyDescent="0.2">
      <c r="A17" s="609"/>
      <c r="B17" s="544"/>
      <c r="C17" s="851"/>
      <c r="D17" s="546"/>
      <c r="E17" s="234"/>
      <c r="F17" s="851"/>
      <c r="G17" s="237"/>
      <c r="H17" s="276"/>
      <c r="I17" s="278"/>
      <c r="J17" s="286"/>
      <c r="K17" s="274"/>
      <c r="L17" s="852"/>
      <c r="M17" s="51" t="s">
        <v>5</v>
      </c>
      <c r="N17" s="41" t="s">
        <v>11</v>
      </c>
      <c r="O17" s="42">
        <f>IF(N17="SÍ",10,"0")</f>
        <v>10</v>
      </c>
      <c r="P17" s="288"/>
      <c r="Q17" s="240"/>
      <c r="R17" s="853"/>
      <c r="S17" s="240"/>
      <c r="T17" s="242"/>
      <c r="U17" s="281"/>
      <c r="V17" s="284"/>
      <c r="W17" s="274"/>
      <c r="X17" s="602"/>
      <c r="Y17" s="549"/>
      <c r="Z17" s="854"/>
      <c r="AA17" s="854"/>
      <c r="AB17" s="652"/>
      <c r="AC17" s="599"/>
      <c r="AD17" s="605"/>
      <c r="AE17" s="855"/>
      <c r="AF17" s="654"/>
      <c r="AG17" s="850"/>
    </row>
    <row r="18" spans="1:33" ht="25.5" x14ac:dyDescent="0.2">
      <c r="A18" s="536"/>
      <c r="B18" s="568"/>
      <c r="C18" s="856"/>
      <c r="D18" s="554"/>
      <c r="E18" s="235"/>
      <c r="F18" s="856"/>
      <c r="G18" s="238"/>
      <c r="H18" s="277"/>
      <c r="I18" s="279"/>
      <c r="J18" s="286"/>
      <c r="K18" s="275"/>
      <c r="L18" s="852"/>
      <c r="M18" s="53" t="s">
        <v>35</v>
      </c>
      <c r="N18" s="41" t="s">
        <v>11</v>
      </c>
      <c r="O18" s="42">
        <f>IF(N18="SÍ",30,"0")</f>
        <v>30</v>
      </c>
      <c r="P18" s="288"/>
      <c r="Q18" s="240"/>
      <c r="R18" s="853"/>
      <c r="S18" s="240"/>
      <c r="T18" s="242"/>
      <c r="U18" s="282"/>
      <c r="V18" s="285"/>
      <c r="W18" s="274"/>
      <c r="X18" s="602"/>
      <c r="Y18" s="549"/>
      <c r="Z18" s="854"/>
      <c r="AA18" s="854"/>
      <c r="AB18" s="652"/>
      <c r="AC18" s="599"/>
      <c r="AD18" s="605"/>
      <c r="AE18" s="855"/>
      <c r="AF18" s="654"/>
      <c r="AG18" s="850"/>
    </row>
    <row r="19" spans="1:33" ht="25.5" x14ac:dyDescent="0.2">
      <c r="A19" s="231"/>
      <c r="B19" s="218"/>
      <c r="C19" s="216"/>
      <c r="D19" s="305"/>
      <c r="E19" s="234"/>
      <c r="F19" s="234"/>
      <c r="G19" s="237" t="s">
        <v>15</v>
      </c>
      <c r="H19" s="236" t="str">
        <f>IF(G19="(1) RARA VEZ","1", IF(G19="(2) IMPROBABLE","2",IF(G19="(3) POSIBLE","3",IF(G19="(4) PROBABLE","4",IF(G19="(5) CASI SEGURO","5","")))))</f>
        <v>3</v>
      </c>
      <c r="I19" s="278" t="s">
        <v>66</v>
      </c>
      <c r="J19" s="286" t="str">
        <f>IF(I19="(1) INSIGNIFICANTE","1",IF(I19="(2) MENOR","2",IF(I19="(3) MODERADO","3",IF(I19="(4) MAYOR","4",IF(I19="(5) CATASTRÓFICO","5","")))))</f>
        <v>3</v>
      </c>
      <c r="K19" s="210">
        <f>+H19*J19</f>
        <v>9</v>
      </c>
      <c r="L19" s="289"/>
      <c r="M19" s="50" t="s">
        <v>6</v>
      </c>
      <c r="N19" s="41"/>
      <c r="O19" s="79" t="str">
        <f>IF(N19="SÍ",15,"0")</f>
        <v>0</v>
      </c>
      <c r="P19" s="287">
        <f>SUM(O19:O25)</f>
        <v>0</v>
      </c>
      <c r="Q19" s="239">
        <f>IF(AND(P19&gt;=0,P19&lt;=50),0,IF(AND(P19&gt;50,P19&lt;=75),1,IF(AND(P19&gt;75,P19&lt;=100),2,"REVISAR")))</f>
        <v>0</v>
      </c>
      <c r="R19" s="847" t="s">
        <v>9</v>
      </c>
      <c r="S19" s="239">
        <f>IF(R19="PROBABILIDAD",H19-Q19,J19-Q19)</f>
        <v>3</v>
      </c>
      <c r="T19" s="241">
        <f>IF($S19&lt;=0,1,$S19)</f>
        <v>3</v>
      </c>
      <c r="U19" s="280" t="str">
        <f>IF(AND($R19="PROBABILIDAD",$T19=1),$AK$2,IF(AND(R19="PROBABILIDAD",$T19=2),$AK$3,IF(AND($R19="PROBABILIDAD",$T19=3),$AK$4,IF(AND($R19="PROBABILIDAD",$T19=4),$AK$5,IF(AND($R19="PROBABILIDAD",$T19=5),$AK$6,$G19)))))</f>
        <v>(3) POSIBLE</v>
      </c>
      <c r="V19" s="283" t="str">
        <f>IF(AND($R19="IMPACTO",$T19=1),$AJ$2,IF(AND(R19="IMPACTO",$T19=2),$AJ$3,IF(AND($R19="IMPACTO",$T19=3),$AJ$4,IF(AND($R19="IMPACTO",$T19=4),$AJ$5,IF(AND($R19="IMPACTO",$T19=5),$AJ$6,I19)))))</f>
        <v>(3) MODERADO</v>
      </c>
      <c r="W19" s="273">
        <f>IF(R19="PROBABILIDAD",T19*J19,T19*H19)</f>
        <v>9</v>
      </c>
      <c r="X19" s="221"/>
      <c r="Y19" s="221"/>
      <c r="Z19" s="221"/>
      <c r="AA19" s="221"/>
      <c r="AB19" s="221"/>
      <c r="AC19" s="221"/>
      <c r="AD19" s="221"/>
      <c r="AE19" s="271"/>
    </row>
    <row r="20" spans="1:33" ht="25.5" x14ac:dyDescent="0.2">
      <c r="A20" s="231"/>
      <c r="B20" s="219"/>
      <c r="C20" s="232"/>
      <c r="D20" s="306"/>
      <c r="E20" s="234"/>
      <c r="F20" s="212"/>
      <c r="G20" s="237"/>
      <c r="H20" s="276"/>
      <c r="I20" s="278"/>
      <c r="J20" s="286"/>
      <c r="K20" s="210"/>
      <c r="L20" s="290"/>
      <c r="M20" s="51" t="s">
        <v>7</v>
      </c>
      <c r="N20" s="41"/>
      <c r="O20" s="42" t="str">
        <f>IF(N20="SÍ",5,"0")</f>
        <v>0</v>
      </c>
      <c r="P20" s="288"/>
      <c r="Q20" s="240"/>
      <c r="R20" s="853"/>
      <c r="S20" s="240"/>
      <c r="T20" s="242"/>
      <c r="U20" s="281"/>
      <c r="V20" s="284"/>
      <c r="W20" s="210"/>
      <c r="X20" s="222"/>
      <c r="Y20" s="222"/>
      <c r="Z20" s="222"/>
      <c r="AA20" s="222"/>
      <c r="AB20" s="222"/>
      <c r="AC20" s="222"/>
      <c r="AD20" s="222"/>
      <c r="AE20" s="272"/>
    </row>
    <row r="21" spans="1:33" x14ac:dyDescent="0.2">
      <c r="A21" s="231"/>
      <c r="B21" s="219"/>
      <c r="C21" s="232"/>
      <c r="D21" s="306"/>
      <c r="E21" s="234"/>
      <c r="F21" s="212"/>
      <c r="G21" s="237"/>
      <c r="H21" s="276"/>
      <c r="I21" s="278"/>
      <c r="J21" s="286"/>
      <c r="K21" s="274" t="str">
        <f>IF(AND(G19="(1) RARA VEZ",I19="(1) INSIGNIFICANTE"),"BAJA",IF(AND(G19="(1) RARA VEZ",I19="(2) MENOR"),"BAJA",IF(AND(G19="(2) IMPROBABLE",I19="(1) INSIGNIFICANTE"),"BAJA",IF(AND(G19="(3) POSIBLE",I19="(1) INSIGNIFICANTE"),"BAJA",IF(AND(G19="(4) PROBABLE",I19="(1) INSIGNIFICANTE"),"MODERADA",IF(AND(G19="(5) CASI SEGURO",I19="(1) INSIGNIFICANTE"),"ALTA",IF(AND(G19="(2) IMPROBABLE",I19="(2) MENOR"),"BAJA",IF(AND(G19="(3) POSIBLE",I19="(2) MENOR"),"MODERADA",IF(AND(G19="(4) PROBABLE",I19="(2) MENOR"),"ALTA",IF(AND(G19="(5) CASI SEGURO",I19="(2) MENOR"),"ALTA",IF(AND(G19="(1) RARA VEZ",I19="(3) MODERADO"),"MODERADA",IF(AND(G19="(2) IMPROBABLE",I19="(3) MODERADO"),"MODERADA",IF(AND(G19="(3) POSIBLE",I19="(3) MODERADO"),"ALTA",IF(AND(G19="(4) PROBABLE",I19="(3) MODERADO"),"ALTA",IF(AND(G19="(5) CASI SEGURO",I19="(3) MODERADO"),"EXTREMA",IF(AND(G19="(1) RARA VEZ",I19="(4) MAYOR"),"ALTA",IF(AND(G19="(2) IMPROBABLE",I19="(4) MAYOR"),"ALTA",IF(AND(G19="(3) POSIBLE",I19="(4) MAYOR"),"EXTREMA",IF(AND(G19="(4) PROBABLE",I19="(4) MAYOR"),"EXTREMA",IF(AND(G19="(5) CASI SEGURO",I19="(4) MAYOR"),"EXTREMA",IF(AND(G19="(1) RARA VEZ",I19="(5) CATASTRÓFICO"),"ALTA",IF(AND(G19="(2) IMPROBABLE",I19="(5) CATASTRÓFICO"),"EXTREMA",IF(AND(G19="(3) POSIBLE",I19="(5) CATASTRÓFICO"),"EXTREMA",IF(AND(G19="(4) PROBABLE",I19="(5) CATASTRÓFICO"),"EXTREMA",IF(AND(G19="(5) CASI SEGURO",I19="(5) CATASTRÓFICO"),"EXTREMA")))))))))))))))))))))))))</f>
        <v>ALTA</v>
      </c>
      <c r="L21" s="290"/>
      <c r="M21" s="52" t="s">
        <v>3</v>
      </c>
      <c r="N21" s="41"/>
      <c r="O21" s="42" t="str">
        <f>IF(N21="SÍ",15,"0")</f>
        <v>0</v>
      </c>
      <c r="P21" s="288"/>
      <c r="Q21" s="240"/>
      <c r="R21" s="853"/>
      <c r="S21" s="240"/>
      <c r="T21" s="242"/>
      <c r="U21" s="281"/>
      <c r="V21" s="284"/>
      <c r="W21" s="274" t="str">
        <f>IF(AND(U19="(1) RARA VEZ",V19="(1) INSIGNIFICANTE"),"BAJA",IF(AND(U19="(1) RARA VEZ",V19="(2) MENOR"),"BAJA",IF(AND(U19="(2) IMPROBABLE",V19="(1) INSIGNIFICANTE"),"BAJA",IF(AND(U19="(3) POSIBLE",V19="(1) INSIGNIFICANTE"),"BAJA",IF(AND(U19="(4) PROBABLE",V19="(1) INSIGNIFICANTE"),"MODERADO",IF(AND(U19="(5) CASI SEGURO",V19="(1) INSIGNIFICANTE"),"ALTA",IF(AND(U19="(2) IMPROBABLE",V19="(2) MENOR"),"BAJA",IF(AND(U19="(3) POSIBLE",V19="(2) MENOR"),"MODERADA",IF(AND(U19="(4) PROBABLE",V19="(2) MENOR"),"ALTA",IF(AND(U19="(5) CASI SEGURO",V19="(2) MENOR"),"ALTA",IF(AND(U19="(1) RARA VEZ",V19="(3) MODERADO"),"MODERADA",IF(AND(U19="(2) IMPROBABLE",V19="(3) MODERADO"),"MODERADA",IF(AND(U19="(3) POSIBLE",V19="(3) MODERADO"),"ALTA",IF(AND(U19="(4) PROBABLE",V19="(3) MODERADO"),"ALTA",IF(AND(U19="(5) CASI SEGURO",V19="(3) MODERADO"),"EXTREMA",IF(AND(U19="(1) RARA VEZ",V19="(4) MAYOR"),"ALTA",IF(AND(U19="(2) IMPROBABLE",V19="(4) MAYOR"),"ALTA",IF(AND(U19="(3) POSIBLE",V19="(4) MAYOR"),"EXTREMA",IF(AND(U19="(4) PROBABLE",V19="(4) MAYOR"),"EXTREMA",IF(AND(U19="(5) CASI SEGURO",V19="(4) MAYOR"),"EXTREMA",IF(AND(U19="(1) RARA VEZ",V19="(5) CATASTRÓFICO"),"ALTA",IF(AND(U19="(2) IMPROBABLE",V19="(5) CATASTRÓFICO"),"EXTREMA",IF(AND(U19="(3) POSIBLE",V19="(5) CATASTRÓFICO"),"EXTREMA",IF(AND(U19="(4) PROBABLE",V19="(5) CATASTRÓFICO"),"EXTREMA",IF(AND(U19="(5) CASI SEGURO",V19="(5) CATASTRÓFICO"),"EXTREMA")))))))))))))))))))))))))</f>
        <v>ALTA</v>
      </c>
      <c r="X21" s="222"/>
      <c r="Y21" s="222"/>
      <c r="Z21" s="222"/>
      <c r="AA21" s="222"/>
      <c r="AB21" s="222"/>
      <c r="AC21" s="222"/>
      <c r="AD21" s="222"/>
      <c r="AE21" s="272"/>
    </row>
    <row r="22" spans="1:33" x14ac:dyDescent="0.2">
      <c r="A22" s="231"/>
      <c r="B22" s="219"/>
      <c r="C22" s="232"/>
      <c r="D22" s="306"/>
      <c r="E22" s="234"/>
      <c r="F22" s="212"/>
      <c r="G22" s="237"/>
      <c r="H22" s="276"/>
      <c r="I22" s="278"/>
      <c r="J22" s="286"/>
      <c r="K22" s="274"/>
      <c r="L22" s="290"/>
      <c r="M22" s="52" t="s">
        <v>4</v>
      </c>
      <c r="N22" s="41"/>
      <c r="O22" s="42" t="str">
        <f>IF(N22="SÍ",10,"0")</f>
        <v>0</v>
      </c>
      <c r="P22" s="288"/>
      <c r="Q22" s="240"/>
      <c r="R22" s="853"/>
      <c r="S22" s="240"/>
      <c r="T22" s="242"/>
      <c r="U22" s="281"/>
      <c r="V22" s="284"/>
      <c r="W22" s="274"/>
      <c r="X22" s="222"/>
      <c r="Y22" s="222"/>
      <c r="Z22" s="222"/>
      <c r="AA22" s="222"/>
      <c r="AB22" s="222"/>
      <c r="AC22" s="222"/>
      <c r="AD22" s="222"/>
      <c r="AE22" s="272"/>
    </row>
    <row r="23" spans="1:33" ht="25.5" x14ac:dyDescent="0.2">
      <c r="A23" s="231"/>
      <c r="B23" s="219"/>
      <c r="C23" s="232"/>
      <c r="D23" s="306"/>
      <c r="E23" s="234"/>
      <c r="F23" s="212"/>
      <c r="G23" s="237"/>
      <c r="H23" s="276"/>
      <c r="I23" s="278"/>
      <c r="J23" s="286"/>
      <c r="K23" s="274"/>
      <c r="L23" s="290"/>
      <c r="M23" s="51" t="s">
        <v>36</v>
      </c>
      <c r="N23" s="41"/>
      <c r="O23" s="42" t="str">
        <f>IF(N23="SÍ",15,"0")</f>
        <v>0</v>
      </c>
      <c r="P23" s="288"/>
      <c r="Q23" s="240"/>
      <c r="R23" s="853"/>
      <c r="S23" s="240"/>
      <c r="T23" s="242"/>
      <c r="U23" s="281"/>
      <c r="V23" s="284"/>
      <c r="W23" s="274"/>
      <c r="X23" s="222"/>
      <c r="Y23" s="222"/>
      <c r="Z23" s="222"/>
      <c r="AA23" s="222"/>
      <c r="AB23" s="222"/>
      <c r="AC23" s="222"/>
      <c r="AD23" s="222"/>
      <c r="AE23" s="272"/>
    </row>
    <row r="24" spans="1:33" ht="25.5" x14ac:dyDescent="0.2">
      <c r="A24" s="231"/>
      <c r="B24" s="219"/>
      <c r="C24" s="232"/>
      <c r="D24" s="306"/>
      <c r="E24" s="234"/>
      <c r="F24" s="212"/>
      <c r="G24" s="237"/>
      <c r="H24" s="276"/>
      <c r="I24" s="278"/>
      <c r="J24" s="286"/>
      <c r="K24" s="274"/>
      <c r="L24" s="290"/>
      <c r="M24" s="51" t="s">
        <v>5</v>
      </c>
      <c r="N24" s="41"/>
      <c r="O24" s="42" t="str">
        <f>IF(N24="SÍ",10,"0")</f>
        <v>0</v>
      </c>
      <c r="P24" s="288"/>
      <c r="Q24" s="240"/>
      <c r="R24" s="853"/>
      <c r="S24" s="240"/>
      <c r="T24" s="242"/>
      <c r="U24" s="281"/>
      <c r="V24" s="284"/>
      <c r="W24" s="274"/>
      <c r="X24" s="222"/>
      <c r="Y24" s="222"/>
      <c r="Z24" s="222"/>
      <c r="AA24" s="222"/>
      <c r="AB24" s="222"/>
      <c r="AC24" s="222"/>
      <c r="AD24" s="222"/>
      <c r="AE24" s="272"/>
    </row>
    <row r="25" spans="1:33" ht="25.5" x14ac:dyDescent="0.2">
      <c r="A25" s="218"/>
      <c r="B25" s="220"/>
      <c r="C25" s="233"/>
      <c r="D25" s="307"/>
      <c r="E25" s="235"/>
      <c r="F25" s="236"/>
      <c r="G25" s="238"/>
      <c r="H25" s="277"/>
      <c r="I25" s="279"/>
      <c r="J25" s="286"/>
      <c r="K25" s="275"/>
      <c r="L25" s="290"/>
      <c r="M25" s="53" t="s">
        <v>35</v>
      </c>
      <c r="N25" s="41"/>
      <c r="O25" s="42" t="str">
        <f>IF(N25="SÍ",30,"0")</f>
        <v>0</v>
      </c>
      <c r="P25" s="288"/>
      <c r="Q25" s="240"/>
      <c r="R25" s="853"/>
      <c r="S25" s="240"/>
      <c r="T25" s="242"/>
      <c r="U25" s="282"/>
      <c r="V25" s="285"/>
      <c r="W25" s="274"/>
      <c r="X25" s="222"/>
      <c r="Y25" s="222"/>
      <c r="Z25" s="222"/>
      <c r="AA25" s="222"/>
      <c r="AB25" s="222"/>
      <c r="AC25" s="222"/>
      <c r="AD25" s="222"/>
      <c r="AE25" s="272"/>
    </row>
    <row r="26" spans="1:33" ht="25.5" x14ac:dyDescent="0.2">
      <c r="A26" s="231"/>
      <c r="B26" s="218"/>
      <c r="C26" s="216"/>
      <c r="D26" s="305"/>
      <c r="E26" s="234"/>
      <c r="F26" s="234"/>
      <c r="G26" s="237" t="s">
        <v>16</v>
      </c>
      <c r="H26" s="236" t="str">
        <f>IF(G26="(1) RARA VEZ","1", IF(G26="(2) IMPROBABLE","2",IF(G26="(3) POSIBLE","3",IF(G26="(4) PROBABLE","4",IF(G26="(5) CASI SEGURO","5","")))))</f>
        <v>4</v>
      </c>
      <c r="I26" s="278" t="s">
        <v>68</v>
      </c>
      <c r="J26" s="286" t="str">
        <f>IF(I26="(1) INSIGNIFICANTE","1",IF(I26="(2) MENOR","2",IF(I26="(3) MODERADO","3",IF(I26="(4) MAYOR","4",IF(I26="(5) CATASTRÓFICO","5","")))))</f>
        <v>4</v>
      </c>
      <c r="K26" s="210">
        <f>+H26*J26</f>
        <v>16</v>
      </c>
      <c r="L26" s="289"/>
      <c r="M26" s="50" t="s">
        <v>6</v>
      </c>
      <c r="N26" s="41"/>
      <c r="O26" s="79" t="str">
        <f>IF(N26="SÍ",15,"0")</f>
        <v>0</v>
      </c>
      <c r="P26" s="287">
        <f>SUM(O26:O32)</f>
        <v>0</v>
      </c>
      <c r="Q26" s="239">
        <f>IF(AND(P26&gt;=0,P26&lt;=50),0,IF(AND(P26&gt;50,P26&lt;=75),1,IF(AND(P26&gt;75,P26&lt;=100),2,"REVISAR")))</f>
        <v>0</v>
      </c>
      <c r="R26" s="847" t="s">
        <v>9</v>
      </c>
      <c r="S26" s="239">
        <f>IF(R26="PROBABILIDAD",H26-Q26,J26-Q26)</f>
        <v>4</v>
      </c>
      <c r="T26" s="241">
        <f>IF($S26&lt;=0,1,$S26)</f>
        <v>4</v>
      </c>
      <c r="U26" s="280" t="str">
        <f>IF(AND($R26="PROBABILIDAD",$T26=1),$AK$2,IF(AND(R26="PROBABILIDAD",$T26=2),$AK$3,IF(AND($R26="PROBABILIDAD",$T26=3),$AK$4,IF(AND($R26="PROBABILIDAD",$T26=4),$AK$5,IF(AND($R26="PROBABILIDAD",$T26=5),$AK$6,$G26)))))</f>
        <v>(4) PROBABLE</v>
      </c>
      <c r="V26" s="283" t="str">
        <f>IF(AND($R26="IMPACTO",$T26=1),$AJ$2,IF(AND(R26="IMPACTO",$T26=2),$AJ$3,IF(AND($R26="IMPACTO",$T26=3),$AJ$4,IF(AND($R26="IMPACTO",$T26=4),$AJ$5,IF(AND($R26="IMPACTO",$T26=5),$AJ$6,I26)))))</f>
        <v>(4) MAYOR</v>
      </c>
      <c r="W26" s="273">
        <f>IF(R26="PROBABILIDAD",T26*J26,T26*H26)</f>
        <v>16</v>
      </c>
      <c r="X26" s="221"/>
      <c r="Y26" s="221"/>
      <c r="Z26" s="221"/>
      <c r="AA26" s="221"/>
      <c r="AB26" s="221"/>
      <c r="AC26" s="221"/>
      <c r="AD26" s="221"/>
      <c r="AE26" s="271"/>
    </row>
    <row r="27" spans="1:33" ht="25.5" x14ac:dyDescent="0.2">
      <c r="A27" s="231"/>
      <c r="B27" s="219"/>
      <c r="C27" s="232"/>
      <c r="D27" s="306"/>
      <c r="E27" s="234"/>
      <c r="F27" s="212"/>
      <c r="G27" s="237"/>
      <c r="H27" s="276"/>
      <c r="I27" s="278"/>
      <c r="J27" s="286"/>
      <c r="K27" s="210"/>
      <c r="L27" s="290"/>
      <c r="M27" s="51" t="s">
        <v>7</v>
      </c>
      <c r="N27" s="41"/>
      <c r="O27" s="42" t="str">
        <f>IF(N27="SÍ",5,"0")</f>
        <v>0</v>
      </c>
      <c r="P27" s="288"/>
      <c r="Q27" s="240"/>
      <c r="R27" s="853"/>
      <c r="S27" s="240"/>
      <c r="T27" s="242"/>
      <c r="U27" s="281"/>
      <c r="V27" s="284"/>
      <c r="W27" s="210"/>
      <c r="X27" s="222"/>
      <c r="Y27" s="222"/>
      <c r="Z27" s="222"/>
      <c r="AA27" s="222"/>
      <c r="AB27" s="222"/>
      <c r="AC27" s="222"/>
      <c r="AD27" s="222"/>
      <c r="AE27" s="272"/>
    </row>
    <row r="28" spans="1:33" x14ac:dyDescent="0.2">
      <c r="A28" s="231"/>
      <c r="B28" s="219"/>
      <c r="C28" s="232"/>
      <c r="D28" s="306"/>
      <c r="E28" s="234"/>
      <c r="F28" s="212"/>
      <c r="G28" s="237"/>
      <c r="H28" s="276"/>
      <c r="I28" s="278"/>
      <c r="J28" s="286"/>
      <c r="K28" s="274" t="str">
        <f>IF(AND(G26="(1) RARA VEZ",I26="(1) INSIGNIFICANTE"),"BAJA",IF(AND(G26="(1) RARA VEZ",I26="(2) MENOR"),"BAJA",IF(AND(G26="(2) IMPROBABLE",I26="(1) INSIGNIFICANTE"),"BAJA",IF(AND(G26="(3) POSIBLE",I26="(1) INSIGNIFICANTE"),"BAJA",IF(AND(G26="(4) PROBABLE",I26="(1) INSIGNIFICANTE"),"MODERADA",IF(AND(G26="(5) CASI SEGURO",I26="(1) INSIGNIFICANTE"),"ALTA",IF(AND(G26="(2) IMPROBABLE",I26="(2) MENOR"),"BAJA",IF(AND(G26="(3) POSIBLE",I26="(2) MENOR"),"MODERADA",IF(AND(G26="(4) PROBABLE",I26="(2) MENOR"),"ALTA",IF(AND(G26="(5) CASI SEGURO",I26="(2) MENOR"),"ALTA",IF(AND(G26="(1) RARA VEZ",I26="(3) MODERADO"),"MODERADA",IF(AND(G26="(2) IMPROBABLE",I26="(3) MODERADO"),"MODERADA",IF(AND(G26="(3) POSIBLE",I26="(3) MODERADO"),"ALTA",IF(AND(G26="(4) PROBABLE",I26="(3) MODERADO"),"ALTA",IF(AND(G26="(5) CASI SEGURO",I26="(3) MODERADO"),"EXTREMA",IF(AND(G26="(1) RARA VEZ",I26="(4) MAYOR"),"ALTA",IF(AND(G26="(2) IMPROBABLE",I26="(4) MAYOR"),"ALTA",IF(AND(G26="(3) POSIBLE",I26="(4) MAYOR"),"EXTREMA",IF(AND(G26="(4) PROBABLE",I26="(4) MAYOR"),"EXTREMA",IF(AND(G26="(5) CASI SEGURO",I26="(4) MAYOR"),"EXTREMA",IF(AND(G26="(1) RARA VEZ",I26="(5) CATASTRÓFICO"),"ALTA",IF(AND(G26="(2) IMPROBABLE",I26="(5) CATASTRÓFICO"),"EXTREMA",IF(AND(G26="(3) POSIBLE",I26="(5) CATASTRÓFICO"),"EXTREMA",IF(AND(G26="(4) PROBABLE",I26="(5) CATASTRÓFICO"),"EXTREMA",IF(AND(G26="(5) CASI SEGURO",I26="(5) CATASTRÓFICO"),"EXTREMA")))))))))))))))))))))))))</f>
        <v>EXTREMA</v>
      </c>
      <c r="L28" s="290"/>
      <c r="M28" s="52" t="s">
        <v>3</v>
      </c>
      <c r="N28" s="41"/>
      <c r="O28" s="42" t="str">
        <f>IF(N28="SÍ",15,"0")</f>
        <v>0</v>
      </c>
      <c r="P28" s="288"/>
      <c r="Q28" s="240"/>
      <c r="R28" s="853"/>
      <c r="S28" s="240"/>
      <c r="T28" s="242"/>
      <c r="U28" s="281"/>
      <c r="V28" s="284"/>
      <c r="W28" s="274" t="str">
        <f>IF(AND(U26="(1) RARA VEZ",V26="(1) INSIGNIFICANTE"),"BAJA",IF(AND(U26="(1) RARA VEZ",V26="(2) MENOR"),"BAJA",IF(AND(U26="(2) IMPROBABLE",V26="(1) INSIGNIFICANTE"),"BAJA",IF(AND(U26="(3) POSIBLE",V26="(1) INSIGNIFICANTE"),"BAJA",IF(AND(U26="(4) PROBABLE",V26="(1) INSIGNIFICANTE"),"MODERADO",IF(AND(U26="(5) CASI SEGURO",V26="(1) INSIGNIFICANTE"),"ALTA",IF(AND(U26="(2) IMPROBABLE",V26="(2) MENOR"),"BAJA",IF(AND(U26="(3) POSIBLE",V26="(2) MENOR"),"MODERADA",IF(AND(U26="(4) PROBABLE",V26="(2) MENOR"),"ALTA",IF(AND(U26="(5) CASI SEGURO",V26="(2) MENOR"),"ALTA",IF(AND(U26="(1) RARA VEZ",V26="(3) MODERADO"),"MODERADA",IF(AND(U26="(2) IMPROBABLE",V26="(3) MODERADO"),"MODERADA",IF(AND(U26="(3) POSIBLE",V26="(3) MODERADO"),"ALTA",IF(AND(U26="(4) PROBABLE",V26="(3) MODERADO"),"ALTA",IF(AND(U26="(5) CASI SEGURO",V26="(3) MODERADO"),"EXTREMA",IF(AND(U26="(1) RARA VEZ",V26="(4) MAYOR"),"ALTA",IF(AND(U26="(2) IMPROBABLE",V26="(4) MAYOR"),"ALTA",IF(AND(U26="(3) POSIBLE",V26="(4) MAYOR"),"EXTREMA",IF(AND(U26="(4) PROBABLE",V26="(4) MAYOR"),"EXTREMA",IF(AND(U26="(5) CASI SEGURO",V26="(4) MAYOR"),"EXTREMA",IF(AND(U26="(1) RARA VEZ",V26="(5) CATASTRÓFICO"),"ALTA",IF(AND(U26="(2) IMPROBABLE",V26="(5) CATASTRÓFICO"),"EXTREMA",IF(AND(U26="(3) POSIBLE",V26="(5) CATASTRÓFICO"),"EXTREMA",IF(AND(U26="(4) PROBABLE",V26="(5) CATASTRÓFICO"),"EXTREMA",IF(AND(U26="(5) CASI SEGURO",V26="(5) CATASTRÓFICO"),"EXTREMA")))))))))))))))))))))))))</f>
        <v>EXTREMA</v>
      </c>
      <c r="X28" s="222"/>
      <c r="Y28" s="222"/>
      <c r="Z28" s="222"/>
      <c r="AA28" s="222"/>
      <c r="AB28" s="222"/>
      <c r="AC28" s="222"/>
      <c r="AD28" s="222"/>
      <c r="AE28" s="272"/>
    </row>
    <row r="29" spans="1:33" x14ac:dyDescent="0.2">
      <c r="A29" s="231"/>
      <c r="B29" s="219"/>
      <c r="C29" s="232"/>
      <c r="D29" s="306"/>
      <c r="E29" s="234"/>
      <c r="F29" s="212"/>
      <c r="G29" s="237"/>
      <c r="H29" s="276"/>
      <c r="I29" s="278"/>
      <c r="J29" s="286"/>
      <c r="K29" s="274"/>
      <c r="L29" s="290"/>
      <c r="M29" s="52" t="s">
        <v>4</v>
      </c>
      <c r="N29" s="41"/>
      <c r="O29" s="42" t="str">
        <f>IF(N29="SÍ",10,"0")</f>
        <v>0</v>
      </c>
      <c r="P29" s="288"/>
      <c r="Q29" s="240"/>
      <c r="R29" s="853"/>
      <c r="S29" s="240"/>
      <c r="T29" s="242"/>
      <c r="U29" s="281"/>
      <c r="V29" s="284"/>
      <c r="W29" s="274"/>
      <c r="X29" s="222"/>
      <c r="Y29" s="222"/>
      <c r="Z29" s="222"/>
      <c r="AA29" s="222"/>
      <c r="AB29" s="222"/>
      <c r="AC29" s="222"/>
      <c r="AD29" s="222"/>
      <c r="AE29" s="272"/>
    </row>
    <row r="30" spans="1:33" ht="25.5" x14ac:dyDescent="0.2">
      <c r="A30" s="231"/>
      <c r="B30" s="219"/>
      <c r="C30" s="232"/>
      <c r="D30" s="306"/>
      <c r="E30" s="234"/>
      <c r="F30" s="212"/>
      <c r="G30" s="237"/>
      <c r="H30" s="276"/>
      <c r="I30" s="278"/>
      <c r="J30" s="286"/>
      <c r="K30" s="274"/>
      <c r="L30" s="290"/>
      <c r="M30" s="51" t="s">
        <v>36</v>
      </c>
      <c r="N30" s="41"/>
      <c r="O30" s="42" t="str">
        <f>IF(N30="SÍ",15,"0")</f>
        <v>0</v>
      </c>
      <c r="P30" s="288"/>
      <c r="Q30" s="240"/>
      <c r="R30" s="853"/>
      <c r="S30" s="240"/>
      <c r="T30" s="242"/>
      <c r="U30" s="281"/>
      <c r="V30" s="284"/>
      <c r="W30" s="274"/>
      <c r="X30" s="222"/>
      <c r="Y30" s="222"/>
      <c r="Z30" s="222"/>
      <c r="AA30" s="222"/>
      <c r="AB30" s="222"/>
      <c r="AC30" s="222"/>
      <c r="AD30" s="222"/>
      <c r="AE30" s="272"/>
    </row>
    <row r="31" spans="1:33" ht="25.5" x14ac:dyDescent="0.2">
      <c r="A31" s="231"/>
      <c r="B31" s="219"/>
      <c r="C31" s="232"/>
      <c r="D31" s="306"/>
      <c r="E31" s="234"/>
      <c r="F31" s="212"/>
      <c r="G31" s="237"/>
      <c r="H31" s="276"/>
      <c r="I31" s="278"/>
      <c r="J31" s="286"/>
      <c r="K31" s="274"/>
      <c r="L31" s="290"/>
      <c r="M31" s="51" t="s">
        <v>5</v>
      </c>
      <c r="N31" s="41"/>
      <c r="O31" s="42" t="str">
        <f>IF(N31="SÍ",10,"0")</f>
        <v>0</v>
      </c>
      <c r="P31" s="288"/>
      <c r="Q31" s="240"/>
      <c r="R31" s="853"/>
      <c r="S31" s="240"/>
      <c r="T31" s="242"/>
      <c r="U31" s="281"/>
      <c r="V31" s="284"/>
      <c r="W31" s="274"/>
      <c r="X31" s="222"/>
      <c r="Y31" s="222"/>
      <c r="Z31" s="222"/>
      <c r="AA31" s="222"/>
      <c r="AB31" s="222"/>
      <c r="AC31" s="222"/>
      <c r="AD31" s="222"/>
      <c r="AE31" s="272"/>
    </row>
    <row r="32" spans="1:33" ht="25.5" x14ac:dyDescent="0.2">
      <c r="A32" s="218"/>
      <c r="B32" s="220"/>
      <c r="C32" s="233"/>
      <c r="D32" s="307"/>
      <c r="E32" s="235"/>
      <c r="F32" s="236"/>
      <c r="G32" s="238"/>
      <c r="H32" s="277"/>
      <c r="I32" s="279"/>
      <c r="J32" s="286"/>
      <c r="K32" s="275"/>
      <c r="L32" s="290"/>
      <c r="M32" s="53" t="s">
        <v>35</v>
      </c>
      <c r="N32" s="41"/>
      <c r="O32" s="42" t="str">
        <f>IF(N32="SÍ",30,"0")</f>
        <v>0</v>
      </c>
      <c r="P32" s="288"/>
      <c r="Q32" s="240"/>
      <c r="R32" s="853"/>
      <c r="S32" s="240"/>
      <c r="T32" s="242"/>
      <c r="U32" s="282"/>
      <c r="V32" s="285"/>
      <c r="W32" s="274"/>
      <c r="X32" s="222"/>
      <c r="Y32" s="222"/>
      <c r="Z32" s="222"/>
      <c r="AA32" s="222"/>
      <c r="AB32" s="222"/>
      <c r="AC32" s="222"/>
      <c r="AD32" s="222"/>
      <c r="AE32" s="272"/>
    </row>
    <row r="33" spans="1:34" ht="25.5" x14ac:dyDescent="0.2">
      <c r="A33" s="231"/>
      <c r="B33" s="218"/>
      <c r="C33" s="216"/>
      <c r="D33" s="305"/>
      <c r="E33" s="234"/>
      <c r="F33" s="234"/>
      <c r="G33" s="237" t="s">
        <v>13</v>
      </c>
      <c r="H33" s="236" t="str">
        <f>IF(G33="(1) RARA VEZ","1", IF(G33="(2) IMPROBABLE","2",IF(G33="(3) POSIBLE","3",IF(G33="(4) PROBABLE","4",IF(G33="(5) CASI SEGURO","5","")))))</f>
        <v>1</v>
      </c>
      <c r="I33" s="278" t="s">
        <v>62</v>
      </c>
      <c r="J33" s="286" t="str">
        <f>IF(I33="(1) INSIGNIFICANTE","1",IF(I33="(2) MENOR","2",IF(I33="(3) MODERADO","3",IF(I33="(4) MAYOR","4",IF(I33="(5) CATASTRÓFICO","5","")))))</f>
        <v>1</v>
      </c>
      <c r="K33" s="210">
        <f>+H33*J33</f>
        <v>1</v>
      </c>
      <c r="L33" s="289"/>
      <c r="M33" s="50" t="s">
        <v>6</v>
      </c>
      <c r="N33" s="41"/>
      <c r="O33" s="79" t="str">
        <f>IF(N33="SÍ",15,"0")</f>
        <v>0</v>
      </c>
      <c r="P33" s="287">
        <f>SUM(O33:O39)</f>
        <v>0</v>
      </c>
      <c r="Q33" s="239">
        <f>IF(AND(P33&gt;=0,P33&lt;=50),0,IF(AND(P33&gt;50,P33&lt;=75),1,IF(AND(P33&gt;75,P33&lt;=100),2,"REVISAR")))</f>
        <v>0</v>
      </c>
      <c r="R33" s="847" t="s">
        <v>9</v>
      </c>
      <c r="S33" s="239">
        <f>IF(R33="PROBABILIDAD",H33-Q33,J33-Q33)</f>
        <v>1</v>
      </c>
      <c r="T33" s="241">
        <f>IF($S33&lt;=0,1,$S33)</f>
        <v>1</v>
      </c>
      <c r="U33" s="280" t="str">
        <f>IF(AND($R33="PROBABILIDAD",$T33=1),$AK$2,IF(AND(R33="PROBABILIDAD",$T33=2),$AK$3,IF(AND($R33="PROBABILIDAD",$T33=3),$AK$4,IF(AND($R33="PROBABILIDAD",$T33=4),$AK$5,IF(AND($R33="PROBABILIDAD",$T33=5),$AK$6,$G33)))))</f>
        <v>(1) RARA VEZ</v>
      </c>
      <c r="V33" s="283" t="str">
        <f>IF(AND($R33="IMPACTO",$T33=1),$AJ$2,IF(AND(R33="IMPACTO",$T33=2),$AJ$3,IF(AND($R33="IMPACTO",$T33=3),$AJ$4,IF(AND($R33="IMPACTO",$T33=4),$AJ$5,IF(AND($R33="IMPACTO",$T33=5),$AJ$6,I33)))))</f>
        <v>(1) INSIGNIFICANTE</v>
      </c>
      <c r="W33" s="273">
        <f xml:space="preserve"> IF(R33="PROBABILIDAD",T33*J33,T33*H33)</f>
        <v>1</v>
      </c>
      <c r="X33" s="221"/>
      <c r="Y33" s="221"/>
      <c r="Z33" s="221"/>
      <c r="AA33" s="221"/>
      <c r="AB33" s="221"/>
      <c r="AC33" s="221"/>
      <c r="AD33" s="221"/>
      <c r="AE33" s="271"/>
    </row>
    <row r="34" spans="1:34" ht="25.5" x14ac:dyDescent="0.2">
      <c r="A34" s="231"/>
      <c r="B34" s="219"/>
      <c r="C34" s="232"/>
      <c r="D34" s="306"/>
      <c r="E34" s="234"/>
      <c r="F34" s="212"/>
      <c r="G34" s="237"/>
      <c r="H34" s="276"/>
      <c r="I34" s="278"/>
      <c r="J34" s="286"/>
      <c r="K34" s="210"/>
      <c r="L34" s="290"/>
      <c r="M34" s="51" t="s">
        <v>7</v>
      </c>
      <c r="N34" s="41"/>
      <c r="O34" s="42" t="str">
        <f>IF(N34="SÍ",5,"0")</f>
        <v>0</v>
      </c>
      <c r="P34" s="288"/>
      <c r="Q34" s="240"/>
      <c r="R34" s="853"/>
      <c r="S34" s="240"/>
      <c r="T34" s="242"/>
      <c r="U34" s="281"/>
      <c r="V34" s="284"/>
      <c r="W34" s="210"/>
      <c r="X34" s="222"/>
      <c r="Y34" s="222"/>
      <c r="Z34" s="222"/>
      <c r="AA34" s="222"/>
      <c r="AB34" s="222"/>
      <c r="AC34" s="222"/>
      <c r="AD34" s="222"/>
      <c r="AE34" s="272"/>
    </row>
    <row r="35" spans="1:34" x14ac:dyDescent="0.2">
      <c r="A35" s="231"/>
      <c r="B35" s="219"/>
      <c r="C35" s="232"/>
      <c r="D35" s="306"/>
      <c r="E35" s="234"/>
      <c r="F35" s="212"/>
      <c r="G35" s="237"/>
      <c r="H35" s="276"/>
      <c r="I35" s="278"/>
      <c r="J35" s="286"/>
      <c r="K35" s="274" t="str">
        <f>IF(AND(G33="(1) RARA VEZ",I33="(1) INSIGNIFICANTE"),"BAJA",IF(AND(G33="(1) RARA VEZ",I33="(2) MENOR"),"BAJA",IF(AND(G33="(2) IMPROBABLE",I33="(1) INSIGNIFICANTE"),"BAJA",IF(AND(G33="(3) POSIBLE",I33="(1) INSIGNIFICANTE"),"BAJA",IF(AND(G33="(4) PROBABLE",I33="(1) INSIGNIFICANTE"),"MODERADA",IF(AND(G33="(5) CASI SEGURO",I33="(1) INSIGNIFICANTE"),"ALTA",IF(AND(G33="(2) IMPROBABLE",I33="(2) MENOR"),"BAJA",IF(AND(G33="(3) POSIBLE",I33="(2) MENOR"),"MODERADA",IF(AND(G33="(4) PROBABLE",I33="(2) MENOR"),"ALTA",IF(AND(G33="(5) CASI SEGURO",I33="(2) MENOR"),"ALTA",IF(AND(G33="(1) RARA VEZ",I33="(3) MODERADO"),"MODERADA",IF(AND(G33="(2) IMPROBABLE",I33="(3) MODERADO"),"MODERADA",IF(AND(G33="(3) POSIBLE",I33="(3) MODERADO"),"ALTA",IF(AND(G33="(4) PROBABLE",I33="(3) MODERADO"),"ALTA",IF(AND(G33="(5) CASI SEGURO",I33="(3) MODERADO"),"EXTREMA",IF(AND(G33="(1) RARA VEZ",I33="(4) MAYOR"),"ALTA",IF(AND(G33="(2) IMPROBABLE",I33="(4) MAYOR"),"ALTA",IF(AND(G33="(3) POSIBLE",I33="(4) MAYOR"),"EXTREMA",IF(AND(G33="(4) PROBABLE",I33="(4) MAYOR"),"EXTREMA",IF(AND(G33="(5) CASI SEGURO",I33="(4) MAYOR"),"EXTREMA",IF(AND(G33="(1) RARA VEZ",I33="(5) CATASTRÓFICO"),"ALTA",IF(AND(G33="(2) IMPROBABLE",I33="(5) CATASTRÓFICO"),"EXTREMA",IF(AND(G33="(3) POSIBLE",I33="(5) CATASTRÓFICO"),"EXTREMA",IF(AND(G33="(4) PROBABLE",I33="(5) CATASTRÓFICO"),"EXTREMA",IF(AND(G33="(5) CASI SEGURO",I33="(5) CATASTRÓFICO"),"EXTREMA")))))))))))))))))))))))))</f>
        <v>BAJA</v>
      </c>
      <c r="L35" s="290"/>
      <c r="M35" s="52" t="s">
        <v>3</v>
      </c>
      <c r="N35" s="41"/>
      <c r="O35" s="42" t="str">
        <f>IF(N35="SÍ",15,"0")</f>
        <v>0</v>
      </c>
      <c r="P35" s="288"/>
      <c r="Q35" s="240"/>
      <c r="R35" s="853"/>
      <c r="S35" s="240"/>
      <c r="T35" s="242"/>
      <c r="U35" s="281"/>
      <c r="V35" s="284"/>
      <c r="W35" s="274" t="str">
        <f>IF(AND(U33="(1) RARA VEZ",V33="(1) INSIGNIFICANTE"),"BAJA",IF(AND(U33="(1) RARA VEZ",V33="(2) MENOR"),"BAJA",IF(AND(U33="(2) IMPROBABLE",V33="(1) INSIGNIFICANTE"),"BAJA",IF(AND(U33="(3) POSIBLE",V33="(1) INSIGNIFICANTE"),"BAJA",IF(AND(U33="(4) PROBABLE",V33="(1) INSIGNIFICANTE"),"MODERADO",IF(AND(U33="(5) CASI SEGURO",V33="(1) INSIGNIFICANTE"),"ALTA",IF(AND(U33="(2) IMPROBABLE",V33="(2) MENOR"),"BAJA",IF(AND(U33="(3) POSIBLE",V33="(2) MENOR"),"MODERADA",IF(AND(U33="(4) PROBABLE",V33="(2) MENOR"),"ALTA",IF(AND(U33="(5) CASI SEGURO",V33="(2) MENOR"),"ALTA",IF(AND(U33="(1) RARA VEZ",V33="(3) MODERADO"),"MODERADA",IF(AND(U33="(2) IMPROBABLE",V33="(3) MODERADO"),"MODERADA",IF(AND(U33="(3) POSIBLE",V33="(3) MODERADO"),"ALTA",IF(AND(U33="(4) PROBABLE",V33="(3) MODERADO"),"ALTA",IF(AND(U33="(5) CASI SEGURO",V33="(3) MODERADO"),"EXTREMA",IF(AND(U33="(1) RARA VEZ",V33="(4) MAYOR"),"ALTA",IF(AND(U33="(2) IMPROBABLE",V33="(4) MAYOR"),"ALTA",IF(AND(U33="(3) POSIBLE",V33="(4) MAYOR"),"EXTREMA",IF(AND(U33="(4) PROBABLE",V33="(4) MAYOR"),"EXTREMA",IF(AND(U33="(5) CASI SEGURO",V33="(4) MAYOR"),"EXTREMA",IF(AND(U33="(1) RARA VEZ",V33="(5) CATASTRÓFICO"),"ALTA",IF(AND(U33="(2) IMPROBABLE",V33="(5) CATASTRÓFICO"),"EXTREMA",IF(AND(U33="(3) POSIBLE",V33="(5) CATASTRÓFICO"),"EXTREMA",IF(AND(U33="(4) PROBABLE",V33="(5) CATASTRÓFICO"),"EXTREMA",IF(AND(U33="(5) CASI SEGURO",V33="(5) CATASTRÓFICO"),"EXTREMA")))))))))))))))))))))))))</f>
        <v>BAJA</v>
      </c>
      <c r="X35" s="222"/>
      <c r="Y35" s="222"/>
      <c r="Z35" s="222"/>
      <c r="AA35" s="222"/>
      <c r="AB35" s="222"/>
      <c r="AC35" s="222"/>
      <c r="AD35" s="222"/>
      <c r="AE35" s="272"/>
    </row>
    <row r="36" spans="1:34" x14ac:dyDescent="0.2">
      <c r="A36" s="231"/>
      <c r="B36" s="219"/>
      <c r="C36" s="232"/>
      <c r="D36" s="306"/>
      <c r="E36" s="234"/>
      <c r="F36" s="212"/>
      <c r="G36" s="237"/>
      <c r="H36" s="276"/>
      <c r="I36" s="278"/>
      <c r="J36" s="286"/>
      <c r="K36" s="274"/>
      <c r="L36" s="290"/>
      <c r="M36" s="52" t="s">
        <v>4</v>
      </c>
      <c r="N36" s="41"/>
      <c r="O36" s="42" t="str">
        <f>IF(N36="SÍ",10,"0")</f>
        <v>0</v>
      </c>
      <c r="P36" s="288"/>
      <c r="Q36" s="240"/>
      <c r="R36" s="853"/>
      <c r="S36" s="240"/>
      <c r="T36" s="242"/>
      <c r="U36" s="281"/>
      <c r="V36" s="284"/>
      <c r="W36" s="274"/>
      <c r="X36" s="222"/>
      <c r="Y36" s="222"/>
      <c r="Z36" s="222"/>
      <c r="AA36" s="222"/>
      <c r="AB36" s="222"/>
      <c r="AC36" s="222"/>
      <c r="AD36" s="222"/>
      <c r="AE36" s="272"/>
    </row>
    <row r="37" spans="1:34" ht="25.5" x14ac:dyDescent="0.2">
      <c r="A37" s="231"/>
      <c r="B37" s="219"/>
      <c r="C37" s="232"/>
      <c r="D37" s="306"/>
      <c r="E37" s="234"/>
      <c r="F37" s="212"/>
      <c r="G37" s="237"/>
      <c r="H37" s="276"/>
      <c r="I37" s="278"/>
      <c r="J37" s="286"/>
      <c r="K37" s="274"/>
      <c r="L37" s="290"/>
      <c r="M37" s="51" t="s">
        <v>36</v>
      </c>
      <c r="N37" s="41"/>
      <c r="O37" s="42" t="str">
        <f>IF(N37="SÍ",15,"0")</f>
        <v>0</v>
      </c>
      <c r="P37" s="288"/>
      <c r="Q37" s="240"/>
      <c r="R37" s="853"/>
      <c r="S37" s="240"/>
      <c r="T37" s="242"/>
      <c r="U37" s="281"/>
      <c r="V37" s="284"/>
      <c r="W37" s="274"/>
      <c r="X37" s="222"/>
      <c r="Y37" s="222"/>
      <c r="Z37" s="222"/>
      <c r="AA37" s="222"/>
      <c r="AB37" s="222"/>
      <c r="AC37" s="222"/>
      <c r="AD37" s="222"/>
      <c r="AE37" s="272"/>
    </row>
    <row r="38" spans="1:34" ht="25.5" x14ac:dyDescent="0.2">
      <c r="A38" s="231"/>
      <c r="B38" s="219"/>
      <c r="C38" s="232"/>
      <c r="D38" s="306"/>
      <c r="E38" s="234"/>
      <c r="F38" s="212"/>
      <c r="G38" s="237"/>
      <c r="H38" s="276"/>
      <c r="I38" s="278"/>
      <c r="J38" s="286"/>
      <c r="K38" s="274"/>
      <c r="L38" s="290"/>
      <c r="M38" s="51" t="s">
        <v>5</v>
      </c>
      <c r="N38" s="41"/>
      <c r="O38" s="42" t="str">
        <f>IF(N38="SÍ",10,"0")</f>
        <v>0</v>
      </c>
      <c r="P38" s="288"/>
      <c r="Q38" s="240"/>
      <c r="R38" s="853"/>
      <c r="S38" s="240"/>
      <c r="T38" s="242"/>
      <c r="U38" s="281"/>
      <c r="V38" s="284"/>
      <c r="W38" s="274"/>
      <c r="X38" s="222"/>
      <c r="Y38" s="222"/>
      <c r="Z38" s="222"/>
      <c r="AA38" s="222"/>
      <c r="AB38" s="222"/>
      <c r="AC38" s="222"/>
      <c r="AD38" s="222"/>
      <c r="AE38" s="272"/>
    </row>
    <row r="39" spans="1:34" ht="25.5" x14ac:dyDescent="0.2">
      <c r="A39" s="218"/>
      <c r="B39" s="220"/>
      <c r="C39" s="233"/>
      <c r="D39" s="307"/>
      <c r="E39" s="235"/>
      <c r="F39" s="236"/>
      <c r="G39" s="238"/>
      <c r="H39" s="277"/>
      <c r="I39" s="279"/>
      <c r="J39" s="286"/>
      <c r="K39" s="275"/>
      <c r="L39" s="290"/>
      <c r="M39" s="53" t="s">
        <v>35</v>
      </c>
      <c r="N39" s="41"/>
      <c r="O39" s="42" t="str">
        <f>IF(N39="SÍ",30,"0")</f>
        <v>0</v>
      </c>
      <c r="P39" s="288"/>
      <c r="Q39" s="240"/>
      <c r="R39" s="853"/>
      <c r="S39" s="240"/>
      <c r="T39" s="242"/>
      <c r="U39" s="282"/>
      <c r="V39" s="285"/>
      <c r="W39" s="274"/>
      <c r="X39" s="222"/>
      <c r="Y39" s="222"/>
      <c r="Z39" s="222"/>
      <c r="AA39" s="222"/>
      <c r="AB39" s="222"/>
      <c r="AC39" s="222"/>
      <c r="AD39" s="222"/>
      <c r="AE39" s="272"/>
    </row>
    <row r="40" spans="1:34" x14ac:dyDescent="0.2">
      <c r="A40" s="216" t="s">
        <v>272</v>
      </c>
      <c r="B40" s="216"/>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row>
    <row r="41" spans="1:34" x14ac:dyDescent="0.2">
      <c r="A41" s="298" t="s">
        <v>34</v>
      </c>
      <c r="B41" s="298"/>
      <c r="C41" s="299"/>
      <c r="D41" s="299"/>
      <c r="E41" s="299"/>
      <c r="F41" s="299"/>
      <c r="G41" s="299"/>
      <c r="H41" s="299"/>
      <c r="I41" s="299"/>
      <c r="J41" s="299"/>
      <c r="K41" s="299"/>
      <c r="L41" s="299"/>
      <c r="M41" s="299"/>
      <c r="N41" s="299"/>
      <c r="O41" s="299"/>
      <c r="P41" s="299"/>
      <c r="Q41" s="299"/>
      <c r="R41" s="299"/>
      <c r="S41" s="299"/>
      <c r="T41" s="299"/>
      <c r="U41" s="299"/>
      <c r="V41" s="299"/>
      <c r="W41" s="299"/>
      <c r="X41" s="299"/>
      <c r="Y41" s="299"/>
      <c r="Z41" s="299"/>
      <c r="AA41" s="299"/>
      <c r="AB41" s="299"/>
      <c r="AC41" s="299"/>
      <c r="AD41" s="299"/>
      <c r="AE41" s="299"/>
    </row>
    <row r="42" spans="1:34" x14ac:dyDescent="0.2">
      <c r="A42" s="304" t="s">
        <v>55</v>
      </c>
      <c r="B42" s="304"/>
      <c r="C42" s="304" t="s">
        <v>71</v>
      </c>
      <c r="D42" s="304"/>
      <c r="E42" s="304"/>
      <c r="F42" s="304"/>
      <c r="G42" s="304"/>
      <c r="H42" s="304"/>
      <c r="I42" s="304"/>
      <c r="J42" s="304"/>
      <c r="K42" s="304"/>
      <c r="L42" s="304"/>
      <c r="M42" s="304"/>
      <c r="N42" s="304"/>
      <c r="O42" s="304"/>
      <c r="P42" s="304"/>
      <c r="Q42" s="304"/>
      <c r="R42" s="304"/>
      <c r="S42" s="304"/>
      <c r="T42" s="304"/>
      <c r="U42" s="304"/>
      <c r="V42" s="304"/>
      <c r="W42" s="304"/>
      <c r="X42" s="304"/>
      <c r="Y42" s="304"/>
      <c r="Z42" s="300" t="s">
        <v>57</v>
      </c>
      <c r="AA42" s="300"/>
      <c r="AB42" s="300"/>
      <c r="AC42" s="301" t="s">
        <v>26</v>
      </c>
      <c r="AD42" s="302"/>
      <c r="AE42" s="303"/>
    </row>
    <row r="43" spans="1:34" s="43" customFormat="1" x14ac:dyDescent="0.2">
      <c r="A43" s="857">
        <v>1</v>
      </c>
      <c r="B43" s="858"/>
      <c r="C43" s="234" t="s">
        <v>406</v>
      </c>
      <c r="D43" s="234"/>
      <c r="E43" s="234"/>
      <c r="F43" s="234"/>
      <c r="G43" s="234"/>
      <c r="H43" s="234"/>
      <c r="I43" s="234"/>
      <c r="J43" s="234"/>
      <c r="K43" s="234"/>
      <c r="L43" s="234"/>
      <c r="M43" s="234"/>
      <c r="N43" s="234"/>
      <c r="O43" s="234"/>
      <c r="P43" s="234"/>
      <c r="Q43" s="234"/>
      <c r="R43" s="234"/>
      <c r="S43" s="234"/>
      <c r="T43" s="234"/>
      <c r="U43" s="234"/>
      <c r="V43" s="234"/>
      <c r="W43" s="234"/>
      <c r="X43" s="234"/>
      <c r="Y43" s="234"/>
      <c r="Z43" s="576">
        <v>43496</v>
      </c>
      <c r="AA43" s="326"/>
      <c r="AB43" s="327"/>
      <c r="AC43" s="212" t="s">
        <v>407</v>
      </c>
      <c r="AD43" s="212"/>
      <c r="AE43" s="212"/>
    </row>
    <row r="44" spans="1:34" s="43" customFormat="1" x14ac:dyDescent="0.2">
      <c r="A44" s="574">
        <v>2</v>
      </c>
      <c r="B44" s="575"/>
      <c r="C44" s="234" t="s">
        <v>408</v>
      </c>
      <c r="D44" s="234"/>
      <c r="E44" s="234"/>
      <c r="F44" s="234"/>
      <c r="G44" s="234"/>
      <c r="H44" s="234"/>
      <c r="I44" s="234"/>
      <c r="J44" s="234"/>
      <c r="K44" s="234"/>
      <c r="L44" s="234"/>
      <c r="M44" s="234"/>
      <c r="N44" s="234"/>
      <c r="O44" s="234"/>
      <c r="P44" s="234"/>
      <c r="Q44" s="234"/>
      <c r="R44" s="234"/>
      <c r="S44" s="234"/>
      <c r="T44" s="234"/>
      <c r="U44" s="234"/>
      <c r="V44" s="234"/>
      <c r="W44" s="234"/>
      <c r="X44" s="234"/>
      <c r="Y44" s="234"/>
      <c r="Z44" s="294"/>
      <c r="AA44" s="295"/>
      <c r="AB44" s="296"/>
      <c r="AC44" s="212" t="s">
        <v>407</v>
      </c>
      <c r="AD44" s="212"/>
      <c r="AE44" s="212"/>
    </row>
    <row r="45" spans="1:34" s="43" customFormat="1" x14ac:dyDescent="0.2">
      <c r="A45" s="574">
        <v>3</v>
      </c>
      <c r="B45" s="575"/>
      <c r="C45" s="859" t="s">
        <v>409</v>
      </c>
      <c r="D45" s="859"/>
      <c r="E45" s="859"/>
      <c r="F45" s="859"/>
      <c r="G45" s="859"/>
      <c r="H45" s="859"/>
      <c r="I45" s="859"/>
      <c r="J45" s="859"/>
      <c r="K45" s="859"/>
      <c r="L45" s="859"/>
      <c r="M45" s="859"/>
      <c r="N45" s="859"/>
      <c r="O45" s="859"/>
      <c r="P45" s="859"/>
      <c r="Q45" s="859"/>
      <c r="R45" s="859"/>
      <c r="S45" s="859"/>
      <c r="T45" s="859"/>
      <c r="U45" s="859"/>
      <c r="V45" s="859"/>
      <c r="W45" s="859"/>
      <c r="X45" s="859"/>
      <c r="Y45" s="859"/>
      <c r="Z45" s="576">
        <v>43707</v>
      </c>
      <c r="AA45" s="326"/>
      <c r="AB45" s="327"/>
      <c r="AC45" s="212" t="s">
        <v>407</v>
      </c>
      <c r="AD45" s="212"/>
      <c r="AE45" s="212"/>
    </row>
    <row r="46" spans="1:34" x14ac:dyDescent="0.2">
      <c r="A46" s="291" t="s">
        <v>37</v>
      </c>
      <c r="B46" s="292"/>
      <c r="C46" s="292"/>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3"/>
    </row>
    <row r="47" spans="1:34" s="5" customFormat="1" ht="15" x14ac:dyDescent="0.25">
      <c r="A47" s="860" t="s">
        <v>26</v>
      </c>
      <c r="B47" s="861"/>
      <c r="C47" s="861"/>
      <c r="D47" s="861"/>
      <c r="E47" s="861"/>
      <c r="F47" s="862"/>
      <c r="G47" s="860" t="s">
        <v>82</v>
      </c>
      <c r="H47" s="861"/>
      <c r="I47" s="861"/>
      <c r="J47" s="861"/>
      <c r="K47" s="861"/>
      <c r="L47" s="861"/>
      <c r="M47" s="862"/>
      <c r="N47" s="860" t="s">
        <v>73</v>
      </c>
      <c r="O47" s="861"/>
      <c r="P47" s="861"/>
      <c r="Q47" s="861"/>
      <c r="R47" s="861"/>
      <c r="S47" s="861"/>
      <c r="T47" s="861"/>
      <c r="U47" s="861"/>
      <c r="V47" s="861"/>
      <c r="W47" s="861"/>
      <c r="X47" s="861"/>
      <c r="Y47" s="861"/>
      <c r="Z47" s="862"/>
      <c r="AA47" s="863" t="str">
        <f>IF(X7="X","APOYO OFICINA ASESORA DE PLANEACIÓN","APOYO OFICINA DE CONTROL INTERNO")</f>
        <v>APOYO OFICINA DE CONTROL INTERNO</v>
      </c>
      <c r="AB47" s="864"/>
      <c r="AC47" s="864"/>
      <c r="AD47" s="864"/>
      <c r="AE47" s="865"/>
      <c r="AF47" s="866"/>
      <c r="AG47" s="866"/>
      <c r="AH47" s="26"/>
    </row>
    <row r="48" spans="1:34" s="37" customFormat="1" ht="15" x14ac:dyDescent="0.25">
      <c r="A48" s="55" t="s">
        <v>32</v>
      </c>
      <c r="B48" s="177" t="s">
        <v>407</v>
      </c>
      <c r="C48" s="581"/>
      <c r="D48" s="581"/>
      <c r="E48" s="581"/>
      <c r="F48" s="582"/>
      <c r="G48" s="55" t="s">
        <v>32</v>
      </c>
      <c r="H48" s="177" t="s">
        <v>410</v>
      </c>
      <c r="I48" s="581"/>
      <c r="J48" s="581"/>
      <c r="K48" s="581"/>
      <c r="L48" s="581"/>
      <c r="M48" s="582"/>
      <c r="N48" s="54" t="s">
        <v>32</v>
      </c>
      <c r="O48" s="54"/>
      <c r="P48" s="54"/>
      <c r="Q48" s="54"/>
      <c r="R48" s="54"/>
      <c r="S48" s="54"/>
      <c r="T48" s="54"/>
      <c r="U48" s="867" t="s">
        <v>411</v>
      </c>
      <c r="V48" s="868"/>
      <c r="W48" s="868"/>
      <c r="X48" s="868"/>
      <c r="Y48" s="868"/>
      <c r="Z48" s="869"/>
      <c r="AA48" s="55" t="s">
        <v>32</v>
      </c>
      <c r="AB48" s="870"/>
      <c r="AC48" s="871"/>
      <c r="AD48" s="871"/>
      <c r="AE48" s="872"/>
      <c r="AF48" s="873"/>
      <c r="AG48" s="873"/>
      <c r="AH48" s="38"/>
    </row>
    <row r="49" spans="1:34" s="37" customFormat="1" ht="15" x14ac:dyDescent="0.25">
      <c r="A49" s="55" t="s">
        <v>33</v>
      </c>
      <c r="B49" s="874" t="s">
        <v>412</v>
      </c>
      <c r="C49" s="875"/>
      <c r="D49" s="875"/>
      <c r="E49" s="875"/>
      <c r="F49" s="876"/>
      <c r="G49" s="55" t="s">
        <v>33</v>
      </c>
      <c r="H49" s="874" t="s">
        <v>413</v>
      </c>
      <c r="I49" s="875"/>
      <c r="J49" s="875"/>
      <c r="K49" s="875"/>
      <c r="L49" s="875"/>
      <c r="M49" s="876"/>
      <c r="N49" s="877" t="s">
        <v>33</v>
      </c>
      <c r="O49" s="878"/>
      <c r="P49" s="878"/>
      <c r="Q49" s="878"/>
      <c r="R49" s="879"/>
      <c r="S49" s="54"/>
      <c r="T49" s="54"/>
      <c r="U49" s="870" t="s">
        <v>200</v>
      </c>
      <c r="V49" s="871"/>
      <c r="W49" s="871"/>
      <c r="X49" s="871"/>
      <c r="Y49" s="871"/>
      <c r="Z49" s="872"/>
      <c r="AA49" s="55" t="s">
        <v>33</v>
      </c>
      <c r="AB49" s="870"/>
      <c r="AC49" s="871"/>
      <c r="AD49" s="871"/>
      <c r="AE49" s="872"/>
      <c r="AF49" s="873"/>
      <c r="AG49" s="873"/>
      <c r="AH49" s="38"/>
    </row>
    <row r="50" spans="1:34" s="43" customFormat="1" x14ac:dyDescent="0.2">
      <c r="D50" s="46"/>
      <c r="AF50" s="45"/>
      <c r="AG50" s="45"/>
      <c r="AH50" s="45"/>
    </row>
    <row r="51" spans="1:34" x14ac:dyDescent="0.2">
      <c r="AF51" s="44"/>
      <c r="AG51" s="44"/>
      <c r="AH51" s="44"/>
    </row>
    <row r="52" spans="1:34" x14ac:dyDescent="0.2">
      <c r="AF52" s="44"/>
      <c r="AG52" s="44"/>
      <c r="AH52" s="44"/>
    </row>
  </sheetData>
  <mergeCells count="179">
    <mergeCell ref="B48:F48"/>
    <mergeCell ref="H48:M48"/>
    <mergeCell ref="U48:Z48"/>
    <mergeCell ref="AB48:AE48"/>
    <mergeCell ref="B49:F49"/>
    <mergeCell ref="H49:M49"/>
    <mergeCell ref="N49:R49"/>
    <mergeCell ref="U49:Z49"/>
    <mergeCell ref="AB49:AE49"/>
    <mergeCell ref="A45:B45"/>
    <mergeCell ref="C45:Y45"/>
    <mergeCell ref="Z45:AB45"/>
    <mergeCell ref="AC45:AE45"/>
    <mergeCell ref="A46:AE46"/>
    <mergeCell ref="A47:F47"/>
    <mergeCell ref="G47:M47"/>
    <mergeCell ref="N47:Z47"/>
    <mergeCell ref="AA47:AE47"/>
    <mergeCell ref="A43:B43"/>
    <mergeCell ref="C43:Y43"/>
    <mergeCell ref="Z43:AB43"/>
    <mergeCell ref="AC43:AE43"/>
    <mergeCell ref="A44:B44"/>
    <mergeCell ref="C44:Y44"/>
    <mergeCell ref="Z44:AB44"/>
    <mergeCell ref="AC44:AE44"/>
    <mergeCell ref="A40:AE40"/>
    <mergeCell ref="A41:AE41"/>
    <mergeCell ref="A42:B42"/>
    <mergeCell ref="C42:Y42"/>
    <mergeCell ref="Z42:AB42"/>
    <mergeCell ref="AC42:AE42"/>
    <mergeCell ref="AB33:AB39"/>
    <mergeCell ref="AC33:AC39"/>
    <mergeCell ref="AD33:AD39"/>
    <mergeCell ref="AE33:AE39"/>
    <mergeCell ref="K35:K39"/>
    <mergeCell ref="W35:W39"/>
    <mergeCell ref="V33:V39"/>
    <mergeCell ref="W33:W34"/>
    <mergeCell ref="X33:X39"/>
    <mergeCell ref="Y33:Y39"/>
    <mergeCell ref="Z33:Z39"/>
    <mergeCell ref="AA33:AA39"/>
    <mergeCell ref="P33:P39"/>
    <mergeCell ref="Q33:Q39"/>
    <mergeCell ref="R33:R39"/>
    <mergeCell ref="S33:S39"/>
    <mergeCell ref="T33:T39"/>
    <mergeCell ref="U33:U39"/>
    <mergeCell ref="G33:G39"/>
    <mergeCell ref="H33:H39"/>
    <mergeCell ref="I33:I39"/>
    <mergeCell ref="J33:J39"/>
    <mergeCell ref="K33:K34"/>
    <mergeCell ref="L33:L39"/>
    <mergeCell ref="A33:A39"/>
    <mergeCell ref="B33:B39"/>
    <mergeCell ref="C33:C39"/>
    <mergeCell ref="D33:D39"/>
    <mergeCell ref="E33:E39"/>
    <mergeCell ref="F33:F39"/>
    <mergeCell ref="AB26:AB32"/>
    <mergeCell ref="AC26:AC32"/>
    <mergeCell ref="AD26:AD32"/>
    <mergeCell ref="AE26:AE32"/>
    <mergeCell ref="K28:K32"/>
    <mergeCell ref="W28:W32"/>
    <mergeCell ref="V26:V32"/>
    <mergeCell ref="W26:W27"/>
    <mergeCell ref="X26:X32"/>
    <mergeCell ref="Y26:Y32"/>
    <mergeCell ref="Z26:Z32"/>
    <mergeCell ref="AA26:AA32"/>
    <mergeCell ref="P26:P32"/>
    <mergeCell ref="Q26:Q32"/>
    <mergeCell ref="R26:R32"/>
    <mergeCell ref="S26:S32"/>
    <mergeCell ref="T26:T32"/>
    <mergeCell ref="U26:U32"/>
    <mergeCell ref="G26:G32"/>
    <mergeCell ref="H26:H32"/>
    <mergeCell ref="I26:I32"/>
    <mergeCell ref="J26:J32"/>
    <mergeCell ref="K26:K27"/>
    <mergeCell ref="L26:L32"/>
    <mergeCell ref="A26:A32"/>
    <mergeCell ref="B26:B32"/>
    <mergeCell ref="C26:C32"/>
    <mergeCell ref="D26:D32"/>
    <mergeCell ref="E26:E32"/>
    <mergeCell ref="F26:F32"/>
    <mergeCell ref="AB19:AB25"/>
    <mergeCell ref="AC19:AC25"/>
    <mergeCell ref="AD19:AD25"/>
    <mergeCell ref="AE19:AE25"/>
    <mergeCell ref="K21:K25"/>
    <mergeCell ref="W21:W25"/>
    <mergeCell ref="V19:V25"/>
    <mergeCell ref="W19:W20"/>
    <mergeCell ref="X19:X25"/>
    <mergeCell ref="Y19:Y25"/>
    <mergeCell ref="Z19:Z25"/>
    <mergeCell ref="AA19:AA25"/>
    <mergeCell ref="P19:P25"/>
    <mergeCell ref="Q19:Q25"/>
    <mergeCell ref="R19:R25"/>
    <mergeCell ref="S19:S25"/>
    <mergeCell ref="T19:T25"/>
    <mergeCell ref="U19:U25"/>
    <mergeCell ref="G19:G25"/>
    <mergeCell ref="H19:H25"/>
    <mergeCell ref="I19:I25"/>
    <mergeCell ref="J19:J25"/>
    <mergeCell ref="K19:K20"/>
    <mergeCell ref="L19:L25"/>
    <mergeCell ref="AE12:AE18"/>
    <mergeCell ref="AF12:AG18"/>
    <mergeCell ref="K14:K18"/>
    <mergeCell ref="W14:W18"/>
    <mergeCell ref="A19:A25"/>
    <mergeCell ref="B19:B25"/>
    <mergeCell ref="C19:C25"/>
    <mergeCell ref="D19:D25"/>
    <mergeCell ref="E19:E25"/>
    <mergeCell ref="F19:F25"/>
    <mergeCell ref="Y12:Y18"/>
    <mergeCell ref="Z12:Z18"/>
    <mergeCell ref="AA12:AA18"/>
    <mergeCell ref="AB12:AB18"/>
    <mergeCell ref="AC12:AC18"/>
    <mergeCell ref="AD12:AD18"/>
    <mergeCell ref="S12:S18"/>
    <mergeCell ref="T12:T18"/>
    <mergeCell ref="U12:U18"/>
    <mergeCell ref="V12:V18"/>
    <mergeCell ref="W12:W13"/>
    <mergeCell ref="X12:X18"/>
    <mergeCell ref="J12:J18"/>
    <mergeCell ref="K12:K13"/>
    <mergeCell ref="L12:L18"/>
    <mergeCell ref="P12:P18"/>
    <mergeCell ref="Q12:Q18"/>
    <mergeCell ref="R12:R18"/>
    <mergeCell ref="AF11:AG11"/>
    <mergeCell ref="A12:A18"/>
    <mergeCell ref="B12:B18"/>
    <mergeCell ref="C12:C18"/>
    <mergeCell ref="D12:D18"/>
    <mergeCell ref="E12:E18"/>
    <mergeCell ref="F12:F18"/>
    <mergeCell ref="G12:G18"/>
    <mergeCell ref="H12:H18"/>
    <mergeCell ref="I12:I18"/>
    <mergeCell ref="M9:AA9"/>
    <mergeCell ref="G10:K10"/>
    <mergeCell ref="M10:M11"/>
    <mergeCell ref="N10:N11"/>
    <mergeCell ref="R10:R11"/>
    <mergeCell ref="U10:W10"/>
    <mergeCell ref="X10:X11"/>
    <mergeCell ref="Y10:AA10"/>
    <mergeCell ref="AB8:AB11"/>
    <mergeCell ref="AC8:AE10"/>
    <mergeCell ref="A9:A11"/>
    <mergeCell ref="B9:B11"/>
    <mergeCell ref="C9:C11"/>
    <mergeCell ref="D9:D11"/>
    <mergeCell ref="E9:E11"/>
    <mergeCell ref="F9:F11"/>
    <mergeCell ref="G9:K9"/>
    <mergeCell ref="L9:L11"/>
    <mergeCell ref="A7:B7"/>
    <mergeCell ref="C7:F7"/>
    <mergeCell ref="G7:M7"/>
    <mergeCell ref="N7:U7"/>
    <mergeCell ref="V7:W7"/>
    <mergeCell ref="A8:F8"/>
    <mergeCell ref="G8:AA8"/>
  </mergeCells>
  <conditionalFormatting sqref="K12:K18">
    <cfRule type="expression" dxfId="123" priority="41">
      <formula>$K$14="BAJA"</formula>
    </cfRule>
    <cfRule type="expression" dxfId="122" priority="42">
      <formula>$K$14="MODERADA"</formula>
    </cfRule>
    <cfRule type="expression" dxfId="121" priority="43">
      <formula>$K$14="ALTA"</formula>
    </cfRule>
    <cfRule type="expression" dxfId="120" priority="44">
      <formula>$K$14="EXTREMA"</formula>
    </cfRule>
  </conditionalFormatting>
  <conditionalFormatting sqref="W12:W18">
    <cfRule type="expression" dxfId="119" priority="37">
      <formula>$W$14="MODERADA"</formula>
    </cfRule>
    <cfRule type="expression" dxfId="118" priority="38">
      <formula>$W$14="EXTREMA"</formula>
    </cfRule>
    <cfRule type="expression" dxfId="117" priority="39">
      <formula>$W$14="ALTA"</formula>
    </cfRule>
    <cfRule type="expression" dxfId="116" priority="40">
      <formula>$W$14="BAJA"</formula>
    </cfRule>
  </conditionalFormatting>
  <conditionalFormatting sqref="K19:K20">
    <cfRule type="expression" dxfId="115" priority="33">
      <formula>$K$21="BAJA"</formula>
    </cfRule>
    <cfRule type="expression" dxfId="114" priority="34">
      <formula>$K$21="MODERADA"</formula>
    </cfRule>
    <cfRule type="expression" dxfId="113" priority="35">
      <formula>$K$21="ALTA"</formula>
    </cfRule>
    <cfRule type="expression" dxfId="112" priority="36">
      <formula>$K$21="EXTREMA"</formula>
    </cfRule>
  </conditionalFormatting>
  <conditionalFormatting sqref="W19:W25">
    <cfRule type="expression" dxfId="111" priority="29">
      <formula>$W$21="MODERADA"</formula>
    </cfRule>
    <cfRule type="expression" dxfId="110" priority="30">
      <formula>$W$21="EXTREMA"</formula>
    </cfRule>
    <cfRule type="expression" dxfId="109" priority="31">
      <formula>$W$21="ALTA"</formula>
    </cfRule>
    <cfRule type="expression" dxfId="108" priority="32">
      <formula>$W$21="BAJA"</formula>
    </cfRule>
  </conditionalFormatting>
  <conditionalFormatting sqref="K26:K27">
    <cfRule type="expression" dxfId="107" priority="25">
      <formula>$K$28="BAJA"</formula>
    </cfRule>
    <cfRule type="expression" dxfId="106" priority="26">
      <formula>$K$28="MODERADA"</formula>
    </cfRule>
    <cfRule type="expression" dxfId="105" priority="27">
      <formula>$K$28="ALTA"</formula>
    </cfRule>
    <cfRule type="expression" dxfId="104" priority="28">
      <formula>$K$28="EXTREMA"</formula>
    </cfRule>
  </conditionalFormatting>
  <conditionalFormatting sqref="W26:W32">
    <cfRule type="expression" dxfId="103" priority="21">
      <formula>$W$28="MODERADA"</formula>
    </cfRule>
    <cfRule type="expression" dxfId="102" priority="22">
      <formula>$W$28="EXTREMA"</formula>
    </cfRule>
    <cfRule type="expression" dxfId="101" priority="23">
      <formula>$W$28="ALTA"</formula>
    </cfRule>
    <cfRule type="expression" dxfId="100" priority="24">
      <formula>$W$28="BAJA"</formula>
    </cfRule>
  </conditionalFormatting>
  <conditionalFormatting sqref="K33:K34">
    <cfRule type="expression" dxfId="99" priority="17">
      <formula>$K$35="BAJA"</formula>
    </cfRule>
    <cfRule type="expression" dxfId="98" priority="18">
      <formula>$K$35="MODERADA"</formula>
    </cfRule>
    <cfRule type="expression" dxfId="97" priority="19">
      <formula>$K$35="ALTA"</formula>
    </cfRule>
    <cfRule type="expression" dxfId="96" priority="20">
      <formula>$K$35="EXTREMA"</formula>
    </cfRule>
  </conditionalFormatting>
  <conditionalFormatting sqref="W33:W39">
    <cfRule type="expression" dxfId="95" priority="13">
      <formula>$W$35="MODERADA"</formula>
    </cfRule>
    <cfRule type="expression" dxfId="94" priority="14">
      <formula>$W$35="EXTREMA"</formula>
    </cfRule>
    <cfRule type="expression" dxfId="93" priority="15">
      <formula>$W$35="ALTA"</formula>
    </cfRule>
    <cfRule type="expression" dxfId="92" priority="16">
      <formula>$W$35="BAJA"</formula>
    </cfRule>
  </conditionalFormatting>
  <conditionalFormatting sqref="K28:K32">
    <cfRule type="expression" dxfId="91" priority="5">
      <formula>$K$28="BAJA"</formula>
    </cfRule>
    <cfRule type="expression" dxfId="90" priority="6">
      <formula>$K$28="MODERADA"</formula>
    </cfRule>
    <cfRule type="expression" dxfId="89" priority="7">
      <formula>$K$28="ALTA"</formula>
    </cfRule>
    <cfRule type="expression" dxfId="88" priority="8">
      <formula>$K$28="EXTREMA"</formula>
    </cfRule>
  </conditionalFormatting>
  <conditionalFormatting sqref="K35:K39">
    <cfRule type="expression" dxfId="87" priority="1">
      <formula>$K$35="BAJA"</formula>
    </cfRule>
    <cfRule type="expression" dxfId="86" priority="2">
      <formula>$K$35="MODERADA"</formula>
    </cfRule>
    <cfRule type="expression" dxfId="85" priority="3">
      <formula>$K$35="ALTA"</formula>
    </cfRule>
    <cfRule type="expression" dxfId="84" priority="4">
      <formula>$K$35="EXTREMA"</formula>
    </cfRule>
  </conditionalFormatting>
  <conditionalFormatting sqref="K21:K25">
    <cfRule type="expression" dxfId="83" priority="9">
      <formula>$K$21="BAJA"</formula>
    </cfRule>
    <cfRule type="expression" dxfId="82" priority="10">
      <formula>$K$21="MODERADA"</formula>
    </cfRule>
    <cfRule type="expression" dxfId="81" priority="11">
      <formula>$K$21="ALTA"</formula>
    </cfRule>
    <cfRule type="expression" dxfId="80" priority="12">
      <formula>$K$21="EXTREMA"</formula>
    </cfRule>
  </conditionalFormatting>
  <dataValidations count="5">
    <dataValidation type="list" allowBlank="1" showInputMessage="1" showErrorMessage="1" sqref="R12:R39">
      <formula1>$AJ$1:$AK$1</formula1>
    </dataValidation>
    <dataValidation type="list" allowBlank="1" showInputMessage="1" showErrorMessage="1" sqref="G12:G39">
      <formula1>$AK$2:$AK$6</formula1>
    </dataValidation>
    <dataValidation type="list" allowBlank="1" showInputMessage="1" showErrorMessage="1" sqref="N12:N39">
      <formula1>$AH$2:$AH$3</formula1>
    </dataValidation>
    <dataValidation type="list" allowBlank="1" showInputMessage="1" showErrorMessage="1" sqref="I12:I39">
      <formula1>$AJ$2:$AJ$6</formula1>
    </dataValidation>
    <dataValidation type="list" allowBlank="1" showInputMessage="1" showErrorMessage="1" sqref="D12:D39">
      <formula1>$AI$2:$AI$7</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8"/>
  <sheetViews>
    <sheetView topLeftCell="AC22" workbookViewId="0">
      <selection activeCell="F10" sqref="F10:F16"/>
    </sheetView>
  </sheetViews>
  <sheetFormatPr baseColWidth="10" defaultRowHeight="12.75" x14ac:dyDescent="0.2"/>
  <cols>
    <col min="1" max="2" width="22.5703125" style="40" customWidth="1"/>
    <col min="3" max="3" width="15.42578125" style="40" customWidth="1"/>
    <col min="4" max="4" width="17.28515625" style="46" customWidth="1"/>
    <col min="5" max="5" width="16.140625" style="40" customWidth="1"/>
    <col min="6" max="6" width="23.140625" style="40" customWidth="1"/>
    <col min="7" max="7" width="22.42578125" style="40" customWidth="1"/>
    <col min="8" max="8" width="2.42578125" style="40" hidden="1" customWidth="1"/>
    <col min="9" max="9" width="18.28515625" style="40" customWidth="1"/>
    <col min="10" max="10" width="5.42578125" style="40" hidden="1" customWidth="1"/>
    <col min="11" max="11" width="17.140625" style="40" customWidth="1"/>
    <col min="12" max="12" width="20.28515625" style="40" customWidth="1"/>
    <col min="13" max="13" width="44.7109375" style="40" customWidth="1"/>
    <col min="14" max="14" width="9.5703125" style="40" customWidth="1"/>
    <col min="15" max="15" width="4" style="40" hidden="1" customWidth="1"/>
    <col min="16" max="16" width="4.7109375" style="40" hidden="1" customWidth="1"/>
    <col min="17" max="17" width="2.7109375" style="40" hidden="1" customWidth="1"/>
    <col min="18" max="18" width="12.7109375" style="40" customWidth="1"/>
    <col min="19" max="20" width="2.7109375" style="40" hidden="1" customWidth="1"/>
    <col min="21" max="21" width="18.42578125" style="40" customWidth="1"/>
    <col min="22" max="22" width="16.7109375" style="40" customWidth="1"/>
    <col min="23" max="23" width="16.42578125" style="40" customWidth="1"/>
    <col min="24" max="25" width="21.7109375" style="40" customWidth="1"/>
    <col min="26" max="26" width="31.85546875" style="40" customWidth="1"/>
    <col min="27" max="27" width="28.7109375" style="40" customWidth="1"/>
    <col min="28" max="28" width="15.85546875" style="40" customWidth="1"/>
    <col min="29" max="29" width="32.28515625" style="40" customWidth="1"/>
    <col min="30" max="30" width="19.140625" style="40" customWidth="1"/>
    <col min="31" max="31" width="16.140625" style="40" customWidth="1"/>
    <col min="32" max="32" width="15" style="40" customWidth="1"/>
    <col min="33" max="16384" width="11.42578125" style="40"/>
  </cols>
  <sheetData>
    <row r="1" spans="1:37" s="58" customFormat="1" x14ac:dyDescent="0.25">
      <c r="A1" s="308"/>
      <c r="B1" s="310" t="s">
        <v>83</v>
      </c>
      <c r="C1" s="311"/>
      <c r="D1" s="311"/>
      <c r="E1" s="312"/>
      <c r="F1" s="310" t="s">
        <v>85</v>
      </c>
      <c r="G1" s="311"/>
      <c r="H1" s="311"/>
      <c r="I1" s="311"/>
      <c r="J1" s="311"/>
      <c r="K1" s="311"/>
      <c r="L1" s="311"/>
      <c r="M1" s="311"/>
      <c r="N1" s="311"/>
      <c r="O1" s="311"/>
      <c r="P1" s="311"/>
      <c r="Q1" s="311"/>
      <c r="R1" s="311"/>
      <c r="S1" s="311"/>
      <c r="T1" s="311"/>
      <c r="U1" s="311"/>
      <c r="V1" s="311"/>
      <c r="W1" s="311"/>
      <c r="X1" s="311"/>
      <c r="Y1" s="311"/>
      <c r="Z1" s="311"/>
      <c r="AA1" s="311"/>
      <c r="AB1" s="312"/>
      <c r="AC1" s="83" t="s">
        <v>86</v>
      </c>
      <c r="AD1" s="301" t="s">
        <v>96</v>
      </c>
      <c r="AE1" s="303"/>
      <c r="AI1" s="58" t="s">
        <v>61</v>
      </c>
      <c r="AJ1" s="58" t="s">
        <v>9</v>
      </c>
      <c r="AK1" s="58" t="s">
        <v>8</v>
      </c>
    </row>
    <row r="2" spans="1:37" s="58" customFormat="1" x14ac:dyDescent="0.25">
      <c r="A2" s="309"/>
      <c r="B2" s="313"/>
      <c r="C2" s="314"/>
      <c r="D2" s="314"/>
      <c r="E2" s="315"/>
      <c r="F2" s="313"/>
      <c r="G2" s="314"/>
      <c r="H2" s="314"/>
      <c r="I2" s="314"/>
      <c r="J2" s="314"/>
      <c r="K2" s="314"/>
      <c r="L2" s="314"/>
      <c r="M2" s="314"/>
      <c r="N2" s="314"/>
      <c r="O2" s="314"/>
      <c r="P2" s="314"/>
      <c r="Q2" s="314"/>
      <c r="R2" s="314"/>
      <c r="S2" s="314"/>
      <c r="T2" s="314"/>
      <c r="U2" s="314"/>
      <c r="V2" s="314"/>
      <c r="W2" s="314"/>
      <c r="X2" s="314"/>
      <c r="Y2" s="314"/>
      <c r="Z2" s="314"/>
      <c r="AA2" s="314"/>
      <c r="AB2" s="315"/>
      <c r="AC2" s="59" t="s">
        <v>88</v>
      </c>
      <c r="AD2" s="316" t="s">
        <v>97</v>
      </c>
      <c r="AE2" s="317"/>
      <c r="AH2" s="58" t="s">
        <v>11</v>
      </c>
      <c r="AI2" s="58" t="s">
        <v>63</v>
      </c>
      <c r="AJ2" s="58" t="s">
        <v>62</v>
      </c>
      <c r="AK2" s="58" t="s">
        <v>13</v>
      </c>
    </row>
    <row r="3" spans="1:37" s="58" customFormat="1" x14ac:dyDescent="0.25">
      <c r="A3" s="309"/>
      <c r="B3" s="310" t="s">
        <v>84</v>
      </c>
      <c r="C3" s="311"/>
      <c r="D3" s="311"/>
      <c r="E3" s="312"/>
      <c r="F3" s="310" t="s">
        <v>92</v>
      </c>
      <c r="G3" s="311"/>
      <c r="H3" s="311"/>
      <c r="I3" s="311"/>
      <c r="J3" s="311"/>
      <c r="K3" s="311"/>
      <c r="L3" s="311"/>
      <c r="M3" s="311"/>
      <c r="N3" s="311"/>
      <c r="O3" s="311"/>
      <c r="P3" s="311"/>
      <c r="Q3" s="311"/>
      <c r="R3" s="311"/>
      <c r="S3" s="311"/>
      <c r="T3" s="311"/>
      <c r="U3" s="311"/>
      <c r="V3" s="311"/>
      <c r="W3" s="311"/>
      <c r="X3" s="311"/>
      <c r="Y3" s="311"/>
      <c r="Z3" s="311"/>
      <c r="AA3" s="311"/>
      <c r="AB3" s="312"/>
      <c r="AC3" s="83" t="s">
        <v>87</v>
      </c>
      <c r="AD3" s="301"/>
      <c r="AE3" s="303"/>
      <c r="AH3" s="58" t="s">
        <v>12</v>
      </c>
      <c r="AI3" s="58" t="s">
        <v>65</v>
      </c>
      <c r="AJ3" s="58" t="s">
        <v>64</v>
      </c>
      <c r="AK3" s="58" t="s">
        <v>14</v>
      </c>
    </row>
    <row r="4" spans="1:37" s="58" customFormat="1" x14ac:dyDescent="0.25">
      <c r="A4" s="309"/>
      <c r="B4" s="313"/>
      <c r="C4" s="314"/>
      <c r="D4" s="314"/>
      <c r="E4" s="315"/>
      <c r="F4" s="313"/>
      <c r="G4" s="314"/>
      <c r="H4" s="314"/>
      <c r="I4" s="314"/>
      <c r="J4" s="314"/>
      <c r="K4" s="314"/>
      <c r="L4" s="314"/>
      <c r="M4" s="314"/>
      <c r="N4" s="314"/>
      <c r="O4" s="314"/>
      <c r="P4" s="314"/>
      <c r="Q4" s="314"/>
      <c r="R4" s="314"/>
      <c r="S4" s="314"/>
      <c r="T4" s="314"/>
      <c r="U4" s="314"/>
      <c r="V4" s="314"/>
      <c r="W4" s="314"/>
      <c r="X4" s="314"/>
      <c r="Y4" s="314"/>
      <c r="Z4" s="314"/>
      <c r="AA4" s="314"/>
      <c r="AB4" s="315"/>
      <c r="AC4" s="83" t="s">
        <v>89</v>
      </c>
      <c r="AD4" s="318">
        <v>43465</v>
      </c>
      <c r="AE4" s="303"/>
      <c r="AI4" s="58" t="s">
        <v>67</v>
      </c>
      <c r="AJ4" s="58" t="s">
        <v>66</v>
      </c>
      <c r="AK4" s="58" t="s">
        <v>15</v>
      </c>
    </row>
    <row r="5" spans="1:37" x14ac:dyDescent="0.2">
      <c r="A5" s="217" t="s">
        <v>72</v>
      </c>
      <c r="B5" s="217"/>
      <c r="C5" s="533">
        <v>43707</v>
      </c>
      <c r="D5" s="534"/>
      <c r="E5" s="534"/>
      <c r="F5" s="534"/>
      <c r="G5" s="321"/>
      <c r="H5" s="322"/>
      <c r="I5" s="322"/>
      <c r="J5" s="322"/>
      <c r="K5" s="322"/>
      <c r="L5" s="322"/>
      <c r="M5" s="57" t="s">
        <v>79</v>
      </c>
      <c r="N5" s="261" t="s">
        <v>75</v>
      </c>
      <c r="O5" s="261"/>
      <c r="P5" s="261"/>
      <c r="Q5" s="261"/>
      <c r="R5" s="261"/>
      <c r="S5" s="62"/>
      <c r="T5" s="62"/>
      <c r="U5" s="63"/>
      <c r="V5" s="319" t="s">
        <v>90</v>
      </c>
      <c r="W5" s="320"/>
      <c r="X5" s="56"/>
      <c r="Y5" s="74" t="s">
        <v>76</v>
      </c>
      <c r="Z5" s="56"/>
      <c r="AA5" s="74" t="s">
        <v>77</v>
      </c>
      <c r="AB5" s="535" t="s">
        <v>98</v>
      </c>
      <c r="AC5" s="73" t="s">
        <v>78</v>
      </c>
      <c r="AD5" s="323"/>
      <c r="AE5" s="324"/>
      <c r="AI5" s="40" t="s">
        <v>70</v>
      </c>
      <c r="AJ5" s="58" t="s">
        <v>68</v>
      </c>
    </row>
    <row r="6" spans="1:37" x14ac:dyDescent="0.2">
      <c r="A6" s="267" t="s">
        <v>52</v>
      </c>
      <c r="B6" s="267"/>
      <c r="C6" s="267"/>
      <c r="D6" s="267"/>
      <c r="E6" s="267"/>
      <c r="F6" s="267"/>
      <c r="G6" s="268" t="s">
        <v>21</v>
      </c>
      <c r="H6" s="269"/>
      <c r="I6" s="269"/>
      <c r="J6" s="269"/>
      <c r="K6" s="269"/>
      <c r="L6" s="269"/>
      <c r="M6" s="269"/>
      <c r="N6" s="269"/>
      <c r="O6" s="269"/>
      <c r="P6" s="269"/>
      <c r="Q6" s="269"/>
      <c r="R6" s="269"/>
      <c r="S6" s="269"/>
      <c r="T6" s="269"/>
      <c r="U6" s="269"/>
      <c r="V6" s="269"/>
      <c r="W6" s="269"/>
      <c r="X6" s="269"/>
      <c r="Y6" s="269"/>
      <c r="Z6" s="269"/>
      <c r="AA6" s="270"/>
      <c r="AB6" s="243" t="s">
        <v>27</v>
      </c>
      <c r="AC6" s="246" t="s">
        <v>38</v>
      </c>
      <c r="AD6" s="247"/>
      <c r="AE6" s="248"/>
      <c r="AJ6" s="58" t="s">
        <v>69</v>
      </c>
    </row>
    <row r="7" spans="1:37" s="47" customFormat="1" x14ac:dyDescent="0.2">
      <c r="A7" s="255" t="s">
        <v>58</v>
      </c>
      <c r="B7" s="256" t="s">
        <v>60</v>
      </c>
      <c r="C7" s="255" t="s">
        <v>40</v>
      </c>
      <c r="D7" s="255" t="s">
        <v>61</v>
      </c>
      <c r="E7" s="255" t="s">
        <v>41</v>
      </c>
      <c r="F7" s="261" t="s">
        <v>42</v>
      </c>
      <c r="G7" s="263" t="s">
        <v>74</v>
      </c>
      <c r="H7" s="263"/>
      <c r="I7" s="263"/>
      <c r="J7" s="263"/>
      <c r="K7" s="263"/>
      <c r="L7" s="264" t="s">
        <v>25</v>
      </c>
      <c r="M7" s="223" t="s">
        <v>24</v>
      </c>
      <c r="N7" s="223"/>
      <c r="O7" s="223"/>
      <c r="P7" s="223"/>
      <c r="Q7" s="223"/>
      <c r="R7" s="223"/>
      <c r="S7" s="223"/>
      <c r="T7" s="223"/>
      <c r="U7" s="223"/>
      <c r="V7" s="223"/>
      <c r="W7" s="223"/>
      <c r="X7" s="223"/>
      <c r="Y7" s="223"/>
      <c r="Z7" s="223"/>
      <c r="AA7" s="223"/>
      <c r="AB7" s="244"/>
      <c r="AC7" s="249"/>
      <c r="AD7" s="250"/>
      <c r="AE7" s="251"/>
    </row>
    <row r="8" spans="1:37" s="47" customFormat="1" x14ac:dyDescent="0.2">
      <c r="A8" s="255"/>
      <c r="B8" s="257"/>
      <c r="C8" s="255"/>
      <c r="D8" s="255"/>
      <c r="E8" s="255"/>
      <c r="F8" s="261"/>
      <c r="G8" s="224" t="s">
        <v>43</v>
      </c>
      <c r="H8" s="224"/>
      <c r="I8" s="224"/>
      <c r="J8" s="224"/>
      <c r="K8" s="224"/>
      <c r="L8" s="265"/>
      <c r="M8" s="225" t="s">
        <v>54</v>
      </c>
      <c r="N8" s="225" t="s">
        <v>23</v>
      </c>
      <c r="O8" s="66"/>
      <c r="P8" s="67"/>
      <c r="Q8" s="67"/>
      <c r="R8" s="331" t="s">
        <v>45</v>
      </c>
      <c r="S8" s="48"/>
      <c r="T8" s="48"/>
      <c r="U8" s="227" t="s">
        <v>44</v>
      </c>
      <c r="V8" s="228"/>
      <c r="W8" s="229"/>
      <c r="X8" s="259" t="s">
        <v>59</v>
      </c>
      <c r="Y8" s="230" t="s">
        <v>49</v>
      </c>
      <c r="Z8" s="230"/>
      <c r="AA8" s="230"/>
      <c r="AB8" s="244"/>
      <c r="AC8" s="252"/>
      <c r="AD8" s="253"/>
      <c r="AE8" s="254"/>
    </row>
    <row r="9" spans="1:37" s="47" customFormat="1" ht="25.5" x14ac:dyDescent="0.2">
      <c r="A9" s="256"/>
      <c r="B9" s="258"/>
      <c r="C9" s="256"/>
      <c r="D9" s="256"/>
      <c r="E9" s="256"/>
      <c r="F9" s="262"/>
      <c r="G9" s="69" t="s">
        <v>8</v>
      </c>
      <c r="H9" s="70" t="s">
        <v>80</v>
      </c>
      <c r="I9" s="69" t="s">
        <v>9</v>
      </c>
      <c r="J9" s="70" t="s">
        <v>81</v>
      </c>
      <c r="K9" s="85" t="s">
        <v>10</v>
      </c>
      <c r="L9" s="266"/>
      <c r="M9" s="226"/>
      <c r="N9" s="226"/>
      <c r="O9" s="68"/>
      <c r="P9" s="68"/>
      <c r="Q9" s="68"/>
      <c r="R9" s="332"/>
      <c r="S9" s="49"/>
      <c r="T9" s="49"/>
      <c r="U9" s="71" t="s">
        <v>8</v>
      </c>
      <c r="V9" s="72" t="s">
        <v>9</v>
      </c>
      <c r="W9" s="71" t="s">
        <v>10</v>
      </c>
      <c r="X9" s="260"/>
      <c r="Y9" s="64" t="s">
        <v>93</v>
      </c>
      <c r="Z9" s="86" t="s">
        <v>47</v>
      </c>
      <c r="AA9" s="86" t="s">
        <v>48</v>
      </c>
      <c r="AB9" s="245"/>
      <c r="AC9" s="65" t="s">
        <v>47</v>
      </c>
      <c r="AD9" s="65" t="s">
        <v>50</v>
      </c>
      <c r="AE9" s="78" t="s">
        <v>51</v>
      </c>
      <c r="AF9" s="47" t="s">
        <v>99</v>
      </c>
    </row>
    <row r="10" spans="1:37" ht="25.5" x14ac:dyDescent="0.2">
      <c r="A10" s="536" t="s">
        <v>414</v>
      </c>
      <c r="B10" s="536" t="s">
        <v>415</v>
      </c>
      <c r="C10" s="235" t="s">
        <v>416</v>
      </c>
      <c r="D10" s="537" t="s">
        <v>67</v>
      </c>
      <c r="E10" s="235" t="s">
        <v>417</v>
      </c>
      <c r="F10" s="235" t="s">
        <v>418</v>
      </c>
      <c r="G10" s="238" t="s">
        <v>13</v>
      </c>
      <c r="H10" s="236" t="str">
        <f>IF(G10="(1) RARA VEZ","1", IF(G10="(2) IMPROBABLE","2",IF(G10="(3) POSIBLE","3",IF(G10="(4) PROBABLE","4",IF(G10="(5) CASI SEGURO","5","")))))</f>
        <v>1</v>
      </c>
      <c r="I10" s="279" t="s">
        <v>64</v>
      </c>
      <c r="J10" s="880" t="str">
        <f>IF(I10="(1) INSIGNIFICANTE","1",IF(I10="(2) MENOR","2",IF(I10="(3) MODERADO","3",IF(I10="(4) MAYOR","4",IF(I10="(5) CATASTRÓFICO","5","")))))</f>
        <v>2</v>
      </c>
      <c r="K10" s="881">
        <f>+H10*J10</f>
        <v>2</v>
      </c>
      <c r="L10" s="543" t="s">
        <v>419</v>
      </c>
      <c r="M10" s="50" t="s">
        <v>6</v>
      </c>
      <c r="N10" s="41" t="s">
        <v>11</v>
      </c>
      <c r="O10" s="79">
        <f>IF(N10="SÍ",15,"0")</f>
        <v>15</v>
      </c>
      <c r="P10" s="287">
        <f>SUM(O10:O16)</f>
        <v>85</v>
      </c>
      <c r="Q10" s="650">
        <f>IF(AND(P10&gt;=0,P10&lt;=50),0,IF(AND(P10&gt;50,P10&lt;=75),1,IF(AND(P10&gt;75,P10&lt;=100),2,"REVISAR")))</f>
        <v>2</v>
      </c>
      <c r="R10" s="333" t="s">
        <v>8</v>
      </c>
      <c r="S10" s="629">
        <f>IF(R10="PROBABILIDAD",H10-Q10,J10-Q10)</f>
        <v>-1</v>
      </c>
      <c r="T10" s="882">
        <f>IF($S10&lt;=0,1,$S10)</f>
        <v>1</v>
      </c>
      <c r="U10" s="883" t="str">
        <f>IF(AND($R10="PROBABILIDAD",$T10=1),$AK$2,IF(AND(R10="PROBABILIDAD",$T10=2),$AK$3,IF(AND($R10="PROBABILIDAD",$T10=3),$AK$4,IF(AND($R10="PROBABILIDAD",$T10=4),#REF!,IF(AND($R10="PROBABILIDAD",$T10=5),#REF!,$G10)))))</f>
        <v>(1) RARA VEZ</v>
      </c>
      <c r="V10" s="884" t="str">
        <f>IF(AND($R10="IMPACTO",$T10=1),$AJ$2,IF(AND(R10="IMPACTO",$T10=2),$AJ$3,IF(AND($R10="IMPACTO",$T10=3),$AJ$4,IF(AND($R10="IMPACTO",$T10=4),$AJ$5,IF(AND($R10="IMPACTO",$T10=5),$AJ$6,I10)))))</f>
        <v>(2) MENOR</v>
      </c>
      <c r="W10" s="881">
        <f>IF(R10="PROBABILIDAD",T10*J10,T10*H10)</f>
        <v>2</v>
      </c>
      <c r="X10" s="235" t="s">
        <v>420</v>
      </c>
      <c r="Y10" s="885">
        <v>43769</v>
      </c>
      <c r="Z10" s="235" t="s">
        <v>421</v>
      </c>
      <c r="AA10" s="235" t="s">
        <v>422</v>
      </c>
      <c r="AB10" s="886">
        <v>43707</v>
      </c>
      <c r="AC10" s="543" t="s">
        <v>423</v>
      </c>
      <c r="AD10" s="235" t="s">
        <v>424</v>
      </c>
      <c r="AE10" s="543" t="s">
        <v>425</v>
      </c>
      <c r="AF10" s="887" t="s">
        <v>426</v>
      </c>
      <c r="AG10" s="888"/>
      <c r="AH10" s="888"/>
      <c r="AI10" s="888"/>
      <c r="AJ10" s="888"/>
      <c r="AK10" s="888"/>
    </row>
    <row r="11" spans="1:37" ht="25.5" x14ac:dyDescent="0.2">
      <c r="A11" s="544"/>
      <c r="B11" s="544"/>
      <c r="C11" s="545"/>
      <c r="D11" s="546"/>
      <c r="E11" s="545"/>
      <c r="F11" s="545"/>
      <c r="G11" s="564"/>
      <c r="H11" s="276"/>
      <c r="I11" s="772"/>
      <c r="J11" s="880"/>
      <c r="K11" s="273"/>
      <c r="L11" s="552"/>
      <c r="M11" s="51" t="s">
        <v>7</v>
      </c>
      <c r="N11" s="41" t="s">
        <v>11</v>
      </c>
      <c r="O11" s="42">
        <f>IF(N11="SÍ",5,"0")</f>
        <v>5</v>
      </c>
      <c r="P11" s="889"/>
      <c r="Q11" s="655"/>
      <c r="R11" s="334"/>
      <c r="S11" s="654"/>
      <c r="T11" s="890"/>
      <c r="U11" s="891"/>
      <c r="V11" s="892"/>
      <c r="W11" s="273"/>
      <c r="X11" s="545"/>
      <c r="Y11" s="276"/>
      <c r="Z11" s="545"/>
      <c r="AA11" s="545"/>
      <c r="AB11" s="893"/>
      <c r="AC11" s="551"/>
      <c r="AD11" s="545"/>
      <c r="AE11" s="552"/>
      <c r="AF11" s="887"/>
      <c r="AG11" s="888"/>
      <c r="AH11" s="888"/>
      <c r="AI11" s="888"/>
      <c r="AJ11" s="888"/>
      <c r="AK11" s="888"/>
    </row>
    <row r="12" spans="1:37" x14ac:dyDescent="0.2">
      <c r="A12" s="544"/>
      <c r="B12" s="544"/>
      <c r="C12" s="545"/>
      <c r="D12" s="546"/>
      <c r="E12" s="545"/>
      <c r="F12" s="545"/>
      <c r="G12" s="564"/>
      <c r="H12" s="276"/>
      <c r="I12" s="772"/>
      <c r="J12" s="880"/>
      <c r="K12" s="275"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BAJA</v>
      </c>
      <c r="L12" s="552"/>
      <c r="M12" s="52" t="s">
        <v>3</v>
      </c>
      <c r="N12" s="41" t="s">
        <v>12</v>
      </c>
      <c r="O12" s="42" t="str">
        <f>IF(N12="SÍ",15,"0")</f>
        <v>0</v>
      </c>
      <c r="P12" s="889"/>
      <c r="Q12" s="655"/>
      <c r="R12" s="334"/>
      <c r="S12" s="654"/>
      <c r="T12" s="890"/>
      <c r="U12" s="891"/>
      <c r="V12" s="892"/>
      <c r="W12" s="275" t="s">
        <v>427</v>
      </c>
      <c r="X12" s="545"/>
      <c r="Y12" s="276"/>
      <c r="Z12" s="545"/>
      <c r="AA12" s="545"/>
      <c r="AB12" s="893"/>
      <c r="AC12" s="551"/>
      <c r="AD12" s="545"/>
      <c r="AE12" s="552"/>
      <c r="AF12" s="887"/>
      <c r="AG12" s="888"/>
      <c r="AH12" s="888"/>
      <c r="AI12" s="888"/>
      <c r="AJ12" s="888"/>
      <c r="AK12" s="888"/>
    </row>
    <row r="13" spans="1:37" x14ac:dyDescent="0.2">
      <c r="A13" s="544"/>
      <c r="B13" s="544"/>
      <c r="C13" s="545"/>
      <c r="D13" s="546"/>
      <c r="E13" s="545"/>
      <c r="F13" s="545"/>
      <c r="G13" s="564"/>
      <c r="H13" s="276"/>
      <c r="I13" s="772"/>
      <c r="J13" s="880"/>
      <c r="K13" s="894"/>
      <c r="L13" s="552"/>
      <c r="M13" s="52" t="s">
        <v>4</v>
      </c>
      <c r="N13" s="41" t="s">
        <v>11</v>
      </c>
      <c r="O13" s="42">
        <f>IF(N13="SÍ",10,"0")</f>
        <v>10</v>
      </c>
      <c r="P13" s="889"/>
      <c r="Q13" s="655"/>
      <c r="R13" s="334"/>
      <c r="S13" s="654"/>
      <c r="T13" s="890"/>
      <c r="U13" s="891"/>
      <c r="V13" s="892"/>
      <c r="W13" s="894"/>
      <c r="X13" s="545"/>
      <c r="Y13" s="276"/>
      <c r="Z13" s="545"/>
      <c r="AA13" s="545"/>
      <c r="AB13" s="893"/>
      <c r="AC13" s="551"/>
      <c r="AD13" s="545"/>
      <c r="AE13" s="552"/>
      <c r="AF13" s="887"/>
      <c r="AG13" s="888"/>
      <c r="AH13" s="888"/>
      <c r="AI13" s="888"/>
      <c r="AJ13" s="888"/>
      <c r="AK13" s="888"/>
    </row>
    <row r="14" spans="1:37" ht="25.5" x14ac:dyDescent="0.2">
      <c r="A14" s="544"/>
      <c r="B14" s="544"/>
      <c r="C14" s="545"/>
      <c r="D14" s="546"/>
      <c r="E14" s="545"/>
      <c r="F14" s="545"/>
      <c r="G14" s="564"/>
      <c r="H14" s="276"/>
      <c r="I14" s="772"/>
      <c r="J14" s="880"/>
      <c r="K14" s="894"/>
      <c r="L14" s="552"/>
      <c r="M14" s="51" t="s">
        <v>36</v>
      </c>
      <c r="N14" s="41" t="s">
        <v>11</v>
      </c>
      <c r="O14" s="42">
        <f>IF(N14="SÍ",15,"0")</f>
        <v>15</v>
      </c>
      <c r="P14" s="889"/>
      <c r="Q14" s="655"/>
      <c r="R14" s="334"/>
      <c r="S14" s="654"/>
      <c r="T14" s="890"/>
      <c r="U14" s="891"/>
      <c r="V14" s="892"/>
      <c r="W14" s="894"/>
      <c r="X14" s="545"/>
      <c r="Y14" s="276"/>
      <c r="Z14" s="545"/>
      <c r="AA14" s="545"/>
      <c r="AB14" s="893"/>
      <c r="AC14" s="551"/>
      <c r="AD14" s="545"/>
      <c r="AE14" s="552"/>
      <c r="AF14" s="887"/>
      <c r="AG14" s="888"/>
      <c r="AH14" s="888"/>
      <c r="AI14" s="888"/>
      <c r="AJ14" s="888"/>
      <c r="AK14" s="888"/>
    </row>
    <row r="15" spans="1:37" ht="25.5" x14ac:dyDescent="0.2">
      <c r="A15" s="544"/>
      <c r="B15" s="544"/>
      <c r="C15" s="545"/>
      <c r="D15" s="546"/>
      <c r="E15" s="545"/>
      <c r="F15" s="545"/>
      <c r="G15" s="564"/>
      <c r="H15" s="276"/>
      <c r="I15" s="772"/>
      <c r="J15" s="880"/>
      <c r="K15" s="894"/>
      <c r="L15" s="552"/>
      <c r="M15" s="51" t="s">
        <v>5</v>
      </c>
      <c r="N15" s="41" t="s">
        <v>11</v>
      </c>
      <c r="O15" s="42">
        <f>IF(N15="SÍ",10,"0")</f>
        <v>10</v>
      </c>
      <c r="P15" s="889"/>
      <c r="Q15" s="655"/>
      <c r="R15" s="334"/>
      <c r="S15" s="654"/>
      <c r="T15" s="890"/>
      <c r="U15" s="891"/>
      <c r="V15" s="892"/>
      <c r="W15" s="894"/>
      <c r="X15" s="545"/>
      <c r="Y15" s="276"/>
      <c r="Z15" s="545"/>
      <c r="AA15" s="545"/>
      <c r="AB15" s="893"/>
      <c r="AC15" s="551"/>
      <c r="AD15" s="545"/>
      <c r="AE15" s="552"/>
      <c r="AF15" s="895"/>
      <c r="AG15" s="896"/>
      <c r="AH15" s="896"/>
      <c r="AI15" s="896"/>
      <c r="AJ15" s="896"/>
      <c r="AK15" s="896"/>
    </row>
    <row r="16" spans="1:37" ht="25.5" x14ac:dyDescent="0.2">
      <c r="A16" s="568"/>
      <c r="B16" s="568"/>
      <c r="C16" s="553"/>
      <c r="D16" s="554"/>
      <c r="E16" s="553"/>
      <c r="F16" s="553"/>
      <c r="G16" s="571"/>
      <c r="H16" s="277"/>
      <c r="I16" s="786"/>
      <c r="J16" s="880"/>
      <c r="K16" s="897"/>
      <c r="L16" s="556"/>
      <c r="M16" s="53" t="s">
        <v>35</v>
      </c>
      <c r="N16" s="41" t="s">
        <v>11</v>
      </c>
      <c r="O16" s="42">
        <f>IF(N16="SÍ",30,"0")</f>
        <v>30</v>
      </c>
      <c r="P16" s="898"/>
      <c r="Q16" s="658"/>
      <c r="R16" s="899"/>
      <c r="S16" s="657"/>
      <c r="T16" s="900"/>
      <c r="U16" s="901"/>
      <c r="V16" s="902"/>
      <c r="W16" s="897"/>
      <c r="X16" s="553"/>
      <c r="Y16" s="277"/>
      <c r="Z16" s="553"/>
      <c r="AA16" s="553"/>
      <c r="AB16" s="903"/>
      <c r="AC16" s="555"/>
      <c r="AD16" s="553"/>
      <c r="AE16" s="556"/>
      <c r="AF16" s="895"/>
      <c r="AG16" s="896"/>
      <c r="AH16" s="896"/>
      <c r="AI16" s="896"/>
      <c r="AJ16" s="896"/>
      <c r="AK16" s="896"/>
    </row>
    <row r="17" spans="1:38" ht="50.25" customHeight="1" x14ac:dyDescent="0.2">
      <c r="A17" s="536" t="s">
        <v>414</v>
      </c>
      <c r="B17" s="536" t="s">
        <v>415</v>
      </c>
      <c r="C17" s="234" t="s">
        <v>428</v>
      </c>
      <c r="D17" s="234" t="s">
        <v>67</v>
      </c>
      <c r="E17" s="234" t="s">
        <v>429</v>
      </c>
      <c r="F17" s="234" t="s">
        <v>430</v>
      </c>
      <c r="G17" s="237" t="s">
        <v>14</v>
      </c>
      <c r="H17" s="236" t="str">
        <f>IF(G17="(1) RARA VEZ","1", IF(G17="(2) IMPROBABLE","2",IF(G17="(3) POSIBLE","3",IF(G17="(4) PROBABLE","4",IF(G17="(5) CASI SEGURO","5","")))))</f>
        <v>2</v>
      </c>
      <c r="I17" s="278" t="s">
        <v>64</v>
      </c>
      <c r="J17" s="880" t="str">
        <f>IF(I17="(1) INSIGNIFICANTE","1",IF(I17="(2) MENOR","2",IF(I17="(3) MODERADO","3",IF(I17="(4) MAYOR","4",IF(I17="(5) CATASTRÓFICO","5","")))))</f>
        <v>2</v>
      </c>
      <c r="K17" s="881">
        <f>+H17*J17</f>
        <v>4</v>
      </c>
      <c r="L17" s="543" t="s">
        <v>431</v>
      </c>
      <c r="M17" s="50" t="s">
        <v>6</v>
      </c>
      <c r="N17" s="41" t="s">
        <v>11</v>
      </c>
      <c r="O17" s="79">
        <f>IF(N17="SÍ",15,"0")</f>
        <v>15</v>
      </c>
      <c r="P17" s="287">
        <f>SUM(O17:O23)</f>
        <v>55</v>
      </c>
      <c r="Q17" s="239">
        <f>IF(AND(P17&gt;=0,P17&lt;=50),0,IF(AND(P17&gt;50,P17&lt;=75),1,IF(AND(P17&gt;75,P17&lt;=100),2,"REVISAR")))</f>
        <v>1</v>
      </c>
      <c r="R17" s="333" t="s">
        <v>8</v>
      </c>
      <c r="S17" s="239">
        <f>IF(R17="PROBABILIDAD",H17-Q17,J17-Q17)</f>
        <v>1</v>
      </c>
      <c r="T17" s="241">
        <f>IF($S17&lt;=0,1,$S17)</f>
        <v>1</v>
      </c>
      <c r="U17" s="280" t="str">
        <f>IF(AND($R17="PROBABILIDAD",$T17=1),$AK$2,IF(AND(R17="PROBABILIDAD",$T17=2),$AK$3,IF(AND($R17="PROBABILIDAD",$T17=3),$AK$4,IF(AND($R17="PROBABILIDAD",$T17=4),#REF!,IF(AND($R17="PROBABILIDAD",$T17=5),#REF!,$G17)))))</f>
        <v>(1) RARA VEZ</v>
      </c>
      <c r="V17" s="283" t="str">
        <f>IF(AND($R17="IMPACTO",$T17=1),$AJ$2,IF(AND(R17="IMPACTO",$T17=2),$AJ$3,IF(AND($R17="IMPACTO",$T17=3),$AJ$4,IF(AND($R17="IMPACTO",$T17=4),$AJ$5,IF(AND($R17="IMPACTO",$T17=5),$AJ$6,I17)))))</f>
        <v>(2) MENOR</v>
      </c>
      <c r="W17" s="881">
        <f>IF(R17="PROBABILIDAD",T17*J17,T17*H17)</f>
        <v>2</v>
      </c>
      <c r="X17" s="235" t="s">
        <v>432</v>
      </c>
      <c r="Y17" s="540">
        <v>43769</v>
      </c>
      <c r="Z17" s="235" t="s">
        <v>433</v>
      </c>
      <c r="AA17" s="904" t="s">
        <v>434</v>
      </c>
      <c r="AB17" s="886">
        <v>43707</v>
      </c>
      <c r="AC17" s="543" t="s">
        <v>435</v>
      </c>
      <c r="AD17" s="235" t="s">
        <v>424</v>
      </c>
      <c r="AE17" s="768" t="s">
        <v>436</v>
      </c>
      <c r="AF17" s="905" t="s">
        <v>437</v>
      </c>
      <c r="AG17" s="906"/>
      <c r="AH17" s="906"/>
      <c r="AI17" s="906"/>
      <c r="AJ17" s="906"/>
      <c r="AK17" s="906"/>
    </row>
    <row r="18" spans="1:38" ht="48" customHeight="1" x14ac:dyDescent="0.2">
      <c r="A18" s="544"/>
      <c r="B18" s="544"/>
      <c r="C18" s="212"/>
      <c r="D18" s="212"/>
      <c r="E18" s="234"/>
      <c r="F18" s="212"/>
      <c r="G18" s="237"/>
      <c r="H18" s="276"/>
      <c r="I18" s="278"/>
      <c r="J18" s="880"/>
      <c r="K18" s="273"/>
      <c r="L18" s="552"/>
      <c r="M18" s="51" t="s">
        <v>7</v>
      </c>
      <c r="N18" s="41" t="s">
        <v>11</v>
      </c>
      <c r="O18" s="42">
        <f>IF(N18="SÍ",5,"0")</f>
        <v>5</v>
      </c>
      <c r="P18" s="288"/>
      <c r="Q18" s="240"/>
      <c r="R18" s="334"/>
      <c r="S18" s="240"/>
      <c r="T18" s="242"/>
      <c r="U18" s="281"/>
      <c r="V18" s="284"/>
      <c r="W18" s="273"/>
      <c r="X18" s="545"/>
      <c r="Y18" s="549"/>
      <c r="Z18" s="545"/>
      <c r="AA18" s="907"/>
      <c r="AB18" s="893"/>
      <c r="AC18" s="551"/>
      <c r="AD18" s="545"/>
      <c r="AE18" s="776"/>
      <c r="AF18" s="905"/>
      <c r="AG18" s="906"/>
      <c r="AH18" s="906"/>
      <c r="AI18" s="906"/>
      <c r="AJ18" s="906"/>
      <c r="AK18" s="906"/>
    </row>
    <row r="19" spans="1:38" ht="33" customHeight="1" x14ac:dyDescent="0.2">
      <c r="A19" s="544"/>
      <c r="B19" s="544"/>
      <c r="C19" s="212"/>
      <c r="D19" s="212"/>
      <c r="E19" s="234"/>
      <c r="F19" s="212"/>
      <c r="G19" s="237"/>
      <c r="H19" s="276"/>
      <c r="I19" s="278"/>
      <c r="J19" s="880"/>
      <c r="K19" s="275"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BAJA</v>
      </c>
      <c r="L19" s="552"/>
      <c r="M19" s="52" t="s">
        <v>3</v>
      </c>
      <c r="N19" s="41" t="s">
        <v>12</v>
      </c>
      <c r="O19" s="42" t="str">
        <f>IF(N19="SÍ",15,"0")</f>
        <v>0</v>
      </c>
      <c r="P19" s="288"/>
      <c r="Q19" s="240"/>
      <c r="R19" s="334"/>
      <c r="S19" s="240"/>
      <c r="T19" s="242"/>
      <c r="U19" s="281"/>
      <c r="V19" s="284"/>
      <c r="W19" s="275" t="s">
        <v>427</v>
      </c>
      <c r="X19" s="545"/>
      <c r="Y19" s="549"/>
      <c r="Z19" s="545"/>
      <c r="AA19" s="907"/>
      <c r="AB19" s="893"/>
      <c r="AC19" s="551"/>
      <c r="AD19" s="545"/>
      <c r="AE19" s="776"/>
      <c r="AF19" s="905"/>
      <c r="AG19" s="906"/>
      <c r="AH19" s="906"/>
      <c r="AI19" s="906"/>
      <c r="AJ19" s="906"/>
      <c r="AK19" s="906"/>
    </row>
    <row r="20" spans="1:38" ht="26.25" customHeight="1" x14ac:dyDescent="0.2">
      <c r="A20" s="544"/>
      <c r="B20" s="544"/>
      <c r="C20" s="212"/>
      <c r="D20" s="212"/>
      <c r="E20" s="234"/>
      <c r="F20" s="212"/>
      <c r="G20" s="237"/>
      <c r="H20" s="276"/>
      <c r="I20" s="278"/>
      <c r="J20" s="880"/>
      <c r="K20" s="894"/>
      <c r="L20" s="552"/>
      <c r="M20" s="52" t="s">
        <v>4</v>
      </c>
      <c r="N20" s="41" t="s">
        <v>11</v>
      </c>
      <c r="O20" s="42">
        <f>IF(N20="SÍ",10,"0")</f>
        <v>10</v>
      </c>
      <c r="P20" s="288"/>
      <c r="Q20" s="240"/>
      <c r="R20" s="334"/>
      <c r="S20" s="240"/>
      <c r="T20" s="242"/>
      <c r="U20" s="281"/>
      <c r="V20" s="284"/>
      <c r="W20" s="894"/>
      <c r="X20" s="545"/>
      <c r="Y20" s="549"/>
      <c r="Z20" s="545"/>
      <c r="AA20" s="907"/>
      <c r="AB20" s="893"/>
      <c r="AC20" s="551"/>
      <c r="AD20" s="545"/>
      <c r="AE20" s="776"/>
      <c r="AF20" s="905"/>
      <c r="AG20" s="906"/>
      <c r="AH20" s="906"/>
      <c r="AI20" s="906"/>
      <c r="AJ20" s="906"/>
      <c r="AK20" s="906"/>
    </row>
    <row r="21" spans="1:38" ht="45" customHeight="1" x14ac:dyDescent="0.2">
      <c r="A21" s="544"/>
      <c r="B21" s="544"/>
      <c r="C21" s="212"/>
      <c r="D21" s="212"/>
      <c r="E21" s="234"/>
      <c r="F21" s="212"/>
      <c r="G21" s="237"/>
      <c r="H21" s="276"/>
      <c r="I21" s="278"/>
      <c r="J21" s="880"/>
      <c r="K21" s="894"/>
      <c r="L21" s="552"/>
      <c r="M21" s="51" t="s">
        <v>36</v>
      </c>
      <c r="N21" s="41" t="s">
        <v>11</v>
      </c>
      <c r="O21" s="42">
        <f>IF(N21="SÍ",15,"0")</f>
        <v>15</v>
      </c>
      <c r="P21" s="288"/>
      <c r="Q21" s="240"/>
      <c r="R21" s="334"/>
      <c r="S21" s="240"/>
      <c r="T21" s="242"/>
      <c r="U21" s="281"/>
      <c r="V21" s="284"/>
      <c r="W21" s="894"/>
      <c r="X21" s="545"/>
      <c r="Y21" s="549"/>
      <c r="Z21" s="545"/>
      <c r="AA21" s="907"/>
      <c r="AB21" s="893"/>
      <c r="AC21" s="551"/>
      <c r="AD21" s="545"/>
      <c r="AE21" s="776"/>
      <c r="AF21" s="905"/>
      <c r="AG21" s="906"/>
      <c r="AH21" s="906"/>
      <c r="AI21" s="906"/>
      <c r="AJ21" s="906"/>
      <c r="AK21" s="906"/>
    </row>
    <row r="22" spans="1:38" ht="51" customHeight="1" x14ac:dyDescent="0.2">
      <c r="A22" s="544"/>
      <c r="B22" s="544"/>
      <c r="C22" s="212"/>
      <c r="D22" s="212"/>
      <c r="E22" s="234"/>
      <c r="F22" s="212"/>
      <c r="G22" s="237"/>
      <c r="H22" s="276"/>
      <c r="I22" s="278"/>
      <c r="J22" s="880"/>
      <c r="K22" s="894"/>
      <c r="L22" s="552"/>
      <c r="M22" s="51" t="s">
        <v>5</v>
      </c>
      <c r="N22" s="41" t="s">
        <v>11</v>
      </c>
      <c r="O22" s="42">
        <f>IF(N22="SÍ",10,"0")</f>
        <v>10</v>
      </c>
      <c r="P22" s="288"/>
      <c r="Q22" s="240"/>
      <c r="R22" s="334"/>
      <c r="S22" s="240"/>
      <c r="T22" s="242"/>
      <c r="U22" s="281"/>
      <c r="V22" s="284"/>
      <c r="W22" s="894"/>
      <c r="X22" s="545"/>
      <c r="Y22" s="549"/>
      <c r="Z22" s="545"/>
      <c r="AA22" s="907"/>
      <c r="AB22" s="893"/>
      <c r="AC22" s="551"/>
      <c r="AD22" s="545"/>
      <c r="AE22" s="776"/>
      <c r="AF22" s="908"/>
      <c r="AG22" s="909"/>
      <c r="AH22" s="909"/>
      <c r="AI22" s="909"/>
      <c r="AJ22" s="909"/>
      <c r="AK22" s="909"/>
    </row>
    <row r="23" spans="1:38" ht="39.75" customHeight="1" x14ac:dyDescent="0.2">
      <c r="A23" s="568"/>
      <c r="B23" s="568"/>
      <c r="C23" s="236"/>
      <c r="D23" s="236"/>
      <c r="E23" s="235"/>
      <c r="F23" s="236"/>
      <c r="G23" s="238"/>
      <c r="H23" s="277"/>
      <c r="I23" s="279"/>
      <c r="J23" s="880"/>
      <c r="K23" s="897"/>
      <c r="L23" s="556"/>
      <c r="M23" s="53" t="s">
        <v>35</v>
      </c>
      <c r="N23" s="41" t="s">
        <v>12</v>
      </c>
      <c r="O23" s="42" t="str">
        <f>IF(N23="SÍ",30,"0")</f>
        <v>0</v>
      </c>
      <c r="P23" s="288"/>
      <c r="Q23" s="240"/>
      <c r="R23" s="334"/>
      <c r="S23" s="240"/>
      <c r="T23" s="242"/>
      <c r="U23" s="282"/>
      <c r="V23" s="285"/>
      <c r="W23" s="897"/>
      <c r="X23" s="553"/>
      <c r="Y23" s="549"/>
      <c r="Z23" s="553"/>
      <c r="AA23" s="910"/>
      <c r="AB23" s="903"/>
      <c r="AC23" s="555"/>
      <c r="AD23" s="553"/>
      <c r="AE23" s="911"/>
      <c r="AF23" s="908"/>
      <c r="AG23" s="909"/>
      <c r="AH23" s="909"/>
      <c r="AI23" s="909"/>
      <c r="AJ23" s="909"/>
      <c r="AK23" s="909"/>
    </row>
    <row r="24" spans="1:38" ht="32.25" customHeight="1" x14ac:dyDescent="0.25">
      <c r="A24" s="216" t="s">
        <v>94</v>
      </c>
      <c r="B24" s="216"/>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607" t="s">
        <v>244</v>
      </c>
      <c r="AG24" s="608" t="s">
        <v>245</v>
      </c>
      <c r="AH24" s="608"/>
      <c r="AI24" s="608"/>
      <c r="AJ24" s="608"/>
      <c r="AK24" s="608"/>
      <c r="AL24" s="912"/>
    </row>
    <row r="25" spans="1:38" ht="21.75" customHeight="1" x14ac:dyDescent="0.25">
      <c r="A25" s="298" t="s">
        <v>34</v>
      </c>
      <c r="B25" s="298"/>
      <c r="C25" s="299"/>
      <c r="D25" s="299"/>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607"/>
      <c r="AG25" s="608"/>
      <c r="AH25" s="608"/>
      <c r="AI25" s="608"/>
      <c r="AJ25" s="608"/>
      <c r="AK25" s="608"/>
      <c r="AL25" s="912"/>
    </row>
    <row r="26" spans="1:38" ht="27.75" customHeight="1" x14ac:dyDescent="0.25">
      <c r="A26" s="304" t="s">
        <v>55</v>
      </c>
      <c r="B26" s="304"/>
      <c r="C26" s="913" t="s">
        <v>71</v>
      </c>
      <c r="D26" s="913"/>
      <c r="E26" s="913"/>
      <c r="F26" s="913"/>
      <c r="G26" s="913"/>
      <c r="H26" s="913"/>
      <c r="I26" s="913"/>
      <c r="J26" s="913"/>
      <c r="K26" s="913"/>
      <c r="L26" s="913"/>
      <c r="M26" s="913"/>
      <c r="N26" s="913"/>
      <c r="O26" s="913"/>
      <c r="P26" s="913"/>
      <c r="Q26" s="913"/>
      <c r="R26" s="913"/>
      <c r="S26" s="913"/>
      <c r="T26" s="913"/>
      <c r="U26" s="913"/>
      <c r="V26" s="913"/>
      <c r="W26" s="913"/>
      <c r="X26" s="913"/>
      <c r="Y26" s="913"/>
      <c r="Z26" s="300" t="s">
        <v>91</v>
      </c>
      <c r="AA26" s="300"/>
      <c r="AB26" s="300"/>
      <c r="AC26" s="310" t="s">
        <v>26</v>
      </c>
      <c r="AD26" s="311"/>
      <c r="AE26" s="312"/>
      <c r="AF26" s="607"/>
      <c r="AG26" s="608"/>
      <c r="AH26" s="608"/>
      <c r="AI26" s="608"/>
      <c r="AJ26" s="608"/>
      <c r="AK26" s="608"/>
      <c r="AL26" s="912"/>
    </row>
    <row r="27" spans="1:38" s="43" customFormat="1" ht="27.75" customHeight="1" x14ac:dyDescent="0.25">
      <c r="A27" s="574">
        <v>1</v>
      </c>
      <c r="B27" s="914"/>
      <c r="C27" s="915" t="s">
        <v>438</v>
      </c>
      <c r="D27" s="915"/>
      <c r="E27" s="915"/>
      <c r="F27" s="915"/>
      <c r="G27" s="915"/>
      <c r="H27" s="915"/>
      <c r="I27" s="915"/>
      <c r="J27" s="915"/>
      <c r="K27" s="915"/>
      <c r="L27" s="915"/>
      <c r="M27" s="915"/>
      <c r="N27" s="915"/>
      <c r="O27" s="915"/>
      <c r="P27" s="915"/>
      <c r="Q27" s="915"/>
      <c r="R27" s="915"/>
      <c r="S27" s="915"/>
      <c r="T27" s="915"/>
      <c r="U27" s="915"/>
      <c r="V27" s="915"/>
      <c r="W27" s="915"/>
      <c r="X27" s="915"/>
      <c r="Y27" s="915"/>
      <c r="Z27" s="916">
        <v>43490</v>
      </c>
      <c r="AA27" s="326"/>
      <c r="AB27" s="326"/>
      <c r="AC27" s="915" t="s">
        <v>439</v>
      </c>
      <c r="AD27" s="915"/>
      <c r="AE27" s="915"/>
      <c r="AF27" s="607"/>
      <c r="AG27" s="608"/>
      <c r="AH27" s="608"/>
      <c r="AI27" s="608"/>
      <c r="AJ27" s="608"/>
      <c r="AK27" s="608"/>
      <c r="AL27" s="912"/>
    </row>
    <row r="28" spans="1:38" s="43" customFormat="1" ht="27.75" customHeight="1" x14ac:dyDescent="0.2">
      <c r="A28" s="574">
        <v>2</v>
      </c>
      <c r="B28" s="914"/>
      <c r="C28" s="915" t="s">
        <v>440</v>
      </c>
      <c r="D28" s="915"/>
      <c r="E28" s="915"/>
      <c r="F28" s="915"/>
      <c r="G28" s="915"/>
      <c r="H28" s="915"/>
      <c r="I28" s="915"/>
      <c r="J28" s="915"/>
      <c r="K28" s="915"/>
      <c r="L28" s="915"/>
      <c r="M28" s="915"/>
      <c r="N28" s="915"/>
      <c r="O28" s="915"/>
      <c r="P28" s="915"/>
      <c r="Q28" s="915"/>
      <c r="R28" s="915"/>
      <c r="S28" s="915"/>
      <c r="T28" s="915"/>
      <c r="U28" s="915"/>
      <c r="V28" s="915"/>
      <c r="W28" s="915"/>
      <c r="X28" s="915"/>
      <c r="Y28" s="915"/>
      <c r="Z28" s="326"/>
      <c r="AA28" s="326"/>
      <c r="AB28" s="326"/>
      <c r="AC28" s="915" t="s">
        <v>439</v>
      </c>
      <c r="AD28" s="915"/>
      <c r="AE28" s="915"/>
    </row>
    <row r="29" spans="1:38" s="43" customFormat="1" ht="27.75" customHeight="1" x14ac:dyDescent="0.2">
      <c r="A29" s="574">
        <v>3</v>
      </c>
      <c r="B29" s="914"/>
      <c r="C29" s="915" t="s">
        <v>441</v>
      </c>
      <c r="D29" s="915"/>
      <c r="E29" s="915"/>
      <c r="F29" s="915"/>
      <c r="G29" s="915"/>
      <c r="H29" s="915"/>
      <c r="I29" s="915"/>
      <c r="J29" s="915"/>
      <c r="K29" s="915"/>
      <c r="L29" s="915"/>
      <c r="M29" s="915"/>
      <c r="N29" s="915"/>
      <c r="O29" s="915"/>
      <c r="P29" s="915"/>
      <c r="Q29" s="915"/>
      <c r="R29" s="915"/>
      <c r="S29" s="915"/>
      <c r="T29" s="915"/>
      <c r="U29" s="915"/>
      <c r="V29" s="915"/>
      <c r="W29" s="915"/>
      <c r="X29" s="915"/>
      <c r="Y29" s="915"/>
      <c r="Z29" s="916">
        <v>43593</v>
      </c>
      <c r="AA29" s="326"/>
      <c r="AB29" s="326"/>
      <c r="AC29" s="915" t="s">
        <v>442</v>
      </c>
      <c r="AD29" s="915"/>
      <c r="AE29" s="915"/>
    </row>
    <row r="30" spans="1:38" s="43" customFormat="1" ht="27.75" customHeight="1" x14ac:dyDescent="0.2">
      <c r="A30" s="917">
        <v>4</v>
      </c>
      <c r="B30" s="918"/>
      <c r="C30" s="919" t="s">
        <v>443</v>
      </c>
      <c r="D30" s="919"/>
      <c r="E30" s="919"/>
      <c r="F30" s="919"/>
      <c r="G30" s="919"/>
      <c r="H30" s="919"/>
      <c r="I30" s="919"/>
      <c r="J30" s="919"/>
      <c r="K30" s="919"/>
      <c r="L30" s="919"/>
      <c r="M30" s="919"/>
      <c r="N30" s="919"/>
      <c r="O30" s="919"/>
      <c r="P30" s="919"/>
      <c r="Q30" s="919"/>
      <c r="R30" s="919"/>
      <c r="S30" s="919"/>
      <c r="T30" s="919"/>
      <c r="U30" s="919"/>
      <c r="V30" s="919"/>
      <c r="W30" s="919"/>
      <c r="X30" s="919"/>
      <c r="Y30" s="919"/>
      <c r="Z30" s="920">
        <v>43707</v>
      </c>
      <c r="AA30" s="921"/>
      <c r="AB30" s="921"/>
      <c r="AC30" s="919" t="s">
        <v>442</v>
      </c>
      <c r="AD30" s="919"/>
      <c r="AE30" s="919"/>
    </row>
    <row r="31" spans="1:38" ht="15" customHeight="1" x14ac:dyDescent="0.2">
      <c r="A31" s="291" t="s">
        <v>37</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c r="Z31" s="292"/>
      <c r="AA31" s="292"/>
      <c r="AB31" s="292"/>
      <c r="AC31" s="292"/>
      <c r="AD31" s="292"/>
      <c r="AE31" s="293"/>
    </row>
    <row r="32" spans="1:38" ht="30.75" customHeight="1" x14ac:dyDescent="0.2">
      <c r="A32" s="210" t="s">
        <v>26</v>
      </c>
      <c r="B32" s="881"/>
      <c r="C32" s="881"/>
      <c r="D32" s="881"/>
      <c r="E32" s="881"/>
      <c r="F32" s="881"/>
      <c r="G32" s="210" t="s">
        <v>82</v>
      </c>
      <c r="H32" s="881"/>
      <c r="I32" s="881"/>
      <c r="J32" s="881"/>
      <c r="K32" s="881"/>
      <c r="L32" s="881"/>
      <c r="M32" s="881"/>
      <c r="N32" s="210" t="s">
        <v>73</v>
      </c>
      <c r="O32" s="210"/>
      <c r="P32" s="210"/>
      <c r="Q32" s="210"/>
      <c r="R32" s="210"/>
      <c r="S32" s="210"/>
      <c r="T32" s="210"/>
      <c r="U32" s="881"/>
      <c r="V32" s="881"/>
      <c r="W32" s="881"/>
      <c r="X32" s="881"/>
      <c r="Y32" s="881"/>
      <c r="Z32" s="881"/>
      <c r="AA32" s="211" t="str">
        <f>IF(OR(X5="X",U5="X"),"APOYO OFICINA ASESORA DE PLANEACIÓN","APOYO OFICINA DE CONTROL INTERNO")</f>
        <v>APOYO OFICINA DE CONTROL INTERNO</v>
      </c>
      <c r="AB32" s="211"/>
      <c r="AC32" s="211"/>
      <c r="AD32" s="211"/>
      <c r="AE32" s="211"/>
      <c r="AF32" s="60"/>
      <c r="AG32" s="60"/>
      <c r="AH32" s="44"/>
    </row>
    <row r="33" spans="1:34" ht="25.5" x14ac:dyDescent="0.2">
      <c r="A33" s="75" t="s">
        <v>95</v>
      </c>
      <c r="B33" s="915" t="s">
        <v>444</v>
      </c>
      <c r="C33" s="915"/>
      <c r="D33" s="915"/>
      <c r="E33" s="915"/>
      <c r="F33" s="915"/>
      <c r="G33" s="76" t="s">
        <v>95</v>
      </c>
      <c r="H33" s="915" t="s">
        <v>445</v>
      </c>
      <c r="I33" s="915"/>
      <c r="J33" s="915"/>
      <c r="K33" s="915"/>
      <c r="L33" s="915"/>
      <c r="M33" s="915"/>
      <c r="N33" s="329" t="s">
        <v>95</v>
      </c>
      <c r="O33" s="329"/>
      <c r="P33" s="329"/>
      <c r="Q33" s="329"/>
      <c r="R33" s="330"/>
      <c r="S33" s="54"/>
      <c r="T33" s="922"/>
      <c r="U33" s="915" t="s">
        <v>161</v>
      </c>
      <c r="V33" s="915"/>
      <c r="W33" s="915"/>
      <c r="X33" s="915"/>
      <c r="Y33" s="915"/>
      <c r="Z33" s="915"/>
      <c r="AA33" s="77" t="s">
        <v>95</v>
      </c>
      <c r="AB33" s="325"/>
      <c r="AC33" s="326"/>
      <c r="AD33" s="326"/>
      <c r="AE33" s="327"/>
      <c r="AF33" s="60"/>
      <c r="AG33" s="60"/>
      <c r="AH33" s="44"/>
    </row>
    <row r="34" spans="1:34" s="43" customFormat="1" x14ac:dyDescent="0.2">
      <c r="A34" s="88" t="s">
        <v>32</v>
      </c>
      <c r="B34" s="923" t="s">
        <v>446</v>
      </c>
      <c r="C34" s="923"/>
      <c r="D34" s="923"/>
      <c r="E34" s="923"/>
      <c r="F34" s="923"/>
      <c r="G34" s="89" t="s">
        <v>32</v>
      </c>
      <c r="H34" s="923" t="s">
        <v>439</v>
      </c>
      <c r="I34" s="923"/>
      <c r="J34" s="923"/>
      <c r="K34" s="923"/>
      <c r="L34" s="923"/>
      <c r="M34" s="923"/>
      <c r="N34" s="924" t="s">
        <v>32</v>
      </c>
      <c r="O34" s="54"/>
      <c r="P34" s="54"/>
      <c r="Q34" s="54"/>
      <c r="R34" s="54"/>
      <c r="S34" s="54"/>
      <c r="T34" s="922"/>
      <c r="U34" s="923" t="s">
        <v>300</v>
      </c>
      <c r="V34" s="923"/>
      <c r="W34" s="923"/>
      <c r="X34" s="923"/>
      <c r="Y34" s="923"/>
      <c r="Z34" s="923"/>
      <c r="AA34" s="90" t="s">
        <v>32</v>
      </c>
      <c r="AB34" s="212"/>
      <c r="AC34" s="212"/>
      <c r="AD34" s="212"/>
      <c r="AE34" s="212"/>
      <c r="AF34" s="61"/>
      <c r="AG34" s="61"/>
      <c r="AH34" s="45"/>
    </row>
    <row r="35" spans="1:34" s="43" customFormat="1" x14ac:dyDescent="0.2">
      <c r="A35" s="88" t="s">
        <v>33</v>
      </c>
      <c r="B35" s="915" t="s">
        <v>447</v>
      </c>
      <c r="C35" s="915"/>
      <c r="D35" s="915"/>
      <c r="E35" s="915"/>
      <c r="F35" s="915"/>
      <c r="G35" s="89" t="s">
        <v>33</v>
      </c>
      <c r="H35" s="915" t="s">
        <v>448</v>
      </c>
      <c r="I35" s="915"/>
      <c r="J35" s="915"/>
      <c r="K35" s="915"/>
      <c r="L35" s="915"/>
      <c r="M35" s="915"/>
      <c r="N35" s="214" t="s">
        <v>33</v>
      </c>
      <c r="O35" s="214"/>
      <c r="P35" s="214"/>
      <c r="Q35" s="214"/>
      <c r="R35" s="215"/>
      <c r="S35" s="54"/>
      <c r="T35" s="922"/>
      <c r="U35" s="915" t="s">
        <v>200</v>
      </c>
      <c r="V35" s="915"/>
      <c r="W35" s="915"/>
      <c r="X35" s="915"/>
      <c r="Y35" s="915"/>
      <c r="Z35" s="915"/>
      <c r="AA35" s="90" t="s">
        <v>33</v>
      </c>
      <c r="AB35" s="212"/>
      <c r="AC35" s="212"/>
      <c r="AD35" s="212"/>
      <c r="AE35" s="212"/>
      <c r="AF35" s="61"/>
      <c r="AG35" s="61"/>
      <c r="AH35" s="45"/>
    </row>
    <row r="36" spans="1:34" s="43" customFormat="1" x14ac:dyDescent="0.2">
      <c r="D36" s="46"/>
      <c r="AF36" s="45"/>
      <c r="AG36" s="45"/>
      <c r="AH36" s="45"/>
    </row>
    <row r="37" spans="1:34" x14ac:dyDescent="0.2">
      <c r="AF37" s="44"/>
      <c r="AG37" s="44"/>
      <c r="AH37" s="44"/>
    </row>
    <row r="38" spans="1:34" x14ac:dyDescent="0.2">
      <c r="AF38" s="44"/>
      <c r="AG38" s="44"/>
      <c r="AH38" s="44"/>
    </row>
  </sheetData>
  <mergeCells count="140">
    <mergeCell ref="B34:F34"/>
    <mergeCell ref="H34:M34"/>
    <mergeCell ref="U34:Z34"/>
    <mergeCell ref="AB34:AE34"/>
    <mergeCell ref="B35:F35"/>
    <mergeCell ref="H35:M35"/>
    <mergeCell ref="N35:R35"/>
    <mergeCell ref="U35:Z35"/>
    <mergeCell ref="AB35:AE35"/>
    <mergeCell ref="A31:AE31"/>
    <mergeCell ref="A32:F32"/>
    <mergeCell ref="G32:M32"/>
    <mergeCell ref="N32:Z32"/>
    <mergeCell ref="AA32:AE32"/>
    <mergeCell ref="B33:F33"/>
    <mergeCell ref="H33:M33"/>
    <mergeCell ref="N33:R33"/>
    <mergeCell ref="U33:Z33"/>
    <mergeCell ref="AB33:AE33"/>
    <mergeCell ref="A29:B29"/>
    <mergeCell ref="C29:Y29"/>
    <mergeCell ref="Z29:AB29"/>
    <mergeCell ref="AC29:AE29"/>
    <mergeCell ref="A30:B30"/>
    <mergeCell ref="C30:Y30"/>
    <mergeCell ref="Z30:AB30"/>
    <mergeCell ref="AC30:AE30"/>
    <mergeCell ref="Z27:AB27"/>
    <mergeCell ref="AC27:AE27"/>
    <mergeCell ref="A28:B28"/>
    <mergeCell ref="C28:Y28"/>
    <mergeCell ref="Z28:AB28"/>
    <mergeCell ref="AC28:AE28"/>
    <mergeCell ref="A24:AE24"/>
    <mergeCell ref="AF24:AF27"/>
    <mergeCell ref="AG24:AK27"/>
    <mergeCell ref="A25:AE25"/>
    <mergeCell ref="A26:B26"/>
    <mergeCell ref="C26:Y26"/>
    <mergeCell ref="Z26:AB26"/>
    <mergeCell ref="AC26:AE26"/>
    <mergeCell ref="A27:B27"/>
    <mergeCell ref="C27:Y27"/>
    <mergeCell ref="AB17:AB23"/>
    <mergeCell ref="AC17:AC23"/>
    <mergeCell ref="AD17:AD23"/>
    <mergeCell ref="AE17:AE23"/>
    <mergeCell ref="AF17:AK21"/>
    <mergeCell ref="K19:K23"/>
    <mergeCell ref="W19:W23"/>
    <mergeCell ref="V17:V23"/>
    <mergeCell ref="W17:W18"/>
    <mergeCell ref="X17:X23"/>
    <mergeCell ref="Y17:Y23"/>
    <mergeCell ref="Z17:Z23"/>
    <mergeCell ref="AA17:AA23"/>
    <mergeCell ref="P17:P23"/>
    <mergeCell ref="Q17:Q23"/>
    <mergeCell ref="R17:R23"/>
    <mergeCell ref="S17:S23"/>
    <mergeCell ref="T17:T23"/>
    <mergeCell ref="U17:U23"/>
    <mergeCell ref="G17:G23"/>
    <mergeCell ref="H17:H23"/>
    <mergeCell ref="I17:I23"/>
    <mergeCell ref="J17:J23"/>
    <mergeCell ref="K17:K18"/>
    <mergeCell ref="L17:L23"/>
    <mergeCell ref="A17:A23"/>
    <mergeCell ref="B17:B23"/>
    <mergeCell ref="C17:C23"/>
    <mergeCell ref="D17:D23"/>
    <mergeCell ref="E17:E23"/>
    <mergeCell ref="F17:F23"/>
    <mergeCell ref="AB10:AB16"/>
    <mergeCell ref="AC10:AC16"/>
    <mergeCell ref="AD10:AD16"/>
    <mergeCell ref="AE10:AE16"/>
    <mergeCell ref="AF10:AK14"/>
    <mergeCell ref="K12:K16"/>
    <mergeCell ref="W12:W16"/>
    <mergeCell ref="V10:V16"/>
    <mergeCell ref="W10:W11"/>
    <mergeCell ref="X10:X16"/>
    <mergeCell ref="Y10:Y16"/>
    <mergeCell ref="Z10:Z16"/>
    <mergeCell ref="AA10:AA16"/>
    <mergeCell ref="P10:P16"/>
    <mergeCell ref="Q10:Q16"/>
    <mergeCell ref="R10:R16"/>
    <mergeCell ref="S10:S16"/>
    <mergeCell ref="T10:T16"/>
    <mergeCell ref="U10:U16"/>
    <mergeCell ref="G10:G16"/>
    <mergeCell ref="H10:H16"/>
    <mergeCell ref="I10:I16"/>
    <mergeCell ref="J10:J16"/>
    <mergeCell ref="K10:K11"/>
    <mergeCell ref="L10:L16"/>
    <mergeCell ref="A10:A16"/>
    <mergeCell ref="B10:B16"/>
    <mergeCell ref="C10:C16"/>
    <mergeCell ref="D10:D16"/>
    <mergeCell ref="E10:E16"/>
    <mergeCell ref="F10:F16"/>
    <mergeCell ref="G7:K7"/>
    <mergeCell ref="L7:L9"/>
    <mergeCell ref="M7:AA7"/>
    <mergeCell ref="G8:K8"/>
    <mergeCell ref="M8:M9"/>
    <mergeCell ref="N8:N9"/>
    <mergeCell ref="R8:R9"/>
    <mergeCell ref="U8:W8"/>
    <mergeCell ref="X8:X9"/>
    <mergeCell ref="Y8:AA8"/>
    <mergeCell ref="A6:F6"/>
    <mergeCell ref="G6:AA6"/>
    <mergeCell ref="AB6:AB9"/>
    <mergeCell ref="AC6:AE8"/>
    <mergeCell ref="A7:A9"/>
    <mergeCell ref="B7:B9"/>
    <mergeCell ref="C7:C9"/>
    <mergeCell ref="D7:D9"/>
    <mergeCell ref="E7:E9"/>
    <mergeCell ref="F7:F9"/>
    <mergeCell ref="A5:B5"/>
    <mergeCell ref="C5:F5"/>
    <mergeCell ref="G5:L5"/>
    <mergeCell ref="N5:R5"/>
    <mergeCell ref="V5:W5"/>
    <mergeCell ref="AD5:AE5"/>
    <mergeCell ref="A1:A4"/>
    <mergeCell ref="B1:E2"/>
    <mergeCell ref="F1:AB2"/>
    <mergeCell ref="AD1:AE1"/>
    <mergeCell ref="AD2:AE2"/>
    <mergeCell ref="B3:E4"/>
    <mergeCell ref="F3:AB4"/>
    <mergeCell ref="AD3:AE3"/>
    <mergeCell ref="AD4:AE4"/>
  </mergeCells>
  <conditionalFormatting sqref="K10:K16">
    <cfRule type="expression" dxfId="79" priority="21">
      <formula>$K$12="BAJA"</formula>
    </cfRule>
    <cfRule type="expression" dxfId="78" priority="22">
      <formula>$K$12="MODERADA"</formula>
    </cfRule>
    <cfRule type="expression" dxfId="77" priority="23">
      <formula>$K$12="ALTA"</formula>
    </cfRule>
    <cfRule type="expression" dxfId="76" priority="24">
      <formula>$K$12="EXTREMA"</formula>
    </cfRule>
  </conditionalFormatting>
  <conditionalFormatting sqref="K17:K18">
    <cfRule type="expression" dxfId="75" priority="17">
      <formula>$K$19="BAJA"</formula>
    </cfRule>
    <cfRule type="expression" dxfId="74" priority="18">
      <formula>$K$19="MODERADA"</formula>
    </cfRule>
    <cfRule type="expression" dxfId="73" priority="19">
      <formula>$K$19="ALTA"</formula>
    </cfRule>
    <cfRule type="expression" dxfId="72" priority="20">
      <formula>$K$19="EXTREMA"</formula>
    </cfRule>
  </conditionalFormatting>
  <conditionalFormatting sqref="K19:K23">
    <cfRule type="expression" dxfId="71" priority="13">
      <formula>$K$19="BAJA"</formula>
    </cfRule>
    <cfRule type="expression" dxfId="70" priority="14">
      <formula>$K$19="MODERADA"</formula>
    </cfRule>
    <cfRule type="expression" dxfId="69" priority="15">
      <formula>$K$19="ALTA"</formula>
    </cfRule>
    <cfRule type="expression" dxfId="68" priority="16">
      <formula>$K$19="EXTREMA"</formula>
    </cfRule>
  </conditionalFormatting>
  <conditionalFormatting sqref="W10:W12">
    <cfRule type="expression" dxfId="67" priority="9">
      <formula>$K$12="BAJA"</formula>
    </cfRule>
    <cfRule type="expression" dxfId="66" priority="10">
      <formula>$K$12="MODERADA"</formula>
    </cfRule>
    <cfRule type="expression" dxfId="65" priority="11">
      <formula>$K$12="ALTA"</formula>
    </cfRule>
    <cfRule type="expression" dxfId="64" priority="12">
      <formula>$K$12="EXTREMA"</formula>
    </cfRule>
  </conditionalFormatting>
  <conditionalFormatting sqref="W19">
    <cfRule type="expression" dxfId="63" priority="5">
      <formula>$K$12="BAJA"</formula>
    </cfRule>
    <cfRule type="expression" dxfId="62" priority="6">
      <formula>$K$12="MODERADA"</formula>
    </cfRule>
    <cfRule type="expression" dxfId="61" priority="7">
      <formula>$K$12="ALTA"</formula>
    </cfRule>
    <cfRule type="expression" dxfId="60" priority="8">
      <formula>$K$12="EXTREMA"</formula>
    </cfRule>
  </conditionalFormatting>
  <conditionalFormatting sqref="W17:W18">
    <cfRule type="expression" dxfId="59" priority="1">
      <formula>$K$12="BAJA"</formula>
    </cfRule>
    <cfRule type="expression" dxfId="58" priority="2">
      <formula>$K$12="MODERADA"</formula>
    </cfRule>
    <cfRule type="expression" dxfId="57" priority="3">
      <formula>$K$12="ALTA"</formula>
    </cfRule>
    <cfRule type="expression" dxfId="56" priority="4">
      <formula>$K$12="EXTREMA"</formula>
    </cfRule>
  </conditionalFormatting>
  <dataValidations count="5">
    <dataValidation type="list" allowBlank="1" showInputMessage="1" showErrorMessage="1" sqref="R10 R17:R23">
      <formula1>$AJ$1:$AK$1</formula1>
    </dataValidation>
    <dataValidation type="list" allowBlank="1" showInputMessage="1" showErrorMessage="1" sqref="G10 G17:G23">
      <formula1>$AK$2:$AK$4</formula1>
    </dataValidation>
    <dataValidation type="list" allowBlank="1" showInputMessage="1" showErrorMessage="1" sqref="N10:N23">
      <formula1>$AH$2:$AH$3</formula1>
    </dataValidation>
    <dataValidation type="list" allowBlank="1" showInputMessage="1" showErrorMessage="1" sqref="I10 I17:I23">
      <formula1>$AJ$2:$AJ$4</formula1>
    </dataValidation>
    <dataValidation type="list" allowBlank="1" showInputMessage="1" showErrorMessage="1" sqref="D10 D17:D23">
      <formula1>$AI$2:$AI$5</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MAPA DE RIESGOS CORRUPCIÓN</vt:lpstr>
      <vt:lpstr>EDUCACIÓN</vt:lpstr>
      <vt:lpstr>EMPRENDER</vt:lpstr>
      <vt:lpstr>ESPIRITUALIDAD</vt:lpstr>
      <vt:lpstr>EXTERNADO</vt:lpstr>
      <vt:lpstr>INTERNADO</vt:lpstr>
      <vt:lpstr>PSICOSOCIAL</vt:lpstr>
      <vt:lpstr>SALUD</vt:lpstr>
      <vt:lpstr>TERRITORIO</vt:lpstr>
      <vt:lpstr>SOCIOLEGAL</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Sulma Esperanza Avenda;o Mu;oz</cp:lastModifiedBy>
  <cp:lastPrinted>2018-12-21T20:56:07Z</cp:lastPrinted>
  <dcterms:created xsi:type="dcterms:W3CDTF">2016-10-28T13:56:30Z</dcterms:created>
  <dcterms:modified xsi:type="dcterms:W3CDTF">2019-10-02T16:38:14Z</dcterms:modified>
</cp:coreProperties>
</file>