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showInkAnnotation="0"/>
  <mc:AlternateContent xmlns:mc="http://schemas.openxmlformats.org/markup-compatibility/2006">
    <mc:Choice Requires="x15">
      <x15ac:absPath xmlns:x15ac="http://schemas.microsoft.com/office/spreadsheetml/2010/11/ac" url="C:\Users\Luisb\Desktop\"/>
    </mc:Choice>
  </mc:AlternateContent>
  <xr:revisionPtr revIDLastSave="0" documentId="8_{70A0F46B-1B02-40D8-85EA-83CE4F0878E5}" xr6:coauthVersionLast="44" xr6:coauthVersionMax="44" xr10:uidLastSave="{00000000-0000-0000-0000-000000000000}"/>
  <bookViews>
    <workbookView xWindow="-120" yWindow="-120" windowWidth="29040" windowHeight="15840" firstSheet="1" activeTab="1" xr2:uid="{00000000-000D-0000-FFFF-FFFF00000000}"/>
  </bookViews>
  <sheets>
    <sheet name="MAPA DE RIESGOS CORRUPCIÓN" sheetId="2" state="hidden" r:id="rId1"/>
    <sheet name="SEGUIMIENTO Y CONTROL" sheetId="8"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A38" i="8" l="1"/>
  <c r="O30" i="8"/>
  <c r="O29" i="8"/>
  <c r="O28" i="8"/>
  <c r="O27" i="8"/>
  <c r="O26" i="8"/>
  <c r="K26" i="8"/>
  <c r="O25" i="8"/>
  <c r="O24" i="8"/>
  <c r="P24" i="8" s="1"/>
  <c r="Q24" i="8" s="1"/>
  <c r="S24" i="8" s="1"/>
  <c r="T24" i="8" s="1"/>
  <c r="J24" i="8"/>
  <c r="H24" i="8"/>
  <c r="K24" i="8" s="1"/>
  <c r="O23" i="8"/>
  <c r="O22" i="8"/>
  <c r="O21" i="8"/>
  <c r="O20" i="8"/>
  <c r="O19" i="8"/>
  <c r="K19" i="8"/>
  <c r="O18" i="8"/>
  <c r="O17" i="8"/>
  <c r="J17" i="8"/>
  <c r="H17" i="8"/>
  <c r="O16" i="8"/>
  <c r="O15" i="8"/>
  <c r="O14" i="8"/>
  <c r="O13" i="8"/>
  <c r="O12" i="8"/>
  <c r="K12" i="8"/>
  <c r="O11" i="8"/>
  <c r="O10" i="8"/>
  <c r="J10" i="8"/>
  <c r="K10" i="8" s="1"/>
  <c r="H10" i="8"/>
  <c r="P10" i="8" l="1"/>
  <c r="Q10" i="8" s="1"/>
  <c r="S10" i="8" s="1"/>
  <c r="T10" i="8" s="1"/>
  <c r="V10" i="8" s="1"/>
  <c r="K17" i="8"/>
  <c r="P17" i="8"/>
  <c r="Q17" i="8" s="1"/>
  <c r="S17" i="8" s="1"/>
  <c r="T17" i="8" s="1"/>
  <c r="W24" i="8"/>
  <c r="V24" i="8"/>
  <c r="U24" i="8"/>
  <c r="V17" i="8" l="1"/>
  <c r="U17" i="8"/>
  <c r="W17" i="8"/>
  <c r="W10" i="8"/>
  <c r="U10" i="8"/>
  <c r="W12" i="8" s="1"/>
  <c r="W26" i="8"/>
  <c r="N39" i="2"/>
  <c r="N38" i="2"/>
  <c r="N37" i="2"/>
  <c r="N36" i="2"/>
  <c r="N35" i="2"/>
  <c r="N34" i="2"/>
  <c r="N33" i="2"/>
  <c r="H33" i="2"/>
  <c r="F33" i="2"/>
  <c r="N32" i="2"/>
  <c r="N31" i="2"/>
  <c r="N30" i="2"/>
  <c r="N29" i="2"/>
  <c r="N28" i="2"/>
  <c r="N27" i="2"/>
  <c r="N26" i="2"/>
  <c r="H26" i="2"/>
  <c r="F26" i="2"/>
  <c r="W26" i="2" s="1"/>
  <c r="N25" i="2"/>
  <c r="N24" i="2"/>
  <c r="N23" i="2"/>
  <c r="N22" i="2"/>
  <c r="N21" i="2"/>
  <c r="N20" i="2"/>
  <c r="N19" i="2"/>
  <c r="H19" i="2"/>
  <c r="F19" i="2"/>
  <c r="W19" i="8" l="1"/>
  <c r="O26" i="2"/>
  <c r="P26" i="2" s="1"/>
  <c r="O33" i="2"/>
  <c r="P33" i="2" s="1"/>
  <c r="S33" i="2" s="1"/>
  <c r="I33" i="2"/>
  <c r="Q26" i="2"/>
  <c r="R26" i="2" s="1"/>
  <c r="V26" i="2" s="1"/>
  <c r="S26" i="2"/>
  <c r="I26" i="2"/>
  <c r="O19" i="2"/>
  <c r="P19" i="2" s="1"/>
  <c r="S19" i="2" s="1"/>
  <c r="I19" i="2"/>
  <c r="F12" i="2"/>
  <c r="Q19" i="2" l="1"/>
  <c r="R19" i="2" s="1"/>
  <c r="V19" i="2" s="1"/>
  <c r="Q33" i="2"/>
  <c r="R33" i="2" s="1"/>
  <c r="X33" i="2"/>
  <c r="T33" i="2"/>
  <c r="Y33" i="2" s="1"/>
  <c r="J33" i="2"/>
  <c r="J35" i="2"/>
  <c r="W19" i="2"/>
  <c r="T26" i="2"/>
  <c r="Y26" i="2" s="1"/>
  <c r="Z26" i="2" s="1"/>
  <c r="X26" i="2"/>
  <c r="J26" i="2"/>
  <c r="J28" i="2"/>
  <c r="J21" i="2"/>
  <c r="J19" i="2"/>
  <c r="T19" i="2"/>
  <c r="Y19" i="2" s="1"/>
  <c r="X19" i="2"/>
  <c r="N14" i="2"/>
  <c r="N15" i="2"/>
  <c r="V33" i="2" l="1"/>
  <c r="W33" i="2"/>
  <c r="Z33" i="2" s="1"/>
  <c r="Z19" i="2"/>
  <c r="AA21" i="2" s="1"/>
  <c r="AA28" i="2"/>
  <c r="AA26" i="2"/>
  <c r="H12" i="2"/>
  <c r="N12" i="2"/>
  <c r="N13" i="2"/>
  <c r="N16" i="2"/>
  <c r="N17" i="2"/>
  <c r="N18" i="2"/>
  <c r="AA33" i="2" l="1"/>
  <c r="AA35" i="2"/>
  <c r="AA19" i="2"/>
  <c r="I12" i="2"/>
  <c r="J12" i="2" s="1"/>
  <c r="O12" i="2"/>
  <c r="P12" i="2" s="1"/>
  <c r="S12" i="2" s="1"/>
  <c r="Q12" i="2" l="1"/>
  <c r="R12" i="2" s="1"/>
  <c r="V12" i="2" s="1"/>
  <c r="X12" i="2"/>
  <c r="T12" i="2"/>
  <c r="Y12" i="2" s="1"/>
  <c r="J14" i="2"/>
  <c r="W12" i="2" l="1"/>
  <c r="Z12" i="2" s="1"/>
  <c r="AA14" i="2" s="1"/>
  <c r="AA12" i="2" l="1"/>
</calcChain>
</file>

<file path=xl/sharedStrings.xml><?xml version="1.0" encoding="utf-8"?>
<sst xmlns="http://schemas.openxmlformats.org/spreadsheetml/2006/main" count="334" uniqueCount="141">
  <si>
    <t>Impacto</t>
  </si>
  <si>
    <t>Probabilidad</t>
  </si>
  <si>
    <t>Puntaje</t>
  </si>
  <si>
    <t>¿El control es automático?</t>
  </si>
  <si>
    <t>¿El control es manual?</t>
  </si>
  <si>
    <t>¿Se cuenta con evidencias de la ejecución y
seguimiento del control?</t>
  </si>
  <si>
    <t>¿Existen manuales, instructivos o procedimientos para el manejo del control?</t>
  </si>
  <si>
    <t>¿Está(n) definido(s) el(los) responsable(s) de la ejecución del control y del seguimiento?</t>
  </si>
  <si>
    <t>PROBABILIDAD</t>
  </si>
  <si>
    <t>IMPACTO</t>
  </si>
  <si>
    <t>ZONA DE RIESGO</t>
  </si>
  <si>
    <t>SÍ</t>
  </si>
  <si>
    <t>NO</t>
  </si>
  <si>
    <t>(1) RARA VEZ</t>
  </si>
  <si>
    <t>(2) IMPROBABLE</t>
  </si>
  <si>
    <t>(3) POSIBLE</t>
  </si>
  <si>
    <t>(4) PROBABLE</t>
  </si>
  <si>
    <t>(5) CASI SEGURO</t>
  </si>
  <si>
    <t>(5) MODERADO</t>
  </si>
  <si>
    <t>(20) CATASTROFICO</t>
  </si>
  <si>
    <t>(10) MAYOR</t>
  </si>
  <si>
    <t>VALORACIÓN DEL RIESGO</t>
  </si>
  <si>
    <t>ANALISIS DEL RIESGO</t>
  </si>
  <si>
    <t>SÍ/NO</t>
  </si>
  <si>
    <t>EVALUACIÓN DEL RIESGO</t>
  </si>
  <si>
    <t>CONTROL</t>
  </si>
  <si>
    <t>ELABORÓ</t>
  </si>
  <si>
    <t>FECHA</t>
  </si>
  <si>
    <t>REVISIÓN OFICINA ASESORA DE PLANEACIÓN</t>
  </si>
  <si>
    <t>REVISIÓN OFICINA DE CONTROL INTERNO</t>
  </si>
  <si>
    <t>APROBACIÓN LIDER DEL PROCESO</t>
  </si>
  <si>
    <t>FIRMA:</t>
  </si>
  <si>
    <t>NOMBRE:</t>
  </si>
  <si>
    <t>CARGO:</t>
  </si>
  <si>
    <t>CONTROL DE CAMBIOS</t>
  </si>
  <si>
    <t>¿En el tiempo que lleva la herramienta ha demostrado ser efectiva?</t>
  </si>
  <si>
    <t>¿La frecuencia de ejecución del control y seguimiento es adecuada?</t>
  </si>
  <si>
    <t>REVISION Y APROBACIÓN</t>
  </si>
  <si>
    <t>MONITOREO Y REVISIÓN</t>
  </si>
  <si>
    <t>PROCESO/OBJETIVO</t>
  </si>
  <si>
    <t>CAUSA</t>
  </si>
  <si>
    <t>RIESGO</t>
  </si>
  <si>
    <t>CONSECUENCIAS</t>
  </si>
  <si>
    <t>RIESGO INHERENTE</t>
  </si>
  <si>
    <t>RIESGO RESIDUAL</t>
  </si>
  <si>
    <t>AFECTA</t>
  </si>
  <si>
    <t>PERIODO DE EJECUCIÒN</t>
  </si>
  <si>
    <t>ACCIONES</t>
  </si>
  <si>
    <t>REGISTRO</t>
  </si>
  <si>
    <t>ACCIONES ASOCIADAS AL CONTROL</t>
  </si>
  <si>
    <t>RESPONSABLE</t>
  </si>
  <si>
    <t>INDICADOR</t>
  </si>
  <si>
    <t>IDENTIFICACIÓN DEL RIESGO</t>
  </si>
  <si>
    <r>
      <t xml:space="preserve">FECHA DE ACTUALIZACION:        </t>
    </r>
    <r>
      <rPr>
        <b/>
        <sz val="12"/>
        <color theme="0" tint="-0.499984740745262"/>
        <rFont val="Calibri"/>
        <family val="2"/>
        <scheme val="minor"/>
      </rPr>
      <t xml:space="preserve"> DIA / MES / AÑO</t>
    </r>
  </si>
  <si>
    <t>CONTROLES</t>
  </si>
  <si>
    <t>ACTUALIZACIÓN</t>
  </si>
  <si>
    <t>DESCRIPCIÓN DE CAMBIOS</t>
  </si>
  <si>
    <t>FECHA  (DIA/MES/AÑO)</t>
  </si>
  <si>
    <t>PROCESO</t>
  </si>
  <si>
    <t>GESTIÓN DE MEJORAMIENTO</t>
  </si>
  <si>
    <t>CÓDIGO</t>
  </si>
  <si>
    <t>M-MEJ-FT-009</t>
  </si>
  <si>
    <t>TIPO DE RIESGO</t>
  </si>
  <si>
    <t>VERSIÓN</t>
  </si>
  <si>
    <t>07</t>
  </si>
  <si>
    <t>ESTRATÉGICO</t>
  </si>
  <si>
    <t>(1) INSIGNIFICANTE</t>
  </si>
  <si>
    <t>FORMATO</t>
  </si>
  <si>
    <t>MAPA DE RIESGOS DE GESTIÓN</t>
  </si>
  <si>
    <t>PÁGINA</t>
  </si>
  <si>
    <t>DE IMAGEN</t>
  </si>
  <si>
    <t>(2) MENOR</t>
  </si>
  <si>
    <t>VIGENTE DESDE</t>
  </si>
  <si>
    <t>OPERATIVO</t>
  </si>
  <si>
    <t>(3) MODERADO</t>
  </si>
  <si>
    <t>FECHA DE ACTUALIZACIÓN:</t>
  </si>
  <si>
    <r>
      <t xml:space="preserve">ACCIÓN: </t>
    </r>
    <r>
      <rPr>
        <sz val="10"/>
        <color theme="1"/>
        <rFont val="Times New Roman"/>
        <family val="1"/>
      </rPr>
      <t>(Marcar con "X")</t>
    </r>
  </si>
  <si>
    <t>FORMULACIÓN</t>
  </si>
  <si>
    <t>X</t>
  </si>
  <si>
    <t>REFORMULACIÓN</t>
  </si>
  <si>
    <t>SEGUIMIENTO 1</t>
  </si>
  <si>
    <t>SEGUIMIENTO 2</t>
  </si>
  <si>
    <t>SEGUIMIENTO 3</t>
  </si>
  <si>
    <t>TECNOLOGÍA</t>
  </si>
  <si>
    <t>(4) MAYOR</t>
  </si>
  <si>
    <t>(5) CATASTRÓFICO</t>
  </si>
  <si>
    <t>PROCESO/
OBJETIVO</t>
  </si>
  <si>
    <t>ÁREA*/ OBJETIVO</t>
  </si>
  <si>
    <t>ANÁLISIS DEL RIESGO</t>
  </si>
  <si>
    <t>ACCIONES DE CONTINGENCIA</t>
  </si>
  <si>
    <t>P</t>
  </si>
  <si>
    <t>I</t>
  </si>
  <si>
    <t>PERIODO DE EJECUCIÓN</t>
  </si>
  <si>
    <t>SEGUIMIENTO Y EVALUACIÓN A LA GESTIÓN / Proporcionar información sobre la efectividad del Sistema de Control Interno, la operación de la 1ª y 2ª Línea de defensa del Modelo Integrado de Planeación y Gestión -MIPG con un enfoque basado en riesgos</t>
  </si>
  <si>
    <t>OFICINA DE CONTROL INTERNO</t>
  </si>
  <si>
    <t xml:space="preserve">Recursos limitados  (Tiempo, personal, etc)
Rotación en la contratación del personal contratistas de la OCI
Errores en la planeación o en las pruebas y revisiones aplicadas en la Auditoría
</t>
  </si>
  <si>
    <t>Informes de Auditoría sin recomendaciones relevantes para la mejora de los procesos</t>
  </si>
  <si>
    <t>No contribuir con el logro de los objetivos institucionales y mejora de los procesos
Deterioro de imagen y credibilidad de la OCI</t>
  </si>
  <si>
    <t>Cada vez que se realiza una auditoría, el Auditor líder,  diligencia Formato de Programa de Auditoría
EL Jefe de la Oficina hace Seguimiento Interno permanente al cumplimiento del Plan Anual de Auditorías.
Cada vez que se emite un Infome Preiliminar de Auditoría, el Jefe de la OCI,  revisa, valida y aprueba dicho documento.</t>
  </si>
  <si>
    <t>Ajustes al Informe de Auditoría
Recomendaciones a la parte Auditada, posteriores al Informe
Recomendaciones y sugerencias del Jefe de la OCI y del Equipo Auditor de la OCI, al Auditor del caso</t>
  </si>
  <si>
    <t>01/03/2019 - 31/12/2019</t>
  </si>
  <si>
    <t xml:space="preserve">
Socialización de todos los Informes de Auditoría con el equipo de Auditoría de la OCI, como insumo para enfocar revisiones y verificaciones. 
Aplicación del Formato de Evaluación de Auditorías Internas, código S-SEG-FT-001, como retroalimentación de los procesos auditados.</t>
  </si>
  <si>
    <t>Correos electrónicos a controlinterno@idipron.gov.co 
Formato de Evaluación de Auditorías Internas, código S-SEG-FT-001</t>
  </si>
  <si>
    <t>Indicador del Neutralización o Mitigación del Riesgo (efectividad) : Cantidad de Informes de Auditoría con deficiencias en recomendaciones del período/Cantidad total de Informes de Auditoría del Período.
En el período evaluado entre octubre y diciembre de 2019, no se presentaron informes definitivos de Auditorías, por lo cual no aplica la medición de casos en los cuales se reportaron deficiencias en recomendaciones de informes de auditoría. 
Indicador de ejecución de la acción 1 (eficacia): Cantidad de Informes de Auditoría socializados entre los Auditores de la OCI, en el período/Cantidad total de Informes de Auditoría del Período.  Entre octubre y diciembre de 2019, solo se presentó infome definitivo del seguimiento a la Austeridad en el Gasto- tercer trimestre, el cual fue socializado con el equipo de Auditoría mediante correo electrónico el 7 de noviembre de 2019. Resultado= 1/1=100%
Indicador de ejecución de la acción 2 (eficacia): Cantidad de Evaluaciones de Auditorías Internas aplicadas / Total de Auditorías realizadas durante el período. Considerando que no hubo resultados definitivos de Auitorías Internas como tal, no aplica la evaluación de Auditorías Internas para el período de seguimiento de octubre a diciembre de 2019.</t>
  </si>
  <si>
    <t>Jefe Oficina de Control Interno</t>
  </si>
  <si>
    <r>
      <rPr>
        <b/>
        <sz val="10"/>
        <color theme="1"/>
        <rFont val="Times New Roman"/>
        <family val="1"/>
      </rPr>
      <t xml:space="preserve">Indicador del Neutralización o Mitigación del Riesgo: </t>
    </r>
    <r>
      <rPr>
        <sz val="10"/>
        <color theme="1"/>
        <rFont val="Times New Roman"/>
        <family val="1"/>
      </rPr>
      <t xml:space="preserve">Cantidad de Informes de Auditoría con deficiencias en recomendaciones del período/Cantidad total de Informes de Auditoría del Período. No aplica esta medición por no haberse presentado informes definitivos de Auditorías entre octubre y diciembre de 2019.
</t>
    </r>
    <r>
      <rPr>
        <b/>
        <sz val="10"/>
        <color theme="1"/>
        <rFont val="Times New Roman"/>
        <family val="1"/>
      </rPr>
      <t>Indicador de ejecución de la acción 1:</t>
    </r>
    <r>
      <rPr>
        <sz val="10"/>
        <color theme="1"/>
        <rFont val="Times New Roman"/>
        <family val="1"/>
      </rPr>
      <t xml:space="preserve"> Cantidad de Informes de Auditoría socializados entre los Auditores de la OCI, en el período/Cantidad total de Informes de Auditoría del Período. =1/1=100%
Indicador de ejecución de la acción 2: Cantidad de Evaluaciones de Auditorías Internas aplicadas / Total de Auditorías realizadas durante el período. No aplica esta medición por no haberse presentado informes definitivos de Auditorías entre octubre y diciembre de 2019.</t>
    </r>
  </si>
  <si>
    <t>Cambios en Leyes, Normas y/o Reglamentación
Modificaciones en procedimientos internos
Limitaciones y restricciones al personal, sobre recursos para capacitaciones
Entendimiento limitado del rol de la Oficina de Control Interno</t>
  </si>
  <si>
    <t>Asesorías o acompañamientos sin características de calidad y/u oportunidad</t>
  </si>
  <si>
    <t xml:space="preserve">No contribuir con el logro de los objetivos institucionales y mejora de los procesos
Deterioro de imagen y credibilidad de la OCI
</t>
  </si>
  <si>
    <t>Designación de los Auditores para las asesorías, por parte del Jefe de la OCI, según conocimientos y habilidades específicos.
Capacitaciones, según disponibilidad, en  temas de relevancia para el ejercicio de la función de Auditoría.</t>
  </si>
  <si>
    <t xml:space="preserve">Revisión y estudio de información abierta al público general, sobre el tema específico por parte de miembros del equipo de la OCI </t>
  </si>
  <si>
    <r>
      <rPr>
        <b/>
        <sz val="10"/>
        <color theme="1"/>
        <rFont val="Times New Roman"/>
        <family val="1"/>
      </rPr>
      <t xml:space="preserve">Indicador del Neutralización o Mitigación del Riesgo: </t>
    </r>
    <r>
      <rPr>
        <sz val="10"/>
        <color theme="1"/>
        <rFont val="Times New Roman"/>
        <family val="1"/>
      </rPr>
      <t xml:space="preserve">Cantidad de acompañamientos de OCI del período/Cantidad total de requerimientos de acompañamientos del Período. =15/15=100%.
</t>
    </r>
    <r>
      <rPr>
        <b/>
        <sz val="10"/>
        <color theme="1"/>
        <rFont val="Times New Roman"/>
        <family val="1"/>
      </rPr>
      <t>Indicador de ejecución de la acción 1:</t>
    </r>
    <r>
      <rPr>
        <sz val="10"/>
        <color theme="1"/>
        <rFont val="Times New Roman"/>
        <family val="1"/>
      </rPr>
      <t xml:space="preserve"> Cantidad de Capacitaciones multiplicadas / Cantidad total de capacitaciones del Período =8/8=100%
</t>
    </r>
    <r>
      <rPr>
        <b/>
        <sz val="10"/>
        <color theme="1"/>
        <rFont val="Times New Roman"/>
        <family val="1"/>
      </rPr>
      <t>Indicador de ejecución de la acción 2:</t>
    </r>
    <r>
      <rPr>
        <sz val="10"/>
        <color theme="1"/>
        <rFont val="Times New Roman"/>
        <family val="1"/>
      </rPr>
      <t xml:space="preserve"> Cantidad de documentos del Sistema Integrado de Gestión socializados entre los Auditores de la OCI en el período/Cantidad total de documentos del Sistema Integrado de Gestión emitidos desde diciembre de 2018. La medición no aplica dentro de este período de seguimiento, ya que el 100% de cumplimiento se logró en el anterior período de seguimiento.</t>
    </r>
  </si>
  <si>
    <t>CUMPLIMIENTO</t>
  </si>
  <si>
    <t>Incumplimiento del Plan Anual de Auditorias</t>
  </si>
  <si>
    <t>No aportar de manera oportuna información para la efectiva toma de decisiones estratégicas para el Instituto</t>
  </si>
  <si>
    <t>Seguimiento Interno a Plan Anual de Auditorías.
Carta de Representación firmada por el líder del proceso a auditar.</t>
  </si>
  <si>
    <t xml:space="preserve">Desplazamiento de la auditoria no ejecutada a meses posteriores o a la vigencia inmediatamente posterior. </t>
  </si>
  <si>
    <t>Solicitud de Información de Auditorías
Actas de cierre de Auditorías</t>
  </si>
  <si>
    <t>* El campo "Área" solo aplica al interior del IDIPRON para entender el objetivo del área donde se genera el riesgo y el alcance del mismo  
*Este formato se debe diligenciar y archivar en digital y debe ser enviada su aprobación por el líder de proceso correspondiente y correo autorizado.</t>
  </si>
  <si>
    <t>DESCRIPCIÓN DE CAMBIOS EN RIESGOS</t>
  </si>
  <si>
    <t>FECHA  (DIA/MES/AAAA)</t>
  </si>
  <si>
    <t>ALEXA XIMENA LENES ROJAS</t>
  </si>
  <si>
    <t>Seguimiento a acciones de control</t>
  </si>
  <si>
    <t>REVISÓ</t>
  </si>
  <si>
    <t>APROBACIÓN LÍDER DEL PROCESO</t>
  </si>
  <si>
    <t>FECHA Y CORREO DE VALIDACIÓN:</t>
  </si>
  <si>
    <t>Febrero 26 de 2019 - alexal@idipron.gov.co</t>
  </si>
  <si>
    <t>Febrero 26 de 2019 - luisb@idipron.gov.co</t>
  </si>
  <si>
    <t>Febrero 27 de 2019 - luisb@idipron.gov.co</t>
  </si>
  <si>
    <t>LUIS ORLANDO BARRERA CEPEDA</t>
  </si>
  <si>
    <t>PROFESIONAL UNIVERSITARIO</t>
  </si>
  <si>
    <t>JEFE OFICINA CONTROL INTERNO</t>
  </si>
  <si>
    <t>OBSERVACIONES OCI</t>
  </si>
  <si>
    <t xml:space="preserve">Se verifica evidencias en carpeta digital, en la ruta: Z:\CARPETA COMPARTIDA CONTROL INTERNO\2019\MAPAS DE RIESGO\GESTIÓN\Seguimiento dic-19\EVIDENCIAS </t>
  </si>
  <si>
    <t xml:space="preserve">Compartir el material, al resto del equipo con el fin de transmitir los  conocimientos adquiridos en capacitaciones, compartiendo las memorias y/o extractos de las capacitaciones a las que asista cualquier miembro del equipo de Auditoría de la OCI
Socialización de todos los documentos oficializados desde diciembre de  2018 a la fecha,  relacionados Sistema Integrado de Gestión, propios de la OCI. </t>
  </si>
  <si>
    <t>Envío de memorias y/o extractos de capacitaciones remitidos al equipo de Auditores de la OCI, al Correo electrónico a controlinterno@idipron.gov.co 
Actas de Socialización de documentos del Sistema Integrado de Gestión, del período señalado</t>
  </si>
  <si>
    <t xml:space="preserve">Indicador del Neutralización o Mitigación del Riesgo (efectividad): Cantidad de acompañamientos de OCI del período/Cantidad total de requerimientos de acompañamientos del Período. 
Durante el período evaluado entre octubre y diciembre de 2019 se hicieron acompañamientos en atención a todas las solicitudes realizadas a la OCI, las cuales se refirieron a: Una (1) Orientación técnica en Plan de Mejoramiento derivado de visita de Archivo de Bogotá; 2 acompañamientos sobre metodología en mapas de riesgo de Gestión y corrupción de Gestión Jurídica y Contratación (4); seis (6) acompañamientos en visitas administrativas por parte de la Contraloría;  Un (1) acompañamiento referente a observaciones/recomendaciones a Política de Riesgos de la Entidad; Asistencia de OCI a dos (2) Comités de Sostenibilidad contable; Asistencia a un (1) Comité de Inventarios =15/15 = 100%.
Indicador de ejecución de la acción 1 (Eficacia): Cantidad de Capacitaciones multiplicadas / Cantidad total de capacitaciones del Período  
Entre octubre y diciembre los miembros del equipo de Auditoría asistieron a  ocho (8) capacitaciones de los cuales se compartió información sobre las ocho (8),  Así: Presentación Resultados Índice Servicio Al Cliente Abril - Agosto 2019; Taller Manual Único Rendición De Cuentas; Capacitación Primeros Auxilios Nivel Básico; Migración Venezolana en Bogotá; Normas Internacionales de Auditoría Interna(IAIC); Gestión de Conflictos de Interés (Veeduría);  Dimensión Control Interno - Líneas de defensa (Función Pública); Taller FURAG (Función Pública). Resultado = 8/8=100%
Indicador de ejecución de la acción 2 (eficacia): El cumplimiento del 100% de esta acción se evidenció en el anterior seguimiento, con corte a septiembre de 2019.  </t>
  </si>
  <si>
    <t xml:space="preserve">Los responsables de las áreas o procesos auditados no suministran oportunamente la información. 
Entregas de Información parcial por parte de las áreas o procesos auditados.
El desarrollo de auditorias se extienden más de lo contemplado en la programación de las mismas.
Demoras en las observaciones soportadas a los informes preliminares, por parte del auditado.
</t>
  </si>
  <si>
    <t>Especificar en las solicitudes escritas los plazos máximos para el suministro de información.
Comunicar al auditado, y hacer constar en el acta de cierre de las Auditorías, momento en que se socializan los informes preliminares, el tiempo máximo que se tendrá como plazo para aceptar observaciones debidamente soportadas sobre dicho Informe, con el fin de agilizar la emisión del Informe Definitivo.</t>
  </si>
  <si>
    <t xml:space="preserve">En el período de Octubre a Diciembre de 2019, de once solicitudes de información  formales, mediante memorando interno a los procesos y/o áreas auditados, se especificaron con fechas límite nueve de ellas.  
De tres cierres de auditoría, en el período octubre a diciembre de 2019 (Atención a la ciudadanía, Estímulos de corresponsabilidad y Gestión de Mejoramiento) se estableció el plazo para observaciones al informe en todas ellas. 
No obstante, es de anotar que los plazos no son acatados en ninguno de los casos a cabalidad. La cultura organizacional en el Instituto, lleva a que se soliciten prórrogas constantemente (una o varias) lo cual se ve reflejado en retrasos en la ejecución de las auditorías, que deriva en acumulación de informes por revisar y de esta manera afectaciones en la oportunidad proyectada por la Oficina de Control Interno en la emisión de los Informes Definitivos.
</t>
  </si>
  <si>
    <r>
      <rPr>
        <b/>
        <sz val="10"/>
        <color theme="1"/>
        <rFont val="Times New Roman"/>
        <family val="1"/>
      </rPr>
      <t xml:space="preserve">Indicador del Neutralización o Mitigación del Riesgo: </t>
    </r>
    <r>
      <rPr>
        <sz val="10"/>
        <color theme="1"/>
        <rFont val="Times New Roman"/>
        <family val="1"/>
      </rPr>
      <t xml:space="preserve">Cantidad de desfases en la ejecución de las Auditorías del Plan Anual de Auditorías /Cantidad total de Auditorías programadas del Período = 
</t>
    </r>
    <r>
      <rPr>
        <b/>
        <sz val="10"/>
        <color theme="1"/>
        <rFont val="Times New Roman"/>
        <family val="1"/>
      </rPr>
      <t>Indicador de ejecución de la acción 1:</t>
    </r>
    <r>
      <rPr>
        <sz val="10"/>
        <color theme="1"/>
        <rFont val="Times New Roman"/>
        <family val="1"/>
      </rPr>
      <t xml:space="preserve"> Cantidad de memos de solicitud de información con especificación de plazo par suministro /  total de Auditorías iniciadas en el período= 9/11= 81,82%.
Indicador de ejecución de la acción 2:  Cantidad de actas de cierre de auditoría con especificación de plazo para  observaciones soportadas/  total de Auditorías terminadas en el período = 3/3=100%.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</si>
</sst>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1"/>
      <color theme="0"/>
      <name val="Calibri"/>
      <family val="2"/>
      <scheme val="minor"/>
    </font>
    <font>
      <sz val="10"/>
      <color theme="1"/>
      <name val="Calibri"/>
      <family val="2"/>
      <scheme val="minor"/>
    </font>
    <font>
      <b/>
      <sz val="11"/>
      <color theme="1"/>
      <name val="Calibri"/>
      <family val="2"/>
      <scheme val="minor"/>
    </font>
    <font>
      <sz val="14"/>
      <color theme="1"/>
      <name val="Calibri"/>
      <family val="2"/>
      <scheme val="minor"/>
    </font>
    <font>
      <sz val="9"/>
      <color theme="1"/>
      <name val="Calibri"/>
      <family val="2"/>
      <scheme val="minor"/>
    </font>
    <font>
      <sz val="16"/>
      <color theme="0"/>
      <name val="Calibri"/>
      <family val="2"/>
      <scheme val="minor"/>
    </font>
    <font>
      <sz val="10"/>
      <color theme="0"/>
      <name val="Calibri"/>
      <family val="2"/>
      <scheme val="minor"/>
    </font>
    <font>
      <b/>
      <sz val="9"/>
      <color theme="1"/>
      <name val="Calibri"/>
      <family val="2"/>
      <scheme val="minor"/>
    </font>
    <font>
      <b/>
      <sz val="11"/>
      <color theme="0"/>
      <name val="Calibri"/>
      <family val="2"/>
      <scheme val="minor"/>
    </font>
    <font>
      <b/>
      <sz val="16"/>
      <color theme="1"/>
      <name val="Calibri"/>
      <family val="2"/>
      <scheme val="minor"/>
    </font>
    <font>
      <sz val="12"/>
      <color theme="1"/>
      <name val="Calibri"/>
      <family val="2"/>
      <scheme val="minor"/>
    </font>
    <font>
      <b/>
      <sz val="10"/>
      <color theme="1"/>
      <name val="Calibri"/>
      <family val="2"/>
      <scheme val="minor"/>
    </font>
    <font>
      <b/>
      <sz val="12"/>
      <color theme="1"/>
      <name val="Calibri"/>
      <family val="2"/>
      <scheme val="minor"/>
    </font>
    <font>
      <b/>
      <sz val="14"/>
      <color theme="1"/>
      <name val="Calibri"/>
      <family val="2"/>
      <scheme val="minor"/>
    </font>
    <font>
      <sz val="10"/>
      <name val="Calibri"/>
      <family val="2"/>
      <scheme val="minor"/>
    </font>
    <font>
      <b/>
      <sz val="10"/>
      <color theme="0"/>
      <name val="Calibri"/>
      <family val="2"/>
      <scheme val="minor"/>
    </font>
    <font>
      <sz val="8"/>
      <name val="Times New Roman"/>
      <family val="1"/>
    </font>
    <font>
      <b/>
      <sz val="10"/>
      <name val="Times New Roman"/>
      <family val="1"/>
    </font>
    <font>
      <b/>
      <sz val="12"/>
      <color theme="0" tint="-0.499984740745262"/>
      <name val="Calibri"/>
      <family val="2"/>
      <scheme val="minor"/>
    </font>
    <font>
      <sz val="9"/>
      <color theme="0"/>
      <name val="Calibri"/>
      <family val="2"/>
      <scheme val="minor"/>
    </font>
    <font>
      <sz val="14"/>
      <name val="Calibri"/>
      <family val="2"/>
      <scheme val="minor"/>
    </font>
    <font>
      <b/>
      <sz val="10"/>
      <name val="Calibri"/>
      <family val="2"/>
      <scheme val="minor"/>
    </font>
    <font>
      <b/>
      <sz val="11"/>
      <name val="Calibri"/>
      <family val="2"/>
      <scheme val="minor"/>
    </font>
    <font>
      <b/>
      <sz val="14"/>
      <name val="Calibri"/>
      <family val="2"/>
      <scheme val="minor"/>
    </font>
    <font>
      <sz val="11"/>
      <name val="Calibri"/>
      <family val="2"/>
      <scheme val="minor"/>
    </font>
    <font>
      <b/>
      <sz val="10"/>
      <color theme="1"/>
      <name val="Times New Roman"/>
      <family val="1"/>
    </font>
    <font>
      <sz val="10"/>
      <color theme="1"/>
      <name val="Times New Roman"/>
      <family val="1"/>
    </font>
    <font>
      <sz val="10"/>
      <name val="Times New Roman"/>
      <family val="1"/>
    </font>
    <font>
      <sz val="10"/>
      <color theme="0"/>
      <name val="Times New Roman"/>
      <family val="1"/>
    </font>
  </fonts>
  <fills count="10">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theme="0" tint="-0.14999847407452621"/>
        <bgColor indexed="64"/>
      </patternFill>
    </fill>
    <fill>
      <patternFill patternType="solid">
        <fgColor rgb="FFFFC000"/>
        <bgColor indexed="64"/>
      </patternFill>
    </fill>
    <fill>
      <patternFill patternType="solid">
        <fgColor theme="4" tint="0.39997558519241921"/>
        <bgColor indexed="64"/>
      </patternFill>
    </fill>
    <fill>
      <patternFill patternType="solid">
        <fgColor theme="3" tint="0.39997558519241921"/>
        <bgColor indexed="64"/>
      </patternFill>
    </fill>
    <fill>
      <patternFill patternType="solid">
        <fgColor theme="5" tint="0.39997558519241921"/>
        <bgColor indexed="64"/>
      </patternFill>
    </fill>
    <fill>
      <patternFill patternType="solid">
        <fgColor theme="9" tint="0.399975585192419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top style="hair">
        <color indexed="64"/>
      </top>
      <bottom/>
      <diagonal/>
    </border>
  </borders>
  <cellStyleXfs count="1">
    <xf numFmtId="0" fontId="0" fillId="0" borderId="0"/>
  </cellStyleXfs>
  <cellXfs count="354">
    <xf numFmtId="0" fontId="0" fillId="0" borderId="0" xfId="0"/>
    <xf numFmtId="0" fontId="0" fillId="3" borderId="0" xfId="0" applyFill="1" applyProtection="1"/>
    <xf numFmtId="0" fontId="1" fillId="2" borderId="1"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0" fontId="0" fillId="0" borderId="0" xfId="0" applyBorder="1" applyAlignment="1" applyProtection="1"/>
    <xf numFmtId="0" fontId="0" fillId="0" borderId="0" xfId="0" applyProtection="1"/>
    <xf numFmtId="0" fontId="0" fillId="0" borderId="0" xfId="0" applyBorder="1" applyAlignment="1" applyProtection="1">
      <alignment horizontal="center" vertical="center"/>
    </xf>
    <xf numFmtId="0" fontId="0" fillId="0" borderId="0" xfId="0" applyAlignment="1" applyProtection="1">
      <alignment horizontal="right"/>
    </xf>
    <xf numFmtId="0" fontId="0" fillId="0" borderId="10" xfId="0" applyBorder="1" applyAlignment="1" applyProtection="1"/>
    <xf numFmtId="0" fontId="0" fillId="0" borderId="10" xfId="0" applyBorder="1" applyProtection="1"/>
    <xf numFmtId="0" fontId="1" fillId="2" borderId="12" xfId="0" applyFont="1" applyFill="1" applyBorder="1" applyAlignment="1" applyProtection="1">
      <alignment horizontal="center" vertical="center"/>
    </xf>
    <xf numFmtId="0" fontId="1" fillId="2" borderId="0" xfId="0" applyFont="1" applyFill="1" applyProtection="1"/>
    <xf numFmtId="0" fontId="1" fillId="2" borderId="10" xfId="0" applyFont="1" applyFill="1" applyBorder="1" applyAlignment="1" applyProtection="1">
      <alignment horizontal="center" vertical="center" wrapText="1"/>
    </xf>
    <xf numFmtId="0" fontId="0" fillId="0" borderId="1" xfId="0" applyBorder="1" applyProtection="1"/>
    <xf numFmtId="0" fontId="7" fillId="2" borderId="1"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xf>
    <xf numFmtId="0" fontId="1" fillId="2" borderId="1" xfId="0" applyFont="1" applyFill="1" applyBorder="1" applyAlignment="1" applyProtection="1">
      <alignment vertical="center"/>
    </xf>
    <xf numFmtId="0" fontId="1" fillId="2" borderId="1" xfId="0" applyFont="1" applyFill="1" applyBorder="1" applyAlignment="1" applyProtection="1">
      <alignment horizontal="center" vertical="center" wrapText="1"/>
    </xf>
    <xf numFmtId="1" fontId="0" fillId="0" borderId="9" xfId="0" applyNumberFormat="1" applyBorder="1" applyAlignment="1" applyProtection="1">
      <alignment horizontal="center" vertical="center"/>
    </xf>
    <xf numFmtId="1" fontId="0" fillId="0" borderId="0" xfId="0" applyNumberFormat="1" applyBorder="1" applyAlignment="1" applyProtection="1">
      <alignment horizontal="center" vertical="center"/>
    </xf>
    <xf numFmtId="0" fontId="3" fillId="0" borderId="16"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xf>
    <xf numFmtId="0" fontId="11" fillId="0" borderId="14" xfId="0" applyFont="1" applyBorder="1" applyAlignment="1" applyProtection="1">
      <alignment horizontal="justify" vertical="top" wrapText="1"/>
    </xf>
    <xf numFmtId="0" fontId="11" fillId="0" borderId="15" xfId="0" applyFont="1" applyBorder="1" applyAlignment="1" applyProtection="1">
      <alignment horizontal="justify" wrapText="1"/>
    </xf>
    <xf numFmtId="0" fontId="11" fillId="0" borderId="15" xfId="0" applyFont="1" applyBorder="1" applyAlignment="1" applyProtection="1">
      <alignment horizontal="justify"/>
    </xf>
    <xf numFmtId="0" fontId="0" fillId="0" borderId="8" xfId="0" applyBorder="1" applyProtection="1"/>
    <xf numFmtId="0" fontId="0" fillId="0" borderId="0" xfId="0" applyBorder="1" applyProtection="1"/>
    <xf numFmtId="0" fontId="11" fillId="0" borderId="19" xfId="0" applyFont="1" applyBorder="1" applyAlignment="1" applyProtection="1">
      <alignment horizontal="justify" wrapText="1"/>
    </xf>
    <xf numFmtId="0" fontId="3" fillId="0" borderId="20" xfId="0" applyFont="1" applyBorder="1" applyAlignment="1" applyProtection="1">
      <alignment horizontal="center" vertical="center" wrapText="1"/>
      <protection locked="0"/>
    </xf>
    <xf numFmtId="0" fontId="18" fillId="0" borderId="4" xfId="0" applyFont="1" applyBorder="1" applyAlignment="1" applyProtection="1">
      <alignment horizontal="left" vertical="top"/>
    </xf>
    <xf numFmtId="0" fontId="18" fillId="0" borderId="2" xfId="0" applyFont="1" applyBorder="1" applyAlignment="1" applyProtection="1">
      <alignment horizontal="left" vertical="top"/>
    </xf>
    <xf numFmtId="0" fontId="18" fillId="0" borderId="7" xfId="0" applyFont="1" applyBorder="1" applyAlignment="1" applyProtection="1">
      <alignment horizontal="left" vertical="top"/>
    </xf>
    <xf numFmtId="0" fontId="8" fillId="0" borderId="1" xfId="0" applyFont="1" applyBorder="1" applyAlignment="1" applyProtection="1">
      <alignment horizontal="center" vertical="center" wrapText="1"/>
    </xf>
    <xf numFmtId="0" fontId="9"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0" fillId="3" borderId="8" xfId="0" applyFill="1" applyBorder="1" applyProtection="1"/>
    <xf numFmtId="0" fontId="0" fillId="0" borderId="0" xfId="0" applyProtection="1">
      <protection locked="0"/>
    </xf>
    <xf numFmtId="0" fontId="0" fillId="0" borderId="0" xfId="0" applyBorder="1" applyProtection="1">
      <protection locked="0"/>
    </xf>
    <xf numFmtId="1" fontId="0" fillId="0" borderId="9" xfId="0" applyNumberFormat="1" applyBorder="1" applyAlignment="1" applyProtection="1">
      <alignment horizontal="center" vertical="center"/>
    </xf>
    <xf numFmtId="0" fontId="26" fillId="3" borderId="1" xfId="0" applyFont="1" applyFill="1" applyBorder="1" applyAlignment="1" applyProtection="1">
      <alignment horizontal="center" vertical="center"/>
    </xf>
    <xf numFmtId="0" fontId="26" fillId="0" borderId="0" xfId="0" applyFont="1" applyAlignment="1" applyProtection="1">
      <alignment vertical="center"/>
    </xf>
    <xf numFmtId="0" fontId="26" fillId="0" borderId="0" xfId="0" applyFont="1" applyAlignment="1" applyProtection="1">
      <alignment horizontal="center" vertical="center"/>
    </xf>
    <xf numFmtId="0" fontId="26" fillId="3" borderId="1" xfId="0" applyFont="1" applyFill="1" applyBorder="1" applyAlignment="1" applyProtection="1">
      <alignment vertical="center"/>
    </xf>
    <xf numFmtId="0" fontId="26" fillId="3" borderId="17" xfId="0" applyFont="1" applyFill="1" applyBorder="1" applyAlignment="1" applyProtection="1">
      <alignment vertical="center"/>
    </xf>
    <xf numFmtId="0" fontId="26" fillId="3" borderId="18" xfId="0" applyFont="1" applyFill="1" applyBorder="1" applyAlignment="1" applyProtection="1">
      <alignment horizontal="center" vertical="center"/>
    </xf>
    <xf numFmtId="0" fontId="27" fillId="3" borderId="1" xfId="0" applyFont="1" applyFill="1" applyBorder="1" applyAlignment="1" applyProtection="1">
      <alignment horizontal="center" vertical="center"/>
    </xf>
    <xf numFmtId="0" fontId="26" fillId="4" borderId="1" xfId="0" applyFont="1" applyFill="1" applyBorder="1" applyAlignment="1" applyProtection="1">
      <alignment horizontal="center" vertical="center"/>
    </xf>
    <xf numFmtId="0" fontId="26" fillId="4" borderId="3" xfId="0" applyFont="1" applyFill="1" applyBorder="1" applyAlignment="1" applyProtection="1">
      <alignment horizontal="center" vertical="center"/>
    </xf>
    <xf numFmtId="0" fontId="27" fillId="0" borderId="0" xfId="0" applyFont="1" applyProtection="1"/>
    <xf numFmtId="0" fontId="26" fillId="0" borderId="0" xfId="0" applyFont="1" applyProtection="1"/>
    <xf numFmtId="0" fontId="26" fillId="9" borderId="10" xfId="0" applyFont="1" applyFill="1" applyBorder="1" applyAlignment="1" applyProtection="1"/>
    <xf numFmtId="0" fontId="26" fillId="9" borderId="10" xfId="0" applyFont="1" applyFill="1" applyBorder="1" applyProtection="1"/>
    <xf numFmtId="0" fontId="26" fillId="0" borderId="10" xfId="0" applyFont="1" applyBorder="1" applyProtection="1"/>
    <xf numFmtId="0" fontId="26" fillId="7" borderId="12" xfId="0" applyFont="1" applyFill="1" applyBorder="1" applyAlignment="1" applyProtection="1">
      <alignment horizontal="center" vertical="center"/>
    </xf>
    <xf numFmtId="0" fontId="26" fillId="7" borderId="0" xfId="0" applyFont="1" applyFill="1" applyProtection="1"/>
    <xf numFmtId="0" fontId="26" fillId="7" borderId="10" xfId="0" applyFont="1" applyFill="1" applyBorder="1" applyAlignment="1" applyProtection="1">
      <alignment horizontal="center" vertical="center" wrapText="1"/>
    </xf>
    <xf numFmtId="0" fontId="26" fillId="9" borderId="1" xfId="0" applyFont="1" applyFill="1" applyBorder="1" applyProtection="1"/>
    <xf numFmtId="0" fontId="26" fillId="0" borderId="1" xfId="0" applyFont="1" applyBorder="1" applyProtection="1"/>
    <xf numFmtId="0" fontId="26" fillId="8" borderId="1" xfId="0" applyFont="1" applyFill="1" applyBorder="1" applyAlignment="1" applyProtection="1">
      <alignment horizontal="center" vertical="center" wrapText="1"/>
    </xf>
    <xf numFmtId="0" fontId="26" fillId="8" borderId="1" xfId="0" applyFont="1" applyFill="1" applyBorder="1" applyAlignment="1" applyProtection="1">
      <alignment horizontal="center" vertical="center"/>
    </xf>
    <xf numFmtId="0" fontId="26" fillId="9" borderId="1" xfId="0" applyFont="1" applyFill="1" applyBorder="1" applyAlignment="1" applyProtection="1">
      <alignment horizontal="center" vertical="center" wrapText="1"/>
    </xf>
    <xf numFmtId="0" fontId="26" fillId="9" borderId="1" xfId="0" applyFont="1" applyFill="1" applyBorder="1" applyAlignment="1" applyProtection="1">
      <alignment horizontal="center" vertical="center"/>
    </xf>
    <xf numFmtId="0" fontId="18" fillId="6" borderId="1" xfId="0" applyFont="1" applyFill="1" applyBorder="1" applyAlignment="1" applyProtection="1">
      <alignment horizontal="center" vertical="center"/>
    </xf>
    <xf numFmtId="0" fontId="18" fillId="9" borderId="1" xfId="0" applyFont="1" applyFill="1" applyBorder="1" applyAlignment="1" applyProtection="1">
      <alignment horizontal="center" vertical="center"/>
    </xf>
    <xf numFmtId="0" fontId="27" fillId="0" borderId="14" xfId="0" applyFont="1" applyBorder="1" applyAlignment="1" applyProtection="1">
      <alignment horizontal="justify" vertical="center" wrapText="1"/>
    </xf>
    <xf numFmtId="0" fontId="26" fillId="0" borderId="16" xfId="0" applyFont="1" applyBorder="1" applyAlignment="1" applyProtection="1">
      <alignment horizontal="center" vertical="center" wrapText="1"/>
      <protection locked="0"/>
    </xf>
    <xf numFmtId="1" fontId="27" fillId="0" borderId="9" xfId="0" applyNumberFormat="1" applyFont="1" applyBorder="1" applyAlignment="1" applyProtection="1">
      <alignment horizontal="center" vertical="center"/>
    </xf>
    <xf numFmtId="0" fontId="27" fillId="0" borderId="15" xfId="0" applyFont="1" applyBorder="1" applyAlignment="1" applyProtection="1">
      <alignment horizontal="justify" vertical="center" wrapText="1"/>
    </xf>
    <xf numFmtId="1" fontId="27" fillId="0" borderId="0" xfId="0" applyNumberFormat="1" applyFont="1" applyBorder="1" applyAlignment="1" applyProtection="1">
      <alignment horizontal="center" vertical="center"/>
    </xf>
    <xf numFmtId="0" fontId="27" fillId="0" borderId="15" xfId="0" applyFont="1" applyBorder="1" applyAlignment="1" applyProtection="1">
      <alignment horizontal="justify" vertical="center"/>
    </xf>
    <xf numFmtId="0" fontId="27" fillId="0" borderId="19" xfId="0" applyFont="1" applyBorder="1" applyAlignment="1" applyProtection="1">
      <alignment horizontal="justify" vertical="center" wrapText="1"/>
    </xf>
    <xf numFmtId="0" fontId="27" fillId="0" borderId="0" xfId="0" applyFont="1" applyAlignment="1" applyProtection="1">
      <alignment vertical="center"/>
      <protection locked="0"/>
    </xf>
    <xf numFmtId="0" fontId="27" fillId="0" borderId="0" xfId="0" applyFont="1" applyProtection="1">
      <protection locked="0"/>
    </xf>
    <xf numFmtId="0" fontId="18" fillId="0" borderId="0" xfId="0" applyFont="1" applyBorder="1" applyAlignment="1" applyProtection="1">
      <alignment vertical="center" wrapText="1"/>
    </xf>
    <xf numFmtId="0" fontId="27" fillId="0" borderId="0" xfId="0" applyFont="1" applyBorder="1" applyProtection="1"/>
    <xf numFmtId="0" fontId="18" fillId="0" borderId="1" xfId="0" applyFont="1" applyBorder="1" applyAlignment="1" applyProtection="1">
      <alignment horizontal="center" vertical="center" wrapText="1"/>
    </xf>
    <xf numFmtId="0" fontId="18" fillId="0" borderId="1" xfId="0" applyFont="1" applyBorder="1" applyAlignment="1" applyProtection="1">
      <alignment vertical="center"/>
    </xf>
    <xf numFmtId="0" fontId="18" fillId="0" borderId="1" xfId="0" applyFont="1" applyBorder="1" applyAlignment="1" applyProtection="1">
      <alignment horizontal="left" vertical="center"/>
    </xf>
    <xf numFmtId="0" fontId="27" fillId="0" borderId="0" xfId="0" applyFont="1" applyBorder="1" applyAlignment="1" applyProtection="1">
      <protection locked="0"/>
    </xf>
    <xf numFmtId="0" fontId="27" fillId="0" borderId="0" xfId="0" applyFont="1" applyBorder="1" applyProtection="1">
      <protection locked="0"/>
    </xf>
    <xf numFmtId="0" fontId="27" fillId="0" borderId="0" xfId="0" applyFont="1" applyAlignment="1" applyProtection="1">
      <alignment vertical="center"/>
    </xf>
    <xf numFmtId="0" fontId="1" fillId="2" borderId="2" xfId="0" applyFont="1" applyFill="1" applyBorder="1" applyAlignment="1" applyProtection="1">
      <alignment horizontal="center" vertical="center"/>
    </xf>
    <xf numFmtId="0" fontId="1" fillId="2" borderId="0" xfId="0" applyFont="1" applyFill="1" applyBorder="1" applyAlignment="1" applyProtection="1">
      <alignment horizontal="center" vertical="center"/>
    </xf>
    <xf numFmtId="0" fontId="0" fillId="0" borderId="1"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0" xfId="0" applyAlignment="1" applyProtection="1">
      <alignment horizontal="center" vertical="center"/>
    </xf>
    <xf numFmtId="0" fontId="22" fillId="0" borderId="1" xfId="0" applyFont="1" applyFill="1" applyBorder="1" applyAlignment="1" applyProtection="1">
      <alignment horizontal="center" vertical="center"/>
    </xf>
    <xf numFmtId="0" fontId="22" fillId="0" borderId="13" xfId="0" applyFont="1" applyFill="1" applyBorder="1" applyAlignment="1" applyProtection="1">
      <alignment horizontal="center" vertical="center"/>
    </xf>
    <xf numFmtId="0" fontId="23" fillId="0" borderId="1" xfId="0" applyFont="1" applyFill="1" applyBorder="1" applyAlignment="1" applyProtection="1">
      <alignment horizontal="center" vertical="center"/>
    </xf>
    <xf numFmtId="0" fontId="0" fillId="0" borderId="9" xfId="0" applyBorder="1" applyAlignment="1" applyProtection="1">
      <alignment horizontal="center" vertical="center" wrapText="1"/>
    </xf>
    <xf numFmtId="0" fontId="0" fillId="0" borderId="0" xfId="0" applyBorder="1" applyAlignment="1" applyProtection="1">
      <alignment horizontal="center" vertical="center" wrapText="1"/>
    </xf>
    <xf numFmtId="0" fontId="15" fillId="0" borderId="13" xfId="0" applyFont="1" applyBorder="1" applyAlignment="1" applyProtection="1">
      <alignment horizontal="center" vertical="center" textRotation="90" wrapText="1"/>
      <protection locked="0"/>
    </xf>
    <xf numFmtId="0" fontId="15" fillId="0" borderId="12" xfId="0" applyFont="1" applyBorder="1" applyAlignment="1" applyProtection="1">
      <alignment horizontal="center" vertical="center" textRotation="90" wrapText="1"/>
      <protection locked="0"/>
    </xf>
    <xf numFmtId="0" fontId="1" fillId="2" borderId="9" xfId="0" applyFont="1" applyFill="1" applyBorder="1" applyAlignment="1" applyProtection="1">
      <alignment horizontal="center" vertical="center" wrapText="1"/>
    </xf>
    <xf numFmtId="0" fontId="1" fillId="2" borderId="0" xfId="0" applyFont="1" applyFill="1" applyBorder="1" applyAlignment="1" applyProtection="1">
      <alignment horizontal="center" vertical="center" wrapText="1"/>
    </xf>
    <xf numFmtId="0" fontId="21" fillId="0" borderId="10" xfId="0" applyFont="1" applyBorder="1" applyAlignment="1" applyProtection="1">
      <alignment horizontal="center" vertical="center"/>
    </xf>
    <xf numFmtId="0" fontId="21" fillId="0" borderId="1" xfId="0" applyFont="1" applyBorder="1" applyAlignment="1" applyProtection="1">
      <alignment horizontal="center" vertical="center"/>
    </xf>
    <xf numFmtId="1" fontId="0" fillId="0" borderId="5" xfId="0" applyNumberFormat="1" applyBorder="1" applyAlignment="1" applyProtection="1">
      <alignment horizontal="center" vertical="center"/>
    </xf>
    <xf numFmtId="1" fontId="0" fillId="0" borderId="6" xfId="0" applyNumberFormat="1" applyBorder="1" applyAlignment="1" applyProtection="1">
      <alignment horizontal="center" vertical="center"/>
    </xf>
    <xf numFmtId="1" fontId="0" fillId="0" borderId="8" xfId="0" applyNumberFormat="1" applyBorder="1" applyAlignment="1" applyProtection="1">
      <alignment horizontal="center" vertical="center"/>
    </xf>
    <xf numFmtId="0" fontId="0" fillId="0" borderId="6" xfId="0" applyBorder="1" applyAlignment="1" applyProtection="1">
      <alignment horizontal="center" vertical="center"/>
    </xf>
    <xf numFmtId="0" fontId="3" fillId="0" borderId="1" xfId="0" applyFont="1" applyBorder="1" applyAlignment="1" applyProtection="1">
      <alignment horizontal="center" wrapText="1"/>
    </xf>
    <xf numFmtId="0" fontId="13" fillId="0" borderId="10" xfId="0" applyFont="1" applyBorder="1" applyAlignment="1" applyProtection="1">
      <alignment horizontal="center" vertical="center"/>
    </xf>
    <xf numFmtId="0" fontId="13" fillId="0" borderId="1" xfId="0" applyFont="1" applyBorder="1" applyAlignment="1" applyProtection="1">
      <alignment horizontal="center" vertical="center"/>
    </xf>
    <xf numFmtId="0" fontId="15" fillId="0" borderId="4" xfId="0" applyFont="1" applyBorder="1" applyAlignment="1" applyProtection="1">
      <alignment horizontal="center" vertical="center" wrapText="1"/>
    </xf>
    <xf numFmtId="0" fontId="15" fillId="0" borderId="2" xfId="0" applyFont="1" applyBorder="1" applyAlignment="1" applyProtection="1">
      <alignment horizontal="center" vertical="center" wrapText="1"/>
    </xf>
    <xf numFmtId="0" fontId="15" fillId="0" borderId="7" xfId="0" applyFont="1" applyBorder="1" applyAlignment="1" applyProtection="1">
      <alignment horizontal="center" vertical="center" wrapText="1"/>
    </xf>
    <xf numFmtId="0" fontId="3" fillId="0" borderId="10" xfId="0" applyFont="1" applyBorder="1" applyAlignment="1" applyProtection="1">
      <alignment horizontal="center" vertical="center"/>
    </xf>
    <xf numFmtId="0" fontId="3" fillId="0" borderId="1" xfId="0" applyFont="1" applyBorder="1" applyAlignment="1" applyProtection="1">
      <alignment horizontal="center" vertical="center"/>
    </xf>
    <xf numFmtId="0" fontId="15" fillId="0" borderId="1" xfId="0" applyFont="1" applyBorder="1" applyAlignment="1" applyProtection="1">
      <alignment horizontal="center" vertical="center" wrapText="1"/>
      <protection locked="0"/>
    </xf>
    <xf numFmtId="0" fontId="15" fillId="0" borderId="13" xfId="0" applyFont="1" applyBorder="1" applyAlignment="1" applyProtection="1">
      <alignment horizontal="center" vertical="center" wrapText="1"/>
      <protection locked="0"/>
    </xf>
    <xf numFmtId="1" fontId="15" fillId="0" borderId="4" xfId="0" applyNumberFormat="1" applyFont="1" applyBorder="1" applyAlignment="1" applyProtection="1">
      <alignment horizontal="center" vertical="center" wrapText="1"/>
    </xf>
    <xf numFmtId="1" fontId="15" fillId="0" borderId="2" xfId="0" applyNumberFormat="1" applyFont="1" applyBorder="1" applyAlignment="1" applyProtection="1">
      <alignment horizontal="center" vertical="center" wrapText="1"/>
    </xf>
    <xf numFmtId="1" fontId="15" fillId="0" borderId="7" xfId="0" applyNumberFormat="1" applyFont="1" applyBorder="1" applyAlignment="1" applyProtection="1">
      <alignment horizontal="center" vertical="center" wrapText="1"/>
    </xf>
    <xf numFmtId="0" fontId="3" fillId="0" borderId="7"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0" borderId="8" xfId="0" applyFont="1" applyBorder="1" applyAlignment="1" applyProtection="1">
      <alignment horizontal="center" vertical="center"/>
    </xf>
    <xf numFmtId="1" fontId="0" fillId="0" borderId="9" xfId="0" applyNumberFormat="1" applyBorder="1" applyAlignment="1" applyProtection="1">
      <alignment horizontal="center" vertical="center"/>
    </xf>
    <xf numFmtId="0" fontId="0" fillId="0" borderId="0" xfId="0" applyBorder="1" applyAlignment="1" applyProtection="1">
      <alignment horizontal="center" vertical="center"/>
    </xf>
    <xf numFmtId="0" fontId="3" fillId="0" borderId="1" xfId="0" applyFont="1" applyBorder="1" applyAlignment="1" applyProtection="1">
      <alignment horizontal="center"/>
    </xf>
    <xf numFmtId="0" fontId="8" fillId="0" borderId="1" xfId="0" applyFont="1" applyBorder="1" applyAlignment="1" applyProtection="1">
      <alignment horizontal="center" vertical="top" wrapText="1"/>
      <protection locked="0"/>
    </xf>
    <xf numFmtId="0" fontId="0" fillId="0" borderId="1" xfId="0" applyBorder="1" applyAlignment="1" applyProtection="1">
      <alignment vertical="top"/>
      <protection locked="0"/>
    </xf>
    <xf numFmtId="0" fontId="8" fillId="0" borderId="1" xfId="0" applyFont="1" applyBorder="1" applyAlignment="1" applyProtection="1">
      <alignment horizontal="center" vertical="center" wrapText="1"/>
    </xf>
    <xf numFmtId="0" fontId="8" fillId="0" borderId="13" xfId="0" applyFont="1" applyBorder="1" applyAlignment="1" applyProtection="1">
      <alignment horizontal="center" vertical="center" wrapText="1"/>
    </xf>
    <xf numFmtId="0" fontId="10" fillId="0" borderId="1" xfId="0" applyFont="1" applyBorder="1" applyAlignment="1" applyProtection="1">
      <alignment horizontal="center" vertical="center" wrapText="1"/>
    </xf>
    <xf numFmtId="0" fontId="10" fillId="0" borderId="13" xfId="0" applyFont="1" applyBorder="1" applyAlignment="1" applyProtection="1">
      <alignment horizontal="center" vertical="center" wrapText="1"/>
    </xf>
    <xf numFmtId="0" fontId="12" fillId="0" borderId="1" xfId="0" applyFont="1" applyBorder="1" applyAlignment="1" applyProtection="1">
      <alignment horizontal="center" vertical="center"/>
    </xf>
    <xf numFmtId="0" fontId="12" fillId="0" borderId="13" xfId="0" applyFont="1" applyBorder="1" applyAlignment="1" applyProtection="1">
      <alignment horizontal="center" vertical="center"/>
    </xf>
    <xf numFmtId="0" fontId="14" fillId="2" borderId="1" xfId="0" applyFont="1" applyFill="1" applyBorder="1" applyAlignment="1" applyProtection="1">
      <alignment horizontal="center" vertical="center" wrapText="1"/>
    </xf>
    <xf numFmtId="0" fontId="4" fillId="2" borderId="1" xfId="0" applyFont="1" applyFill="1" applyBorder="1" applyAlignment="1" applyProtection="1">
      <alignment vertical="center"/>
    </xf>
    <xf numFmtId="0" fontId="15" fillId="0" borderId="1" xfId="0" applyFont="1" applyFill="1" applyBorder="1" applyAlignment="1" applyProtection="1">
      <alignment horizontal="center" vertical="center" wrapText="1"/>
      <protection locked="0"/>
    </xf>
    <xf numFmtId="0" fontId="15" fillId="0" borderId="13" xfId="0" applyFont="1" applyFill="1" applyBorder="1" applyAlignment="1" applyProtection="1">
      <alignment horizontal="center" vertical="center" wrapText="1"/>
      <protection locked="0"/>
    </xf>
    <xf numFmtId="0" fontId="24" fillId="0" borderId="1" xfId="0" applyFont="1" applyBorder="1" applyAlignment="1" applyProtection="1">
      <alignment horizontal="center" vertical="center"/>
    </xf>
    <xf numFmtId="0" fontId="3" fillId="0" borderId="10" xfId="0" applyFont="1" applyBorder="1" applyAlignment="1" applyProtection="1">
      <alignment horizontal="center"/>
    </xf>
    <xf numFmtId="0" fontId="8" fillId="0" borderId="13" xfId="0" applyFont="1" applyBorder="1" applyAlignment="1" applyProtection="1">
      <alignment horizontal="center" vertical="top" wrapText="1"/>
      <protection locked="0"/>
    </xf>
    <xf numFmtId="0" fontId="0" fillId="0" borderId="1" xfId="0" applyBorder="1" applyAlignment="1" applyProtection="1">
      <alignment horizontal="left" vertical="top" wrapText="1"/>
      <protection locked="0"/>
    </xf>
    <xf numFmtId="0" fontId="0" fillId="0" borderId="1" xfId="0" applyBorder="1" applyAlignment="1" applyProtection="1">
      <alignment horizontal="left" vertical="top"/>
      <protection locked="0"/>
    </xf>
    <xf numFmtId="0" fontId="0" fillId="0" borderId="13" xfId="0" applyBorder="1" applyAlignment="1" applyProtection="1">
      <alignment horizontal="left" vertical="top"/>
      <protection locked="0"/>
    </xf>
    <xf numFmtId="0" fontId="0" fillId="0" borderId="4" xfId="0" applyBorder="1" applyAlignment="1" applyProtection="1">
      <alignment horizontal="center"/>
      <protection locked="0"/>
    </xf>
    <xf numFmtId="0" fontId="0" fillId="0" borderId="2" xfId="0" applyBorder="1" applyAlignment="1" applyProtection="1">
      <alignment horizontal="center"/>
      <protection locked="0"/>
    </xf>
    <xf numFmtId="0" fontId="13" fillId="3" borderId="1" xfId="0" applyFont="1" applyFill="1" applyBorder="1" applyAlignment="1" applyProtection="1">
      <alignment horizontal="center" vertical="top" wrapText="1"/>
    </xf>
    <xf numFmtId="0" fontId="13" fillId="3" borderId="1" xfId="0" applyFont="1" applyFill="1" applyBorder="1" applyAlignment="1" applyProtection="1">
      <alignment vertical="top"/>
    </xf>
    <xf numFmtId="0" fontId="13" fillId="3" borderId="1" xfId="0" applyFont="1" applyFill="1" applyBorder="1" applyAlignment="1" applyProtection="1">
      <alignment horizontal="center" vertical="center" wrapText="1"/>
    </xf>
    <xf numFmtId="0" fontId="13" fillId="3" borderId="1" xfId="0" applyFont="1" applyFill="1" applyBorder="1" applyAlignment="1" applyProtection="1"/>
    <xf numFmtId="0" fontId="13" fillId="3" borderId="1" xfId="0" applyFont="1" applyFill="1" applyBorder="1" applyAlignment="1" applyProtection="1">
      <alignment horizontal="center" vertical="center"/>
    </xf>
    <xf numFmtId="0" fontId="17" fillId="0" borderId="17" xfId="0" applyFont="1" applyBorder="1" applyAlignment="1" applyProtection="1">
      <alignment horizontal="center"/>
      <protection locked="0"/>
    </xf>
    <xf numFmtId="0" fontId="0" fillId="0" borderId="17" xfId="0" applyBorder="1" applyAlignment="1" applyProtection="1">
      <protection locked="0"/>
    </xf>
    <xf numFmtId="0" fontId="0" fillId="0" borderId="18" xfId="0" applyBorder="1" applyAlignment="1" applyProtection="1">
      <protection locked="0"/>
    </xf>
    <xf numFmtId="0" fontId="17" fillId="0" borderId="11" xfId="0" applyFont="1" applyBorder="1" applyAlignment="1" applyProtection="1">
      <alignment horizontal="center"/>
      <protection locked="0"/>
    </xf>
    <xf numFmtId="0" fontId="17" fillId="0" borderId="8" xfId="0" applyFont="1" applyBorder="1" applyAlignment="1" applyProtection="1">
      <alignment horizontal="center"/>
      <protection locked="0"/>
    </xf>
    <xf numFmtId="0" fontId="18" fillId="0" borderId="7" xfId="0" applyFont="1" applyBorder="1" applyAlignment="1" applyProtection="1">
      <alignment horizontal="center" vertical="center"/>
    </xf>
    <xf numFmtId="0" fontId="18" fillId="0" borderId="11" xfId="0" applyFont="1" applyBorder="1" applyAlignment="1" applyProtection="1">
      <alignment horizontal="center" vertical="center"/>
    </xf>
    <xf numFmtId="0" fontId="18" fillId="0" borderId="8" xfId="0" applyFont="1" applyBorder="1" applyAlignment="1" applyProtection="1">
      <alignment horizontal="center" vertical="center"/>
    </xf>
    <xf numFmtId="0" fontId="0" fillId="0" borderId="17" xfId="0" applyBorder="1" applyAlignment="1" applyProtection="1"/>
    <xf numFmtId="0" fontId="0" fillId="0" borderId="18" xfId="0" applyBorder="1" applyAlignment="1" applyProtection="1"/>
    <xf numFmtId="0" fontId="17" fillId="0" borderId="18" xfId="0" applyFont="1" applyBorder="1" applyAlignment="1" applyProtection="1">
      <alignment horizontal="center"/>
      <protection locked="0"/>
    </xf>
    <xf numFmtId="0" fontId="0" fillId="0" borderId="1" xfId="0" applyBorder="1" applyAlignment="1" applyProtection="1">
      <alignment horizontal="center" vertical="center" wrapText="1"/>
      <protection locked="0"/>
    </xf>
    <xf numFmtId="0" fontId="0" fillId="0" borderId="1" xfId="0" applyBorder="1" applyAlignment="1" applyProtection="1">
      <protection locked="0"/>
    </xf>
    <xf numFmtId="0" fontId="0" fillId="0" borderId="1" xfId="0" applyBorder="1" applyAlignment="1" applyProtection="1">
      <alignment horizontal="center"/>
      <protection locked="0"/>
    </xf>
    <xf numFmtId="0" fontId="0" fillId="0" borderId="11" xfId="0" applyBorder="1" applyAlignment="1" applyProtection="1">
      <protection locked="0"/>
    </xf>
    <xf numFmtId="0" fontId="0" fillId="0" borderId="8" xfId="0" applyBorder="1" applyAlignment="1" applyProtection="1">
      <protection locked="0"/>
    </xf>
    <xf numFmtId="0" fontId="13" fillId="3" borderId="7" xfId="0" applyFont="1" applyFill="1" applyBorder="1" applyAlignment="1" applyProtection="1">
      <protection locked="0"/>
    </xf>
    <xf numFmtId="0" fontId="11" fillId="0" borderId="11" xfId="0" applyFont="1" applyBorder="1" applyAlignment="1" applyProtection="1">
      <protection locked="0"/>
    </xf>
    <xf numFmtId="0" fontId="11" fillId="0" borderId="8" xfId="0" applyFont="1" applyBorder="1" applyAlignment="1" applyProtection="1">
      <protection locked="0"/>
    </xf>
    <xf numFmtId="0" fontId="3" fillId="2" borderId="7" xfId="0" applyFont="1" applyFill="1" applyBorder="1" applyAlignment="1" applyProtection="1">
      <alignment horizontal="center" wrapText="1"/>
    </xf>
    <xf numFmtId="0" fontId="3" fillId="2" borderId="11" xfId="0" applyFont="1" applyFill="1" applyBorder="1" applyAlignment="1" applyProtection="1">
      <alignment horizontal="center" wrapText="1"/>
    </xf>
    <xf numFmtId="0" fontId="3" fillId="2" borderId="8" xfId="0" applyFont="1" applyFill="1" applyBorder="1" applyAlignment="1" applyProtection="1">
      <alignment horizontal="center" wrapText="1"/>
    </xf>
    <xf numFmtId="0" fontId="18" fillId="0" borderId="3" xfId="0" applyFont="1" applyBorder="1" applyAlignment="1" applyProtection="1">
      <alignment horizontal="center" vertical="center"/>
    </xf>
    <xf numFmtId="0" fontId="2" fillId="0" borderId="17" xfId="0" applyFont="1" applyBorder="1" applyAlignment="1" applyProtection="1"/>
    <xf numFmtId="0" fontId="2" fillId="0" borderId="18" xfId="0" applyFont="1" applyBorder="1" applyAlignment="1" applyProtection="1"/>
    <xf numFmtId="0" fontId="18" fillId="0" borderId="4" xfId="0" applyFont="1" applyBorder="1" applyAlignment="1" applyProtection="1">
      <alignment horizontal="center" vertical="center"/>
    </xf>
    <xf numFmtId="0" fontId="18" fillId="0" borderId="9" xfId="0" applyFont="1" applyBorder="1" applyAlignment="1" applyProtection="1">
      <alignment horizontal="center" vertical="center"/>
    </xf>
    <xf numFmtId="0" fontId="2" fillId="0" borderId="9" xfId="0" applyFont="1" applyBorder="1" applyAlignment="1" applyProtection="1"/>
    <xf numFmtId="0" fontId="2" fillId="0" borderId="5" xfId="0" applyFont="1" applyBorder="1" applyAlignment="1" applyProtection="1"/>
    <xf numFmtId="0" fontId="13" fillId="0" borderId="13" xfId="0" applyFont="1" applyBorder="1" applyAlignment="1" applyProtection="1">
      <alignment horizontal="center" vertical="center"/>
    </xf>
    <xf numFmtId="0" fontId="13" fillId="0" borderId="12" xfId="0" applyFont="1" applyBorder="1" applyAlignment="1" applyProtection="1">
      <alignment horizontal="center" vertical="center"/>
    </xf>
    <xf numFmtId="0" fontId="13" fillId="0" borderId="4" xfId="0" applyFont="1" applyBorder="1" applyAlignment="1" applyProtection="1">
      <alignment horizontal="center" vertical="center"/>
    </xf>
    <xf numFmtId="0" fontId="13" fillId="0" borderId="9" xfId="0" applyFont="1" applyBorder="1" applyAlignment="1" applyProtection="1">
      <alignment horizontal="center" vertical="center"/>
    </xf>
    <xf numFmtId="0" fontId="13" fillId="0" borderId="5" xfId="0" applyFont="1" applyBorder="1" applyAlignment="1" applyProtection="1">
      <alignment horizontal="center" vertical="center"/>
    </xf>
    <xf numFmtId="0" fontId="13" fillId="0" borderId="2" xfId="0" applyFont="1" applyBorder="1" applyAlignment="1" applyProtection="1">
      <alignment horizontal="center" vertical="center"/>
    </xf>
    <xf numFmtId="0" fontId="13" fillId="0" borderId="0" xfId="0" applyFont="1" applyBorder="1" applyAlignment="1" applyProtection="1">
      <alignment horizontal="center" vertical="center"/>
    </xf>
    <xf numFmtId="0" fontId="13" fillId="0" borderId="6" xfId="0" applyFont="1" applyBorder="1" applyAlignment="1" applyProtection="1">
      <alignment horizontal="center" vertical="center"/>
    </xf>
    <xf numFmtId="0" fontId="13" fillId="0" borderId="7" xfId="0" applyFont="1" applyBorder="1" applyAlignment="1" applyProtection="1">
      <alignment horizontal="center" vertical="center"/>
    </xf>
    <xf numFmtId="0" fontId="13" fillId="0" borderId="11" xfId="0" applyFont="1" applyBorder="1" applyAlignment="1" applyProtection="1">
      <alignment horizontal="center" vertical="center"/>
    </xf>
    <xf numFmtId="0" fontId="13" fillId="0" borderId="8" xfId="0" applyFont="1" applyBorder="1" applyAlignment="1" applyProtection="1">
      <alignment horizontal="center" vertical="center"/>
    </xf>
    <xf numFmtId="0" fontId="0" fillId="0" borderId="13" xfId="0" applyBorder="1" applyAlignment="1" applyProtection="1">
      <alignment horizontal="center"/>
      <protection locked="0"/>
    </xf>
    <xf numFmtId="0" fontId="0" fillId="0" borderId="12" xfId="0" applyBorder="1" applyAlignment="1" applyProtection="1">
      <alignment horizontal="center"/>
      <protection locked="0"/>
    </xf>
    <xf numFmtId="0" fontId="6" fillId="2" borderId="10" xfId="0" applyFont="1" applyFill="1" applyBorder="1" applyAlignment="1" applyProtection="1">
      <alignment horizontal="center" vertical="center"/>
    </xf>
    <xf numFmtId="0" fontId="6" fillId="2" borderId="1" xfId="0" applyFont="1" applyFill="1" applyBorder="1" applyAlignment="1" applyProtection="1">
      <alignment horizontal="center" vertical="center"/>
    </xf>
    <xf numFmtId="0" fontId="0" fillId="0" borderId="13" xfId="0"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1" fontId="25" fillId="0" borderId="5" xfId="0" applyNumberFormat="1" applyFont="1" applyBorder="1" applyAlignment="1" applyProtection="1">
      <alignment horizontal="center" vertical="center"/>
    </xf>
    <xf numFmtId="1" fontId="25" fillId="0" borderId="6" xfId="0" applyNumberFormat="1" applyFont="1" applyBorder="1" applyAlignment="1" applyProtection="1">
      <alignment horizontal="center" vertical="center"/>
    </xf>
    <xf numFmtId="1" fontId="25" fillId="0" borderId="8" xfId="0" applyNumberFormat="1" applyFont="1" applyBorder="1" applyAlignment="1" applyProtection="1">
      <alignment horizontal="center" vertical="center"/>
    </xf>
    <xf numFmtId="0" fontId="1" fillId="2" borderId="13" xfId="0" applyFont="1" applyFill="1" applyBorder="1" applyAlignment="1" applyProtection="1">
      <alignment horizontal="center" vertical="center" wrapText="1"/>
    </xf>
    <xf numFmtId="0" fontId="1" fillId="2" borderId="12" xfId="0" applyFont="1" applyFill="1" applyBorder="1" applyAlignment="1" applyProtection="1">
      <alignment horizontal="center" vertical="center" wrapText="1"/>
    </xf>
    <xf numFmtId="0" fontId="1" fillId="2" borderId="10" xfId="0" applyFont="1" applyFill="1" applyBorder="1" applyAlignment="1" applyProtection="1">
      <alignment horizontal="center" vertical="center" wrapText="1"/>
    </xf>
    <xf numFmtId="0" fontId="23" fillId="0" borderId="13" xfId="0" applyFont="1" applyFill="1" applyBorder="1" applyAlignment="1" applyProtection="1">
      <alignment horizontal="center" vertical="center"/>
    </xf>
    <xf numFmtId="0" fontId="26" fillId="0" borderId="3" xfId="0" applyFont="1" applyBorder="1" applyAlignment="1" applyProtection="1">
      <alignment horizontal="center" vertical="center"/>
    </xf>
    <xf numFmtId="0" fontId="26" fillId="0" borderId="17" xfId="0" applyFont="1" applyBorder="1" applyAlignment="1" applyProtection="1">
      <alignment horizontal="center" vertical="center"/>
    </xf>
    <xf numFmtId="0" fontId="26" fillId="0" borderId="18" xfId="0" applyFont="1" applyBorder="1" applyAlignment="1" applyProtection="1">
      <alignment horizontal="center" vertical="center"/>
    </xf>
    <xf numFmtId="0" fontId="27" fillId="0" borderId="9" xfId="0" applyFont="1" applyBorder="1" applyAlignment="1" applyProtection="1">
      <alignment horizontal="center" vertical="center" wrapText="1"/>
    </xf>
    <xf numFmtId="0" fontId="27" fillId="0" borderId="0" xfId="0" applyFont="1" applyBorder="1" applyAlignment="1" applyProtection="1">
      <alignment horizontal="center" vertical="center" wrapText="1"/>
    </xf>
    <xf numFmtId="0" fontId="18" fillId="0" borderId="1" xfId="0" applyFont="1" applyBorder="1" applyAlignment="1" applyProtection="1">
      <alignment horizontal="center" vertical="center"/>
    </xf>
    <xf numFmtId="0" fontId="27" fillId="0" borderId="1" xfId="0" applyFont="1" applyBorder="1" applyAlignment="1" applyProtection="1">
      <alignment horizontal="center" vertical="center"/>
      <protection locked="0"/>
    </xf>
    <xf numFmtId="0" fontId="18" fillId="0" borderId="3" xfId="0" applyFont="1" applyBorder="1" applyAlignment="1" applyProtection="1">
      <alignment horizontal="left" vertical="center"/>
    </xf>
    <xf numFmtId="0" fontId="18" fillId="0" borderId="17" xfId="0" applyFont="1" applyBorder="1" applyAlignment="1" applyProtection="1">
      <alignment horizontal="left" vertical="center"/>
    </xf>
    <xf numFmtId="0" fontId="18" fillId="0" borderId="18" xfId="0" applyFont="1" applyBorder="1" applyAlignment="1" applyProtection="1">
      <alignment horizontal="left" vertical="center"/>
    </xf>
    <xf numFmtId="0" fontId="26" fillId="2" borderId="7" xfId="0" applyFont="1" applyFill="1" applyBorder="1" applyAlignment="1" applyProtection="1">
      <alignment horizontal="center" wrapText="1"/>
    </xf>
    <xf numFmtId="0" fontId="26" fillId="2" borderId="11" xfId="0" applyFont="1" applyFill="1" applyBorder="1" applyAlignment="1" applyProtection="1">
      <alignment horizontal="center" wrapText="1"/>
    </xf>
    <xf numFmtId="0" fontId="26" fillId="2" borderId="8" xfId="0" applyFont="1" applyFill="1" applyBorder="1" applyAlignment="1" applyProtection="1">
      <alignment horizontal="center" wrapText="1"/>
    </xf>
    <xf numFmtId="0" fontId="18" fillId="0" borderId="1" xfId="0" applyFont="1" applyBorder="1" applyAlignment="1" applyProtection="1">
      <alignment horizontal="center" vertical="center" wrapText="1"/>
    </xf>
    <xf numFmtId="0" fontId="18" fillId="0" borderId="3" xfId="0" applyFont="1" applyBorder="1" applyAlignment="1" applyProtection="1">
      <alignment horizontal="center" vertical="center" wrapText="1"/>
    </xf>
    <xf numFmtId="0" fontId="18" fillId="0" borderId="17" xfId="0" applyFont="1" applyBorder="1" applyAlignment="1" applyProtection="1">
      <alignment horizontal="center" vertical="center" wrapText="1"/>
    </xf>
    <xf numFmtId="0" fontId="18" fillId="0" borderId="18" xfId="0" applyFont="1" applyBorder="1" applyAlignment="1" applyProtection="1">
      <alignment horizontal="center" vertical="center" wrapText="1"/>
    </xf>
    <xf numFmtId="0" fontId="27" fillId="0" borderId="3" xfId="0" applyFont="1" applyBorder="1" applyAlignment="1" applyProtection="1">
      <alignment horizontal="center" vertical="center"/>
      <protection locked="0"/>
    </xf>
    <xf numFmtId="0" fontId="27" fillId="0" borderId="17" xfId="0" applyFont="1" applyBorder="1" applyAlignment="1" applyProtection="1">
      <alignment horizontal="center" vertical="center"/>
      <protection locked="0"/>
    </xf>
    <xf numFmtId="0" fontId="27" fillId="0" borderId="18" xfId="0" applyFont="1" applyBorder="1" applyAlignment="1" applyProtection="1">
      <alignment horizontal="center" vertical="center"/>
      <protection locked="0"/>
    </xf>
    <xf numFmtId="14" fontId="26" fillId="0" borderId="3" xfId="0" applyNumberFormat="1" applyFont="1" applyBorder="1" applyAlignment="1" applyProtection="1">
      <alignment horizontal="center" vertical="top" wrapText="1"/>
      <protection locked="0"/>
    </xf>
    <xf numFmtId="0" fontId="26" fillId="0" borderId="18" xfId="0" applyFont="1" applyBorder="1" applyAlignment="1" applyProtection="1">
      <alignment horizontal="center" vertical="top" wrapText="1"/>
      <protection locked="0"/>
    </xf>
    <xf numFmtId="0" fontId="26" fillId="0" borderId="1" xfId="0" applyFont="1" applyBorder="1" applyAlignment="1" applyProtection="1">
      <alignment horizontal="center" vertical="top" wrapText="1"/>
      <protection locked="0"/>
    </xf>
    <xf numFmtId="14" fontId="27" fillId="0" borderId="3" xfId="0" applyNumberFormat="1" applyFont="1" applyBorder="1" applyAlignment="1" applyProtection="1">
      <alignment horizontal="center"/>
      <protection locked="0"/>
    </xf>
    <xf numFmtId="0" fontId="27" fillId="0" borderId="17" xfId="0" applyFont="1" applyBorder="1" applyAlignment="1" applyProtection="1">
      <alignment horizontal="center"/>
      <protection locked="0"/>
    </xf>
    <xf numFmtId="0" fontId="27" fillId="0" borderId="18" xfId="0" applyFont="1" applyBorder="1" applyAlignment="1" applyProtection="1">
      <alignment horizontal="center"/>
      <protection locked="0"/>
    </xf>
    <xf numFmtId="0" fontId="26" fillId="0" borderId="1" xfId="0" applyFont="1" applyBorder="1" applyAlignment="1" applyProtection="1">
      <alignment horizontal="center" vertical="center"/>
      <protection locked="0"/>
    </xf>
    <xf numFmtId="0" fontId="26" fillId="3" borderId="1" xfId="0" applyFont="1" applyFill="1" applyBorder="1" applyAlignment="1" applyProtection="1">
      <alignment horizontal="center" vertical="center" wrapText="1"/>
    </xf>
    <xf numFmtId="0" fontId="26" fillId="3" borderId="1" xfId="0" applyFont="1" applyFill="1" applyBorder="1" applyAlignment="1" applyProtection="1">
      <alignment horizontal="center" vertical="center"/>
    </xf>
    <xf numFmtId="0" fontId="26" fillId="3" borderId="3" xfId="0" applyFont="1" applyFill="1" applyBorder="1" applyAlignment="1" applyProtection="1">
      <alignment horizontal="center" vertical="center"/>
    </xf>
    <xf numFmtId="0" fontId="26" fillId="3" borderId="17" xfId="0" applyFont="1" applyFill="1" applyBorder="1" applyAlignment="1" applyProtection="1">
      <alignment horizontal="center" vertical="center"/>
    </xf>
    <xf numFmtId="0" fontId="26" fillId="3" borderId="18" xfId="0" applyFont="1" applyFill="1" applyBorder="1" applyAlignment="1" applyProtection="1">
      <alignment horizontal="center" vertical="center"/>
    </xf>
    <xf numFmtId="14" fontId="26" fillId="0" borderId="3" xfId="0" applyNumberFormat="1" applyFont="1" applyBorder="1" applyAlignment="1" applyProtection="1">
      <alignment horizontal="center" vertical="center" wrapText="1"/>
      <protection locked="0"/>
    </xf>
    <xf numFmtId="0" fontId="26" fillId="0" borderId="18" xfId="0" applyFont="1" applyBorder="1" applyAlignment="1" applyProtection="1">
      <alignment horizontal="center" vertical="center" wrapText="1"/>
      <protection locked="0"/>
    </xf>
    <xf numFmtId="0" fontId="18" fillId="0" borderId="1" xfId="0" applyFont="1" applyBorder="1" applyAlignment="1" applyProtection="1">
      <alignment horizontal="center" vertical="center" wrapText="1"/>
      <protection locked="0"/>
    </xf>
    <xf numFmtId="14" fontId="27" fillId="0" borderId="3" xfId="0" applyNumberFormat="1" applyFont="1" applyBorder="1" applyAlignment="1" applyProtection="1">
      <alignment horizontal="center" vertical="center"/>
      <protection locked="0"/>
    </xf>
    <xf numFmtId="0" fontId="27" fillId="0" borderId="4" xfId="0" applyFont="1" applyBorder="1" applyAlignment="1" applyProtection="1">
      <alignment horizontal="center" wrapText="1"/>
      <protection locked="0"/>
    </xf>
    <xf numFmtId="0" fontId="27" fillId="0" borderId="2" xfId="0" applyFont="1" applyBorder="1" applyAlignment="1" applyProtection="1">
      <alignment horizontal="center"/>
      <protection locked="0"/>
    </xf>
    <xf numFmtId="0" fontId="27" fillId="0" borderId="13" xfId="0" applyFont="1" applyBorder="1" applyAlignment="1" applyProtection="1">
      <alignment horizontal="center" vertical="center" wrapText="1"/>
      <protection locked="0"/>
    </xf>
    <xf numFmtId="0" fontId="27" fillId="0" borderId="12" xfId="0" applyFont="1" applyBorder="1" applyAlignment="1" applyProtection="1">
      <alignment horizontal="center" vertical="center"/>
      <protection locked="0"/>
    </xf>
    <xf numFmtId="0" fontId="18" fillId="0" borderId="1" xfId="0" applyFont="1" applyFill="1" applyBorder="1" applyAlignment="1" applyProtection="1">
      <alignment horizontal="center" vertical="center"/>
    </xf>
    <xf numFmtId="0" fontId="18" fillId="0" borderId="13" xfId="0" applyFont="1" applyFill="1" applyBorder="1" applyAlignment="1" applyProtection="1">
      <alignment horizontal="center" vertical="center"/>
    </xf>
    <xf numFmtId="0" fontId="27" fillId="0" borderId="1" xfId="0" applyFont="1" applyBorder="1" applyAlignment="1" applyProtection="1">
      <alignment horizontal="left" vertical="top" wrapText="1"/>
      <protection locked="0"/>
    </xf>
    <xf numFmtId="0" fontId="26" fillId="2" borderId="1" xfId="0" applyFont="1" applyFill="1" applyBorder="1" applyAlignment="1" applyProtection="1">
      <alignment horizontal="center" vertical="center" wrapText="1"/>
    </xf>
    <xf numFmtId="0" fontId="27" fillId="2" borderId="1" xfId="0" applyFont="1" applyFill="1" applyBorder="1" applyAlignment="1" applyProtection="1">
      <alignment vertical="center"/>
    </xf>
    <xf numFmtId="0" fontId="27" fillId="0" borderId="4" xfId="0" applyFont="1" applyBorder="1" applyAlignment="1" applyProtection="1">
      <alignment horizontal="center" vertical="center" wrapText="1"/>
      <protection locked="0"/>
    </xf>
    <xf numFmtId="0" fontId="27" fillId="0" borderId="2" xfId="0" applyFont="1" applyBorder="1" applyAlignment="1" applyProtection="1">
      <alignment horizontal="center" vertical="center"/>
      <protection locked="0"/>
    </xf>
    <xf numFmtId="14" fontId="27" fillId="0" borderId="4" xfId="0" applyNumberFormat="1" applyFont="1" applyBorder="1" applyAlignment="1" applyProtection="1">
      <alignment horizontal="center"/>
      <protection locked="0"/>
    </xf>
    <xf numFmtId="0" fontId="28" fillId="0" borderId="13" xfId="0" applyFont="1" applyBorder="1" applyAlignment="1" applyProtection="1">
      <alignment horizontal="center" vertical="center" textRotation="90" wrapText="1"/>
      <protection locked="0"/>
    </xf>
    <xf numFmtId="0" fontId="28" fillId="0" borderId="12" xfId="0" applyFont="1" applyBorder="1" applyAlignment="1" applyProtection="1">
      <alignment horizontal="center" vertical="center" textRotation="90" wrapText="1"/>
      <protection locked="0"/>
    </xf>
    <xf numFmtId="0" fontId="29" fillId="2" borderId="9"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28" fillId="0" borderId="4" xfId="0" applyFont="1" applyBorder="1" applyAlignment="1" applyProtection="1">
      <alignment horizontal="center" vertical="center" wrapText="1"/>
    </xf>
    <xf numFmtId="0" fontId="28" fillId="0" borderId="2" xfId="0" applyFont="1" applyBorder="1" applyAlignment="1" applyProtection="1">
      <alignment horizontal="center" vertical="center" wrapText="1"/>
    </xf>
    <xf numFmtId="0" fontId="28" fillId="0" borderId="7" xfId="0" applyFont="1" applyBorder="1" applyAlignment="1" applyProtection="1">
      <alignment horizontal="center" vertical="center" wrapText="1"/>
    </xf>
    <xf numFmtId="1" fontId="28" fillId="0" borderId="4" xfId="0" applyNumberFormat="1" applyFont="1" applyBorder="1" applyAlignment="1" applyProtection="1">
      <alignment horizontal="center" vertical="center" wrapText="1"/>
    </xf>
    <xf numFmtId="1" fontId="28" fillId="0" borderId="2" xfId="0" applyNumberFormat="1" applyFont="1" applyBorder="1" applyAlignment="1" applyProtection="1">
      <alignment horizontal="center" vertical="center" wrapText="1"/>
    </xf>
    <xf numFmtId="1" fontId="28" fillId="0" borderId="7" xfId="0" applyNumberFormat="1" applyFont="1" applyBorder="1" applyAlignment="1" applyProtection="1">
      <alignment horizontal="center" vertical="center" wrapText="1"/>
    </xf>
    <xf numFmtId="0" fontId="18" fillId="0" borderId="10" xfId="0" applyFont="1" applyBorder="1" applyAlignment="1" applyProtection="1">
      <alignment horizontal="center" vertical="center"/>
    </xf>
    <xf numFmtId="0" fontId="28" fillId="0" borderId="1" xfId="0" applyFont="1" applyBorder="1" applyAlignment="1" applyProtection="1">
      <alignment horizontal="center" vertical="center" wrapText="1"/>
      <protection locked="0"/>
    </xf>
    <xf numFmtId="0" fontId="28" fillId="0" borderId="13" xfId="0" applyFont="1" applyBorder="1" applyAlignment="1" applyProtection="1">
      <alignment horizontal="center" vertical="center" wrapText="1"/>
      <protection locked="0"/>
    </xf>
    <xf numFmtId="0" fontId="27" fillId="0" borderId="0" xfId="0" applyFont="1" applyAlignment="1" applyProtection="1">
      <alignment horizontal="center" vertical="center"/>
    </xf>
    <xf numFmtId="0" fontId="28" fillId="0" borderId="4" xfId="0" applyFont="1" applyBorder="1" applyAlignment="1" applyProtection="1">
      <alignment horizontal="center" vertical="center" wrapText="1"/>
      <protection locked="0"/>
    </xf>
    <xf numFmtId="0" fontId="28" fillId="0" borderId="2" xfId="0" applyFont="1" applyBorder="1" applyAlignment="1" applyProtection="1">
      <alignment horizontal="center" vertical="center"/>
      <protection locked="0"/>
    </xf>
    <xf numFmtId="1" fontId="27" fillId="0" borderId="9" xfId="0" applyNumberFormat="1" applyFont="1" applyBorder="1" applyAlignment="1" applyProtection="1">
      <alignment horizontal="center" vertical="center"/>
    </xf>
    <xf numFmtId="0" fontId="27" fillId="0" borderId="0" xfId="0" applyFont="1" applyBorder="1" applyAlignment="1" applyProtection="1">
      <alignment horizontal="center" vertical="center"/>
    </xf>
    <xf numFmtId="0" fontId="27" fillId="0" borderId="13" xfId="0" applyFont="1" applyBorder="1" applyAlignment="1" applyProtection="1">
      <alignment horizontal="justify" vertical="center" wrapText="1"/>
      <protection locked="0"/>
    </xf>
    <xf numFmtId="0" fontId="27" fillId="0" borderId="12" xfId="0" applyFont="1" applyBorder="1" applyAlignment="1" applyProtection="1">
      <alignment horizontal="justify" vertical="center" wrapText="1"/>
      <protection locked="0"/>
    </xf>
    <xf numFmtId="0" fontId="27" fillId="0" borderId="13" xfId="0" applyFont="1" applyBorder="1" applyAlignment="1" applyProtection="1">
      <alignment horizontal="left" vertical="center" wrapText="1"/>
      <protection locked="0"/>
    </xf>
    <xf numFmtId="0" fontId="27" fillId="0" borderId="12" xfId="0" applyFont="1" applyBorder="1" applyAlignment="1" applyProtection="1">
      <alignment horizontal="left" vertical="center" wrapText="1"/>
      <protection locked="0"/>
    </xf>
    <xf numFmtId="0" fontId="27" fillId="0" borderId="12" xfId="0" applyFont="1" applyBorder="1" applyAlignment="1" applyProtection="1">
      <alignment horizontal="center" vertical="center" wrapText="1"/>
      <protection locked="0"/>
    </xf>
    <xf numFmtId="0" fontId="28" fillId="0" borderId="1" xfId="0" applyFont="1" applyFill="1" applyBorder="1" applyAlignment="1" applyProtection="1">
      <alignment horizontal="center" vertical="center" wrapText="1"/>
      <protection locked="0"/>
    </xf>
    <xf numFmtId="0" fontId="28" fillId="0" borderId="13" xfId="0" applyFont="1" applyFill="1" applyBorder="1" applyAlignment="1" applyProtection="1">
      <alignment horizontal="center" vertical="center" wrapText="1"/>
      <protection locked="0"/>
    </xf>
    <xf numFmtId="0" fontId="27" fillId="0" borderId="13" xfId="0" applyFont="1" applyBorder="1" applyAlignment="1" applyProtection="1">
      <alignment horizontal="center" vertical="center"/>
      <protection locked="0"/>
    </xf>
    <xf numFmtId="0" fontId="27" fillId="0" borderId="10" xfId="0" applyFont="1" applyBorder="1" applyAlignment="1" applyProtection="1">
      <alignment horizontal="center" vertical="center"/>
      <protection locked="0"/>
    </xf>
    <xf numFmtId="0" fontId="27" fillId="0" borderId="13" xfId="0" applyFont="1" applyBorder="1" applyAlignment="1" applyProtection="1">
      <alignment horizontal="center" wrapText="1"/>
      <protection locked="0"/>
    </xf>
    <xf numFmtId="0" fontId="27" fillId="0" borderId="12" xfId="0" applyFont="1" applyBorder="1" applyAlignment="1" applyProtection="1">
      <alignment horizontal="center"/>
      <protection locked="0"/>
    </xf>
    <xf numFmtId="0" fontId="26" fillId="0" borderId="13" xfId="0" applyFont="1" applyBorder="1" applyAlignment="1" applyProtection="1">
      <alignment horizontal="center" vertical="center" wrapText="1"/>
      <protection locked="0"/>
    </xf>
    <xf numFmtId="0" fontId="26" fillId="0" borderId="12" xfId="0" applyFont="1" applyBorder="1" applyAlignment="1" applyProtection="1">
      <alignment horizontal="center" vertical="center" wrapText="1"/>
      <protection locked="0"/>
    </xf>
    <xf numFmtId="0" fontId="26" fillId="0" borderId="10" xfId="0" applyFont="1" applyBorder="1" applyAlignment="1" applyProtection="1">
      <alignment horizontal="center" vertical="center" wrapText="1"/>
      <protection locked="0"/>
    </xf>
    <xf numFmtId="0" fontId="27" fillId="0" borderId="1" xfId="0" applyFont="1" applyBorder="1" applyAlignment="1" applyProtection="1">
      <alignment horizontal="left" vertical="top"/>
      <protection locked="0"/>
    </xf>
    <xf numFmtId="0" fontId="27" fillId="0" borderId="13" xfId="0" applyFont="1" applyBorder="1" applyAlignment="1" applyProtection="1">
      <alignment horizontal="left" vertical="top"/>
      <protection locked="0"/>
    </xf>
    <xf numFmtId="0" fontId="27" fillId="0" borderId="1" xfId="0" applyFont="1" applyBorder="1" applyAlignment="1" applyProtection="1">
      <alignment horizontal="left" vertical="center" wrapText="1"/>
      <protection locked="0"/>
    </xf>
    <xf numFmtId="0" fontId="27" fillId="0" borderId="1" xfId="0" applyFont="1" applyBorder="1" applyAlignment="1" applyProtection="1">
      <alignment horizontal="left" vertical="center"/>
      <protection locked="0"/>
    </xf>
    <xf numFmtId="0" fontId="27" fillId="0" borderId="13" xfId="0" applyFont="1" applyBorder="1" applyAlignment="1" applyProtection="1">
      <alignment horizontal="left" vertical="center"/>
      <protection locked="0"/>
    </xf>
    <xf numFmtId="0" fontId="27" fillId="0" borderId="1" xfId="0" applyFont="1" applyBorder="1" applyAlignment="1" applyProtection="1">
      <alignment horizontal="center" vertical="center" wrapText="1"/>
      <protection locked="0"/>
    </xf>
    <xf numFmtId="0" fontId="26" fillId="7" borderId="1" xfId="0" applyFont="1" applyFill="1" applyBorder="1" applyAlignment="1" applyProtection="1">
      <alignment horizontal="center"/>
    </xf>
    <xf numFmtId="0" fontId="26" fillId="7" borderId="13" xfId="0" applyFont="1" applyFill="1" applyBorder="1" applyAlignment="1" applyProtection="1">
      <alignment horizontal="center" vertical="center" wrapText="1"/>
    </xf>
    <xf numFmtId="0" fontId="26" fillId="7" borderId="12" xfId="0" applyFont="1" applyFill="1" applyBorder="1" applyAlignment="1" applyProtection="1">
      <alignment horizontal="center" vertical="center" wrapText="1"/>
    </xf>
    <xf numFmtId="0" fontId="26" fillId="7" borderId="10" xfId="0" applyFont="1" applyFill="1" applyBorder="1" applyAlignment="1" applyProtection="1">
      <alignment horizontal="center" vertical="center" wrapText="1"/>
    </xf>
    <xf numFmtId="0" fontId="26" fillId="8" borderId="1" xfId="0" applyFont="1" applyFill="1" applyBorder="1" applyAlignment="1" applyProtection="1">
      <alignment horizontal="center"/>
    </xf>
    <xf numFmtId="0" fontId="26" fillId="7" borderId="10" xfId="0" applyFont="1" applyFill="1" applyBorder="1" applyAlignment="1" applyProtection="1">
      <alignment horizontal="center"/>
    </xf>
    <xf numFmtId="0" fontId="26" fillId="9" borderId="10" xfId="0" applyFont="1" applyFill="1" applyBorder="1" applyAlignment="1" applyProtection="1">
      <alignment horizontal="center" vertical="center"/>
    </xf>
    <xf numFmtId="0" fontId="26" fillId="9" borderId="1" xfId="0" applyFont="1" applyFill="1" applyBorder="1" applyAlignment="1" applyProtection="1">
      <alignment horizontal="center" vertical="center"/>
    </xf>
    <xf numFmtId="0" fontId="18" fillId="9" borderId="10" xfId="0" applyFont="1" applyFill="1" applyBorder="1" applyAlignment="1" applyProtection="1">
      <alignment horizontal="center" vertical="center"/>
    </xf>
    <xf numFmtId="0" fontId="18" fillId="9" borderId="1" xfId="0" applyFont="1" applyFill="1" applyBorder="1" applyAlignment="1" applyProtection="1">
      <alignment horizontal="center" vertical="center"/>
    </xf>
    <xf numFmtId="0" fontId="26" fillId="8" borderId="7" xfId="0" applyFont="1" applyFill="1" applyBorder="1" applyAlignment="1" applyProtection="1">
      <alignment horizontal="center" vertical="center"/>
    </xf>
    <xf numFmtId="0" fontId="26" fillId="8" borderId="11" xfId="0" applyFont="1" applyFill="1" applyBorder="1" applyAlignment="1" applyProtection="1">
      <alignment horizontal="center" vertical="center"/>
    </xf>
    <xf numFmtId="0" fontId="26" fillId="8" borderId="8" xfId="0" applyFont="1" applyFill="1" applyBorder="1" applyAlignment="1" applyProtection="1">
      <alignment horizontal="center" vertical="center"/>
    </xf>
    <xf numFmtId="0" fontId="26" fillId="9" borderId="13" xfId="0" applyFont="1" applyFill="1" applyBorder="1" applyAlignment="1" applyProtection="1">
      <alignment horizontal="center" vertical="center" wrapText="1"/>
    </xf>
    <xf numFmtId="0" fontId="26" fillId="9" borderId="10" xfId="0" applyFont="1" applyFill="1" applyBorder="1" applyAlignment="1" applyProtection="1">
      <alignment horizontal="center" vertical="center" wrapText="1"/>
    </xf>
    <xf numFmtId="0" fontId="26" fillId="9" borderId="1" xfId="0" applyFont="1" applyFill="1" applyBorder="1" applyAlignment="1" applyProtection="1">
      <alignment horizontal="center" wrapText="1"/>
    </xf>
    <xf numFmtId="0" fontId="26" fillId="4" borderId="1" xfId="0" applyFont="1" applyFill="1" applyBorder="1" applyAlignment="1" applyProtection="1">
      <alignment horizontal="center"/>
    </xf>
    <xf numFmtId="0" fontId="26" fillId="5" borderId="3" xfId="0" applyFont="1" applyFill="1" applyBorder="1" applyAlignment="1" applyProtection="1">
      <alignment horizontal="center"/>
    </xf>
    <xf numFmtId="0" fontId="26" fillId="5" borderId="17" xfId="0" applyFont="1" applyFill="1" applyBorder="1" applyAlignment="1" applyProtection="1">
      <alignment horizontal="center"/>
    </xf>
    <xf numFmtId="0" fontId="26" fillId="5" borderId="18" xfId="0" applyFont="1" applyFill="1" applyBorder="1" applyAlignment="1" applyProtection="1">
      <alignment horizontal="center"/>
    </xf>
    <xf numFmtId="0" fontId="26" fillId="6" borderId="13" xfId="0" applyFont="1" applyFill="1" applyBorder="1" applyAlignment="1" applyProtection="1">
      <alignment horizontal="center" vertical="center"/>
    </xf>
    <xf numFmtId="0" fontId="26" fillId="6" borderId="12" xfId="0" applyFont="1" applyFill="1" applyBorder="1" applyAlignment="1" applyProtection="1">
      <alignment horizontal="center" vertical="center"/>
    </xf>
    <xf numFmtId="0" fontId="26" fillId="6" borderId="10" xfId="0" applyFont="1" applyFill="1" applyBorder="1" applyAlignment="1" applyProtection="1">
      <alignment horizontal="center" vertical="center"/>
    </xf>
    <xf numFmtId="0" fontId="26" fillId="6" borderId="4" xfId="0" applyFont="1" applyFill="1" applyBorder="1" applyAlignment="1" applyProtection="1">
      <alignment horizontal="center" vertical="center"/>
    </xf>
    <xf numFmtId="0" fontId="26" fillId="6" borderId="9" xfId="0" applyFont="1" applyFill="1" applyBorder="1" applyAlignment="1" applyProtection="1">
      <alignment horizontal="center" vertical="center"/>
    </xf>
    <xf numFmtId="0" fontId="26" fillId="6" borderId="5" xfId="0" applyFont="1" applyFill="1" applyBorder="1" applyAlignment="1" applyProtection="1">
      <alignment horizontal="center" vertical="center"/>
    </xf>
    <xf numFmtId="0" fontId="26" fillId="6" borderId="2" xfId="0" applyFont="1" applyFill="1" applyBorder="1" applyAlignment="1" applyProtection="1">
      <alignment horizontal="center" vertical="center"/>
    </xf>
    <xf numFmtId="0" fontId="26" fillId="6" borderId="0" xfId="0" applyFont="1" applyFill="1" applyBorder="1" applyAlignment="1" applyProtection="1">
      <alignment horizontal="center" vertical="center"/>
    </xf>
    <xf numFmtId="0" fontId="26" fillId="6" borderId="6" xfId="0" applyFont="1" applyFill="1" applyBorder="1" applyAlignment="1" applyProtection="1">
      <alignment horizontal="center" vertical="center"/>
    </xf>
    <xf numFmtId="0" fontId="26" fillId="6" borderId="7" xfId="0" applyFont="1" applyFill="1" applyBorder="1" applyAlignment="1" applyProtection="1">
      <alignment horizontal="center" vertical="center"/>
    </xf>
    <xf numFmtId="0" fontId="26" fillId="6" borderId="11" xfId="0" applyFont="1" applyFill="1" applyBorder="1" applyAlignment="1" applyProtection="1">
      <alignment horizontal="center" vertical="center"/>
    </xf>
    <xf numFmtId="0" fontId="26" fillId="6" borderId="8" xfId="0" applyFont="1" applyFill="1" applyBorder="1" applyAlignment="1" applyProtection="1">
      <alignment horizontal="center" vertical="center"/>
    </xf>
    <xf numFmtId="0" fontId="26" fillId="4" borderId="1" xfId="0" applyFont="1" applyFill="1" applyBorder="1" applyAlignment="1" applyProtection="1">
      <alignment horizontal="center" vertical="center" wrapText="1"/>
    </xf>
    <xf numFmtId="0" fontId="26" fillId="4" borderId="13" xfId="0" applyFont="1" applyFill="1" applyBorder="1" applyAlignment="1" applyProtection="1">
      <alignment horizontal="center" vertical="center" wrapText="1"/>
    </xf>
    <xf numFmtId="0" fontId="26" fillId="4" borderId="12" xfId="0" applyFont="1" applyFill="1" applyBorder="1" applyAlignment="1" applyProtection="1">
      <alignment horizontal="center" vertical="center" wrapText="1"/>
    </xf>
    <xf numFmtId="0" fontId="26" fillId="4" borderId="10" xfId="0" applyFont="1" applyFill="1" applyBorder="1" applyAlignment="1" applyProtection="1">
      <alignment horizontal="center" vertical="center" wrapText="1"/>
    </xf>
    <xf numFmtId="0" fontId="26" fillId="4" borderId="1" xfId="0" applyFont="1" applyFill="1" applyBorder="1" applyAlignment="1" applyProtection="1">
      <alignment horizontal="center" vertical="center"/>
    </xf>
    <xf numFmtId="0" fontId="26" fillId="4" borderId="13" xfId="0" applyFont="1" applyFill="1" applyBorder="1" applyAlignment="1" applyProtection="1">
      <alignment horizontal="center" vertical="center"/>
    </xf>
    <xf numFmtId="0" fontId="26" fillId="4" borderId="1" xfId="0" applyFont="1" applyFill="1" applyBorder="1" applyAlignment="1" applyProtection="1">
      <alignment horizontal="left" vertical="center"/>
      <protection locked="0"/>
    </xf>
    <xf numFmtId="14" fontId="18" fillId="0" borderId="1" xfId="0" applyNumberFormat="1" applyFont="1" applyBorder="1" applyAlignment="1" applyProtection="1">
      <alignment horizontal="center" vertical="center"/>
      <protection locked="0"/>
    </xf>
    <xf numFmtId="0" fontId="18" fillId="0" borderId="1" xfId="0" applyFont="1" applyBorder="1" applyAlignment="1" applyProtection="1">
      <alignment horizontal="center" vertical="center"/>
      <protection locked="0"/>
    </xf>
    <xf numFmtId="0" fontId="27" fillId="4" borderId="3" xfId="0" applyFont="1" applyFill="1" applyBorder="1" applyAlignment="1" applyProtection="1">
      <alignment horizontal="center"/>
    </xf>
    <xf numFmtId="0" fontId="27" fillId="4" borderId="17" xfId="0" applyFont="1" applyFill="1" applyBorder="1" applyAlignment="1" applyProtection="1">
      <alignment horizontal="center"/>
    </xf>
    <xf numFmtId="0" fontId="26" fillId="4" borderId="3" xfId="0" applyFont="1" applyFill="1" applyBorder="1" applyAlignment="1" applyProtection="1">
      <alignment horizontal="center" vertical="center"/>
    </xf>
    <xf numFmtId="0" fontId="26" fillId="4" borderId="18" xfId="0" applyFont="1" applyFill="1" applyBorder="1" applyAlignment="1" applyProtection="1">
      <alignment horizontal="center" vertical="center"/>
    </xf>
    <xf numFmtId="0" fontId="27" fillId="3" borderId="3" xfId="0" applyFont="1" applyFill="1" applyBorder="1" applyAlignment="1" applyProtection="1">
      <alignment horizontal="center" vertical="center"/>
    </xf>
    <xf numFmtId="0" fontId="27" fillId="3" borderId="18" xfId="0" applyFont="1" applyFill="1" applyBorder="1" applyAlignment="1" applyProtection="1">
      <alignment horizontal="center" vertical="center"/>
    </xf>
    <xf numFmtId="0" fontId="26" fillId="3" borderId="13" xfId="0" applyFont="1" applyFill="1" applyBorder="1" applyAlignment="1" applyProtection="1">
      <alignment horizontal="center" vertical="center"/>
    </xf>
    <xf numFmtId="0" fontId="26" fillId="3" borderId="12" xfId="0" applyFont="1" applyFill="1" applyBorder="1" applyAlignment="1" applyProtection="1">
      <alignment horizontal="center" vertical="center"/>
    </xf>
    <xf numFmtId="0" fontId="26" fillId="3" borderId="4" xfId="0" applyFont="1" applyFill="1" applyBorder="1" applyAlignment="1" applyProtection="1">
      <alignment horizontal="center" vertical="center"/>
    </xf>
    <xf numFmtId="0" fontId="26" fillId="3" borderId="9" xfId="0" applyFont="1" applyFill="1" applyBorder="1" applyAlignment="1" applyProtection="1">
      <alignment horizontal="center" vertical="center"/>
    </xf>
    <xf numFmtId="0" fontId="26" fillId="3" borderId="5" xfId="0" applyFont="1" applyFill="1" applyBorder="1" applyAlignment="1" applyProtection="1">
      <alignment horizontal="center" vertical="center"/>
    </xf>
    <xf numFmtId="0" fontId="26" fillId="3" borderId="7" xfId="0" applyFont="1" applyFill="1" applyBorder="1" applyAlignment="1" applyProtection="1">
      <alignment horizontal="center" vertical="center"/>
    </xf>
    <xf numFmtId="0" fontId="26" fillId="3" borderId="11" xfId="0" applyFont="1" applyFill="1" applyBorder="1" applyAlignment="1" applyProtection="1">
      <alignment horizontal="center" vertical="center"/>
    </xf>
    <xf numFmtId="0" fontId="26" fillId="3" borderId="8" xfId="0" applyFont="1" applyFill="1" applyBorder="1" applyAlignment="1" applyProtection="1">
      <alignment horizontal="center" vertical="center"/>
    </xf>
    <xf numFmtId="49" fontId="26" fillId="3" borderId="3" xfId="0" applyNumberFormat="1" applyFont="1" applyFill="1" applyBorder="1" applyAlignment="1" applyProtection="1">
      <alignment horizontal="center" vertical="center"/>
    </xf>
    <xf numFmtId="49" fontId="26" fillId="3" borderId="18" xfId="0" applyNumberFormat="1" applyFont="1" applyFill="1" applyBorder="1" applyAlignment="1" applyProtection="1">
      <alignment horizontal="center" vertical="center"/>
    </xf>
    <xf numFmtId="14" fontId="26" fillId="3" borderId="3" xfId="0" applyNumberFormat="1" applyFont="1" applyFill="1" applyBorder="1" applyAlignment="1" applyProtection="1">
      <alignment horizontal="center" vertical="center"/>
    </xf>
    <xf numFmtId="0" fontId="27" fillId="0" borderId="4" xfId="0" applyFont="1" applyBorder="1" applyAlignment="1" applyProtection="1">
      <alignment horizontal="justify" vertical="center" wrapText="1"/>
    </xf>
    <xf numFmtId="0" fontId="27" fillId="0" borderId="9" xfId="0" applyFont="1" applyBorder="1" applyAlignment="1" applyProtection="1">
      <alignment horizontal="justify" vertical="center" wrapText="1"/>
    </xf>
    <xf numFmtId="0" fontId="27" fillId="0" borderId="5" xfId="0" applyFont="1" applyBorder="1" applyAlignment="1" applyProtection="1">
      <alignment horizontal="justify" vertical="center" wrapText="1"/>
    </xf>
    <xf numFmtId="0" fontId="27" fillId="0" borderId="2" xfId="0" applyFont="1" applyBorder="1" applyAlignment="1" applyProtection="1">
      <alignment horizontal="justify" vertical="center" wrapText="1"/>
    </xf>
    <xf numFmtId="0" fontId="27" fillId="0" borderId="0" xfId="0" applyFont="1" applyBorder="1" applyAlignment="1" applyProtection="1">
      <alignment horizontal="justify" vertical="center" wrapText="1"/>
    </xf>
    <xf numFmtId="0" fontId="27" fillId="0" borderId="6" xfId="0" applyFont="1" applyBorder="1" applyAlignment="1" applyProtection="1">
      <alignment horizontal="justify" vertical="center" wrapText="1"/>
    </xf>
    <xf numFmtId="0" fontId="27" fillId="0" borderId="7" xfId="0" applyFont="1" applyBorder="1" applyAlignment="1" applyProtection="1">
      <alignment horizontal="justify" vertical="center" wrapText="1"/>
    </xf>
    <xf numFmtId="0" fontId="27" fillId="0" borderId="11" xfId="0" applyFont="1" applyBorder="1" applyAlignment="1" applyProtection="1">
      <alignment horizontal="justify" vertical="center" wrapText="1"/>
    </xf>
    <xf numFmtId="0" fontId="27" fillId="0" borderId="8" xfId="0" applyFont="1" applyBorder="1" applyAlignment="1" applyProtection="1">
      <alignment horizontal="justify" vertical="center" wrapText="1"/>
    </xf>
  </cellXfs>
  <cellStyles count="1">
    <cellStyle name="Normal" xfId="0" builtinId="0"/>
  </cellStyles>
  <dxfs count="68">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FF3399"/>
          </stop>
        </gradientFill>
      </fill>
    </dxf>
    <dxf>
      <fill>
        <gradientFill type="path" left="0.5" right="0.5" top="0.5" bottom="0.5">
          <stop position="0">
            <color theme="0"/>
          </stop>
          <stop position="1">
            <color rgb="FFFF6600"/>
          </stop>
        </gradientFill>
      </fill>
    </dxf>
    <dxf>
      <fill>
        <gradientFill type="path" left="0.5" right="0.5" top="0.5" bottom="0.5">
          <stop position="0">
            <color theme="0"/>
          </stop>
          <stop position="1">
            <color rgb="FF0066FF"/>
          </stop>
        </gradientFill>
      </fill>
    </dxf>
    <dxf>
      <fill>
        <gradientFill type="path" left="0.5" right="0.5" top="0.5" bottom="0.5">
          <stop position="0">
            <color theme="0"/>
          </stop>
          <stop position="1">
            <color rgb="FF66FF66"/>
          </stop>
        </gradientFill>
      </fill>
    </dxf>
  </dxfs>
  <tableStyles count="0" defaultTableStyle="TableStyleMedium2" defaultPivotStyle="PivotStyleLight16"/>
  <colors>
    <mruColors>
      <color rgb="FF0066FF"/>
      <color rgb="FFFF3399"/>
      <color rgb="FFFF660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31750</xdr:rowOff>
    </xdr:from>
    <xdr:to>
      <xdr:col>34</xdr:col>
      <xdr:colOff>0</xdr:colOff>
      <xdr:row>6</xdr:row>
      <xdr:rowOff>4536</xdr:rowOff>
    </xdr:to>
    <xdr:grpSp>
      <xdr:nvGrpSpPr>
        <xdr:cNvPr id="3" name="Group 4">
          <a:extLst>
            <a:ext uri="{FF2B5EF4-FFF2-40B4-BE49-F238E27FC236}">
              <a16:creationId xmlns:a16="http://schemas.microsoft.com/office/drawing/2014/main" id="{00000000-0008-0000-0000-000003000000}"/>
            </a:ext>
          </a:extLst>
        </xdr:cNvPr>
        <xdr:cNvGrpSpPr>
          <a:grpSpLocks/>
        </xdr:cNvGrpSpPr>
      </xdr:nvGrpSpPr>
      <xdr:grpSpPr bwMode="auto">
        <a:xfrm>
          <a:off x="0" y="31750"/>
          <a:ext cx="24717375" cy="1115786"/>
          <a:chOff x="-8" y="0"/>
          <a:chExt cx="1382" cy="136"/>
        </a:xfrm>
      </xdr:grpSpPr>
      <xdr:sp macro="" textlink="">
        <xdr:nvSpPr>
          <xdr:cNvPr id="4" name="1 CuadroTexto">
            <a:extLst>
              <a:ext uri="{FF2B5EF4-FFF2-40B4-BE49-F238E27FC236}">
                <a16:creationId xmlns:a16="http://schemas.microsoft.com/office/drawing/2014/main" id="{00000000-0008-0000-0000-000004000000}"/>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5" name="3 CuadroTexto">
            <a:extLst>
              <a:ext uri="{FF2B5EF4-FFF2-40B4-BE49-F238E27FC236}">
                <a16:creationId xmlns:a16="http://schemas.microsoft.com/office/drawing/2014/main" id="{00000000-0008-0000-0000-000005000000}"/>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6" name="7 CuadroTexto">
            <a:extLst>
              <a:ext uri="{FF2B5EF4-FFF2-40B4-BE49-F238E27FC236}">
                <a16:creationId xmlns:a16="http://schemas.microsoft.com/office/drawing/2014/main" id="{00000000-0008-0000-0000-000006000000}"/>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7" name="8 CuadroTexto">
            <a:extLst>
              <a:ext uri="{FF2B5EF4-FFF2-40B4-BE49-F238E27FC236}">
                <a16:creationId xmlns:a16="http://schemas.microsoft.com/office/drawing/2014/main" id="{00000000-0008-0000-0000-000007000000}"/>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GESTIÓN</a:t>
            </a:r>
            <a:r>
              <a:rPr lang="es-ES" sz="1100" b="1" i="0" strike="noStrike" baseline="0">
                <a:solidFill>
                  <a:srgbClr val="000000"/>
                </a:solidFill>
                <a:latin typeface="Times New Roman"/>
                <a:cs typeface="Times New Roman"/>
              </a:rPr>
              <a:t> DE MEJORAMIENTO</a:t>
            </a:r>
            <a:endParaRPr lang="es-ES" sz="1100" b="1" i="0" strike="noStrike">
              <a:solidFill>
                <a:srgbClr val="000000"/>
              </a:solidFill>
              <a:latin typeface="Times New Roman"/>
              <a:cs typeface="Times New Roman"/>
            </a:endParaRPr>
          </a:p>
        </xdr:txBody>
      </xdr:sp>
      <xdr:sp macro="" textlink="">
        <xdr:nvSpPr>
          <xdr:cNvPr id="8" name="10 CuadroTexto">
            <a:extLst>
              <a:ext uri="{FF2B5EF4-FFF2-40B4-BE49-F238E27FC236}">
                <a16:creationId xmlns:a16="http://schemas.microsoft.com/office/drawing/2014/main" id="{00000000-0008-0000-0000-000008000000}"/>
              </a:ext>
            </a:extLst>
          </xdr:cNvPr>
          <xdr:cNvSpPr txBox="1">
            <a:spLocks noChangeArrowheads="1"/>
          </xdr:cNvSpPr>
        </xdr:nvSpPr>
        <xdr:spPr bwMode="auto">
          <a:xfrm>
            <a:off x="378" y="73"/>
            <a:ext cx="591" cy="63"/>
          </a:xfrm>
          <a:prstGeom prst="rect">
            <a:avLst/>
          </a:prstGeom>
          <a:noFill/>
          <a:ln w="9525">
            <a:solidFill>
              <a:srgbClr val="000000"/>
            </a:solidFill>
            <a:miter lim="800000"/>
            <a:headEnd/>
            <a:tailEnd/>
          </a:ln>
        </xdr:spPr>
        <xdr:txBody>
          <a:bodyPr vertOverflow="clip" wrap="square" lIns="0" tIns="144000" rIns="0" bIns="46800" anchor="t" upright="1"/>
          <a:lstStyle/>
          <a:p>
            <a:pPr algn="ctr" rtl="0">
              <a:defRPr sz="1000"/>
            </a:pPr>
            <a:r>
              <a:rPr lang="es-ES" sz="1100" b="1" i="0" strike="noStrike">
                <a:solidFill>
                  <a:srgbClr val="000000"/>
                </a:solidFill>
                <a:latin typeface="Times New Roman" pitchFamily="18" charset="0"/>
                <a:cs typeface="Times New Roman" pitchFamily="18" charset="0"/>
              </a:rPr>
              <a:t>MAPA DE RIESGOS DE CORRUPCIÓN</a:t>
            </a:r>
          </a:p>
        </xdr:txBody>
      </xdr:sp>
      <xdr:sp macro="" textlink="">
        <xdr:nvSpPr>
          <xdr:cNvPr id="9" name="11 CuadroTexto">
            <a:extLst>
              <a:ext uri="{FF2B5EF4-FFF2-40B4-BE49-F238E27FC236}">
                <a16:creationId xmlns:a16="http://schemas.microsoft.com/office/drawing/2014/main" id="{00000000-0008-0000-0000-000009000000}"/>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t"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10" name="12 CuadroTexto">
            <a:extLst>
              <a:ext uri="{FF2B5EF4-FFF2-40B4-BE49-F238E27FC236}">
                <a16:creationId xmlns:a16="http://schemas.microsoft.com/office/drawing/2014/main" id="{00000000-0008-0000-0000-00000A000000}"/>
              </a:ext>
            </a:extLst>
          </xdr:cNvPr>
          <xdr:cNvSpPr txBox="1">
            <a:spLocks noChangeArrowheads="1"/>
          </xdr:cNvSpPr>
        </xdr:nvSpPr>
        <xdr:spPr bwMode="auto">
          <a:xfrm>
            <a:off x="970" y="37"/>
            <a:ext cx="215" cy="36"/>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11" name="13 CuadroTexto">
            <a:extLst>
              <a:ext uri="{FF2B5EF4-FFF2-40B4-BE49-F238E27FC236}">
                <a16:creationId xmlns:a16="http://schemas.microsoft.com/office/drawing/2014/main" id="{00000000-0008-0000-0000-00000B000000}"/>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12" name="14 CuadroTexto">
            <a:extLst>
              <a:ext uri="{FF2B5EF4-FFF2-40B4-BE49-F238E27FC236}">
                <a16:creationId xmlns:a16="http://schemas.microsoft.com/office/drawing/2014/main" id="{00000000-0008-0000-0000-00000C000000}"/>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13" name="16 CuadroTexto">
            <a:extLst>
              <a:ext uri="{FF2B5EF4-FFF2-40B4-BE49-F238E27FC236}">
                <a16:creationId xmlns:a16="http://schemas.microsoft.com/office/drawing/2014/main" id="{00000000-0008-0000-0000-00000D000000}"/>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t" upright="1"/>
          <a:lstStyle/>
          <a:p>
            <a:pPr algn="ctr" rtl="0">
              <a:defRPr sz="1000"/>
            </a:pPr>
            <a:r>
              <a:rPr lang="es-ES" sz="1000" b="1" i="0" strike="noStrike">
                <a:solidFill>
                  <a:srgbClr val="000000"/>
                </a:solidFill>
                <a:latin typeface="Times New Roman"/>
                <a:cs typeface="Times New Roman"/>
              </a:rPr>
              <a:t>E-MEJ-FT-00</a:t>
            </a:r>
          </a:p>
        </xdr:txBody>
      </xdr:sp>
      <xdr:sp macro="" textlink="">
        <xdr:nvSpPr>
          <xdr:cNvPr id="14" name="17 CuadroTexto">
            <a:extLst>
              <a:ext uri="{FF2B5EF4-FFF2-40B4-BE49-F238E27FC236}">
                <a16:creationId xmlns:a16="http://schemas.microsoft.com/office/drawing/2014/main" id="{00000000-0008-0000-0000-00000E000000}"/>
              </a:ext>
            </a:extLst>
          </xdr:cNvPr>
          <xdr:cNvSpPr txBox="1">
            <a:spLocks noChangeArrowheads="1"/>
          </xdr:cNvSpPr>
        </xdr:nvSpPr>
        <xdr:spPr bwMode="auto">
          <a:xfrm>
            <a:off x="1184" y="37"/>
            <a:ext cx="190" cy="36"/>
          </a:xfrm>
          <a:prstGeom prst="rect">
            <a:avLst/>
          </a:prstGeom>
          <a:noFill/>
          <a:ln w="9525">
            <a:solidFill>
              <a:srgbClr val="000000"/>
            </a:solidFill>
            <a:miter lim="800000"/>
            <a:headEnd/>
            <a:tailEnd/>
          </a:ln>
        </xdr:spPr>
        <xdr:txBody>
          <a:bodyPr vertOverflow="clip" wrap="square" lIns="90000" tIns="64800" rIns="90000" bIns="46800" anchor="t" upright="1"/>
          <a:lstStyle/>
          <a:p>
            <a:pPr algn="ctr" rtl="0">
              <a:defRPr sz="1000"/>
            </a:pPr>
            <a:r>
              <a:rPr lang="es-ES" sz="1200" b="1" i="0" strike="noStrike">
                <a:solidFill>
                  <a:srgbClr val="000000"/>
                </a:solidFill>
                <a:latin typeface="Times New Roman"/>
                <a:cs typeface="Times New Roman"/>
              </a:rPr>
              <a:t>1</a:t>
            </a:r>
          </a:p>
        </xdr:txBody>
      </xdr:sp>
      <xdr:sp macro="" textlink="">
        <xdr:nvSpPr>
          <xdr:cNvPr id="15" name="18 CuadroTexto">
            <a:extLst>
              <a:ext uri="{FF2B5EF4-FFF2-40B4-BE49-F238E27FC236}">
                <a16:creationId xmlns:a16="http://schemas.microsoft.com/office/drawing/2014/main" id="{00000000-0008-0000-0000-00000F000000}"/>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lstStyle/>
          <a:p>
            <a:pPr algn="ctr"/>
            <a:r>
              <a:rPr lang="es-CO" b="1">
                <a:latin typeface="Times New Roman" pitchFamily="18" charset="0"/>
                <a:cs typeface="Times New Roman" pitchFamily="18" charset="0"/>
              </a:rPr>
              <a:t>1 DE 1</a:t>
            </a:r>
          </a:p>
        </xdr:txBody>
      </xdr:sp>
      <xdr:sp macro="" textlink="">
        <xdr:nvSpPr>
          <xdr:cNvPr id="16" name="19 CuadroTexto">
            <a:extLst>
              <a:ext uri="{FF2B5EF4-FFF2-40B4-BE49-F238E27FC236}">
                <a16:creationId xmlns:a16="http://schemas.microsoft.com/office/drawing/2014/main" id="{00000000-0008-0000-0000-000010000000}"/>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t" upright="1"/>
          <a:lstStyle/>
          <a:p>
            <a:pPr algn="ctr" rtl="0">
              <a:defRPr sz="1000"/>
            </a:pPr>
            <a:r>
              <a:rPr lang="es-ES" sz="1000" b="1" i="0" strike="noStrike">
                <a:solidFill>
                  <a:srgbClr val="000000"/>
                </a:solidFill>
                <a:latin typeface="Times New Roman"/>
                <a:cs typeface="Times New Roman"/>
              </a:rPr>
              <a:t>NOVIEMBRE DE 2016</a:t>
            </a:r>
          </a:p>
        </xdr:txBody>
      </xdr:sp>
    </xdr:grpSp>
    <xdr:clientData/>
  </xdr:twoCellAnchor>
  <xdr:twoCellAnchor editAs="oneCell">
    <xdr:from>
      <xdr:col>0</xdr:col>
      <xdr:colOff>1226484</xdr:colOff>
      <xdr:row>0</xdr:row>
      <xdr:rowOff>79375</xdr:rowOff>
    </xdr:from>
    <xdr:to>
      <xdr:col>1</xdr:col>
      <xdr:colOff>622181</xdr:colOff>
      <xdr:row>5</xdr:row>
      <xdr:rowOff>149985</xdr:rowOff>
    </xdr:to>
    <xdr:pic>
      <xdr:nvPicPr>
        <xdr:cNvPr id="17" name="Imagen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484" y="79375"/>
          <a:ext cx="911038" cy="1023110"/>
        </a:xfrm>
        <a:prstGeom prst="rect">
          <a:avLst/>
        </a:prstGeom>
      </xdr:spPr>
    </xdr:pic>
    <xdr:clientData/>
  </xdr:twoCellAnchor>
  <xdr:twoCellAnchor>
    <xdr:from>
      <xdr:col>11</xdr:col>
      <xdr:colOff>1397000</xdr:colOff>
      <xdr:row>47</xdr:row>
      <xdr:rowOff>0</xdr:rowOff>
    </xdr:from>
    <xdr:to>
      <xdr:col>11</xdr:col>
      <xdr:colOff>2968625</xdr:colOff>
      <xdr:row>47</xdr:row>
      <xdr:rowOff>0</xdr:rowOff>
    </xdr:to>
    <xdr:cxnSp macro="">
      <xdr:nvCxnSpPr>
        <xdr:cNvPr id="47" name="Conector recto 46">
          <a:extLst>
            <a:ext uri="{FF2B5EF4-FFF2-40B4-BE49-F238E27FC236}">
              <a16:creationId xmlns:a16="http://schemas.microsoft.com/office/drawing/2014/main" id="{00000000-0008-0000-0000-00002F000000}"/>
            </a:ext>
          </a:extLst>
        </xdr:cNvPr>
        <xdr:cNvCxnSpPr/>
      </xdr:nvCxnSpPr>
      <xdr:spPr>
        <a:xfrm>
          <a:off x="11620500" y="6492875"/>
          <a:ext cx="15716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1428750</xdr:colOff>
      <xdr:row>48</xdr:row>
      <xdr:rowOff>1</xdr:rowOff>
    </xdr:from>
    <xdr:to>
      <xdr:col>12</xdr:col>
      <xdr:colOff>0</xdr:colOff>
      <xdr:row>48</xdr:row>
      <xdr:rowOff>15875</xdr:rowOff>
    </xdr:to>
    <xdr:cxnSp macro="">
      <xdr:nvCxnSpPr>
        <xdr:cNvPr id="55" name="Conector recto 54">
          <a:extLst>
            <a:ext uri="{FF2B5EF4-FFF2-40B4-BE49-F238E27FC236}">
              <a16:creationId xmlns:a16="http://schemas.microsoft.com/office/drawing/2014/main" id="{00000000-0008-0000-0000-000037000000}"/>
            </a:ext>
          </a:extLst>
        </xdr:cNvPr>
        <xdr:cNvCxnSpPr/>
      </xdr:nvCxnSpPr>
      <xdr:spPr>
        <a:xfrm flipV="1">
          <a:off x="11652250" y="6683376"/>
          <a:ext cx="1555750" cy="158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296395</xdr:colOff>
      <xdr:row>0</xdr:row>
      <xdr:rowOff>56964</xdr:rowOff>
    </xdr:from>
    <xdr:to>
      <xdr:col>0</xdr:col>
      <xdr:colOff>1193680</xdr:colOff>
      <xdr:row>4</xdr:row>
      <xdr:rowOff>104775</xdr:rowOff>
    </xdr:to>
    <xdr:pic>
      <xdr:nvPicPr>
        <xdr:cNvPr id="2" name="Imagen 16">
          <a:extLst>
            <a:ext uri="{FF2B5EF4-FFF2-40B4-BE49-F238E27FC236}">
              <a16:creationId xmlns:a16="http://schemas.microsoft.com/office/drawing/2014/main" id="{00000000-0008-0000-01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6395" y="56964"/>
          <a:ext cx="897285" cy="809811"/>
        </a:xfrm>
        <a:prstGeom prst="rect">
          <a:avLst/>
        </a:prstGeom>
      </xdr:spPr>
    </xdr:pic>
    <xdr:clientData/>
  </xdr:twoCellAnchor>
  <xdr:twoCellAnchor>
    <xdr:from>
      <xdr:col>9</xdr:col>
      <xdr:colOff>1397000</xdr:colOff>
      <xdr:row>39</xdr:row>
      <xdr:rowOff>0</xdr:rowOff>
    </xdr:from>
    <xdr:to>
      <xdr:col>9</xdr:col>
      <xdr:colOff>2968625</xdr:colOff>
      <xdr:row>39</xdr:row>
      <xdr:rowOff>0</xdr:rowOff>
    </xdr:to>
    <xdr:cxnSp macro="">
      <xdr:nvCxnSpPr>
        <xdr:cNvPr id="3" name="Conector recto 46">
          <a:extLst>
            <a:ext uri="{FF2B5EF4-FFF2-40B4-BE49-F238E27FC236}">
              <a16:creationId xmlns:a16="http://schemas.microsoft.com/office/drawing/2014/main" id="{00000000-0008-0000-0100-000011000000}"/>
            </a:ext>
          </a:extLst>
        </xdr:cNvPr>
        <xdr:cNvCxnSpPr/>
      </xdr:nvCxnSpPr>
      <xdr:spPr>
        <a:xfrm>
          <a:off x="10563225" y="16563975"/>
          <a:ext cx="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1428750</xdr:colOff>
      <xdr:row>40</xdr:row>
      <xdr:rowOff>1</xdr:rowOff>
    </xdr:from>
    <xdr:to>
      <xdr:col>10</xdr:col>
      <xdr:colOff>0</xdr:colOff>
      <xdr:row>40</xdr:row>
      <xdr:rowOff>15875</xdr:rowOff>
    </xdr:to>
    <xdr:cxnSp macro="">
      <xdr:nvCxnSpPr>
        <xdr:cNvPr id="4" name="Conector recto 54">
          <a:extLst>
            <a:ext uri="{FF2B5EF4-FFF2-40B4-BE49-F238E27FC236}">
              <a16:creationId xmlns:a16="http://schemas.microsoft.com/office/drawing/2014/main" id="{00000000-0008-0000-0100-000012000000}"/>
            </a:ext>
          </a:extLst>
        </xdr:cNvPr>
        <xdr:cNvCxnSpPr/>
      </xdr:nvCxnSpPr>
      <xdr:spPr>
        <a:xfrm flipV="1">
          <a:off x="10563225" y="16992601"/>
          <a:ext cx="0" cy="158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1397000</xdr:colOff>
      <xdr:row>39</xdr:row>
      <xdr:rowOff>0</xdr:rowOff>
    </xdr:from>
    <xdr:to>
      <xdr:col>22</xdr:col>
      <xdr:colOff>2968625</xdr:colOff>
      <xdr:row>39</xdr:row>
      <xdr:rowOff>0</xdr:rowOff>
    </xdr:to>
    <xdr:cxnSp macro="">
      <xdr:nvCxnSpPr>
        <xdr:cNvPr id="5" name="Conector recto 46">
          <a:extLst>
            <a:ext uri="{FF2B5EF4-FFF2-40B4-BE49-F238E27FC236}">
              <a16:creationId xmlns:a16="http://schemas.microsoft.com/office/drawing/2014/main" id="{00000000-0008-0000-0100-000005000000}"/>
            </a:ext>
          </a:extLst>
        </xdr:cNvPr>
        <xdr:cNvCxnSpPr/>
      </xdr:nvCxnSpPr>
      <xdr:spPr>
        <a:xfrm>
          <a:off x="20018375" y="16563975"/>
          <a:ext cx="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1428750</xdr:colOff>
      <xdr:row>40</xdr:row>
      <xdr:rowOff>1</xdr:rowOff>
    </xdr:from>
    <xdr:to>
      <xdr:col>23</xdr:col>
      <xdr:colOff>0</xdr:colOff>
      <xdr:row>40</xdr:row>
      <xdr:rowOff>15875</xdr:rowOff>
    </xdr:to>
    <xdr:cxnSp macro="">
      <xdr:nvCxnSpPr>
        <xdr:cNvPr id="6" name="Conector recto 54">
          <a:extLst>
            <a:ext uri="{FF2B5EF4-FFF2-40B4-BE49-F238E27FC236}">
              <a16:creationId xmlns:a16="http://schemas.microsoft.com/office/drawing/2014/main" id="{00000000-0008-0000-0100-000006000000}"/>
            </a:ext>
          </a:extLst>
        </xdr:cNvPr>
        <xdr:cNvCxnSpPr/>
      </xdr:nvCxnSpPr>
      <xdr:spPr>
        <a:xfrm flipV="1">
          <a:off x="20021550" y="16992601"/>
          <a:ext cx="0" cy="158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W50"/>
  <sheetViews>
    <sheetView topLeftCell="G1" zoomScale="60" zoomScaleNormal="60" workbookViewId="0">
      <selection activeCell="AF50" sqref="AF50"/>
    </sheetView>
  </sheetViews>
  <sheetFormatPr baseColWidth="10" defaultRowHeight="15" x14ac:dyDescent="0.25"/>
  <cols>
    <col min="1" max="1" width="22.5703125" style="5" customWidth="1"/>
    <col min="2" max="2" width="15.42578125" style="5" customWidth="1"/>
    <col min="3" max="3" width="16.140625" style="5" customWidth="1"/>
    <col min="4" max="4" width="21.5703125" style="5" customWidth="1"/>
    <col min="5" max="5" width="19.140625" style="5" customWidth="1"/>
    <col min="6" max="6" width="2" style="5" hidden="1" customWidth="1"/>
    <col min="7" max="7" width="18.28515625" style="5" customWidth="1"/>
    <col min="8" max="8" width="11.42578125" style="5" hidden="1" customWidth="1"/>
    <col min="9" max="9" width="10.42578125" style="5" hidden="1" customWidth="1"/>
    <col min="10" max="10" width="17.140625" style="5" customWidth="1"/>
    <col min="11" max="11" width="20.28515625" style="5" customWidth="1"/>
    <col min="12" max="12" width="44.7109375" style="5" customWidth="1"/>
    <col min="13" max="13" width="9.5703125" style="5" customWidth="1"/>
    <col min="14" max="19" width="11.42578125" style="5" hidden="1" customWidth="1"/>
    <col min="20" max="20" width="2.42578125" style="5" hidden="1" customWidth="1"/>
    <col min="21" max="21" width="10.42578125" style="5" customWidth="1"/>
    <col min="22" max="22" width="14.140625" style="5" customWidth="1"/>
    <col min="23" max="23" width="11.42578125" style="5" hidden="1" customWidth="1"/>
    <col min="24" max="24" width="15.28515625" style="5" customWidth="1"/>
    <col min="25" max="26" width="11.42578125" style="5" hidden="1" customWidth="1"/>
    <col min="27" max="27" width="16.42578125" style="5" customWidth="1"/>
    <col min="28" max="29" width="15.28515625" style="5" customWidth="1"/>
    <col min="30" max="30" width="17" style="5" customWidth="1"/>
    <col min="31" max="31" width="11.42578125" style="5"/>
    <col min="32" max="32" width="15.42578125" style="5" customWidth="1"/>
    <col min="33" max="33" width="19.140625" style="5" customWidth="1"/>
    <col min="34" max="34" width="16.140625" style="5" customWidth="1"/>
    <col min="35" max="16384" width="11.42578125" style="5"/>
  </cols>
  <sheetData>
    <row r="1" spans="1:34 16374:16377"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XET1" s="2" t="s">
        <v>1</v>
      </c>
      <c r="XEU1" s="3" t="s">
        <v>2</v>
      </c>
      <c r="XEV1" s="4"/>
    </row>
    <row r="2" spans="1:34 16374:1637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XET2" s="5" t="s">
        <v>17</v>
      </c>
      <c r="XEU2" s="5">
        <v>5</v>
      </c>
      <c r="XEV2" s="6"/>
    </row>
    <row r="3" spans="1:34 16374:16377"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XET3" s="5" t="s">
        <v>16</v>
      </c>
      <c r="XEU3" s="5">
        <v>4</v>
      </c>
      <c r="XEV3" s="6"/>
    </row>
    <row r="4" spans="1:34 16374:16377" x14ac:dyDescent="0.2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XET4" s="5" t="s">
        <v>15</v>
      </c>
      <c r="XEU4" s="5">
        <v>3</v>
      </c>
      <c r="XEV4" s="6"/>
    </row>
    <row r="5" spans="1:34 16374:16377"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XET5" s="5" t="s">
        <v>14</v>
      </c>
      <c r="XEU5" s="5">
        <v>2</v>
      </c>
      <c r="XEV5" s="6"/>
    </row>
    <row r="6" spans="1:34 16374:16377" x14ac:dyDescent="0.2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XET6" s="5" t="s">
        <v>13</v>
      </c>
      <c r="XEU6" s="5">
        <v>1</v>
      </c>
      <c r="XEV6" s="6"/>
    </row>
    <row r="7" spans="1:34 16374:16377" ht="21" customHeight="1" x14ac:dyDescent="0.25">
      <c r="A7" s="162" t="s">
        <v>53</v>
      </c>
      <c r="B7" s="163"/>
      <c r="C7" s="163"/>
      <c r="D7" s="164"/>
      <c r="E7" s="1"/>
      <c r="F7" s="1"/>
      <c r="G7" s="1"/>
      <c r="H7" s="1"/>
      <c r="I7" s="1"/>
      <c r="J7" s="1"/>
      <c r="K7" s="1"/>
      <c r="L7" s="1"/>
      <c r="M7" s="1"/>
      <c r="N7" s="1"/>
      <c r="O7" s="1"/>
      <c r="P7" s="1"/>
      <c r="Q7" s="1"/>
      <c r="R7" s="1"/>
      <c r="S7" s="1"/>
      <c r="T7" s="1"/>
      <c r="U7" s="1"/>
      <c r="V7" s="1"/>
      <c r="W7" s="1"/>
      <c r="X7" s="1"/>
      <c r="Y7" s="1"/>
      <c r="Z7" s="1"/>
      <c r="AA7" s="1"/>
      <c r="AB7" s="1"/>
      <c r="AC7" s="1"/>
      <c r="AD7" s="1"/>
      <c r="AE7" s="1"/>
      <c r="AF7" s="1"/>
      <c r="AG7" s="1"/>
      <c r="AH7" s="36"/>
      <c r="XET7" s="82" t="s">
        <v>0</v>
      </c>
      <c r="XEU7" s="83"/>
    </row>
    <row r="8" spans="1:34 16374:16377" x14ac:dyDescent="0.25">
      <c r="A8" s="120" t="s">
        <v>52</v>
      </c>
      <c r="B8" s="120"/>
      <c r="C8" s="120"/>
      <c r="D8" s="120"/>
      <c r="E8" s="120" t="s">
        <v>21</v>
      </c>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75" t="s">
        <v>27</v>
      </c>
      <c r="AF8" s="177" t="s">
        <v>38</v>
      </c>
      <c r="AG8" s="178"/>
      <c r="AH8" s="179"/>
      <c r="XET8" s="82" t="s">
        <v>2</v>
      </c>
      <c r="XEU8" s="83"/>
    </row>
    <row r="9" spans="1:34 16374:16377" x14ac:dyDescent="0.25">
      <c r="A9" s="123" t="s">
        <v>39</v>
      </c>
      <c r="B9" s="125" t="s">
        <v>40</v>
      </c>
      <c r="C9" s="125" t="s">
        <v>41</v>
      </c>
      <c r="D9" s="127" t="s">
        <v>42</v>
      </c>
      <c r="E9" s="120" t="s">
        <v>22</v>
      </c>
      <c r="F9" s="120"/>
      <c r="G9" s="120"/>
      <c r="H9" s="120"/>
      <c r="I9" s="120"/>
      <c r="J9" s="120"/>
      <c r="K9" s="197" t="s">
        <v>25</v>
      </c>
      <c r="L9" s="120" t="s">
        <v>24</v>
      </c>
      <c r="M9" s="120"/>
      <c r="N9" s="120"/>
      <c r="O9" s="120"/>
      <c r="P9" s="120"/>
      <c r="Q9" s="120"/>
      <c r="R9" s="120"/>
      <c r="S9" s="120"/>
      <c r="T9" s="120"/>
      <c r="U9" s="120"/>
      <c r="V9" s="120"/>
      <c r="W9" s="120"/>
      <c r="X9" s="120"/>
      <c r="Y9" s="120"/>
      <c r="Z9" s="120"/>
      <c r="AA9" s="120"/>
      <c r="AB9" s="120"/>
      <c r="AC9" s="120"/>
      <c r="AD9" s="120"/>
      <c r="AE9" s="176"/>
      <c r="AF9" s="180"/>
      <c r="AG9" s="181"/>
      <c r="AH9" s="182"/>
      <c r="XET9" s="7" t="s">
        <v>18</v>
      </c>
      <c r="XEU9" s="7" t="s">
        <v>20</v>
      </c>
      <c r="XEV9" s="7" t="s">
        <v>19</v>
      </c>
    </row>
    <row r="10" spans="1:34 16374:16377" ht="15" customHeight="1" x14ac:dyDescent="0.25">
      <c r="A10" s="123"/>
      <c r="B10" s="125"/>
      <c r="C10" s="125"/>
      <c r="D10" s="127"/>
      <c r="E10" s="134" t="s">
        <v>43</v>
      </c>
      <c r="F10" s="134"/>
      <c r="G10" s="134"/>
      <c r="H10" s="134"/>
      <c r="I10" s="134"/>
      <c r="J10" s="134"/>
      <c r="K10" s="198"/>
      <c r="L10" s="103" t="s">
        <v>54</v>
      </c>
      <c r="M10" s="108" t="s">
        <v>23</v>
      </c>
      <c r="N10" s="8"/>
      <c r="O10" s="9"/>
      <c r="P10" s="9"/>
      <c r="Q10" s="9"/>
      <c r="R10" s="9"/>
      <c r="S10" s="9"/>
      <c r="T10" s="9"/>
      <c r="U10" s="188" t="s">
        <v>45</v>
      </c>
      <c r="V10" s="115" t="s">
        <v>44</v>
      </c>
      <c r="W10" s="116"/>
      <c r="X10" s="116"/>
      <c r="Y10" s="116"/>
      <c r="Z10" s="116"/>
      <c r="AA10" s="117"/>
      <c r="AB10" s="102" t="s">
        <v>49</v>
      </c>
      <c r="AC10" s="102"/>
      <c r="AD10" s="102"/>
      <c r="AE10" s="176"/>
      <c r="AF10" s="183"/>
      <c r="AG10" s="184"/>
      <c r="AH10" s="185"/>
      <c r="XET10" s="5">
        <v>5</v>
      </c>
      <c r="XEU10" s="5">
        <v>10</v>
      </c>
      <c r="XEV10" s="5">
        <v>20</v>
      </c>
    </row>
    <row r="11" spans="1:34 16374:16377" ht="32.25" customHeight="1" x14ac:dyDescent="0.25">
      <c r="A11" s="124"/>
      <c r="B11" s="126"/>
      <c r="C11" s="126"/>
      <c r="D11" s="128"/>
      <c r="E11" s="10" t="s">
        <v>8</v>
      </c>
      <c r="F11" s="11"/>
      <c r="G11" s="10" t="s">
        <v>9</v>
      </c>
      <c r="H11" s="11"/>
      <c r="I11" s="11"/>
      <c r="J11" s="12" t="s">
        <v>10</v>
      </c>
      <c r="K11" s="199"/>
      <c r="L11" s="104"/>
      <c r="M11" s="109"/>
      <c r="N11" s="13"/>
      <c r="O11" s="13"/>
      <c r="P11" s="13"/>
      <c r="Q11" s="13"/>
      <c r="R11" s="13"/>
      <c r="S11" s="13"/>
      <c r="T11" s="13"/>
      <c r="U11" s="189"/>
      <c r="V11" s="34" t="s">
        <v>8</v>
      </c>
      <c r="W11" s="14"/>
      <c r="X11" s="15" t="s">
        <v>9</v>
      </c>
      <c r="Y11" s="16"/>
      <c r="Z11" s="13"/>
      <c r="AA11" s="17" t="s">
        <v>10</v>
      </c>
      <c r="AB11" s="32" t="s">
        <v>46</v>
      </c>
      <c r="AC11" s="21" t="s">
        <v>47</v>
      </c>
      <c r="AD11" s="21" t="s">
        <v>48</v>
      </c>
      <c r="AE11" s="103"/>
      <c r="AF11" s="33" t="s">
        <v>47</v>
      </c>
      <c r="AG11" s="35" t="s">
        <v>50</v>
      </c>
      <c r="AH11" s="33" t="s">
        <v>51</v>
      </c>
      <c r="XET11" s="5" t="s">
        <v>11</v>
      </c>
      <c r="XEU11" s="5" t="s">
        <v>12</v>
      </c>
      <c r="XEV11" s="5" t="s">
        <v>9</v>
      </c>
      <c r="XEW11" s="5" t="s">
        <v>8</v>
      </c>
    </row>
    <row r="12" spans="1:34 16374:16377" ht="50.25" customHeight="1" x14ac:dyDescent="0.25">
      <c r="A12" s="121"/>
      <c r="B12" s="136"/>
      <c r="C12" s="157"/>
      <c r="D12" s="191"/>
      <c r="E12" s="131" t="s">
        <v>15</v>
      </c>
      <c r="F12" s="84" t="str">
        <f>IF(E12="(1) RARA VEZ","1", IF(E12="(2) IMPROBABLE","2",IF(E12="(3) POSIBLE","3",IF(E12="(4) PROBABLE","4",IF(E12="(5) CASI SEGURO","5","")))))</f>
        <v>3</v>
      </c>
      <c r="G12" s="110" t="s">
        <v>19</v>
      </c>
      <c r="H12" s="86" t="str">
        <f>IF(G12="(5) MODERADO","5", IF(G12="(10) MAYOR","10",IF(G12="(20) CATASTROFICO","20","")))</f>
        <v>20</v>
      </c>
      <c r="I12" s="119">
        <f>F12*H12</f>
        <v>60</v>
      </c>
      <c r="J12" s="133">
        <f>+I12</f>
        <v>60</v>
      </c>
      <c r="K12" s="139"/>
      <c r="L12" s="22" t="s">
        <v>6</v>
      </c>
      <c r="M12" s="20" t="s">
        <v>11</v>
      </c>
      <c r="N12" s="18">
        <f>IF(M12="SÍ",15,"0")</f>
        <v>15</v>
      </c>
      <c r="O12" s="118">
        <f>SUM(N12:N18)</f>
        <v>70</v>
      </c>
      <c r="P12" s="90">
        <f>IF(AND($O12&gt;=0,$O12&lt;=50),0,IF(AND($O12&gt;50,$O12&lt;=75),1,IF(AND($O12&gt;75,$O12&lt;=100),2,"")))</f>
        <v>1</v>
      </c>
      <c r="Q12" s="90">
        <f>$F12-$P12</f>
        <v>2</v>
      </c>
      <c r="R12" s="94">
        <f>IF($Q12&lt;=0,1,$Q12)</f>
        <v>2</v>
      </c>
      <c r="S12" s="90">
        <f>$H12-$P12</f>
        <v>19</v>
      </c>
      <c r="T12" s="94">
        <f>IF($S12=19,10,IF($S12=18,5,IF($S12=9,5,IF($S12=8,5,H12))))</f>
        <v>10</v>
      </c>
      <c r="U12" s="92" t="s">
        <v>8</v>
      </c>
      <c r="V12" s="105" t="str">
        <f>IF(AND($U12="PROBABILIDAD",$R12=1),$XET$6,IF(AND($U12="PROBABILIDAD",$R12=2),$XET$5,IF(AND($U12="PROBABILIDAD",$R12=3),$XET$4,IF(AND($U12="PROBABILIDAD",$R12=4),$XET$3,IF(AND($U12="PROBABILIDAD",$R12=5),$XET$2,$E12)))))</f>
        <v>(2) IMPROBABLE</v>
      </c>
      <c r="W12" s="98">
        <f>IF($U12="PROBABILIDAD",$R12,$F12)</f>
        <v>2</v>
      </c>
      <c r="X12" s="112" t="str">
        <f>IF(AND($U12="IMPACTO",$S12=18),$XET$9,IF(AND($U12="IMPACTO",$S12=19),$XEU$9,IF(AND($U12="IMPACTO",$S12=20),$XEV$9,IF(AND($U12="IMPACTO",$S12&lt;10),$XET$9,$G12))))</f>
        <v>(20) CATASTROFICO</v>
      </c>
      <c r="Y12" s="101" t="str">
        <f>IF($U12="IMPACTO",$T12,$H12)</f>
        <v>20</v>
      </c>
      <c r="Z12" s="86">
        <f>$W12*$Y12</f>
        <v>40</v>
      </c>
      <c r="AA12" s="96">
        <f>$Z12</f>
        <v>40</v>
      </c>
      <c r="AB12" s="139"/>
      <c r="AC12" s="139"/>
      <c r="AD12" s="139"/>
      <c r="AE12" s="139"/>
      <c r="AF12" s="139"/>
      <c r="AG12" s="139"/>
      <c r="AH12" s="186"/>
    </row>
    <row r="13" spans="1:34 16374:16377" ht="48" customHeight="1" x14ac:dyDescent="0.25">
      <c r="A13" s="121"/>
      <c r="B13" s="137"/>
      <c r="C13" s="157"/>
      <c r="D13" s="192"/>
      <c r="E13" s="131"/>
      <c r="F13" s="84"/>
      <c r="G13" s="110"/>
      <c r="H13" s="86"/>
      <c r="I13" s="119"/>
      <c r="J13" s="133"/>
      <c r="K13" s="140"/>
      <c r="L13" s="23" t="s">
        <v>7</v>
      </c>
      <c r="M13" s="20" t="s">
        <v>11</v>
      </c>
      <c r="N13" s="19">
        <f>IF(M13="SÍ",5,"0")</f>
        <v>5</v>
      </c>
      <c r="O13" s="119"/>
      <c r="P13" s="91"/>
      <c r="Q13" s="91"/>
      <c r="R13" s="95"/>
      <c r="S13" s="91"/>
      <c r="T13" s="95"/>
      <c r="U13" s="93"/>
      <c r="V13" s="106"/>
      <c r="W13" s="99"/>
      <c r="X13" s="113"/>
      <c r="Y13" s="101"/>
      <c r="Z13" s="86"/>
      <c r="AA13" s="97"/>
      <c r="AB13" s="140"/>
      <c r="AC13" s="140"/>
      <c r="AD13" s="140"/>
      <c r="AE13" s="140"/>
      <c r="AF13" s="140"/>
      <c r="AG13" s="140"/>
      <c r="AH13" s="187"/>
    </row>
    <row r="14" spans="1:34 16374:16377" ht="33" customHeight="1" x14ac:dyDescent="0.25">
      <c r="A14" s="121"/>
      <c r="B14" s="137"/>
      <c r="C14" s="157"/>
      <c r="D14" s="192"/>
      <c r="E14" s="131"/>
      <c r="F14" s="84"/>
      <c r="G14" s="110"/>
      <c r="H14" s="86"/>
      <c r="I14" s="119"/>
      <c r="J14" s="87" t="str">
        <f>IF(AND(I12&gt;=5,I12&lt;=10),"BAJA",IF(AND(I12&gt;=15,I12&lt;=25),"MODERADA",IF(AND(I12&gt;=30,I12&lt;=50),"ALTA",IF(AND(I12&gt;=60,I12&lt;=100),"EXTREMA",""))))</f>
        <v>EXTREMA</v>
      </c>
      <c r="K14" s="140"/>
      <c r="L14" s="24" t="s">
        <v>3</v>
      </c>
      <c r="M14" s="20" t="s">
        <v>11</v>
      </c>
      <c r="N14" s="19">
        <f>IF(M14="SÍ",15,"0")</f>
        <v>15</v>
      </c>
      <c r="O14" s="119"/>
      <c r="P14" s="91"/>
      <c r="Q14" s="91"/>
      <c r="R14" s="95"/>
      <c r="S14" s="91"/>
      <c r="T14" s="95"/>
      <c r="U14" s="93"/>
      <c r="V14" s="106"/>
      <c r="W14" s="99"/>
      <c r="X14" s="113"/>
      <c r="Y14" s="101"/>
      <c r="Z14" s="86"/>
      <c r="AA14" s="89" t="str">
        <f>IF(AND($Z12&gt;=5,$Z12&lt;=10),"BAJA",IF(AND($Z12&gt;=15,$Z12&lt;=25),"MODERADA",IF(AND($Z12&gt;=30,$Z12&lt;=50),"ALTA",IF(AND($Z12&gt;=60,$Z12&lt;=100),"EXTREMA",""))))</f>
        <v>ALTA</v>
      </c>
      <c r="AB14" s="140"/>
      <c r="AC14" s="140"/>
      <c r="AD14" s="140"/>
      <c r="AE14" s="140"/>
      <c r="AF14" s="140"/>
      <c r="AG14" s="140"/>
      <c r="AH14" s="187"/>
    </row>
    <row r="15" spans="1:34 16374:16377" ht="26.25" customHeight="1" x14ac:dyDescent="0.25">
      <c r="A15" s="121"/>
      <c r="B15" s="137"/>
      <c r="C15" s="157"/>
      <c r="D15" s="192"/>
      <c r="E15" s="131"/>
      <c r="F15" s="84"/>
      <c r="G15" s="110"/>
      <c r="H15" s="86"/>
      <c r="I15" s="119"/>
      <c r="J15" s="87"/>
      <c r="K15" s="140"/>
      <c r="L15" s="24" t="s">
        <v>4</v>
      </c>
      <c r="M15" s="20" t="s">
        <v>11</v>
      </c>
      <c r="N15" s="19">
        <f>IF(M15="SÍ",10,"0")</f>
        <v>10</v>
      </c>
      <c r="O15" s="119"/>
      <c r="P15" s="91"/>
      <c r="Q15" s="91"/>
      <c r="R15" s="95"/>
      <c r="S15" s="91"/>
      <c r="T15" s="95"/>
      <c r="U15" s="93"/>
      <c r="V15" s="106"/>
      <c r="W15" s="99"/>
      <c r="X15" s="113"/>
      <c r="Y15" s="101"/>
      <c r="Z15" s="86"/>
      <c r="AA15" s="89"/>
      <c r="AB15" s="140"/>
      <c r="AC15" s="140"/>
      <c r="AD15" s="140"/>
      <c r="AE15" s="140"/>
      <c r="AF15" s="140"/>
      <c r="AG15" s="140"/>
      <c r="AH15" s="187"/>
    </row>
    <row r="16" spans="1:34 16374:16377" ht="45" customHeight="1" x14ac:dyDescent="0.25">
      <c r="A16" s="121"/>
      <c r="B16" s="137"/>
      <c r="C16" s="157"/>
      <c r="D16" s="192"/>
      <c r="E16" s="131"/>
      <c r="F16" s="84"/>
      <c r="G16" s="110"/>
      <c r="H16" s="86"/>
      <c r="I16" s="119"/>
      <c r="J16" s="87"/>
      <c r="K16" s="140"/>
      <c r="L16" s="23" t="s">
        <v>36</v>
      </c>
      <c r="M16" s="20" t="s">
        <v>11</v>
      </c>
      <c r="N16" s="19">
        <f>IF(M16="SÍ",15,"0")</f>
        <v>15</v>
      </c>
      <c r="O16" s="119"/>
      <c r="P16" s="91"/>
      <c r="Q16" s="91"/>
      <c r="R16" s="95"/>
      <c r="S16" s="91"/>
      <c r="T16" s="95"/>
      <c r="U16" s="93"/>
      <c r="V16" s="106"/>
      <c r="W16" s="99"/>
      <c r="X16" s="113"/>
      <c r="Y16" s="101"/>
      <c r="Z16" s="86"/>
      <c r="AA16" s="89"/>
      <c r="AB16" s="140"/>
      <c r="AC16" s="140"/>
      <c r="AD16" s="140"/>
      <c r="AE16" s="140"/>
      <c r="AF16" s="140"/>
      <c r="AG16" s="140"/>
      <c r="AH16" s="187"/>
    </row>
    <row r="17" spans="1:34" ht="51" customHeight="1" x14ac:dyDescent="0.25">
      <c r="A17" s="121"/>
      <c r="B17" s="137"/>
      <c r="C17" s="157"/>
      <c r="D17" s="192"/>
      <c r="E17" s="131"/>
      <c r="F17" s="84"/>
      <c r="G17" s="110"/>
      <c r="H17" s="86"/>
      <c r="I17" s="119"/>
      <c r="J17" s="87"/>
      <c r="K17" s="140"/>
      <c r="L17" s="23" t="s">
        <v>5</v>
      </c>
      <c r="M17" s="20" t="s">
        <v>11</v>
      </c>
      <c r="N17" s="19">
        <f>IF(M17="SÍ",10,"0")</f>
        <v>10</v>
      </c>
      <c r="O17" s="119"/>
      <c r="P17" s="91"/>
      <c r="Q17" s="91"/>
      <c r="R17" s="95"/>
      <c r="S17" s="91"/>
      <c r="T17" s="95"/>
      <c r="U17" s="93"/>
      <c r="V17" s="106"/>
      <c r="W17" s="99"/>
      <c r="X17" s="113"/>
      <c r="Y17" s="101"/>
      <c r="Z17" s="86"/>
      <c r="AA17" s="89"/>
      <c r="AB17" s="140"/>
      <c r="AC17" s="140"/>
      <c r="AD17" s="140"/>
      <c r="AE17" s="140"/>
      <c r="AF17" s="140"/>
      <c r="AG17" s="140"/>
      <c r="AH17" s="187"/>
    </row>
    <row r="18" spans="1:34" ht="39.75" customHeight="1" x14ac:dyDescent="0.25">
      <c r="A18" s="135"/>
      <c r="B18" s="138"/>
      <c r="C18" s="190"/>
      <c r="D18" s="193"/>
      <c r="E18" s="132"/>
      <c r="F18" s="85"/>
      <c r="G18" s="111"/>
      <c r="H18" s="86"/>
      <c r="I18" s="119"/>
      <c r="J18" s="88"/>
      <c r="K18" s="140"/>
      <c r="L18" s="27" t="s">
        <v>35</v>
      </c>
      <c r="M18" s="20" t="s">
        <v>12</v>
      </c>
      <c r="N18" s="19" t="str">
        <f>IF(M18="SÍ",30,"0")</f>
        <v>0</v>
      </c>
      <c r="O18" s="119"/>
      <c r="P18" s="91"/>
      <c r="Q18" s="91"/>
      <c r="R18" s="95"/>
      <c r="S18" s="91"/>
      <c r="T18" s="95"/>
      <c r="U18" s="93"/>
      <c r="V18" s="107"/>
      <c r="W18" s="100"/>
      <c r="X18" s="114"/>
      <c r="Y18" s="101"/>
      <c r="Z18" s="86"/>
      <c r="AA18" s="89"/>
      <c r="AB18" s="140"/>
      <c r="AC18" s="140"/>
      <c r="AD18" s="140"/>
      <c r="AE18" s="140"/>
      <c r="AF18" s="140"/>
      <c r="AG18" s="140"/>
      <c r="AH18" s="187"/>
    </row>
    <row r="19" spans="1:34" ht="50.25" customHeight="1" x14ac:dyDescent="0.25">
      <c r="A19" s="121"/>
      <c r="B19" s="136"/>
      <c r="C19" s="157"/>
      <c r="D19" s="191"/>
      <c r="E19" s="131" t="s">
        <v>16</v>
      </c>
      <c r="F19" s="84" t="str">
        <f>IF(E19="(1) RARA VEZ","1", IF(E19="(2) IMPROBABLE","2",IF(E19="(3) POSIBLE","3",IF(E19="(4) PROBABLE","4",IF(E19="(5) CASI SEGURO","5","")))))</f>
        <v>4</v>
      </c>
      <c r="G19" s="110" t="s">
        <v>20</v>
      </c>
      <c r="H19" s="86" t="str">
        <f>IF(G19="(5) MODERADO","5", IF(G19="(10) MAYOR","10",IF(G19="(20) CATASTROFICO","20","")))</f>
        <v>10</v>
      </c>
      <c r="I19" s="119">
        <f>F19*H19</f>
        <v>40</v>
      </c>
      <c r="J19" s="133">
        <f>+I19</f>
        <v>40</v>
      </c>
      <c r="K19" s="139"/>
      <c r="L19" s="22" t="s">
        <v>6</v>
      </c>
      <c r="M19" s="20" t="s">
        <v>11</v>
      </c>
      <c r="N19" s="39">
        <f>IF(M19="SÍ",15,"0")</f>
        <v>15</v>
      </c>
      <c r="O19" s="118">
        <f>SUM(N19:N25)</f>
        <v>100</v>
      </c>
      <c r="P19" s="90">
        <f>IF(AND($O19&gt;=0,$O19&lt;=50),0,IF(AND($O19&gt;50,$O19&lt;=75),1,IF(AND($O19&gt;75,$O19&lt;=100),2,"")))</f>
        <v>2</v>
      </c>
      <c r="Q19" s="90">
        <f>$F19-$P19</f>
        <v>2</v>
      </c>
      <c r="R19" s="94">
        <f>IF($Q19&lt;=0,1,$Q19)</f>
        <v>2</v>
      </c>
      <c r="S19" s="90">
        <f>$H19-$P19</f>
        <v>8</v>
      </c>
      <c r="T19" s="94">
        <f>IF($S19=19,10,IF($S19=18,5,IF($S19=9,5,IF($S19=8,5,H19))))</f>
        <v>5</v>
      </c>
      <c r="U19" s="92"/>
      <c r="V19" s="105" t="str">
        <f>IF(AND($U19="PROBABILIDAD",$R19=1),$XET$6,IF(AND($U19="PROBABILIDAD",$R19=2),$XET$5,IF(AND($U19="PROBABILIDAD",$R19=3),$XET$4,IF(AND($U19="PROBABILIDAD",$R19=4),$XET$3,IF(AND($U19="PROBABILIDAD",$R19=5),$XET$2,$E19)))))</f>
        <v>(4) PROBABLE</v>
      </c>
      <c r="W19" s="194" t="str">
        <f>IF($U19="PROBABILIDAD",$R19,$F19)</f>
        <v>4</v>
      </c>
      <c r="X19" s="112" t="str">
        <f>IF(AND($U19="IMPACTO",$S19=18),$XET$9,IF(AND($U19="IMPACTO",$S19=19),$XEU$9,IF(AND($U19="IMPACTO",$S19=20),$XEV$9,IF(AND($U19="IMPACTO",$S19&lt;10),$XET$9,$G19))))</f>
        <v>(10) MAYOR</v>
      </c>
      <c r="Y19" s="101" t="str">
        <f>IF($U19="IMPACTO",$T19,$H19)</f>
        <v>10</v>
      </c>
      <c r="Z19" s="86">
        <f>$W19*$Y19</f>
        <v>40</v>
      </c>
      <c r="AA19" s="96">
        <f>$Z19</f>
        <v>40</v>
      </c>
      <c r="AB19" s="139"/>
      <c r="AC19" s="139"/>
      <c r="AD19" s="139"/>
      <c r="AE19" s="139"/>
      <c r="AF19" s="139"/>
      <c r="AG19" s="139"/>
      <c r="AH19" s="186"/>
    </row>
    <row r="20" spans="1:34" ht="48" customHeight="1" x14ac:dyDescent="0.25">
      <c r="A20" s="121"/>
      <c r="B20" s="137"/>
      <c r="C20" s="157"/>
      <c r="D20" s="192"/>
      <c r="E20" s="131"/>
      <c r="F20" s="84"/>
      <c r="G20" s="110"/>
      <c r="H20" s="86"/>
      <c r="I20" s="119"/>
      <c r="J20" s="133"/>
      <c r="K20" s="140"/>
      <c r="L20" s="23" t="s">
        <v>7</v>
      </c>
      <c r="M20" s="20" t="s">
        <v>11</v>
      </c>
      <c r="N20" s="19">
        <f>IF(M20="SÍ",5,"0")</f>
        <v>5</v>
      </c>
      <c r="O20" s="119"/>
      <c r="P20" s="91"/>
      <c r="Q20" s="91"/>
      <c r="R20" s="95"/>
      <c r="S20" s="91"/>
      <c r="T20" s="95"/>
      <c r="U20" s="93"/>
      <c r="V20" s="106"/>
      <c r="W20" s="195"/>
      <c r="X20" s="113"/>
      <c r="Y20" s="101"/>
      <c r="Z20" s="86"/>
      <c r="AA20" s="97"/>
      <c r="AB20" s="140"/>
      <c r="AC20" s="140"/>
      <c r="AD20" s="140"/>
      <c r="AE20" s="140"/>
      <c r="AF20" s="140"/>
      <c r="AG20" s="140"/>
      <c r="AH20" s="187"/>
    </row>
    <row r="21" spans="1:34" ht="33" customHeight="1" x14ac:dyDescent="0.25">
      <c r="A21" s="121"/>
      <c r="B21" s="137"/>
      <c r="C21" s="157"/>
      <c r="D21" s="192"/>
      <c r="E21" s="131"/>
      <c r="F21" s="84"/>
      <c r="G21" s="110"/>
      <c r="H21" s="86"/>
      <c r="I21" s="119"/>
      <c r="J21" s="87" t="str">
        <f>IF(AND(I19&gt;=5,I19&lt;=10),"BAJA",IF(AND(I19&gt;=15,I19&lt;=25),"MODERADA",IF(AND(I19&gt;=30,I19&lt;=50),"ALTA",IF(AND(I19&gt;=60,I19&lt;=100),"EXTREMA",""))))</f>
        <v>ALTA</v>
      </c>
      <c r="K21" s="140"/>
      <c r="L21" s="24" t="s">
        <v>3</v>
      </c>
      <c r="M21" s="20" t="s">
        <v>11</v>
      </c>
      <c r="N21" s="19">
        <f>IF(M21="SÍ",15,"0")</f>
        <v>15</v>
      </c>
      <c r="O21" s="119"/>
      <c r="P21" s="91"/>
      <c r="Q21" s="91"/>
      <c r="R21" s="95"/>
      <c r="S21" s="91"/>
      <c r="T21" s="95"/>
      <c r="U21" s="93"/>
      <c r="V21" s="106"/>
      <c r="W21" s="195"/>
      <c r="X21" s="113"/>
      <c r="Y21" s="101"/>
      <c r="Z21" s="86"/>
      <c r="AA21" s="89" t="str">
        <f>IF(AND($Z19&gt;=5,$Z19&lt;=10),"BAJA",IF(AND($Z19&gt;=15,$Z19&lt;=25),"MODERADA",IF(AND($Z19&gt;=30,$Z19&lt;=50),"ALTA",IF(AND($Z19&gt;=60,$Z19&lt;=100),"EXTREMA",""))))</f>
        <v>ALTA</v>
      </c>
      <c r="AB21" s="140"/>
      <c r="AC21" s="140"/>
      <c r="AD21" s="140"/>
      <c r="AE21" s="140"/>
      <c r="AF21" s="140"/>
      <c r="AG21" s="140"/>
      <c r="AH21" s="187"/>
    </row>
    <row r="22" spans="1:34" ht="26.25" customHeight="1" x14ac:dyDescent="0.25">
      <c r="A22" s="121"/>
      <c r="B22" s="137"/>
      <c r="C22" s="157"/>
      <c r="D22" s="192"/>
      <c r="E22" s="131"/>
      <c r="F22" s="84"/>
      <c r="G22" s="110"/>
      <c r="H22" s="86"/>
      <c r="I22" s="119"/>
      <c r="J22" s="87"/>
      <c r="K22" s="140"/>
      <c r="L22" s="24" t="s">
        <v>4</v>
      </c>
      <c r="M22" s="20" t="s">
        <v>11</v>
      </c>
      <c r="N22" s="19">
        <f>IF(M22="SÍ",10,"0")</f>
        <v>10</v>
      </c>
      <c r="O22" s="119"/>
      <c r="P22" s="91"/>
      <c r="Q22" s="91"/>
      <c r="R22" s="95"/>
      <c r="S22" s="91"/>
      <c r="T22" s="95"/>
      <c r="U22" s="93"/>
      <c r="V22" s="106"/>
      <c r="W22" s="195"/>
      <c r="X22" s="113"/>
      <c r="Y22" s="101"/>
      <c r="Z22" s="86"/>
      <c r="AA22" s="89"/>
      <c r="AB22" s="140"/>
      <c r="AC22" s="140"/>
      <c r="AD22" s="140"/>
      <c r="AE22" s="140"/>
      <c r="AF22" s="140"/>
      <c r="AG22" s="140"/>
      <c r="AH22" s="187"/>
    </row>
    <row r="23" spans="1:34" ht="45" customHeight="1" x14ac:dyDescent="0.25">
      <c r="A23" s="121"/>
      <c r="B23" s="137"/>
      <c r="C23" s="157"/>
      <c r="D23" s="192"/>
      <c r="E23" s="131"/>
      <c r="F23" s="84"/>
      <c r="G23" s="110"/>
      <c r="H23" s="86"/>
      <c r="I23" s="119"/>
      <c r="J23" s="87"/>
      <c r="K23" s="140"/>
      <c r="L23" s="23" t="s">
        <v>36</v>
      </c>
      <c r="M23" s="20" t="s">
        <v>11</v>
      </c>
      <c r="N23" s="19">
        <f>IF(M23="SÍ",15,"0")</f>
        <v>15</v>
      </c>
      <c r="O23" s="119"/>
      <c r="P23" s="91"/>
      <c r="Q23" s="91"/>
      <c r="R23" s="95"/>
      <c r="S23" s="91"/>
      <c r="T23" s="95"/>
      <c r="U23" s="93"/>
      <c r="V23" s="106"/>
      <c r="W23" s="195"/>
      <c r="X23" s="113"/>
      <c r="Y23" s="101"/>
      <c r="Z23" s="86"/>
      <c r="AA23" s="89"/>
      <c r="AB23" s="140"/>
      <c r="AC23" s="140"/>
      <c r="AD23" s="140"/>
      <c r="AE23" s="140"/>
      <c r="AF23" s="140"/>
      <c r="AG23" s="140"/>
      <c r="AH23" s="187"/>
    </row>
    <row r="24" spans="1:34" ht="51" customHeight="1" x14ac:dyDescent="0.25">
      <c r="A24" s="121"/>
      <c r="B24" s="137"/>
      <c r="C24" s="157"/>
      <c r="D24" s="192"/>
      <c r="E24" s="131"/>
      <c r="F24" s="84"/>
      <c r="G24" s="110"/>
      <c r="H24" s="86"/>
      <c r="I24" s="119"/>
      <c r="J24" s="87"/>
      <c r="K24" s="140"/>
      <c r="L24" s="23" t="s">
        <v>5</v>
      </c>
      <c r="M24" s="20" t="s">
        <v>11</v>
      </c>
      <c r="N24" s="19">
        <f>IF(M24="SÍ",10,"0")</f>
        <v>10</v>
      </c>
      <c r="O24" s="119"/>
      <c r="P24" s="91"/>
      <c r="Q24" s="91"/>
      <c r="R24" s="95"/>
      <c r="S24" s="91"/>
      <c r="T24" s="95"/>
      <c r="U24" s="93"/>
      <c r="V24" s="106"/>
      <c r="W24" s="195"/>
      <c r="X24" s="113"/>
      <c r="Y24" s="101"/>
      <c r="Z24" s="86"/>
      <c r="AA24" s="89"/>
      <c r="AB24" s="140"/>
      <c r="AC24" s="140"/>
      <c r="AD24" s="140"/>
      <c r="AE24" s="140"/>
      <c r="AF24" s="140"/>
      <c r="AG24" s="140"/>
      <c r="AH24" s="187"/>
    </row>
    <row r="25" spans="1:34" ht="39.75" customHeight="1" x14ac:dyDescent="0.25">
      <c r="A25" s="135"/>
      <c r="B25" s="138"/>
      <c r="C25" s="190"/>
      <c r="D25" s="193"/>
      <c r="E25" s="132"/>
      <c r="F25" s="85"/>
      <c r="G25" s="111"/>
      <c r="H25" s="86"/>
      <c r="I25" s="119"/>
      <c r="J25" s="88"/>
      <c r="K25" s="140"/>
      <c r="L25" s="27" t="s">
        <v>35</v>
      </c>
      <c r="M25" s="20" t="s">
        <v>11</v>
      </c>
      <c r="N25" s="19">
        <f>IF(M25="SÍ",30,"0")</f>
        <v>30</v>
      </c>
      <c r="O25" s="119"/>
      <c r="P25" s="91"/>
      <c r="Q25" s="91"/>
      <c r="R25" s="95"/>
      <c r="S25" s="91"/>
      <c r="T25" s="95"/>
      <c r="U25" s="93"/>
      <c r="V25" s="107"/>
      <c r="W25" s="196"/>
      <c r="X25" s="114"/>
      <c r="Y25" s="101"/>
      <c r="Z25" s="86"/>
      <c r="AA25" s="89"/>
      <c r="AB25" s="140"/>
      <c r="AC25" s="140"/>
      <c r="AD25" s="140"/>
      <c r="AE25" s="140"/>
      <c r="AF25" s="140"/>
      <c r="AG25" s="140"/>
      <c r="AH25" s="187"/>
    </row>
    <row r="26" spans="1:34" ht="50.25" customHeight="1" x14ac:dyDescent="0.25">
      <c r="A26" s="121"/>
      <c r="B26" s="136"/>
      <c r="C26" s="157"/>
      <c r="D26" s="191"/>
      <c r="E26" s="131" t="s">
        <v>15</v>
      </c>
      <c r="F26" s="84" t="str">
        <f>IF(E26="(1) RARA VEZ","1", IF(E26="(2) IMPROBABLE","2",IF(E26="(3) POSIBLE","3",IF(E26="(4) PROBABLE","4",IF(E26="(5) CASI SEGURO","5","")))))</f>
        <v>3</v>
      </c>
      <c r="G26" s="110" t="s">
        <v>20</v>
      </c>
      <c r="H26" s="86" t="str">
        <f>IF(G26="(5) MODERADO","5", IF(G26="(10) MAYOR","10",IF(G26="(20) CATASTROFICO","20","")))</f>
        <v>10</v>
      </c>
      <c r="I26" s="119">
        <f>F26*H26</f>
        <v>30</v>
      </c>
      <c r="J26" s="133">
        <f>+I26</f>
        <v>30</v>
      </c>
      <c r="K26" s="139"/>
      <c r="L26" s="22" t="s">
        <v>6</v>
      </c>
      <c r="M26" s="20" t="s">
        <v>12</v>
      </c>
      <c r="N26" s="39" t="str">
        <f>IF(M26="SÍ",15,"0")</f>
        <v>0</v>
      </c>
      <c r="O26" s="118">
        <f>SUM(N26:N32)</f>
        <v>0</v>
      </c>
      <c r="P26" s="90">
        <f>IF(AND($O26&gt;=0,$O26&lt;=50),0,IF(AND($O26&gt;50,$O26&lt;=75),1,IF(AND($O26&gt;75,$O26&lt;=100),2,"")))</f>
        <v>0</v>
      </c>
      <c r="Q26" s="90">
        <f>$F26-$P26</f>
        <v>3</v>
      </c>
      <c r="R26" s="94">
        <f>IF($Q26&lt;=0,1,$Q26)</f>
        <v>3</v>
      </c>
      <c r="S26" s="90">
        <f>$H26-$P26</f>
        <v>10</v>
      </c>
      <c r="T26" s="94" t="str">
        <f>IF($S26=19,10,IF($S26=18,5,IF($S26=9,5,IF($S26=8,5,H26))))</f>
        <v>10</v>
      </c>
      <c r="U26" s="92"/>
      <c r="V26" s="105" t="str">
        <f>IF(AND($U26="PROBABILIDAD",$R26=1),$XET$6,IF(AND($U26="PROBABILIDAD",$R26=2),$XET$5,IF(AND($U26="PROBABILIDAD",$R26=3),$XET$4,IF(AND($U26="PROBABILIDAD",$R26=4),$XET$3,IF(AND($U26="PROBABILIDAD",$R26=5),$XET$2,$E26)))))</f>
        <v>(3) POSIBLE</v>
      </c>
      <c r="W26" s="195" t="str">
        <f>IF($U26="PROBABILIDAD",$R26,$F26)</f>
        <v>3</v>
      </c>
      <c r="X26" s="112" t="str">
        <f>IF(AND($U26="IMPACTO",$S26=18),$XET$9,IF(AND($U26="IMPACTO",$S26=19),$XEU$9,IF(AND($U26="IMPACTO",$S26=20),$XEV$9,IF(AND($U26="IMPACTO",$S26&lt;10),$XET$9,$G26))))</f>
        <v>(10) MAYOR</v>
      </c>
      <c r="Y26" s="101" t="str">
        <f>IF($U26="IMPACTO",$T26,$H26)</f>
        <v>10</v>
      </c>
      <c r="Z26" s="86">
        <f>$W26*$Y26</f>
        <v>30</v>
      </c>
      <c r="AA26" s="96">
        <f>$Z26</f>
        <v>30</v>
      </c>
      <c r="AB26" s="139"/>
      <c r="AC26" s="139"/>
      <c r="AD26" s="139"/>
      <c r="AE26" s="139"/>
      <c r="AF26" s="139"/>
      <c r="AG26" s="139"/>
      <c r="AH26" s="186"/>
    </row>
    <row r="27" spans="1:34" ht="48" customHeight="1" x14ac:dyDescent="0.25">
      <c r="A27" s="121"/>
      <c r="B27" s="137"/>
      <c r="C27" s="157"/>
      <c r="D27" s="192"/>
      <c r="E27" s="131"/>
      <c r="F27" s="84"/>
      <c r="G27" s="110"/>
      <c r="H27" s="86"/>
      <c r="I27" s="119"/>
      <c r="J27" s="133"/>
      <c r="K27" s="140"/>
      <c r="L27" s="23" t="s">
        <v>7</v>
      </c>
      <c r="M27" s="20" t="s">
        <v>12</v>
      </c>
      <c r="N27" s="19" t="str">
        <f>IF(M27="SÍ",5,"0")</f>
        <v>0</v>
      </c>
      <c r="O27" s="119"/>
      <c r="P27" s="91"/>
      <c r="Q27" s="91"/>
      <c r="R27" s="95"/>
      <c r="S27" s="91"/>
      <c r="T27" s="95"/>
      <c r="U27" s="93"/>
      <c r="V27" s="106"/>
      <c r="W27" s="195"/>
      <c r="X27" s="113"/>
      <c r="Y27" s="101"/>
      <c r="Z27" s="86"/>
      <c r="AA27" s="97"/>
      <c r="AB27" s="140"/>
      <c r="AC27" s="140"/>
      <c r="AD27" s="140"/>
      <c r="AE27" s="140"/>
      <c r="AF27" s="140"/>
      <c r="AG27" s="140"/>
      <c r="AH27" s="187"/>
    </row>
    <row r="28" spans="1:34" ht="33" customHeight="1" x14ac:dyDescent="0.25">
      <c r="A28" s="121"/>
      <c r="B28" s="137"/>
      <c r="C28" s="157"/>
      <c r="D28" s="192"/>
      <c r="E28" s="131"/>
      <c r="F28" s="84"/>
      <c r="G28" s="110"/>
      <c r="H28" s="86"/>
      <c r="I28" s="119"/>
      <c r="J28" s="87" t="str">
        <f>IF(AND(I26&gt;=5,I26&lt;=10),"BAJA",IF(AND(I26&gt;=15,I26&lt;=25),"MODERADA",IF(AND(I26&gt;=30,I26&lt;=50),"ALTA",IF(AND(I26&gt;=60,I26&lt;=100),"EXTREMA",""))))</f>
        <v>ALTA</v>
      </c>
      <c r="K28" s="140"/>
      <c r="L28" s="24" t="s">
        <v>3</v>
      </c>
      <c r="M28" s="20" t="s">
        <v>12</v>
      </c>
      <c r="N28" s="19" t="str">
        <f>IF(M28="SÍ",15,"0")</f>
        <v>0</v>
      </c>
      <c r="O28" s="119"/>
      <c r="P28" s="91"/>
      <c r="Q28" s="91"/>
      <c r="R28" s="95"/>
      <c r="S28" s="91"/>
      <c r="T28" s="95"/>
      <c r="U28" s="93"/>
      <c r="V28" s="106"/>
      <c r="W28" s="195"/>
      <c r="X28" s="113"/>
      <c r="Y28" s="101"/>
      <c r="Z28" s="86"/>
      <c r="AA28" s="89" t="str">
        <f>IF(AND($Z26&gt;=5,$Z26&lt;=10),"BAJA",IF(AND($Z26&gt;=15,$Z26&lt;=25),"MODERADA",IF(AND($Z26&gt;=30,$Z26&lt;=50),"ALTA",IF(AND($Z26&gt;=60,$Z26&lt;=100),"EXTREMA",""))))</f>
        <v>ALTA</v>
      </c>
      <c r="AB28" s="140"/>
      <c r="AC28" s="140"/>
      <c r="AD28" s="140"/>
      <c r="AE28" s="140"/>
      <c r="AF28" s="140"/>
      <c r="AG28" s="140"/>
      <c r="AH28" s="187"/>
    </row>
    <row r="29" spans="1:34" ht="26.25" customHeight="1" x14ac:dyDescent="0.25">
      <c r="A29" s="121"/>
      <c r="B29" s="137"/>
      <c r="C29" s="157"/>
      <c r="D29" s="192"/>
      <c r="E29" s="131"/>
      <c r="F29" s="84"/>
      <c r="G29" s="110"/>
      <c r="H29" s="86"/>
      <c r="I29" s="119"/>
      <c r="J29" s="87"/>
      <c r="K29" s="140"/>
      <c r="L29" s="24" t="s">
        <v>4</v>
      </c>
      <c r="M29" s="20" t="s">
        <v>12</v>
      </c>
      <c r="N29" s="19" t="str">
        <f>IF(M29="SÍ",10,"0")</f>
        <v>0</v>
      </c>
      <c r="O29" s="119"/>
      <c r="P29" s="91"/>
      <c r="Q29" s="91"/>
      <c r="R29" s="95"/>
      <c r="S29" s="91"/>
      <c r="T29" s="95"/>
      <c r="U29" s="93"/>
      <c r="V29" s="106"/>
      <c r="W29" s="195"/>
      <c r="X29" s="113"/>
      <c r="Y29" s="101"/>
      <c r="Z29" s="86"/>
      <c r="AA29" s="89"/>
      <c r="AB29" s="140"/>
      <c r="AC29" s="140"/>
      <c r="AD29" s="140"/>
      <c r="AE29" s="140"/>
      <c r="AF29" s="140"/>
      <c r="AG29" s="140"/>
      <c r="AH29" s="187"/>
    </row>
    <row r="30" spans="1:34" ht="45" customHeight="1" x14ac:dyDescent="0.25">
      <c r="A30" s="121"/>
      <c r="B30" s="137"/>
      <c r="C30" s="157"/>
      <c r="D30" s="192"/>
      <c r="E30" s="131"/>
      <c r="F30" s="84"/>
      <c r="G30" s="110"/>
      <c r="H30" s="86"/>
      <c r="I30" s="119"/>
      <c r="J30" s="87"/>
      <c r="K30" s="140"/>
      <c r="L30" s="23" t="s">
        <v>36</v>
      </c>
      <c r="M30" s="20" t="s">
        <v>12</v>
      </c>
      <c r="N30" s="19" t="str">
        <f>IF(M30="SÍ",15,"0")</f>
        <v>0</v>
      </c>
      <c r="O30" s="119"/>
      <c r="P30" s="91"/>
      <c r="Q30" s="91"/>
      <c r="R30" s="95"/>
      <c r="S30" s="91"/>
      <c r="T30" s="95"/>
      <c r="U30" s="93"/>
      <c r="V30" s="106"/>
      <c r="W30" s="195"/>
      <c r="X30" s="113"/>
      <c r="Y30" s="101"/>
      <c r="Z30" s="86"/>
      <c r="AA30" s="89"/>
      <c r="AB30" s="140"/>
      <c r="AC30" s="140"/>
      <c r="AD30" s="140"/>
      <c r="AE30" s="140"/>
      <c r="AF30" s="140"/>
      <c r="AG30" s="140"/>
      <c r="AH30" s="187"/>
    </row>
    <row r="31" spans="1:34" ht="51" customHeight="1" x14ac:dyDescent="0.25">
      <c r="A31" s="121"/>
      <c r="B31" s="137"/>
      <c r="C31" s="157"/>
      <c r="D31" s="192"/>
      <c r="E31" s="131"/>
      <c r="F31" s="84"/>
      <c r="G31" s="110"/>
      <c r="H31" s="86"/>
      <c r="I31" s="119"/>
      <c r="J31" s="87"/>
      <c r="K31" s="140"/>
      <c r="L31" s="23" t="s">
        <v>5</v>
      </c>
      <c r="M31" s="20" t="s">
        <v>12</v>
      </c>
      <c r="N31" s="19" t="str">
        <f>IF(M31="SÍ",10,"0")</f>
        <v>0</v>
      </c>
      <c r="O31" s="119"/>
      <c r="P31" s="91"/>
      <c r="Q31" s="91"/>
      <c r="R31" s="95"/>
      <c r="S31" s="91"/>
      <c r="T31" s="95"/>
      <c r="U31" s="93"/>
      <c r="V31" s="106"/>
      <c r="W31" s="195"/>
      <c r="X31" s="113"/>
      <c r="Y31" s="101"/>
      <c r="Z31" s="86"/>
      <c r="AA31" s="89"/>
      <c r="AB31" s="140"/>
      <c r="AC31" s="140"/>
      <c r="AD31" s="140"/>
      <c r="AE31" s="140"/>
      <c r="AF31" s="140"/>
      <c r="AG31" s="140"/>
      <c r="AH31" s="187"/>
    </row>
    <row r="32" spans="1:34" ht="39.75" customHeight="1" x14ac:dyDescent="0.25">
      <c r="A32" s="135"/>
      <c r="B32" s="138"/>
      <c r="C32" s="190"/>
      <c r="D32" s="193"/>
      <c r="E32" s="132"/>
      <c r="F32" s="85"/>
      <c r="G32" s="111"/>
      <c r="H32" s="86"/>
      <c r="I32" s="119"/>
      <c r="J32" s="88"/>
      <c r="K32" s="140"/>
      <c r="L32" s="27" t="s">
        <v>35</v>
      </c>
      <c r="M32" s="28" t="s">
        <v>12</v>
      </c>
      <c r="N32" s="19" t="str">
        <f>IF(M32="SÍ",30,"0")</f>
        <v>0</v>
      </c>
      <c r="O32" s="119"/>
      <c r="P32" s="91"/>
      <c r="Q32" s="91"/>
      <c r="R32" s="95"/>
      <c r="S32" s="91"/>
      <c r="T32" s="95"/>
      <c r="U32" s="93"/>
      <c r="V32" s="107"/>
      <c r="W32" s="195"/>
      <c r="X32" s="114"/>
      <c r="Y32" s="101"/>
      <c r="Z32" s="86"/>
      <c r="AA32" s="89"/>
      <c r="AB32" s="140"/>
      <c r="AC32" s="140"/>
      <c r="AD32" s="140"/>
      <c r="AE32" s="140"/>
      <c r="AF32" s="140"/>
      <c r="AG32" s="140"/>
      <c r="AH32" s="187"/>
    </row>
    <row r="33" spans="1:34" ht="50.25" customHeight="1" x14ac:dyDescent="0.25">
      <c r="A33" s="121"/>
      <c r="B33" s="136"/>
      <c r="C33" s="157"/>
      <c r="D33" s="191"/>
      <c r="E33" s="131" t="s">
        <v>15</v>
      </c>
      <c r="F33" s="84" t="str">
        <f>IF(E33="(1) RARA VEZ","1", IF(E33="(2) IMPROBABLE","2",IF(E33="(3) POSIBLE","3",IF(E33="(4) PROBABLE","4",IF(E33="(5) CASI SEGURO","5","")))))</f>
        <v>3</v>
      </c>
      <c r="G33" s="110" t="s">
        <v>18</v>
      </c>
      <c r="H33" s="86" t="str">
        <f>IF(G33="(5) MODERADO","5", IF(G33="(10) MAYOR","10",IF(G33="(20) CATASTROFICO","20","")))</f>
        <v>5</v>
      </c>
      <c r="I33" s="119">
        <f>F33*H33</f>
        <v>15</v>
      </c>
      <c r="J33" s="133">
        <f>+I33</f>
        <v>15</v>
      </c>
      <c r="K33" s="139"/>
      <c r="L33" s="22" t="s">
        <v>6</v>
      </c>
      <c r="M33" s="20" t="s">
        <v>12</v>
      </c>
      <c r="N33" s="39" t="str">
        <f>IF(M33="SÍ",15,"0")</f>
        <v>0</v>
      </c>
      <c r="O33" s="118">
        <f>SUM(N33:N39)</f>
        <v>0</v>
      </c>
      <c r="P33" s="90">
        <f>IF(AND($O33&gt;=0,$O33&lt;=50),0,IF(AND($O33&gt;50,$O33&lt;=75),1,IF(AND($O33&gt;75,$O33&lt;=100),2,"")))</f>
        <v>0</v>
      </c>
      <c r="Q33" s="90">
        <f>$F33-$P33</f>
        <v>3</v>
      </c>
      <c r="R33" s="94">
        <f>IF($Q33&lt;=0,1,$Q33)</f>
        <v>3</v>
      </c>
      <c r="S33" s="90">
        <f>$H33-$P33</f>
        <v>5</v>
      </c>
      <c r="T33" s="94" t="str">
        <f>IF($S33=19,10,IF($S33=18,5,IF($S33=9,5,IF($S33=8,5,H33))))</f>
        <v>5</v>
      </c>
      <c r="U33" s="92" t="s">
        <v>8</v>
      </c>
      <c r="V33" s="106" t="str">
        <f>IF(AND($U33="PROBABILIDAD",$R33=1),$XET$6,IF(AND($U33="PROBABILIDAD",$R33=2),$XET$5,IF(AND($U33="PROBABILIDAD",$R33=3),$XET$4,IF(AND($U33="PROBABILIDAD",$R33=4),$XET$3,IF(AND($U33="PROBABILIDAD",$R33=5),$XET$2,$E33)))))</f>
        <v>(3) POSIBLE</v>
      </c>
      <c r="W33" s="195">
        <f>IF($U33="PROBABILIDAD",$R33,$F33)</f>
        <v>3</v>
      </c>
      <c r="X33" s="113" t="str">
        <f>IF(AND($U33="IMPACTO",$S33=18),$XET$9,IF(AND($U33="IMPACTO",$S33=19),$XEU$9,IF(AND($U33="IMPACTO",$S33=20),$XEV$9,IF(AND($U33="IMPACTO",$S33&lt;10),$XET$9,$G33))))</f>
        <v>(5) MODERADO</v>
      </c>
      <c r="Y33" s="101" t="str">
        <f>IF($U33="IMPACTO",$T33,$H33)</f>
        <v>5</v>
      </c>
      <c r="Z33" s="86">
        <f>$W33*$Y33</f>
        <v>15</v>
      </c>
      <c r="AA33" s="96">
        <f>$Z33</f>
        <v>15</v>
      </c>
      <c r="AB33" s="139"/>
      <c r="AC33" s="139"/>
      <c r="AD33" s="139"/>
      <c r="AE33" s="139"/>
      <c r="AF33" s="139"/>
      <c r="AG33" s="139"/>
      <c r="AH33" s="186"/>
    </row>
    <row r="34" spans="1:34" ht="48" customHeight="1" x14ac:dyDescent="0.25">
      <c r="A34" s="121"/>
      <c r="B34" s="137"/>
      <c r="C34" s="157"/>
      <c r="D34" s="192"/>
      <c r="E34" s="131"/>
      <c r="F34" s="84"/>
      <c r="G34" s="110"/>
      <c r="H34" s="86"/>
      <c r="I34" s="119"/>
      <c r="J34" s="133"/>
      <c r="K34" s="140"/>
      <c r="L34" s="23" t="s">
        <v>7</v>
      </c>
      <c r="M34" s="20" t="s">
        <v>12</v>
      </c>
      <c r="N34" s="19" t="str">
        <f>IF(M34="SÍ",5,"0")</f>
        <v>0</v>
      </c>
      <c r="O34" s="119"/>
      <c r="P34" s="91"/>
      <c r="Q34" s="91"/>
      <c r="R34" s="95"/>
      <c r="S34" s="91"/>
      <c r="T34" s="95"/>
      <c r="U34" s="93"/>
      <c r="V34" s="106"/>
      <c r="W34" s="195"/>
      <c r="X34" s="113"/>
      <c r="Y34" s="101"/>
      <c r="Z34" s="86"/>
      <c r="AA34" s="97"/>
      <c r="AB34" s="140"/>
      <c r="AC34" s="140"/>
      <c r="AD34" s="140"/>
      <c r="AE34" s="140"/>
      <c r="AF34" s="140"/>
      <c r="AG34" s="140"/>
      <c r="AH34" s="187"/>
    </row>
    <row r="35" spans="1:34" ht="33" customHeight="1" x14ac:dyDescent="0.25">
      <c r="A35" s="121"/>
      <c r="B35" s="137"/>
      <c r="C35" s="157"/>
      <c r="D35" s="192"/>
      <c r="E35" s="131"/>
      <c r="F35" s="84"/>
      <c r="G35" s="110"/>
      <c r="H35" s="86"/>
      <c r="I35" s="119"/>
      <c r="J35" s="87" t="str">
        <f>IF(AND(I33&gt;=5,I33&lt;=10),"BAJA",IF(AND(I33&gt;=15,I33&lt;=25),"MODERADA",IF(AND(I33&gt;=30,I33&lt;=50),"ALTA",IF(AND(I33&gt;=60,I33&lt;=100),"EXTREMA",""))))</f>
        <v>MODERADA</v>
      </c>
      <c r="K35" s="140"/>
      <c r="L35" s="24" t="s">
        <v>3</v>
      </c>
      <c r="M35" s="20" t="s">
        <v>12</v>
      </c>
      <c r="N35" s="19" t="str">
        <f>IF(M35="SÍ",15,"0")</f>
        <v>0</v>
      </c>
      <c r="O35" s="119"/>
      <c r="P35" s="91"/>
      <c r="Q35" s="91"/>
      <c r="R35" s="95"/>
      <c r="S35" s="91"/>
      <c r="T35" s="95"/>
      <c r="U35" s="93"/>
      <c r="V35" s="106"/>
      <c r="W35" s="195"/>
      <c r="X35" s="113"/>
      <c r="Y35" s="101"/>
      <c r="Z35" s="86"/>
      <c r="AA35" s="89" t="str">
        <f>IF(AND($Z33&gt;=5,$Z33&lt;=10),"BAJA",IF(AND($Z33&gt;=15,$Z33&lt;=25),"MODERADA",IF(AND($Z33&gt;=30,$Z33&lt;=50),"ALTA",IF(AND($Z33&gt;=60,$Z33&lt;=100),"EXTREMA",""))))</f>
        <v>MODERADA</v>
      </c>
      <c r="AB35" s="140"/>
      <c r="AC35" s="140"/>
      <c r="AD35" s="140"/>
      <c r="AE35" s="140"/>
      <c r="AF35" s="140"/>
      <c r="AG35" s="140"/>
      <c r="AH35" s="187"/>
    </row>
    <row r="36" spans="1:34" ht="26.25" customHeight="1" x14ac:dyDescent="0.25">
      <c r="A36" s="121"/>
      <c r="B36" s="137"/>
      <c r="C36" s="157"/>
      <c r="D36" s="192"/>
      <c r="E36" s="131"/>
      <c r="F36" s="84"/>
      <c r="G36" s="110"/>
      <c r="H36" s="86"/>
      <c r="I36" s="119"/>
      <c r="J36" s="87"/>
      <c r="K36" s="140"/>
      <c r="L36" s="24" t="s">
        <v>4</v>
      </c>
      <c r="M36" s="20" t="s">
        <v>12</v>
      </c>
      <c r="N36" s="19" t="str">
        <f>IF(M36="SÍ",10,"0")</f>
        <v>0</v>
      </c>
      <c r="O36" s="119"/>
      <c r="P36" s="91"/>
      <c r="Q36" s="91"/>
      <c r="R36" s="95"/>
      <c r="S36" s="91"/>
      <c r="T36" s="95"/>
      <c r="U36" s="93"/>
      <c r="V36" s="106"/>
      <c r="W36" s="195"/>
      <c r="X36" s="113"/>
      <c r="Y36" s="101"/>
      <c r="Z36" s="86"/>
      <c r="AA36" s="89"/>
      <c r="AB36" s="140"/>
      <c r="AC36" s="140"/>
      <c r="AD36" s="140"/>
      <c r="AE36" s="140"/>
      <c r="AF36" s="140"/>
      <c r="AG36" s="140"/>
      <c r="AH36" s="187"/>
    </row>
    <row r="37" spans="1:34" ht="45" customHeight="1" x14ac:dyDescent="0.25">
      <c r="A37" s="121"/>
      <c r="B37" s="137"/>
      <c r="C37" s="157"/>
      <c r="D37" s="192"/>
      <c r="E37" s="131"/>
      <c r="F37" s="84"/>
      <c r="G37" s="110"/>
      <c r="H37" s="86"/>
      <c r="I37" s="119"/>
      <c r="J37" s="87"/>
      <c r="K37" s="140"/>
      <c r="L37" s="23" t="s">
        <v>36</v>
      </c>
      <c r="M37" s="20" t="s">
        <v>12</v>
      </c>
      <c r="N37" s="19" t="str">
        <f>IF(M37="SÍ",15,"0")</f>
        <v>0</v>
      </c>
      <c r="O37" s="119"/>
      <c r="P37" s="91"/>
      <c r="Q37" s="91"/>
      <c r="R37" s="95"/>
      <c r="S37" s="91"/>
      <c r="T37" s="95"/>
      <c r="U37" s="93"/>
      <c r="V37" s="106"/>
      <c r="W37" s="195"/>
      <c r="X37" s="113"/>
      <c r="Y37" s="101"/>
      <c r="Z37" s="86"/>
      <c r="AA37" s="89"/>
      <c r="AB37" s="140"/>
      <c r="AC37" s="140"/>
      <c r="AD37" s="140"/>
      <c r="AE37" s="140"/>
      <c r="AF37" s="140"/>
      <c r="AG37" s="140"/>
      <c r="AH37" s="187"/>
    </row>
    <row r="38" spans="1:34" ht="51" customHeight="1" x14ac:dyDescent="0.25">
      <c r="A38" s="121"/>
      <c r="B38" s="137"/>
      <c r="C38" s="157"/>
      <c r="D38" s="192"/>
      <c r="E38" s="131"/>
      <c r="F38" s="84"/>
      <c r="G38" s="110"/>
      <c r="H38" s="86"/>
      <c r="I38" s="119"/>
      <c r="J38" s="87"/>
      <c r="K38" s="140"/>
      <c r="L38" s="23" t="s">
        <v>5</v>
      </c>
      <c r="M38" s="20" t="s">
        <v>12</v>
      </c>
      <c r="N38" s="19" t="str">
        <f>IF(M38="SÍ",10,"0")</f>
        <v>0</v>
      </c>
      <c r="O38" s="119"/>
      <c r="P38" s="91"/>
      <c r="Q38" s="91"/>
      <c r="R38" s="95"/>
      <c r="S38" s="91"/>
      <c r="T38" s="95"/>
      <c r="U38" s="93"/>
      <c r="V38" s="106"/>
      <c r="W38" s="195"/>
      <c r="X38" s="113"/>
      <c r="Y38" s="101"/>
      <c r="Z38" s="86"/>
      <c r="AA38" s="89"/>
      <c r="AB38" s="140"/>
      <c r="AC38" s="140"/>
      <c r="AD38" s="140"/>
      <c r="AE38" s="140"/>
      <c r="AF38" s="140"/>
      <c r="AG38" s="140"/>
      <c r="AH38" s="187"/>
    </row>
    <row r="39" spans="1:34" ht="39.75" customHeight="1" x14ac:dyDescent="0.25">
      <c r="A39" s="135"/>
      <c r="B39" s="138"/>
      <c r="C39" s="190"/>
      <c r="D39" s="193"/>
      <c r="E39" s="132"/>
      <c r="F39" s="85"/>
      <c r="G39" s="111"/>
      <c r="H39" s="86"/>
      <c r="I39" s="119"/>
      <c r="J39" s="88"/>
      <c r="K39" s="140"/>
      <c r="L39" s="27" t="s">
        <v>35</v>
      </c>
      <c r="M39" s="20" t="s">
        <v>12</v>
      </c>
      <c r="N39" s="19" t="str">
        <f>IF(M39="SÍ",30,"0")</f>
        <v>0</v>
      </c>
      <c r="O39" s="119"/>
      <c r="P39" s="91"/>
      <c r="Q39" s="91"/>
      <c r="R39" s="95"/>
      <c r="S39" s="91"/>
      <c r="T39" s="95"/>
      <c r="U39" s="93"/>
      <c r="V39" s="106"/>
      <c r="W39" s="195"/>
      <c r="X39" s="113"/>
      <c r="Y39" s="101"/>
      <c r="Z39" s="86"/>
      <c r="AA39" s="200"/>
      <c r="AB39" s="140"/>
      <c r="AC39" s="140"/>
      <c r="AD39" s="140"/>
      <c r="AE39" s="140"/>
      <c r="AF39" s="140"/>
      <c r="AG39" s="140"/>
      <c r="AH39" s="187"/>
    </row>
    <row r="40" spans="1:34" ht="21.75" customHeight="1" x14ac:dyDescent="0.25">
      <c r="A40" s="129" t="s">
        <v>34</v>
      </c>
      <c r="B40" s="130"/>
      <c r="C40" s="130"/>
      <c r="D40" s="130"/>
      <c r="E40" s="130"/>
      <c r="F40" s="130"/>
      <c r="G40" s="130"/>
      <c r="H40" s="130"/>
      <c r="I40" s="130"/>
      <c r="J40" s="130"/>
      <c r="K40" s="130"/>
      <c r="L40" s="130"/>
      <c r="M40" s="130"/>
      <c r="N40" s="130"/>
      <c r="O40" s="130"/>
      <c r="P40" s="130"/>
      <c r="Q40" s="130"/>
      <c r="R40" s="130"/>
      <c r="S40" s="130"/>
      <c r="T40" s="130"/>
      <c r="U40" s="130"/>
      <c r="V40" s="130"/>
      <c r="W40" s="130"/>
      <c r="X40" s="130"/>
      <c r="Y40" s="130"/>
      <c r="Z40" s="130"/>
      <c r="AA40" s="130"/>
      <c r="AB40" s="130"/>
      <c r="AC40" s="130"/>
      <c r="AD40" s="130"/>
      <c r="AE40" s="130"/>
      <c r="AF40" s="130"/>
      <c r="AG40" s="130"/>
      <c r="AH40" s="130"/>
    </row>
    <row r="41" spans="1:34" ht="27.75" customHeight="1" x14ac:dyDescent="0.25">
      <c r="A41" s="141" t="s">
        <v>55</v>
      </c>
      <c r="B41" s="142"/>
      <c r="C41" s="143" t="s">
        <v>56</v>
      </c>
      <c r="D41" s="144"/>
      <c r="E41" s="144"/>
      <c r="F41" s="144"/>
      <c r="G41" s="144"/>
      <c r="H41" s="144"/>
      <c r="I41" s="144"/>
      <c r="J41" s="144"/>
      <c r="K41" s="144"/>
      <c r="L41" s="144"/>
      <c r="M41" s="144"/>
      <c r="N41" s="144"/>
      <c r="O41" s="144"/>
      <c r="P41" s="144"/>
      <c r="Q41" s="144"/>
      <c r="R41" s="144"/>
      <c r="S41" s="144"/>
      <c r="T41" s="144"/>
      <c r="U41" s="144"/>
      <c r="V41" s="144"/>
      <c r="W41" s="144"/>
      <c r="X41" s="144"/>
      <c r="Y41" s="144"/>
      <c r="Z41" s="144"/>
      <c r="AA41" s="144"/>
      <c r="AB41" s="144"/>
      <c r="AC41" s="145" t="s">
        <v>57</v>
      </c>
      <c r="AD41" s="145"/>
      <c r="AE41" s="145"/>
      <c r="AF41" s="145" t="s">
        <v>26</v>
      </c>
      <c r="AG41" s="145"/>
      <c r="AH41" s="145"/>
    </row>
    <row r="42" spans="1:34" s="37" customFormat="1" ht="14.25" customHeight="1" x14ac:dyDescent="0.25">
      <c r="A42" s="121"/>
      <c r="B42" s="122"/>
      <c r="C42" s="157"/>
      <c r="D42" s="158"/>
      <c r="E42" s="158"/>
      <c r="F42" s="158"/>
      <c r="G42" s="158"/>
      <c r="H42" s="158"/>
      <c r="I42" s="158"/>
      <c r="J42" s="158"/>
      <c r="K42" s="158"/>
      <c r="L42" s="158"/>
      <c r="M42" s="158"/>
      <c r="N42" s="158"/>
      <c r="O42" s="158"/>
      <c r="P42" s="158"/>
      <c r="Q42" s="158"/>
      <c r="R42" s="158"/>
      <c r="S42" s="158"/>
      <c r="T42" s="158"/>
      <c r="U42" s="158"/>
      <c r="V42" s="158"/>
      <c r="W42" s="158"/>
      <c r="X42" s="158"/>
      <c r="Y42" s="158"/>
      <c r="Z42" s="158"/>
      <c r="AA42" s="158"/>
      <c r="AB42" s="158"/>
      <c r="AC42" s="159"/>
      <c r="AD42" s="159"/>
      <c r="AE42" s="159"/>
      <c r="AF42" s="159"/>
      <c r="AG42" s="159"/>
      <c r="AH42" s="159"/>
    </row>
    <row r="43" spans="1:34" s="37" customFormat="1" ht="12.75" customHeight="1" x14ac:dyDescent="0.25">
      <c r="A43" s="121"/>
      <c r="B43" s="122"/>
      <c r="C43" s="157"/>
      <c r="D43" s="158"/>
      <c r="E43" s="158"/>
      <c r="F43" s="158"/>
      <c r="G43" s="158"/>
      <c r="H43" s="158"/>
      <c r="I43" s="158"/>
      <c r="J43" s="158"/>
      <c r="K43" s="158"/>
      <c r="L43" s="158"/>
      <c r="M43" s="158"/>
      <c r="N43" s="158"/>
      <c r="O43" s="158"/>
      <c r="P43" s="158"/>
      <c r="Q43" s="158"/>
      <c r="R43" s="158"/>
      <c r="S43" s="158"/>
      <c r="T43" s="158"/>
      <c r="U43" s="158"/>
      <c r="V43" s="158"/>
      <c r="W43" s="158"/>
      <c r="X43" s="158"/>
      <c r="Y43" s="158"/>
      <c r="Z43" s="158"/>
      <c r="AA43" s="158"/>
      <c r="AB43" s="158"/>
      <c r="AC43" s="159"/>
      <c r="AD43" s="159"/>
      <c r="AE43" s="159"/>
      <c r="AF43" s="159"/>
      <c r="AG43" s="159"/>
      <c r="AH43" s="159"/>
    </row>
    <row r="44" spans="1:34" s="37" customFormat="1" ht="17.25" customHeight="1" x14ac:dyDescent="0.25">
      <c r="A44" s="121"/>
      <c r="B44" s="122"/>
      <c r="C44" s="157"/>
      <c r="D44" s="158"/>
      <c r="E44" s="158"/>
      <c r="F44" s="158"/>
      <c r="G44" s="158"/>
      <c r="H44" s="158"/>
      <c r="I44" s="158"/>
      <c r="J44" s="158"/>
      <c r="K44" s="158"/>
      <c r="L44" s="158"/>
      <c r="M44" s="158"/>
      <c r="N44" s="158"/>
      <c r="O44" s="158"/>
      <c r="P44" s="158"/>
      <c r="Q44" s="158"/>
      <c r="R44" s="158"/>
      <c r="S44" s="158"/>
      <c r="T44" s="158"/>
      <c r="U44" s="158"/>
      <c r="V44" s="158"/>
      <c r="W44" s="158"/>
      <c r="X44" s="158"/>
      <c r="Y44" s="158"/>
      <c r="Z44" s="158"/>
      <c r="AA44" s="158"/>
      <c r="AB44" s="158"/>
      <c r="AC44" s="159"/>
      <c r="AD44" s="159"/>
      <c r="AE44" s="159"/>
      <c r="AF44" s="159"/>
      <c r="AG44" s="159"/>
      <c r="AH44" s="159"/>
    </row>
    <row r="45" spans="1:34" ht="15" customHeight="1" x14ac:dyDescent="0.25">
      <c r="A45" s="165" t="s">
        <v>37</v>
      </c>
      <c r="B45" s="166"/>
      <c r="C45" s="166"/>
      <c r="D45" s="166"/>
      <c r="E45" s="166"/>
      <c r="F45" s="166"/>
      <c r="G45" s="166"/>
      <c r="H45" s="166"/>
      <c r="I45" s="166"/>
      <c r="J45" s="166"/>
      <c r="K45" s="166"/>
      <c r="L45" s="166"/>
      <c r="M45" s="166"/>
      <c r="N45" s="166"/>
      <c r="O45" s="166"/>
      <c r="P45" s="166"/>
      <c r="Q45" s="166"/>
      <c r="R45" s="166"/>
      <c r="S45" s="166"/>
      <c r="T45" s="166"/>
      <c r="U45" s="166"/>
      <c r="V45" s="166"/>
      <c r="W45" s="166"/>
      <c r="X45" s="166"/>
      <c r="Y45" s="166"/>
      <c r="Z45" s="166"/>
      <c r="AA45" s="166"/>
      <c r="AB45" s="166"/>
      <c r="AC45" s="166"/>
      <c r="AD45" s="166"/>
      <c r="AE45" s="166"/>
      <c r="AF45" s="166"/>
      <c r="AG45" s="166"/>
      <c r="AH45" s="167"/>
    </row>
    <row r="46" spans="1:34" x14ac:dyDescent="0.25">
      <c r="A46" s="151" t="s">
        <v>26</v>
      </c>
      <c r="B46" s="152"/>
      <c r="C46" s="152"/>
      <c r="D46" s="153"/>
      <c r="E46" s="171" t="s">
        <v>28</v>
      </c>
      <c r="F46" s="172"/>
      <c r="G46" s="172"/>
      <c r="H46" s="172"/>
      <c r="I46" s="173"/>
      <c r="J46" s="173"/>
      <c r="K46" s="174"/>
      <c r="L46" s="151" t="s">
        <v>29</v>
      </c>
      <c r="M46" s="152"/>
      <c r="N46" s="152"/>
      <c r="O46" s="153"/>
      <c r="P46" s="26"/>
      <c r="Q46" s="26"/>
      <c r="R46" s="25"/>
      <c r="S46" s="26"/>
      <c r="T46" s="26"/>
      <c r="U46" s="154"/>
      <c r="V46" s="154"/>
      <c r="W46" s="154"/>
      <c r="X46" s="155"/>
      <c r="Y46" s="26"/>
      <c r="Z46" s="26"/>
      <c r="AA46" s="168" t="s">
        <v>30</v>
      </c>
      <c r="AB46" s="169"/>
      <c r="AC46" s="169"/>
      <c r="AD46" s="169"/>
      <c r="AE46" s="169"/>
      <c r="AF46" s="169"/>
      <c r="AG46" s="169"/>
      <c r="AH46" s="170"/>
    </row>
    <row r="47" spans="1:34" s="37" customFormat="1" x14ac:dyDescent="0.25">
      <c r="A47" s="29" t="s">
        <v>31</v>
      </c>
      <c r="B47" s="146"/>
      <c r="C47" s="146"/>
      <c r="D47" s="156"/>
      <c r="E47" s="29" t="s">
        <v>31</v>
      </c>
      <c r="F47" s="146"/>
      <c r="G47" s="146"/>
      <c r="H47" s="146"/>
      <c r="I47" s="147"/>
      <c r="J47" s="147"/>
      <c r="K47" s="148"/>
      <c r="L47" s="29" t="s">
        <v>31</v>
      </c>
      <c r="M47" s="149"/>
      <c r="N47" s="149"/>
      <c r="O47" s="149"/>
      <c r="P47" s="149"/>
      <c r="Q47" s="149"/>
      <c r="R47" s="149"/>
      <c r="S47" s="149"/>
      <c r="T47" s="149"/>
      <c r="U47" s="149"/>
      <c r="V47" s="149"/>
      <c r="W47" s="149"/>
      <c r="X47" s="150"/>
      <c r="Y47" s="38"/>
      <c r="Z47" s="38"/>
      <c r="AA47" s="29" t="s">
        <v>31</v>
      </c>
      <c r="AB47" s="146"/>
      <c r="AC47" s="147"/>
      <c r="AD47" s="147"/>
      <c r="AE47" s="147"/>
      <c r="AF47" s="147"/>
      <c r="AG47" s="147"/>
      <c r="AH47" s="148"/>
    </row>
    <row r="48" spans="1:34" s="37" customFormat="1" x14ac:dyDescent="0.25">
      <c r="A48" s="30" t="s">
        <v>32</v>
      </c>
      <c r="B48" s="149"/>
      <c r="C48" s="149"/>
      <c r="D48" s="150"/>
      <c r="E48" s="30" t="s">
        <v>32</v>
      </c>
      <c r="F48" s="146"/>
      <c r="G48" s="146"/>
      <c r="H48" s="146"/>
      <c r="I48" s="147"/>
      <c r="J48" s="147"/>
      <c r="K48" s="148"/>
      <c r="L48" s="30" t="s">
        <v>32</v>
      </c>
      <c r="M48" s="146"/>
      <c r="N48" s="146"/>
      <c r="O48" s="146"/>
      <c r="P48" s="146"/>
      <c r="Q48" s="146"/>
      <c r="R48" s="146"/>
      <c r="S48" s="146"/>
      <c r="T48" s="146"/>
      <c r="U48" s="146"/>
      <c r="V48" s="146"/>
      <c r="W48" s="146"/>
      <c r="X48" s="156"/>
      <c r="Y48" s="38"/>
      <c r="Z48" s="38"/>
      <c r="AA48" s="30" t="s">
        <v>32</v>
      </c>
      <c r="AB48" s="146"/>
      <c r="AC48" s="147"/>
      <c r="AD48" s="147"/>
      <c r="AE48" s="147"/>
      <c r="AF48" s="147"/>
      <c r="AG48" s="147"/>
      <c r="AH48" s="148"/>
    </row>
    <row r="49" spans="1:34" s="37" customFormat="1" x14ac:dyDescent="0.25">
      <c r="A49" s="31" t="s">
        <v>33</v>
      </c>
      <c r="B49" s="146"/>
      <c r="C49" s="146"/>
      <c r="D49" s="156"/>
      <c r="E49" s="31" t="s">
        <v>33</v>
      </c>
      <c r="F49" s="149"/>
      <c r="G49" s="149"/>
      <c r="H49" s="149"/>
      <c r="I49" s="160"/>
      <c r="J49" s="160"/>
      <c r="K49" s="161"/>
      <c r="L49" s="31" t="s">
        <v>33</v>
      </c>
      <c r="M49" s="146"/>
      <c r="N49" s="146"/>
      <c r="O49" s="146"/>
      <c r="P49" s="146"/>
      <c r="Q49" s="146"/>
      <c r="R49" s="146"/>
      <c r="S49" s="146"/>
      <c r="T49" s="146"/>
      <c r="U49" s="146"/>
      <c r="V49" s="146"/>
      <c r="W49" s="146"/>
      <c r="X49" s="156"/>
      <c r="Y49" s="38"/>
      <c r="Z49" s="38"/>
      <c r="AA49" s="31" t="s">
        <v>33</v>
      </c>
      <c r="AB49" s="146"/>
      <c r="AC49" s="147"/>
      <c r="AD49" s="147"/>
      <c r="AE49" s="147"/>
      <c r="AF49" s="147"/>
      <c r="AG49" s="147"/>
      <c r="AH49" s="148"/>
    </row>
    <row r="50" spans="1:34" s="37" customFormat="1" x14ac:dyDescent="0.25"/>
  </sheetData>
  <sheetProtection sheet="1" objects="1" scenarios="1" selectLockedCells="1"/>
  <mergeCells count="187">
    <mergeCell ref="AD33:AD39"/>
    <mergeCell ref="AE33:AE39"/>
    <mergeCell ref="AF33:AF39"/>
    <mergeCell ref="AG33:AG39"/>
    <mergeCell ref="AH33:AH39"/>
    <mergeCell ref="Y33:Y39"/>
    <mergeCell ref="Z33:Z39"/>
    <mergeCell ref="AA33:AA34"/>
    <mergeCell ref="AB33:AB39"/>
    <mergeCell ref="AC33:AC39"/>
    <mergeCell ref="AA35:AA39"/>
    <mergeCell ref="G19:G25"/>
    <mergeCell ref="H19:H25"/>
    <mergeCell ref="T33:T39"/>
    <mergeCell ref="U33:U39"/>
    <mergeCell ref="V33:V39"/>
    <mergeCell ref="W33:W39"/>
    <mergeCell ref="X33:X39"/>
    <mergeCell ref="O33:O39"/>
    <mergeCell ref="P33:P39"/>
    <mergeCell ref="Q33:Q39"/>
    <mergeCell ref="R33:R39"/>
    <mergeCell ref="S33:S39"/>
    <mergeCell ref="K26:K32"/>
    <mergeCell ref="O26:O32"/>
    <mergeCell ref="P26:P32"/>
    <mergeCell ref="K9:K11"/>
    <mergeCell ref="A33:A39"/>
    <mergeCell ref="B33:B39"/>
    <mergeCell ref="C33:C39"/>
    <mergeCell ref="D33:D39"/>
    <mergeCell ref="E33:E39"/>
    <mergeCell ref="F33:F39"/>
    <mergeCell ref="G33:G39"/>
    <mergeCell ref="H33:H39"/>
    <mergeCell ref="I33:I39"/>
    <mergeCell ref="J33:J34"/>
    <mergeCell ref="K33:K39"/>
    <mergeCell ref="J35:J39"/>
    <mergeCell ref="A26:A32"/>
    <mergeCell ref="B26:B32"/>
    <mergeCell ref="C26:C32"/>
    <mergeCell ref="D26:D32"/>
    <mergeCell ref="E26:E32"/>
    <mergeCell ref="F26:F32"/>
    <mergeCell ref="G26:G32"/>
    <mergeCell ref="H26:H32"/>
    <mergeCell ref="B12:B18"/>
    <mergeCell ref="C12:C18"/>
    <mergeCell ref="I26:I32"/>
    <mergeCell ref="AA21:AA25"/>
    <mergeCell ref="AF26:AF32"/>
    <mergeCell ref="AG26:AG32"/>
    <mergeCell ref="AH26:AH32"/>
    <mergeCell ref="J28:J32"/>
    <mergeCell ref="AA28:AA32"/>
    <mergeCell ref="AA26:AA27"/>
    <mergeCell ref="AB26:AB32"/>
    <mergeCell ref="AC26:AC32"/>
    <mergeCell ref="AD26:AD32"/>
    <mergeCell ref="AE26:AE32"/>
    <mergeCell ref="V26:V32"/>
    <mergeCell ref="W26:W32"/>
    <mergeCell ref="X26:X32"/>
    <mergeCell ref="Y26:Y32"/>
    <mergeCell ref="Z26:Z32"/>
    <mergeCell ref="Q26:Q32"/>
    <mergeCell ref="R26:R32"/>
    <mergeCell ref="S26:S32"/>
    <mergeCell ref="T26:T32"/>
    <mergeCell ref="U26:U32"/>
    <mergeCell ref="J26:J27"/>
    <mergeCell ref="A42:B42"/>
    <mergeCell ref="C42:AB42"/>
    <mergeCell ref="AC42:AE42"/>
    <mergeCell ref="AF42:AH42"/>
    <mergeCell ref="T19:T25"/>
    <mergeCell ref="U19:U25"/>
    <mergeCell ref="V19:V25"/>
    <mergeCell ref="W19:W25"/>
    <mergeCell ref="X19:X25"/>
    <mergeCell ref="O19:O25"/>
    <mergeCell ref="P19:P25"/>
    <mergeCell ref="Q19:Q25"/>
    <mergeCell ref="R19:R25"/>
    <mergeCell ref="S19:S25"/>
    <mergeCell ref="AD19:AD25"/>
    <mergeCell ref="AE19:AE25"/>
    <mergeCell ref="AF19:AF25"/>
    <mergeCell ref="AG19:AG25"/>
    <mergeCell ref="AH19:AH25"/>
    <mergeCell ref="Y19:Y25"/>
    <mergeCell ref="Z19:Z25"/>
    <mergeCell ref="AA19:AA20"/>
    <mergeCell ref="AB19:AB25"/>
    <mergeCell ref="AC19:AC25"/>
    <mergeCell ref="A7:D7"/>
    <mergeCell ref="A45:AH45"/>
    <mergeCell ref="AA46:AH46"/>
    <mergeCell ref="E46:K46"/>
    <mergeCell ref="AB47:AH47"/>
    <mergeCell ref="F47:K47"/>
    <mergeCell ref="AE8:AE11"/>
    <mergeCell ref="AF8:AH10"/>
    <mergeCell ref="AB12:AB18"/>
    <mergeCell ref="AC12:AC18"/>
    <mergeCell ref="AD12:AD18"/>
    <mergeCell ref="AE12:AE18"/>
    <mergeCell ref="AF12:AF18"/>
    <mergeCell ref="AG12:AG18"/>
    <mergeCell ref="AH12:AH18"/>
    <mergeCell ref="I12:I18"/>
    <mergeCell ref="E8:AD8"/>
    <mergeCell ref="U10:U11"/>
    <mergeCell ref="C19:C25"/>
    <mergeCell ref="D19:D25"/>
    <mergeCell ref="E9:J9"/>
    <mergeCell ref="K12:K18"/>
    <mergeCell ref="D12:D18"/>
    <mergeCell ref="A12:A18"/>
    <mergeCell ref="AB48:AH48"/>
    <mergeCell ref="AB49:AH49"/>
    <mergeCell ref="M47:X47"/>
    <mergeCell ref="L46:O46"/>
    <mergeCell ref="U46:X46"/>
    <mergeCell ref="M48:X48"/>
    <mergeCell ref="C43:AB43"/>
    <mergeCell ref="AC43:AE43"/>
    <mergeCell ref="AF43:AH43"/>
    <mergeCell ref="C44:AB44"/>
    <mergeCell ref="AC44:AE44"/>
    <mergeCell ref="AF44:AH44"/>
    <mergeCell ref="F48:K48"/>
    <mergeCell ref="B48:D48"/>
    <mergeCell ref="M49:X49"/>
    <mergeCell ref="F49:K49"/>
    <mergeCell ref="A46:D46"/>
    <mergeCell ref="B47:D47"/>
    <mergeCell ref="B49:D49"/>
    <mergeCell ref="L9:AD9"/>
    <mergeCell ref="A43:B43"/>
    <mergeCell ref="A44:B44"/>
    <mergeCell ref="A8:D8"/>
    <mergeCell ref="A9:A11"/>
    <mergeCell ref="B9:B11"/>
    <mergeCell ref="C9:C11"/>
    <mergeCell ref="D9:D11"/>
    <mergeCell ref="A40:AH40"/>
    <mergeCell ref="E12:E18"/>
    <mergeCell ref="J12:J13"/>
    <mergeCell ref="E10:J10"/>
    <mergeCell ref="A19:A25"/>
    <mergeCell ref="B19:B25"/>
    <mergeCell ref="E19:E25"/>
    <mergeCell ref="F19:F25"/>
    <mergeCell ref="I19:I25"/>
    <mergeCell ref="J19:J20"/>
    <mergeCell ref="K19:K25"/>
    <mergeCell ref="J21:J25"/>
    <mergeCell ref="A41:B41"/>
    <mergeCell ref="C41:AB41"/>
    <mergeCell ref="AC41:AE41"/>
    <mergeCell ref="AF41:AH41"/>
    <mergeCell ref="XET7:XEU7"/>
    <mergeCell ref="XET8:XEU8"/>
    <mergeCell ref="F12:F18"/>
    <mergeCell ref="H12:H18"/>
    <mergeCell ref="J14:J18"/>
    <mergeCell ref="AA14:AA18"/>
    <mergeCell ref="P12:P18"/>
    <mergeCell ref="U12:U18"/>
    <mergeCell ref="Q12:Q18"/>
    <mergeCell ref="R12:R18"/>
    <mergeCell ref="S12:S18"/>
    <mergeCell ref="T12:T18"/>
    <mergeCell ref="AA12:AA13"/>
    <mergeCell ref="Z12:Z18"/>
    <mergeCell ref="W12:W18"/>
    <mergeCell ref="Y12:Y18"/>
    <mergeCell ref="AB10:AD10"/>
    <mergeCell ref="L10:L11"/>
    <mergeCell ref="V12:V18"/>
    <mergeCell ref="M10:M11"/>
    <mergeCell ref="G12:G18"/>
    <mergeCell ref="X12:X18"/>
    <mergeCell ref="V10:AA10"/>
    <mergeCell ref="O12:O18"/>
  </mergeCells>
  <conditionalFormatting sqref="J12:J18">
    <cfRule type="expression" dxfId="67" priority="113">
      <formula>$J$14="BAJA"</formula>
    </cfRule>
    <cfRule type="expression" dxfId="66" priority="114">
      <formula>$J$14="MODERADA"</formula>
    </cfRule>
    <cfRule type="expression" dxfId="65" priority="115">
      <formula>$J$14="ALTA"</formula>
    </cfRule>
    <cfRule type="expression" dxfId="64" priority="116">
      <formula>$J$14="EXTREMA"</formula>
    </cfRule>
  </conditionalFormatting>
  <conditionalFormatting sqref="AA12:AA18">
    <cfRule type="expression" dxfId="63" priority="117">
      <formula>$AA$14="MODERADA"</formula>
    </cfRule>
    <cfRule type="expression" dxfId="62" priority="118">
      <formula>$AA$14="EXTREMA"</formula>
    </cfRule>
    <cfRule type="expression" dxfId="61" priority="119">
      <formula>$AA$14="ALTA"</formula>
    </cfRule>
    <cfRule type="expression" dxfId="60" priority="120">
      <formula>$AA$14="BAJA"</formula>
    </cfRule>
  </conditionalFormatting>
  <conditionalFormatting sqref="AA19:AA25">
    <cfRule type="expression" dxfId="59" priority="21">
      <formula>$AA$21="MODERADA"</formula>
    </cfRule>
    <cfRule type="expression" dxfId="58" priority="22">
      <formula>$AA$21="EXTREMA"</formula>
    </cfRule>
    <cfRule type="expression" dxfId="57" priority="23">
      <formula>$AA$21="ALTA"</formula>
    </cfRule>
    <cfRule type="expression" dxfId="56" priority="24">
      <formula>$AA$21="BAJA"</formula>
    </cfRule>
  </conditionalFormatting>
  <conditionalFormatting sqref="J19 J21">
    <cfRule type="expression" dxfId="55" priority="17">
      <formula>$J$21="BAJA"</formula>
    </cfRule>
    <cfRule type="expression" dxfId="54" priority="18">
      <formula>$J$21="MODERADA"</formula>
    </cfRule>
    <cfRule type="expression" dxfId="53" priority="19">
      <formula>$J$21="ALTA"</formula>
    </cfRule>
    <cfRule type="expression" dxfId="52" priority="20">
      <formula>$J$21="EXTREMA"</formula>
    </cfRule>
  </conditionalFormatting>
  <conditionalFormatting sqref="AA26:AA32">
    <cfRule type="expression" dxfId="51" priority="13">
      <formula>$AA$14="MODERADA"</formula>
    </cfRule>
    <cfRule type="expression" dxfId="50" priority="14">
      <formula>$AA$14="EXTREMA"</formula>
    </cfRule>
    <cfRule type="expression" dxfId="49" priority="15">
      <formula>$AA$14="ALTA"</formula>
    </cfRule>
    <cfRule type="expression" dxfId="48" priority="16">
      <formula>$AA$14="BAJA"</formula>
    </cfRule>
  </conditionalFormatting>
  <conditionalFormatting sqref="J26 J28">
    <cfRule type="expression" dxfId="47" priority="9">
      <formula>$J$28="BAJA"</formula>
    </cfRule>
    <cfRule type="expression" dxfId="46" priority="10">
      <formula>$J$28="MODERADA"</formula>
    </cfRule>
    <cfRule type="expression" dxfId="45" priority="11">
      <formula>$J$28="ALTA"</formula>
    </cfRule>
    <cfRule type="expression" dxfId="44" priority="12">
      <formula>$J$28="EXTREMA"</formula>
    </cfRule>
  </conditionalFormatting>
  <conditionalFormatting sqref="AA33:AA39">
    <cfRule type="expression" dxfId="43" priority="5">
      <formula>$AA$35="MODERADA"</formula>
    </cfRule>
    <cfRule type="expression" dxfId="42" priority="6">
      <formula>$AA$35="EXTREMA"</formula>
    </cfRule>
    <cfRule type="expression" dxfId="41" priority="7">
      <formula>$AA$35="ALTA"</formula>
    </cfRule>
    <cfRule type="expression" dxfId="40" priority="8">
      <formula>$AA$35="BAJA"</formula>
    </cfRule>
  </conditionalFormatting>
  <conditionalFormatting sqref="J33 J35">
    <cfRule type="expression" dxfId="39" priority="1">
      <formula>$J$35="BAJA"</formula>
    </cfRule>
    <cfRule type="expression" dxfId="38" priority="2">
      <formula>$J$35="MODERADA"</formula>
    </cfRule>
    <cfRule type="expression" dxfId="37" priority="3">
      <formula>$J$35="ALTA"</formula>
    </cfRule>
    <cfRule type="expression" dxfId="36" priority="4">
      <formula>$J$35="EXTREMA"</formula>
    </cfRule>
  </conditionalFormatting>
  <dataValidations count="4">
    <dataValidation type="list" allowBlank="1" showInputMessage="1" showErrorMessage="1" sqref="E12:E39" xr:uid="{00000000-0002-0000-0000-000000000000}">
      <formula1>$XET$2:$XET$6</formula1>
    </dataValidation>
    <dataValidation type="list" allowBlank="1" showInputMessage="1" showErrorMessage="1" sqref="G12:G39" xr:uid="{00000000-0002-0000-0000-000001000000}">
      <formula1>$XET$9:$XEV$9</formula1>
    </dataValidation>
    <dataValidation type="list" allowBlank="1" showInputMessage="1" showErrorMessage="1" sqref="M12:M39" xr:uid="{00000000-0002-0000-0000-000002000000}">
      <formula1>$XET$11:$XEU$11</formula1>
    </dataValidation>
    <dataValidation type="list" allowBlank="1" showInputMessage="1" showErrorMessage="1" sqref="U12:U39" xr:uid="{00000000-0002-0000-0000-000003000000}">
      <formula1>$XEV$11:$XFD$11</formula1>
    </dataValidation>
  </dataValidations>
  <printOptions horizontalCentered="1"/>
  <pageMargins left="0.31496062992125984" right="0.15748031496062992" top="0.39370078740157483" bottom="0.51" header="0.31496062992125984" footer="0.31496062992125984"/>
  <pageSetup paperSize="5" scale="4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44"/>
  <sheetViews>
    <sheetView tabSelected="1" topLeftCell="N14" workbookViewId="0">
      <selection activeCell="AE24" sqref="AE24:AE30"/>
    </sheetView>
  </sheetViews>
  <sheetFormatPr baseColWidth="10" defaultRowHeight="12.75" x14ac:dyDescent="0.2"/>
  <cols>
    <col min="1" max="2" width="22.5703125" style="49" customWidth="1"/>
    <col min="3" max="3" width="20.5703125" style="49" customWidth="1"/>
    <col min="4" max="4" width="17.28515625" style="81" customWidth="1"/>
    <col min="5" max="5" width="18.5703125" style="49" customWidth="1"/>
    <col min="6" max="6" width="23.140625" style="49" customWidth="1"/>
    <col min="7" max="7" width="17.7109375" style="49" customWidth="1"/>
    <col min="8" max="8" width="2.42578125" style="49" hidden="1" customWidth="1"/>
    <col min="9" max="9" width="16" style="49" customWidth="1"/>
    <col min="10" max="10" width="5.42578125" style="49" hidden="1" customWidth="1"/>
    <col min="11" max="11" width="17.140625" style="49" customWidth="1"/>
    <col min="12" max="12" width="20.28515625" style="49" customWidth="1"/>
    <col min="13" max="13" width="44.7109375" style="49" customWidth="1"/>
    <col min="14" max="14" width="9.5703125" style="49" customWidth="1"/>
    <col min="15" max="15" width="4" style="49" hidden="1" customWidth="1"/>
    <col min="16" max="16" width="4.7109375" style="49" hidden="1" customWidth="1"/>
    <col min="17" max="17" width="2.7109375" style="49" hidden="1" customWidth="1"/>
    <col min="18" max="18" width="10.85546875" style="49" customWidth="1"/>
    <col min="19" max="20" width="2.7109375" style="49" hidden="1" customWidth="1"/>
    <col min="21" max="21" width="13.140625" style="49" customWidth="1"/>
    <col min="22" max="22" width="12" style="49" customWidth="1"/>
    <col min="23" max="23" width="14.140625" style="49" customWidth="1"/>
    <col min="24" max="24" width="19.7109375" style="49" customWidth="1"/>
    <col min="25" max="25" width="14.42578125" style="49" customWidth="1"/>
    <col min="26" max="26" width="21.140625" style="49" customWidth="1"/>
    <col min="27" max="27" width="20.7109375" style="49" customWidth="1"/>
    <col min="28" max="28" width="9.42578125" style="49" customWidth="1"/>
    <col min="29" max="29" width="62.140625" style="49" customWidth="1"/>
    <col min="30" max="30" width="17" style="49" customWidth="1"/>
    <col min="31" max="31" width="31.7109375" style="49" customWidth="1"/>
    <col min="32" max="16384" width="11.42578125" style="49"/>
  </cols>
  <sheetData>
    <row r="1" spans="1:37" s="41" customFormat="1" ht="21.75" customHeight="1" x14ac:dyDescent="0.25">
      <c r="A1" s="334"/>
      <c r="B1" s="336" t="s">
        <v>58</v>
      </c>
      <c r="C1" s="337"/>
      <c r="D1" s="337"/>
      <c r="E1" s="338"/>
      <c r="F1" s="336" t="s">
        <v>59</v>
      </c>
      <c r="G1" s="337"/>
      <c r="H1" s="337"/>
      <c r="I1" s="337"/>
      <c r="J1" s="337"/>
      <c r="K1" s="337"/>
      <c r="L1" s="337"/>
      <c r="M1" s="337"/>
      <c r="N1" s="337"/>
      <c r="O1" s="337"/>
      <c r="P1" s="337"/>
      <c r="Q1" s="337"/>
      <c r="R1" s="337"/>
      <c r="S1" s="337"/>
      <c r="T1" s="337"/>
      <c r="U1" s="337"/>
      <c r="V1" s="337"/>
      <c r="W1" s="337"/>
      <c r="X1" s="337"/>
      <c r="Y1" s="337"/>
      <c r="Z1" s="337"/>
      <c r="AA1" s="337"/>
      <c r="AB1" s="338"/>
      <c r="AC1" s="40" t="s">
        <v>60</v>
      </c>
      <c r="AD1" s="230" t="s">
        <v>61</v>
      </c>
      <c r="AE1" s="232"/>
      <c r="AI1" s="41" t="s">
        <v>62</v>
      </c>
      <c r="AJ1" s="41" t="s">
        <v>9</v>
      </c>
      <c r="AK1" s="41" t="s">
        <v>8</v>
      </c>
    </row>
    <row r="2" spans="1:37" s="41" customFormat="1" ht="12" customHeight="1" x14ac:dyDescent="0.25">
      <c r="A2" s="335"/>
      <c r="B2" s="339"/>
      <c r="C2" s="340"/>
      <c r="D2" s="340"/>
      <c r="E2" s="341"/>
      <c r="F2" s="339"/>
      <c r="G2" s="340"/>
      <c r="H2" s="340"/>
      <c r="I2" s="340"/>
      <c r="J2" s="340"/>
      <c r="K2" s="340"/>
      <c r="L2" s="340"/>
      <c r="M2" s="340"/>
      <c r="N2" s="340"/>
      <c r="O2" s="340"/>
      <c r="P2" s="340"/>
      <c r="Q2" s="340"/>
      <c r="R2" s="340"/>
      <c r="S2" s="340"/>
      <c r="T2" s="340"/>
      <c r="U2" s="340"/>
      <c r="V2" s="340"/>
      <c r="W2" s="340"/>
      <c r="X2" s="340"/>
      <c r="Y2" s="340"/>
      <c r="Z2" s="340"/>
      <c r="AA2" s="340"/>
      <c r="AB2" s="341"/>
      <c r="AC2" s="42" t="s">
        <v>63</v>
      </c>
      <c r="AD2" s="342" t="s">
        <v>64</v>
      </c>
      <c r="AE2" s="343"/>
      <c r="AH2" s="41" t="s">
        <v>11</v>
      </c>
      <c r="AI2" s="41" t="s">
        <v>65</v>
      </c>
      <c r="AJ2" s="41" t="s">
        <v>66</v>
      </c>
      <c r="AK2" s="41" t="s">
        <v>13</v>
      </c>
    </row>
    <row r="3" spans="1:37" s="41" customFormat="1" ht="21.75" customHeight="1" x14ac:dyDescent="0.25">
      <c r="A3" s="335"/>
      <c r="B3" s="336" t="s">
        <v>67</v>
      </c>
      <c r="C3" s="337"/>
      <c r="D3" s="337"/>
      <c r="E3" s="338"/>
      <c r="F3" s="336" t="s">
        <v>68</v>
      </c>
      <c r="G3" s="337"/>
      <c r="H3" s="337"/>
      <c r="I3" s="337"/>
      <c r="J3" s="337"/>
      <c r="K3" s="337"/>
      <c r="L3" s="337"/>
      <c r="M3" s="337"/>
      <c r="N3" s="337"/>
      <c r="O3" s="337"/>
      <c r="P3" s="337"/>
      <c r="Q3" s="337"/>
      <c r="R3" s="337"/>
      <c r="S3" s="337"/>
      <c r="T3" s="337"/>
      <c r="U3" s="337"/>
      <c r="V3" s="337"/>
      <c r="W3" s="337"/>
      <c r="X3" s="337"/>
      <c r="Y3" s="337"/>
      <c r="Z3" s="337"/>
      <c r="AA3" s="337"/>
      <c r="AB3" s="338"/>
      <c r="AC3" s="40" t="s">
        <v>69</v>
      </c>
      <c r="AD3" s="230"/>
      <c r="AE3" s="232"/>
      <c r="AH3" s="41" t="s">
        <v>12</v>
      </c>
      <c r="AI3" s="41" t="s">
        <v>70</v>
      </c>
      <c r="AJ3" s="41" t="s">
        <v>71</v>
      </c>
      <c r="AK3" s="41" t="s">
        <v>14</v>
      </c>
    </row>
    <row r="4" spans="1:37" s="41" customFormat="1" ht="13.5" customHeight="1" x14ac:dyDescent="0.25">
      <c r="A4" s="335"/>
      <c r="B4" s="339"/>
      <c r="C4" s="340"/>
      <c r="D4" s="340"/>
      <c r="E4" s="341"/>
      <c r="F4" s="339"/>
      <c r="G4" s="340"/>
      <c r="H4" s="340"/>
      <c r="I4" s="340"/>
      <c r="J4" s="340"/>
      <c r="K4" s="340"/>
      <c r="L4" s="340"/>
      <c r="M4" s="340"/>
      <c r="N4" s="340"/>
      <c r="O4" s="340"/>
      <c r="P4" s="340"/>
      <c r="Q4" s="340"/>
      <c r="R4" s="340"/>
      <c r="S4" s="340"/>
      <c r="T4" s="340"/>
      <c r="U4" s="340"/>
      <c r="V4" s="340"/>
      <c r="W4" s="340"/>
      <c r="X4" s="340"/>
      <c r="Y4" s="340"/>
      <c r="Z4" s="340"/>
      <c r="AA4" s="340"/>
      <c r="AB4" s="341"/>
      <c r="AC4" s="40" t="s">
        <v>72</v>
      </c>
      <c r="AD4" s="344">
        <v>43465</v>
      </c>
      <c r="AE4" s="232"/>
      <c r="AI4" s="41" t="s">
        <v>73</v>
      </c>
      <c r="AJ4" s="41" t="s">
        <v>74</v>
      </c>
      <c r="AK4" s="41" t="s">
        <v>15</v>
      </c>
    </row>
    <row r="5" spans="1:37" ht="24.75" customHeight="1" x14ac:dyDescent="0.2">
      <c r="A5" s="325" t="s">
        <v>75</v>
      </c>
      <c r="B5" s="325"/>
      <c r="C5" s="326">
        <v>43523</v>
      </c>
      <c r="D5" s="327"/>
      <c r="E5" s="327"/>
      <c r="F5" s="327"/>
      <c r="G5" s="328"/>
      <c r="H5" s="329"/>
      <c r="I5" s="329"/>
      <c r="J5" s="329"/>
      <c r="K5" s="329"/>
      <c r="L5" s="329"/>
      <c r="M5" s="43" t="s">
        <v>76</v>
      </c>
      <c r="N5" s="323" t="s">
        <v>77</v>
      </c>
      <c r="O5" s="323"/>
      <c r="P5" s="323"/>
      <c r="Q5" s="323"/>
      <c r="R5" s="323"/>
      <c r="S5" s="44"/>
      <c r="T5" s="44"/>
      <c r="U5" s="45" t="s">
        <v>78</v>
      </c>
      <c r="V5" s="330" t="s">
        <v>79</v>
      </c>
      <c r="W5" s="331"/>
      <c r="X5" s="46"/>
      <c r="Y5" s="47" t="s">
        <v>80</v>
      </c>
      <c r="Z5" s="46"/>
      <c r="AA5" s="47" t="s">
        <v>81</v>
      </c>
      <c r="AB5" s="46"/>
      <c r="AC5" s="48" t="s">
        <v>82</v>
      </c>
      <c r="AD5" s="332" t="s">
        <v>78</v>
      </c>
      <c r="AE5" s="333"/>
      <c r="AI5" s="49" t="s">
        <v>83</v>
      </c>
      <c r="AJ5" s="41" t="s">
        <v>84</v>
      </c>
    </row>
    <row r="6" spans="1:37" x14ac:dyDescent="0.2">
      <c r="A6" s="303" t="s">
        <v>52</v>
      </c>
      <c r="B6" s="303"/>
      <c r="C6" s="303"/>
      <c r="D6" s="303"/>
      <c r="E6" s="303"/>
      <c r="F6" s="303"/>
      <c r="G6" s="304" t="s">
        <v>21</v>
      </c>
      <c r="H6" s="305"/>
      <c r="I6" s="305"/>
      <c r="J6" s="305"/>
      <c r="K6" s="305"/>
      <c r="L6" s="305"/>
      <c r="M6" s="305"/>
      <c r="N6" s="305"/>
      <c r="O6" s="305"/>
      <c r="P6" s="305"/>
      <c r="Q6" s="305"/>
      <c r="R6" s="305"/>
      <c r="S6" s="305"/>
      <c r="T6" s="305"/>
      <c r="U6" s="305"/>
      <c r="V6" s="305"/>
      <c r="W6" s="305"/>
      <c r="X6" s="305"/>
      <c r="Y6" s="305"/>
      <c r="Z6" s="305"/>
      <c r="AA6" s="306"/>
      <c r="AB6" s="307" t="s">
        <v>27</v>
      </c>
      <c r="AC6" s="310" t="s">
        <v>38</v>
      </c>
      <c r="AD6" s="311"/>
      <c r="AE6" s="312"/>
      <c r="AJ6" s="41" t="s">
        <v>85</v>
      </c>
    </row>
    <row r="7" spans="1:37" s="50" customFormat="1" ht="14.25" customHeight="1" x14ac:dyDescent="0.2">
      <c r="A7" s="319" t="s">
        <v>86</v>
      </c>
      <c r="B7" s="320" t="s">
        <v>87</v>
      </c>
      <c r="C7" s="319" t="s">
        <v>40</v>
      </c>
      <c r="D7" s="319" t="s">
        <v>62</v>
      </c>
      <c r="E7" s="319" t="s">
        <v>41</v>
      </c>
      <c r="F7" s="323" t="s">
        <v>42</v>
      </c>
      <c r="G7" s="287" t="s">
        <v>88</v>
      </c>
      <c r="H7" s="287"/>
      <c r="I7" s="287"/>
      <c r="J7" s="287"/>
      <c r="K7" s="287"/>
      <c r="L7" s="288" t="s">
        <v>25</v>
      </c>
      <c r="M7" s="291" t="s">
        <v>24</v>
      </c>
      <c r="N7" s="291"/>
      <c r="O7" s="291"/>
      <c r="P7" s="291"/>
      <c r="Q7" s="291"/>
      <c r="R7" s="291"/>
      <c r="S7" s="291"/>
      <c r="T7" s="291"/>
      <c r="U7" s="291"/>
      <c r="V7" s="291"/>
      <c r="W7" s="291"/>
      <c r="X7" s="291"/>
      <c r="Y7" s="291"/>
      <c r="Z7" s="291"/>
      <c r="AA7" s="291"/>
      <c r="AB7" s="308"/>
      <c r="AC7" s="313"/>
      <c r="AD7" s="314"/>
      <c r="AE7" s="315"/>
    </row>
    <row r="8" spans="1:37" s="50" customFormat="1" ht="20.25" customHeight="1" x14ac:dyDescent="0.2">
      <c r="A8" s="319"/>
      <c r="B8" s="321"/>
      <c r="C8" s="319"/>
      <c r="D8" s="319"/>
      <c r="E8" s="319"/>
      <c r="F8" s="323"/>
      <c r="G8" s="292" t="s">
        <v>43</v>
      </c>
      <c r="H8" s="292"/>
      <c r="I8" s="292"/>
      <c r="J8" s="292"/>
      <c r="K8" s="292"/>
      <c r="L8" s="289"/>
      <c r="M8" s="293" t="s">
        <v>54</v>
      </c>
      <c r="N8" s="293" t="s">
        <v>23</v>
      </c>
      <c r="O8" s="51"/>
      <c r="P8" s="52"/>
      <c r="Q8" s="52"/>
      <c r="R8" s="295" t="s">
        <v>45</v>
      </c>
      <c r="S8" s="53"/>
      <c r="T8" s="53"/>
      <c r="U8" s="297" t="s">
        <v>44</v>
      </c>
      <c r="V8" s="298"/>
      <c r="W8" s="299"/>
      <c r="X8" s="300" t="s">
        <v>89</v>
      </c>
      <c r="Y8" s="302" t="s">
        <v>49</v>
      </c>
      <c r="Z8" s="302"/>
      <c r="AA8" s="302"/>
      <c r="AB8" s="308"/>
      <c r="AC8" s="316"/>
      <c r="AD8" s="317"/>
      <c r="AE8" s="318"/>
    </row>
    <row r="9" spans="1:37" s="50" customFormat="1" ht="47.25" customHeight="1" x14ac:dyDescent="0.2">
      <c r="A9" s="320"/>
      <c r="B9" s="322"/>
      <c r="C9" s="320"/>
      <c r="D9" s="320"/>
      <c r="E9" s="320"/>
      <c r="F9" s="324"/>
      <c r="G9" s="54" t="s">
        <v>8</v>
      </c>
      <c r="H9" s="55" t="s">
        <v>90</v>
      </c>
      <c r="I9" s="54" t="s">
        <v>9</v>
      </c>
      <c r="J9" s="55" t="s">
        <v>91</v>
      </c>
      <c r="K9" s="56" t="s">
        <v>10</v>
      </c>
      <c r="L9" s="290"/>
      <c r="M9" s="294"/>
      <c r="N9" s="294"/>
      <c r="O9" s="57"/>
      <c r="P9" s="57"/>
      <c r="Q9" s="57"/>
      <c r="R9" s="296"/>
      <c r="S9" s="58"/>
      <c r="T9" s="58"/>
      <c r="U9" s="59" t="s">
        <v>8</v>
      </c>
      <c r="V9" s="60" t="s">
        <v>9</v>
      </c>
      <c r="W9" s="59" t="s">
        <v>10</v>
      </c>
      <c r="X9" s="301"/>
      <c r="Y9" s="61" t="s">
        <v>92</v>
      </c>
      <c r="Z9" s="62" t="s">
        <v>47</v>
      </c>
      <c r="AA9" s="62" t="s">
        <v>48</v>
      </c>
      <c r="AB9" s="309"/>
      <c r="AC9" s="63" t="s">
        <v>47</v>
      </c>
      <c r="AD9" s="63" t="s">
        <v>50</v>
      </c>
      <c r="AE9" s="64" t="s">
        <v>51</v>
      </c>
      <c r="AF9" s="201" t="s">
        <v>132</v>
      </c>
      <c r="AG9" s="202"/>
      <c r="AH9" s="203"/>
    </row>
    <row r="10" spans="1:37" ht="50.25" customHeight="1" x14ac:dyDescent="0.2">
      <c r="A10" s="278" t="s">
        <v>93</v>
      </c>
      <c r="B10" s="278" t="s">
        <v>94</v>
      </c>
      <c r="C10" s="243" t="s">
        <v>95</v>
      </c>
      <c r="D10" s="283" t="s">
        <v>73</v>
      </c>
      <c r="E10" s="286" t="s">
        <v>96</v>
      </c>
      <c r="F10" s="286" t="s">
        <v>97</v>
      </c>
      <c r="G10" s="272" t="s">
        <v>13</v>
      </c>
      <c r="H10" s="274" t="str">
        <f>IF(G10="(1) RARA VEZ","1", IF(G10="(2) IMPROBABLE","2",IF(G10="(3) POSIBLE","3",IF(G10="(4) PROBABLE","4",IF(G10="(5) CASI SEGURO","5","")))))</f>
        <v>1</v>
      </c>
      <c r="I10" s="260" t="s">
        <v>74</v>
      </c>
      <c r="J10" s="262" t="str">
        <f>IF(I10="(1) INSIGNIFICANTE","1",IF(I10="(2) MENOR","2",IF(I10="(3) MODERADO","3",IF(I10="(4) MAYOR","4",IF(I10="(5) CATASTRÓFICO","5","")))))</f>
        <v>3</v>
      </c>
      <c r="K10" s="206">
        <f>+H10*J10</f>
        <v>3</v>
      </c>
      <c r="L10" s="263" t="s">
        <v>98</v>
      </c>
      <c r="M10" s="65" t="s">
        <v>6</v>
      </c>
      <c r="N10" s="66" t="s">
        <v>11</v>
      </c>
      <c r="O10" s="67">
        <f>IF(N10="SÍ",15,"0")</f>
        <v>15</v>
      </c>
      <c r="P10" s="265">
        <f>SUM(O10:O16)</f>
        <v>55</v>
      </c>
      <c r="Q10" s="204">
        <f>IF(AND(P10&gt;=0,P10&lt;=50),0,IF(AND(P10&gt;50,P10&lt;=75),1,IF(AND(P10&gt;75,P10&lt;=100),2,"REVISAR")))</f>
        <v>1</v>
      </c>
      <c r="R10" s="249" t="s">
        <v>9</v>
      </c>
      <c r="S10" s="204">
        <f>IF(R10="PROBABILIDAD",H10-Q10,J10-Q10)</f>
        <v>2</v>
      </c>
      <c r="T10" s="251">
        <f>IF($S10&lt;=0,1,$S10)</f>
        <v>2</v>
      </c>
      <c r="U10" s="253" t="str">
        <f>IF(AND($R10="PROBABILIDAD",$T10=1),$AK$2,IF(AND(R10="PROBABILIDAD",$T10=2),$AK$3,IF(AND($R10="PROBABILIDAD",$T10=3),$AK$4,IF(AND($R10="PROBABILIDAD",$T10=4),#REF!,IF(AND($R10="PROBABILIDAD",$T10=5),#REF!,$G10)))))</f>
        <v>(1) RARA VEZ</v>
      </c>
      <c r="V10" s="256" t="str">
        <f>IF(AND($R10="IMPACTO",$T10=1),$AJ$2,IF(AND(R10="IMPACTO",$T10=2),$AJ$3,IF(AND($R10="IMPACTO",$T10=3),$AJ$4,IF(AND($R10="IMPACTO",$T10=4),$AJ$5,IF(AND($R10="IMPACTO",$T10=5),$AJ$6,I10)))))</f>
        <v>(2) MENOR</v>
      </c>
      <c r="W10" s="259">
        <f>IF(R10="PROBABILIDAD",T10*J10,T10*H10)</f>
        <v>2</v>
      </c>
      <c r="X10" s="237" t="s">
        <v>99</v>
      </c>
      <c r="Y10" s="237" t="s">
        <v>100</v>
      </c>
      <c r="Z10" s="237" t="s">
        <v>101</v>
      </c>
      <c r="AA10" s="237" t="s">
        <v>102</v>
      </c>
      <c r="AB10" s="248">
        <v>43830</v>
      </c>
      <c r="AC10" s="237" t="s">
        <v>103</v>
      </c>
      <c r="AD10" s="237" t="s">
        <v>104</v>
      </c>
      <c r="AE10" s="276" t="s">
        <v>105</v>
      </c>
      <c r="AF10" s="345" t="s">
        <v>133</v>
      </c>
      <c r="AG10" s="346"/>
      <c r="AH10" s="347"/>
    </row>
    <row r="11" spans="1:37" ht="48" customHeight="1" x14ac:dyDescent="0.2">
      <c r="A11" s="279"/>
      <c r="B11" s="279"/>
      <c r="C11" s="281"/>
      <c r="D11" s="284"/>
      <c r="E11" s="286"/>
      <c r="F11" s="286"/>
      <c r="G11" s="272"/>
      <c r="H11" s="240"/>
      <c r="I11" s="260"/>
      <c r="J11" s="262"/>
      <c r="K11" s="206"/>
      <c r="L11" s="264"/>
      <c r="M11" s="68" t="s">
        <v>7</v>
      </c>
      <c r="N11" s="66" t="s">
        <v>11</v>
      </c>
      <c r="O11" s="69">
        <f>IF(N11="SÍ",5,"0")</f>
        <v>5</v>
      </c>
      <c r="P11" s="266"/>
      <c r="Q11" s="205"/>
      <c r="R11" s="250"/>
      <c r="S11" s="205"/>
      <c r="T11" s="252"/>
      <c r="U11" s="254"/>
      <c r="V11" s="257"/>
      <c r="W11" s="206"/>
      <c r="X11" s="238"/>
      <c r="Y11" s="238"/>
      <c r="Z11" s="238"/>
      <c r="AA11" s="238"/>
      <c r="AB11" s="238"/>
      <c r="AC11" s="238"/>
      <c r="AD11" s="238"/>
      <c r="AE11" s="277"/>
      <c r="AF11" s="348"/>
      <c r="AG11" s="349"/>
      <c r="AH11" s="350"/>
    </row>
    <row r="12" spans="1:37" ht="33" customHeight="1" x14ac:dyDescent="0.2">
      <c r="A12" s="279"/>
      <c r="B12" s="279"/>
      <c r="C12" s="281"/>
      <c r="D12" s="284"/>
      <c r="E12" s="286"/>
      <c r="F12" s="286"/>
      <c r="G12" s="272"/>
      <c r="H12" s="240"/>
      <c r="I12" s="260"/>
      <c r="J12" s="262"/>
      <c r="K12" s="241" t="str">
        <f>IF(AND(G10="(1) RARA VEZ",I10="(1) INSIGNIFICANTE"),"BAJA",IF(AND(G10="(1) RARA VEZ",I10="(2) MENOR"),"BAJA",IF(AND(G10="(2) IMPROBABLE",I10="(1) INSIGNIFICANTE"),"BAJA",IF(AND(G10="(3) POSIBLE",I10="(1) INSIGNIFICANTE"),"BAJA",IF(AND(G10="(4) PROBABLE",I10="(1) INSIGNIFICANTE"),"MODERADA",IF(AND(G10="(5) CASI SEGURO",I10="(1) INSIGNIFICANTE"),"ALTA",IF(AND(G10="(2) IMPROBABLE",I10="(2) MENOR"),"BAJA",IF(AND(G10="(3) POSIBLE",I10="(2) MENOR"),"MODERADA",IF(AND(G10="(4) PROBABLE",I10="(2) MENOR"),"ALTA",IF(AND(G10="(5) CASI SEGURO",I10="(2) MENOR"),"ALTA",IF(AND(G10="(1) RARA VEZ",I10="(3) MODERADO"),"MODERADA",IF(AND(G10="(2) IMPROBABLE",I10="(3) MODERADO"),"MODERADA",IF(AND(G10="(3) POSIBLE",I10="(3) MODERADO"),"ALTA",IF(AND(G10="(4) PROBABLE",I10="(3) MODERADO"),"ALTA",IF(AND(G10="(5) CASI SEGURO",I10="(3) MODERADO"),"EXTREMA",IF(AND(G10="(1) RARA VEZ",I10="(4) MAYOR"),"ALTA",IF(AND(G10="(2) IMPROBABLE",I10="(4) MAYOR"),"ALTA",IF(AND(G10="(3) POSIBLE",I10="(4) MAYOR"),"EXTREMA",IF(AND(G10="(4) PROBABLE",I10="(4) MAYOR"),"EXTREMA",IF(AND(G10="(5) CASI SEGURO",I10="(4) MAYOR"),"EXTREMA",IF(AND(G10="(1) RARA VEZ",I10="(5) CATASTRÓFICO"),"ALTA",IF(AND(G10="(2) IMPROBABLE",I10="(5) CATASTRÓFICO"),"EXTREMA",IF(AND(G10="(3) POSIBLE",I10="(5) CATASTRÓFICO"),"EXTREMA",IF(AND(G10="(4) PROBABLE",I10="(5) CATASTRÓFICO"),"EXTREMA",IF(AND(G10="(5) CASI SEGURO",I10="(5) CATASTRÓFICO"),"EXTREMA")))))))))))))))))))))))))</f>
        <v>MODERADA</v>
      </c>
      <c r="L12" s="264"/>
      <c r="M12" s="70" t="s">
        <v>3</v>
      </c>
      <c r="N12" s="66" t="s">
        <v>12</v>
      </c>
      <c r="O12" s="69" t="str">
        <f>IF(N12="SÍ",15,"0")</f>
        <v>0</v>
      </c>
      <c r="P12" s="266"/>
      <c r="Q12" s="205"/>
      <c r="R12" s="250"/>
      <c r="S12" s="205"/>
      <c r="T12" s="252"/>
      <c r="U12" s="254"/>
      <c r="V12" s="257"/>
      <c r="W12" s="241" t="str">
        <f>IF(AND(U10="(1) RARA VEZ",V10="(1) INSIGNIFICANTE"),"BAJA",IF(AND(U10="(1) RARA VEZ",V10="(2) MENOR"),"BAJA",IF(AND(U10="(2) IMPROBABLE",V10="(1) INSIGNIFICANTE"),"BAJA",IF(AND(U10="(3) POSIBLE",V10="(1) INSIGNIFICANTE"),"BAJA",IF(AND(U10="(4) PROBABLE",V10="(1) INSIGNIFICANTE"),"MODERADO",IF(AND(U10="(5) CASI SEGURO",V10="(1) INSIGNIFICANTE"),"ALTA",IF(AND(U10="(2) IMPROBABLE",V10="(2) MENOR"),"BAJA",IF(AND(U10="(3) POSIBLE",V10="(2) MENOR"),"MODERADA",IF(AND(U10="(4) PROBABLE",V10="(2) MENOR"),"ALTA",IF(AND(U10="(5) CASI SEGURO",V10="(2) MENOR"),"ALTA",IF(AND(U10="(1) RARA VEZ",V10="(3) MODERADO"),"MODERADA",IF(AND(U10="(2) IMPROBABLE",V10="(3) MODERADO"),"MODERADA",IF(AND(U10="(3) POSIBLE",V10="(3) MODERADO"),"ALTA",IF(AND(U10="(4) PROBABLE",V10="(3) MODERADO"),"ALTA",IF(AND(U10="(5) CASI SEGURO",V10="(3) MODERADO"),"EXTREMA",IF(AND(U10="(1) RARA VEZ",V10="(4) MAYOR"),"ALTA",IF(AND(U10="(2) IMPROBABLE",V10="(4) MAYOR"),"ALTA",IF(AND(U10="(3) POSIBLE",V10="(4) MAYOR"),"EXTREMA",IF(AND(U10="(4) PROBABLE",V10="(4) MAYOR"),"EXTREMA",IF(AND(U10="(5) CASI SEGURO",V10="(4) MAYOR"),"EXTREMA",IF(AND(U10="(1) RARA VEZ",V10="(5) CATASTRÓFICO"),"ALTA",IF(AND(U10="(2) IMPROBABLE",V10="(5) CATASTRÓFICO"),"EXTREMA",IF(AND(U10="(3) POSIBLE",V10="(5) CATASTRÓFICO"),"EXTREMA",IF(AND(U10="(4) PROBABLE",V10="(5) CATASTRÓFICO"),"EXTREMA",IF(AND(U10="(5) CASI SEGURO",V10="(5) CATASTRÓFICO"),"EXTREMA")))))))))))))))))))))))))</f>
        <v>BAJA</v>
      </c>
      <c r="X12" s="238"/>
      <c r="Y12" s="238"/>
      <c r="Z12" s="238"/>
      <c r="AA12" s="238"/>
      <c r="AB12" s="238"/>
      <c r="AC12" s="238"/>
      <c r="AD12" s="238"/>
      <c r="AE12" s="277"/>
      <c r="AF12" s="348"/>
      <c r="AG12" s="349"/>
      <c r="AH12" s="350"/>
    </row>
    <row r="13" spans="1:37" ht="26.25" customHeight="1" x14ac:dyDescent="0.2">
      <c r="A13" s="279"/>
      <c r="B13" s="279"/>
      <c r="C13" s="281"/>
      <c r="D13" s="284"/>
      <c r="E13" s="286"/>
      <c r="F13" s="286"/>
      <c r="G13" s="272"/>
      <c r="H13" s="240"/>
      <c r="I13" s="260"/>
      <c r="J13" s="262"/>
      <c r="K13" s="241"/>
      <c r="L13" s="264"/>
      <c r="M13" s="70" t="s">
        <v>4</v>
      </c>
      <c r="N13" s="66" t="s">
        <v>11</v>
      </c>
      <c r="O13" s="69">
        <f>IF(N13="SÍ",10,"0")</f>
        <v>10</v>
      </c>
      <c r="P13" s="266"/>
      <c r="Q13" s="205"/>
      <c r="R13" s="250"/>
      <c r="S13" s="205"/>
      <c r="T13" s="252"/>
      <c r="U13" s="254"/>
      <c r="V13" s="257"/>
      <c r="W13" s="241"/>
      <c r="X13" s="238"/>
      <c r="Y13" s="238"/>
      <c r="Z13" s="238"/>
      <c r="AA13" s="238"/>
      <c r="AB13" s="238"/>
      <c r="AC13" s="238"/>
      <c r="AD13" s="238"/>
      <c r="AE13" s="277"/>
      <c r="AF13" s="348"/>
      <c r="AG13" s="349"/>
      <c r="AH13" s="350"/>
    </row>
    <row r="14" spans="1:37" ht="45" customHeight="1" x14ac:dyDescent="0.2">
      <c r="A14" s="279"/>
      <c r="B14" s="279"/>
      <c r="C14" s="281"/>
      <c r="D14" s="284"/>
      <c r="E14" s="286"/>
      <c r="F14" s="286"/>
      <c r="G14" s="272"/>
      <c r="H14" s="240"/>
      <c r="I14" s="260"/>
      <c r="J14" s="262"/>
      <c r="K14" s="241"/>
      <c r="L14" s="264"/>
      <c r="M14" s="68" t="s">
        <v>36</v>
      </c>
      <c r="N14" s="66" t="s">
        <v>11</v>
      </c>
      <c r="O14" s="69">
        <f>IF(N14="SÍ",15,"0")</f>
        <v>15</v>
      </c>
      <c r="P14" s="266"/>
      <c r="Q14" s="205"/>
      <c r="R14" s="250"/>
      <c r="S14" s="205"/>
      <c r="T14" s="252"/>
      <c r="U14" s="254"/>
      <c r="V14" s="257"/>
      <c r="W14" s="241"/>
      <c r="X14" s="238"/>
      <c r="Y14" s="238"/>
      <c r="Z14" s="238"/>
      <c r="AA14" s="238"/>
      <c r="AB14" s="238"/>
      <c r="AC14" s="238"/>
      <c r="AD14" s="238"/>
      <c r="AE14" s="277"/>
      <c r="AF14" s="348"/>
      <c r="AG14" s="349"/>
      <c r="AH14" s="350"/>
    </row>
    <row r="15" spans="1:37" ht="55.5" customHeight="1" x14ac:dyDescent="0.2">
      <c r="A15" s="279"/>
      <c r="B15" s="279"/>
      <c r="C15" s="281"/>
      <c r="D15" s="284"/>
      <c r="E15" s="286"/>
      <c r="F15" s="286"/>
      <c r="G15" s="272"/>
      <c r="H15" s="240"/>
      <c r="I15" s="260"/>
      <c r="J15" s="262"/>
      <c r="K15" s="241"/>
      <c r="L15" s="264"/>
      <c r="M15" s="68" t="s">
        <v>5</v>
      </c>
      <c r="N15" s="66" t="s">
        <v>11</v>
      </c>
      <c r="O15" s="69">
        <f>IF(N15="SÍ",10,"0")</f>
        <v>10</v>
      </c>
      <c r="P15" s="266"/>
      <c r="Q15" s="205"/>
      <c r="R15" s="250"/>
      <c r="S15" s="205"/>
      <c r="T15" s="252"/>
      <c r="U15" s="254"/>
      <c r="V15" s="257"/>
      <c r="W15" s="241"/>
      <c r="X15" s="238"/>
      <c r="Y15" s="238"/>
      <c r="Z15" s="238"/>
      <c r="AA15" s="238"/>
      <c r="AB15" s="238"/>
      <c r="AC15" s="238"/>
      <c r="AD15" s="238"/>
      <c r="AE15" s="277"/>
      <c r="AF15" s="348"/>
      <c r="AG15" s="349"/>
      <c r="AH15" s="350"/>
    </row>
    <row r="16" spans="1:37" ht="27" customHeight="1" x14ac:dyDescent="0.2">
      <c r="A16" s="279"/>
      <c r="B16" s="279"/>
      <c r="C16" s="282"/>
      <c r="D16" s="285"/>
      <c r="E16" s="239"/>
      <c r="F16" s="239"/>
      <c r="G16" s="273"/>
      <c r="H16" s="275"/>
      <c r="I16" s="261"/>
      <c r="J16" s="262"/>
      <c r="K16" s="242"/>
      <c r="L16" s="264"/>
      <c r="M16" s="71" t="s">
        <v>35</v>
      </c>
      <c r="N16" s="66" t="s">
        <v>12</v>
      </c>
      <c r="O16" s="69" t="str">
        <f>IF(N16="SÍ",30,"0")</f>
        <v>0</v>
      </c>
      <c r="P16" s="266"/>
      <c r="Q16" s="205"/>
      <c r="R16" s="250"/>
      <c r="S16" s="205"/>
      <c r="T16" s="252"/>
      <c r="U16" s="255"/>
      <c r="V16" s="258"/>
      <c r="W16" s="241"/>
      <c r="X16" s="238"/>
      <c r="Y16" s="238"/>
      <c r="Z16" s="238"/>
      <c r="AA16" s="238"/>
      <c r="AB16" s="238"/>
      <c r="AC16" s="238"/>
      <c r="AD16" s="238"/>
      <c r="AE16" s="277"/>
      <c r="AF16" s="348"/>
      <c r="AG16" s="349"/>
      <c r="AH16" s="350"/>
    </row>
    <row r="17" spans="1:34" ht="25.5" x14ac:dyDescent="0.2">
      <c r="A17" s="279"/>
      <c r="B17" s="279"/>
      <c r="C17" s="243" t="s">
        <v>106</v>
      </c>
      <c r="D17" s="283" t="s">
        <v>65</v>
      </c>
      <c r="E17" s="286" t="s">
        <v>107</v>
      </c>
      <c r="F17" s="286" t="s">
        <v>108</v>
      </c>
      <c r="G17" s="272" t="s">
        <v>15</v>
      </c>
      <c r="H17" s="274" t="str">
        <f>IF(G17="(1) RARA VEZ","1", IF(G17="(2) IMPROBABLE","2",IF(G17="(3) POSIBLE","3",IF(G17="(4) PROBABLE","4",IF(G17="(5) CASI SEGURO","5","")))))</f>
        <v>3</v>
      </c>
      <c r="I17" s="260" t="s">
        <v>71</v>
      </c>
      <c r="J17" s="262" t="str">
        <f>IF(I17="(1) INSIGNIFICANTE","1",IF(I17="(2) MENOR","2",IF(I17="(3) MODERADO","3",IF(I17="(4) MAYOR","4",IF(I17="(5) CATASTRÓFICO","5","")))))</f>
        <v>2</v>
      </c>
      <c r="K17" s="206">
        <f>+H17*J17</f>
        <v>6</v>
      </c>
      <c r="L17" s="263" t="s">
        <v>109</v>
      </c>
      <c r="M17" s="65" t="s">
        <v>6</v>
      </c>
      <c r="N17" s="66" t="s">
        <v>11</v>
      </c>
      <c r="O17" s="67">
        <f>IF(N17="SÍ",15,"0")</f>
        <v>15</v>
      </c>
      <c r="P17" s="265">
        <f>SUM(O17:O23)</f>
        <v>40</v>
      </c>
      <c r="Q17" s="204">
        <f>IF(AND(P17&gt;=0,P17&lt;=50),0,IF(AND(P17&gt;50,P17&lt;=75),1,IF(AND(P17&gt;75,P17&lt;=100),2,"REVISAR")))</f>
        <v>0</v>
      </c>
      <c r="R17" s="249" t="s">
        <v>9</v>
      </c>
      <c r="S17" s="204">
        <f>IF(R17="PROBABILIDAD",H17-Q17,J17-Q17)</f>
        <v>2</v>
      </c>
      <c r="T17" s="251">
        <f>IF($S17&lt;=0,1,$S17)</f>
        <v>2</v>
      </c>
      <c r="U17" s="253" t="str">
        <f>IF(AND($R17="PROBABILIDAD",$T17=1),$AK$2,IF(AND(R17="PROBABILIDAD",$T17=2),$AK$3,IF(AND($R17="PROBABILIDAD",$T17=3),$AK$4,IF(AND($R17="PROBABILIDAD",$T17=4),#REF!,IF(AND($R17="PROBABILIDAD",$T17=5),#REF!,$G17)))))</f>
        <v>(3) POSIBLE</v>
      </c>
      <c r="V17" s="256" t="str">
        <f>IF(AND($R17="IMPACTO",$T17=1),$AJ$2,IF(AND(R17="IMPACTO",$T17=2),$AJ$3,IF(AND($R17="IMPACTO",$T17=3),$AJ$4,IF(AND($R17="IMPACTO",$T17=4),$AJ$5,IF(AND($R17="IMPACTO",$T17=5),$AJ$6,I17)))))</f>
        <v>(2) MENOR</v>
      </c>
      <c r="W17" s="259">
        <f>IF(R17="PROBABILIDAD",T17*J17,T17*H17)</f>
        <v>6</v>
      </c>
      <c r="X17" s="246" t="s">
        <v>110</v>
      </c>
      <c r="Y17" s="246" t="s">
        <v>100</v>
      </c>
      <c r="Z17" s="237" t="s">
        <v>134</v>
      </c>
      <c r="AA17" s="246" t="s">
        <v>135</v>
      </c>
      <c r="AB17" s="248">
        <v>43830</v>
      </c>
      <c r="AC17" s="237" t="s">
        <v>136</v>
      </c>
      <c r="AD17" s="237" t="s">
        <v>104</v>
      </c>
      <c r="AE17" s="276" t="s">
        <v>111</v>
      </c>
      <c r="AF17" s="345" t="s">
        <v>133</v>
      </c>
      <c r="AG17" s="346"/>
      <c r="AH17" s="347"/>
    </row>
    <row r="18" spans="1:34" ht="25.5" x14ac:dyDescent="0.2">
      <c r="A18" s="279"/>
      <c r="B18" s="279"/>
      <c r="C18" s="281"/>
      <c r="D18" s="284"/>
      <c r="E18" s="286"/>
      <c r="F18" s="286"/>
      <c r="G18" s="272"/>
      <c r="H18" s="240"/>
      <c r="I18" s="260"/>
      <c r="J18" s="262"/>
      <c r="K18" s="206"/>
      <c r="L18" s="264"/>
      <c r="M18" s="68" t="s">
        <v>7</v>
      </c>
      <c r="N18" s="66" t="s">
        <v>11</v>
      </c>
      <c r="O18" s="69">
        <f>IF(N18="SÍ",5,"0")</f>
        <v>5</v>
      </c>
      <c r="P18" s="266"/>
      <c r="Q18" s="205"/>
      <c r="R18" s="250"/>
      <c r="S18" s="205"/>
      <c r="T18" s="252"/>
      <c r="U18" s="254"/>
      <c r="V18" s="257"/>
      <c r="W18" s="206"/>
      <c r="X18" s="247"/>
      <c r="Y18" s="247"/>
      <c r="Z18" s="238"/>
      <c r="AA18" s="247"/>
      <c r="AB18" s="238"/>
      <c r="AC18" s="238"/>
      <c r="AD18" s="238"/>
      <c r="AE18" s="277"/>
      <c r="AF18" s="348"/>
      <c r="AG18" s="349"/>
      <c r="AH18" s="350"/>
    </row>
    <row r="19" spans="1:34" x14ac:dyDescent="0.2">
      <c r="A19" s="279"/>
      <c r="B19" s="279"/>
      <c r="C19" s="281"/>
      <c r="D19" s="284"/>
      <c r="E19" s="286"/>
      <c r="F19" s="286"/>
      <c r="G19" s="272"/>
      <c r="H19" s="240"/>
      <c r="I19" s="260"/>
      <c r="J19" s="262"/>
      <c r="K19" s="241" t="str">
        <f>IF(AND(G17="(1) RARA VEZ",I17="(1) INSIGNIFICANTE"),"BAJA",IF(AND(G17="(1) RARA VEZ",I17="(2) MENOR"),"BAJA",IF(AND(G17="(2) IMPROBABLE",I17="(1) INSIGNIFICANTE"),"BAJA",IF(AND(G17="(3) POSIBLE",I17="(1) INSIGNIFICANTE"),"BAJA",IF(AND(G17="(4) PROBABLE",I17="(1) INSIGNIFICANTE"),"MODERADA",IF(AND(G17="(5) CASI SEGURO",I17="(1) INSIGNIFICANTE"),"ALTA",IF(AND(G17="(2) IMPROBABLE",I17="(2) MENOR"),"BAJA",IF(AND(G17="(3) POSIBLE",I17="(2) MENOR"),"MODERADA",IF(AND(G17="(4) PROBABLE",I17="(2) MENOR"),"ALTA",IF(AND(G17="(5) CASI SEGURO",I17="(2) MENOR"),"ALTA",IF(AND(G17="(1) RARA VEZ",I17="(3) MODERADO"),"MODERADA",IF(AND(G17="(2) IMPROBABLE",I17="(3) MODERADO"),"MODERADA",IF(AND(G17="(3) POSIBLE",I17="(3) MODERADO"),"ALTA",IF(AND(G17="(4) PROBABLE",I17="(3) MODERADO"),"ALTA",IF(AND(G17="(5) CASI SEGURO",I17="(3) MODERADO"),"EXTREMA",IF(AND(G17="(1) RARA VEZ",I17="(4) MAYOR"),"ALTA",IF(AND(G17="(2) IMPROBABLE",I17="(4) MAYOR"),"ALTA",IF(AND(G17="(3) POSIBLE",I17="(4) MAYOR"),"EXTREMA",IF(AND(G17="(4) PROBABLE",I17="(4) MAYOR"),"EXTREMA",IF(AND(G17="(5) CASI SEGURO",I17="(4) MAYOR"),"EXTREMA",IF(AND(G17="(1) RARA VEZ",I17="(5) CATASTRÓFICO"),"ALTA",IF(AND(G17="(2) IMPROBABLE",I17="(5) CATASTRÓFICO"),"EXTREMA",IF(AND(G17="(3) POSIBLE",I17="(5) CATASTRÓFICO"),"EXTREMA",IF(AND(G17="(4) PROBABLE",I17="(5) CATASTRÓFICO"),"EXTREMA",IF(AND(G17="(5) CASI SEGURO",I17="(5) CATASTRÓFICO"),"EXTREMA")))))))))))))))))))))))))</f>
        <v>MODERADA</v>
      </c>
      <c r="L19" s="264"/>
      <c r="M19" s="70" t="s">
        <v>3</v>
      </c>
      <c r="N19" s="66" t="s">
        <v>12</v>
      </c>
      <c r="O19" s="69" t="str">
        <f>IF(N19="SÍ",15,"0")</f>
        <v>0</v>
      </c>
      <c r="P19" s="266"/>
      <c r="Q19" s="205"/>
      <c r="R19" s="250"/>
      <c r="S19" s="205"/>
      <c r="T19" s="252"/>
      <c r="U19" s="254"/>
      <c r="V19" s="257"/>
      <c r="W19" s="241" t="str">
        <f>IF(AND(U17="(1) RARA VEZ",V17="(1) INSIGNIFICANTE"),"BAJA",IF(AND(U17="(1) RARA VEZ",V17="(2) MENOR"),"BAJA",IF(AND(U17="(2) IMPROBABLE",V17="(1) INSIGNIFICANTE"),"BAJA",IF(AND(U17="(3) POSIBLE",V17="(1) INSIGNIFICANTE"),"BAJA",IF(AND(U17="(4) PROBABLE",V17="(1) INSIGNIFICANTE"),"MODERADO",IF(AND(U17="(5) CASI SEGURO",V17="(1) INSIGNIFICANTE"),"ALTA",IF(AND(U17="(2) IMPROBABLE",V17="(2) MENOR"),"BAJA",IF(AND(U17="(3) POSIBLE",V17="(2) MENOR"),"MODERADA",IF(AND(U17="(4) PROBABLE",V17="(2) MENOR"),"ALTA",IF(AND(U17="(5) CASI SEGURO",V17="(2) MENOR"),"ALTA",IF(AND(U17="(1) RARA VEZ",V17="(3) MODERADO"),"MODERADA",IF(AND(U17="(2) IMPROBABLE",V17="(3) MODERADO"),"MODERADA",IF(AND(U17="(3) POSIBLE",V17="(3) MODERADO"),"ALTA",IF(AND(U17="(4) PROBABLE",V17="(3) MODERADO"),"ALTA",IF(AND(U17="(5) CASI SEGURO",V17="(3) MODERADO"),"EXTREMA",IF(AND(U17="(1) RARA VEZ",V17="(4) MAYOR"),"ALTA",IF(AND(U17="(2) IMPROBABLE",V17="(4) MAYOR"),"ALTA",IF(AND(U17="(3) POSIBLE",V17="(4) MAYOR"),"EXTREMA",IF(AND(U17="(4) PROBABLE",V17="(4) MAYOR"),"EXTREMA",IF(AND(U17="(5) CASI SEGURO",V17="(4) MAYOR"),"EXTREMA",IF(AND(U17="(1) RARA VEZ",V17="(5) CATASTRÓFICO"),"ALTA",IF(AND(U17="(2) IMPROBABLE",V17="(5) CATASTRÓFICO"),"EXTREMA",IF(AND(U17="(3) POSIBLE",V17="(5) CATASTRÓFICO"),"EXTREMA",IF(AND(U17="(4) PROBABLE",V17="(5) CATASTRÓFICO"),"EXTREMA",IF(AND(U17="(5) CASI SEGURO",V17="(5) CATASTRÓFICO"),"EXTREMA")))))))))))))))))))))))))</f>
        <v>MODERADA</v>
      </c>
      <c r="X19" s="247"/>
      <c r="Y19" s="247"/>
      <c r="Z19" s="238"/>
      <c r="AA19" s="247"/>
      <c r="AB19" s="238"/>
      <c r="AC19" s="238"/>
      <c r="AD19" s="238"/>
      <c r="AE19" s="277"/>
      <c r="AF19" s="348"/>
      <c r="AG19" s="349"/>
      <c r="AH19" s="350"/>
    </row>
    <row r="20" spans="1:34" x14ac:dyDescent="0.2">
      <c r="A20" s="279"/>
      <c r="B20" s="279"/>
      <c r="C20" s="281"/>
      <c r="D20" s="284"/>
      <c r="E20" s="286"/>
      <c r="F20" s="286"/>
      <c r="G20" s="272"/>
      <c r="H20" s="240"/>
      <c r="I20" s="260"/>
      <c r="J20" s="262"/>
      <c r="K20" s="241"/>
      <c r="L20" s="264"/>
      <c r="M20" s="70" t="s">
        <v>4</v>
      </c>
      <c r="N20" s="66" t="s">
        <v>11</v>
      </c>
      <c r="O20" s="69">
        <f>IF(N20="SÍ",10,"0")</f>
        <v>10</v>
      </c>
      <c r="P20" s="266"/>
      <c r="Q20" s="205"/>
      <c r="R20" s="250"/>
      <c r="S20" s="205"/>
      <c r="T20" s="252"/>
      <c r="U20" s="254"/>
      <c r="V20" s="257"/>
      <c r="W20" s="241"/>
      <c r="X20" s="247"/>
      <c r="Y20" s="247"/>
      <c r="Z20" s="238"/>
      <c r="AA20" s="247"/>
      <c r="AB20" s="238"/>
      <c r="AC20" s="238"/>
      <c r="AD20" s="238"/>
      <c r="AE20" s="277"/>
      <c r="AF20" s="348"/>
      <c r="AG20" s="349"/>
      <c r="AH20" s="350"/>
    </row>
    <row r="21" spans="1:34" ht="25.5" x14ac:dyDescent="0.2">
      <c r="A21" s="279"/>
      <c r="B21" s="279"/>
      <c r="C21" s="281"/>
      <c r="D21" s="284"/>
      <c r="E21" s="286"/>
      <c r="F21" s="286"/>
      <c r="G21" s="272"/>
      <c r="H21" s="240"/>
      <c r="I21" s="260"/>
      <c r="J21" s="262"/>
      <c r="K21" s="241"/>
      <c r="L21" s="264"/>
      <c r="M21" s="68" t="s">
        <v>36</v>
      </c>
      <c r="N21" s="66" t="s">
        <v>12</v>
      </c>
      <c r="O21" s="69" t="str">
        <f>IF(N21="SÍ",15,"0")</f>
        <v>0</v>
      </c>
      <c r="P21" s="266"/>
      <c r="Q21" s="205"/>
      <c r="R21" s="250"/>
      <c r="S21" s="205"/>
      <c r="T21" s="252"/>
      <c r="U21" s="254"/>
      <c r="V21" s="257"/>
      <c r="W21" s="241"/>
      <c r="X21" s="247"/>
      <c r="Y21" s="247"/>
      <c r="Z21" s="238"/>
      <c r="AA21" s="247"/>
      <c r="AB21" s="238"/>
      <c r="AC21" s="238"/>
      <c r="AD21" s="238"/>
      <c r="AE21" s="277"/>
      <c r="AF21" s="348"/>
      <c r="AG21" s="349"/>
      <c r="AH21" s="350"/>
    </row>
    <row r="22" spans="1:34" ht="25.5" x14ac:dyDescent="0.2">
      <c r="A22" s="279"/>
      <c r="B22" s="279"/>
      <c r="C22" s="281"/>
      <c r="D22" s="284"/>
      <c r="E22" s="286"/>
      <c r="F22" s="286"/>
      <c r="G22" s="272"/>
      <c r="H22" s="240"/>
      <c r="I22" s="260"/>
      <c r="J22" s="262"/>
      <c r="K22" s="241"/>
      <c r="L22" s="264"/>
      <c r="M22" s="68" t="s">
        <v>5</v>
      </c>
      <c r="N22" s="66" t="s">
        <v>11</v>
      </c>
      <c r="O22" s="69">
        <f>IF(N22="SÍ",10,"0")</f>
        <v>10</v>
      </c>
      <c r="P22" s="266"/>
      <c r="Q22" s="205"/>
      <c r="R22" s="250"/>
      <c r="S22" s="205"/>
      <c r="T22" s="252"/>
      <c r="U22" s="254"/>
      <c r="V22" s="257"/>
      <c r="W22" s="241"/>
      <c r="X22" s="247"/>
      <c r="Y22" s="247"/>
      <c r="Z22" s="238"/>
      <c r="AA22" s="247"/>
      <c r="AB22" s="238"/>
      <c r="AC22" s="238"/>
      <c r="AD22" s="238"/>
      <c r="AE22" s="277"/>
      <c r="AF22" s="348"/>
      <c r="AG22" s="349"/>
      <c r="AH22" s="350"/>
    </row>
    <row r="23" spans="1:34" ht="25.5" x14ac:dyDescent="0.2">
      <c r="A23" s="279"/>
      <c r="B23" s="279"/>
      <c r="C23" s="282"/>
      <c r="D23" s="285"/>
      <c r="E23" s="239"/>
      <c r="F23" s="239"/>
      <c r="G23" s="273"/>
      <c r="H23" s="275"/>
      <c r="I23" s="261"/>
      <c r="J23" s="262"/>
      <c r="K23" s="242"/>
      <c r="L23" s="264"/>
      <c r="M23" s="71" t="s">
        <v>35</v>
      </c>
      <c r="N23" s="66" t="s">
        <v>12</v>
      </c>
      <c r="O23" s="69" t="str">
        <f>IF(N23="SÍ",30,"0")</f>
        <v>0</v>
      </c>
      <c r="P23" s="266"/>
      <c r="Q23" s="205"/>
      <c r="R23" s="250"/>
      <c r="S23" s="205"/>
      <c r="T23" s="252"/>
      <c r="U23" s="255"/>
      <c r="V23" s="258"/>
      <c r="W23" s="241"/>
      <c r="X23" s="247"/>
      <c r="Y23" s="247"/>
      <c r="Z23" s="238"/>
      <c r="AA23" s="247"/>
      <c r="AB23" s="238"/>
      <c r="AC23" s="238"/>
      <c r="AD23" s="238"/>
      <c r="AE23" s="277"/>
      <c r="AF23" s="351"/>
      <c r="AG23" s="352"/>
      <c r="AH23" s="353"/>
    </row>
    <row r="24" spans="1:34" ht="25.5" x14ac:dyDescent="0.2">
      <c r="A24" s="279"/>
      <c r="B24" s="279"/>
      <c r="C24" s="267" t="s">
        <v>137</v>
      </c>
      <c r="D24" s="269" t="s">
        <v>112</v>
      </c>
      <c r="E24" s="239" t="s">
        <v>113</v>
      </c>
      <c r="F24" s="239" t="s">
        <v>114</v>
      </c>
      <c r="G24" s="272" t="s">
        <v>15</v>
      </c>
      <c r="H24" s="274" t="str">
        <f>IF(G24="(1) RARA VEZ","1", IF(G24="(2) IMPROBABLE","2",IF(G24="(3) POSIBLE","3",IF(G24="(4) PROBABLE","4",IF(G24="(5) CASI SEGURO","5","")))))</f>
        <v>3</v>
      </c>
      <c r="I24" s="260" t="s">
        <v>74</v>
      </c>
      <c r="J24" s="262" t="str">
        <f>IF(I24="(1) INSIGNIFICANTE","1",IF(I24="(2) MENOR","2",IF(I24="(3) MODERADO","3",IF(I24="(4) MAYOR","4",IF(I24="(5) CATASTRÓFICO","5","")))))</f>
        <v>3</v>
      </c>
      <c r="K24" s="206">
        <f>+H24*J24</f>
        <v>9</v>
      </c>
      <c r="L24" s="263" t="s">
        <v>115</v>
      </c>
      <c r="M24" s="65" t="s">
        <v>6</v>
      </c>
      <c r="N24" s="66" t="s">
        <v>11</v>
      </c>
      <c r="O24" s="67">
        <f>IF(N24="SÍ",15,"0")</f>
        <v>15</v>
      </c>
      <c r="P24" s="265">
        <f>SUM(O24:O30)</f>
        <v>55</v>
      </c>
      <c r="Q24" s="204">
        <f>IF(AND(P24&gt;=0,P24&lt;=50),0,IF(AND(P24&gt;50,P24&lt;=75),1,IF(AND(P24&gt;75,P24&lt;=100),2,"REVISAR")))</f>
        <v>1</v>
      </c>
      <c r="R24" s="249" t="s">
        <v>9</v>
      </c>
      <c r="S24" s="204">
        <f>IF(R24="PROBABILIDAD",H24-Q24,J24-Q24)</f>
        <v>2</v>
      </c>
      <c r="T24" s="251">
        <f>IF($S24&lt;=0,1,$S24)</f>
        <v>2</v>
      </c>
      <c r="U24" s="253" t="str">
        <f>IF(AND($R24="PROBABILIDAD",$T24=1),$AK$2,IF(AND(R24="PROBABILIDAD",$T24=2),$AK$3,IF(AND($R24="PROBABILIDAD",$T24=3),$AK$4,IF(AND($R24="PROBABILIDAD",$T24=4),#REF!,IF(AND($R24="PROBABILIDAD",$T24=5),#REF!,$G24)))))</f>
        <v>(3) POSIBLE</v>
      </c>
      <c r="V24" s="256" t="str">
        <f>IF(AND($R24="IMPACTO",$T24=1),$AJ$2,IF(AND(R24="IMPACTO",$T24=2),$AJ$3,IF(AND($R24="IMPACTO",$T24=3),$AJ$4,IF(AND($R24="IMPACTO",$T24=4),$AJ$5,IF(AND($R24="IMPACTO",$T24=5),$AJ$6,I24)))))</f>
        <v>(2) MENOR</v>
      </c>
      <c r="W24" s="259">
        <f>IF(R24="PROBABILIDAD",T24*J24,T24*H24)</f>
        <v>6</v>
      </c>
      <c r="X24" s="246" t="s">
        <v>116</v>
      </c>
      <c r="Y24" s="246" t="s">
        <v>100</v>
      </c>
      <c r="Z24" s="246" t="s">
        <v>138</v>
      </c>
      <c r="AA24" s="246" t="s">
        <v>117</v>
      </c>
      <c r="AB24" s="248"/>
      <c r="AC24" s="237" t="s">
        <v>139</v>
      </c>
      <c r="AD24" s="237" t="s">
        <v>104</v>
      </c>
      <c r="AE24" s="239" t="s">
        <v>140</v>
      </c>
      <c r="AF24" s="345" t="s">
        <v>133</v>
      </c>
      <c r="AG24" s="346"/>
      <c r="AH24" s="347"/>
    </row>
    <row r="25" spans="1:34" ht="25.5" x14ac:dyDescent="0.2">
      <c r="A25" s="279"/>
      <c r="B25" s="279"/>
      <c r="C25" s="268"/>
      <c r="D25" s="270"/>
      <c r="E25" s="271"/>
      <c r="F25" s="271"/>
      <c r="G25" s="272"/>
      <c r="H25" s="240"/>
      <c r="I25" s="260"/>
      <c r="J25" s="262"/>
      <c r="K25" s="206"/>
      <c r="L25" s="264"/>
      <c r="M25" s="68" t="s">
        <v>7</v>
      </c>
      <c r="N25" s="66" t="s">
        <v>11</v>
      </c>
      <c r="O25" s="69">
        <f>IF(N25="SÍ",5,"0")</f>
        <v>5</v>
      </c>
      <c r="P25" s="266"/>
      <c r="Q25" s="205"/>
      <c r="R25" s="250"/>
      <c r="S25" s="205"/>
      <c r="T25" s="252"/>
      <c r="U25" s="254"/>
      <c r="V25" s="257"/>
      <c r="W25" s="206"/>
      <c r="X25" s="247"/>
      <c r="Y25" s="247"/>
      <c r="Z25" s="247"/>
      <c r="AA25" s="247"/>
      <c r="AB25" s="238"/>
      <c r="AC25" s="238"/>
      <c r="AD25" s="238"/>
      <c r="AE25" s="240"/>
      <c r="AF25" s="348"/>
      <c r="AG25" s="349"/>
      <c r="AH25" s="350"/>
    </row>
    <row r="26" spans="1:34" x14ac:dyDescent="0.2">
      <c r="A26" s="279"/>
      <c r="B26" s="279"/>
      <c r="C26" s="268"/>
      <c r="D26" s="270"/>
      <c r="E26" s="271"/>
      <c r="F26" s="271"/>
      <c r="G26" s="272"/>
      <c r="H26" s="240"/>
      <c r="I26" s="260"/>
      <c r="J26" s="262"/>
      <c r="K26" s="241" t="str">
        <f>IF(AND(G24="(1) RARA VEZ",I24="(1) INSIGNIFICANTE"),"BAJA",IF(AND(G24="(1) RARA VEZ",I24="(2) MENOR"),"BAJA",IF(AND(G24="(2) IMPROBABLE",I24="(1) INSIGNIFICANTE"),"BAJA",IF(AND(G24="(3) POSIBLE",I24="(1) INSIGNIFICANTE"),"BAJA",IF(AND(G24="(4) PROBABLE",I24="(1) INSIGNIFICANTE"),"MODERADA",IF(AND(G24="(5) CASI SEGURO",I24="(1) INSIGNIFICANTE"),"ALTA",IF(AND(G24="(2) IMPROBABLE",I24="(2) MENOR"),"BAJA",IF(AND(G24="(3) POSIBLE",I24="(2) MENOR"),"MODERADA",IF(AND(G24="(4) PROBABLE",I24="(2) MENOR"),"ALTA",IF(AND(G24="(5) CASI SEGURO",I24="(2) MENOR"),"ALTA",IF(AND(G24="(1) RARA VEZ",I24="(3) MODERADO"),"MODERADA",IF(AND(G24="(2) IMPROBABLE",I24="(3) MODERADO"),"MODERADA",IF(AND(G24="(3) POSIBLE",I24="(3) MODERADO"),"ALTA",IF(AND(G24="(4) PROBABLE",I24="(3) MODERADO"),"ALTA",IF(AND(G24="(5) CASI SEGURO",I24="(3) MODERADO"),"EXTREMA",IF(AND(G24="(1) RARA VEZ",I24="(4) MAYOR"),"ALTA",IF(AND(G24="(2) IMPROBABLE",I24="(4) MAYOR"),"ALTA",IF(AND(G24="(3) POSIBLE",I24="(4) MAYOR"),"EXTREMA",IF(AND(G24="(4) PROBABLE",I24="(4) MAYOR"),"EXTREMA",IF(AND(G24="(5) CASI SEGURO",I24="(4) MAYOR"),"EXTREMA",IF(AND(G24="(1) RARA VEZ",I24="(5) CATASTRÓFICO"),"ALTA",IF(AND(G24="(2) IMPROBABLE",I24="(5) CATASTRÓFICO"),"EXTREMA",IF(AND(G24="(3) POSIBLE",I24="(5) CATASTRÓFICO"),"EXTREMA",IF(AND(G24="(4) PROBABLE",I24="(5) CATASTRÓFICO"),"EXTREMA",IF(AND(G24="(5) CASI SEGURO",I24="(5) CATASTRÓFICO"),"EXTREMA")))))))))))))))))))))))))</f>
        <v>ALTA</v>
      </c>
      <c r="L26" s="264"/>
      <c r="M26" s="70" t="s">
        <v>3</v>
      </c>
      <c r="N26" s="66" t="s">
        <v>12</v>
      </c>
      <c r="O26" s="69" t="str">
        <f>IF(N26="SÍ",15,"0")</f>
        <v>0</v>
      </c>
      <c r="P26" s="266"/>
      <c r="Q26" s="205"/>
      <c r="R26" s="250"/>
      <c r="S26" s="205"/>
      <c r="T26" s="252"/>
      <c r="U26" s="254"/>
      <c r="V26" s="257"/>
      <c r="W26" s="241" t="str">
        <f>IF(AND(U24="(1) RARA VEZ",V24="(1) INSIGNIFICANTE"),"BAJA",IF(AND(U24="(1) RARA VEZ",V24="(2) MENOR"),"BAJA",IF(AND(U24="(2) IMPROBABLE",V24="(1) INSIGNIFICANTE"),"BAJA",IF(AND(U24="(3) POSIBLE",V24="(1) INSIGNIFICANTE"),"BAJA",IF(AND(U24="(4) PROBABLE",V24="(1) INSIGNIFICANTE"),"MODERADO",IF(AND(U24="(5) CASI SEGURO",V24="(1) INSIGNIFICANTE"),"ALTA",IF(AND(U24="(2) IMPROBABLE",V24="(2) MENOR"),"BAJA",IF(AND(U24="(3) POSIBLE",V24="(2) MENOR"),"MODERADA",IF(AND(U24="(4) PROBABLE",V24="(2) MENOR"),"ALTA",IF(AND(U24="(5) CASI SEGURO",V24="(2) MENOR"),"ALTA",IF(AND(U24="(1) RARA VEZ",V24="(3) MODERADO"),"MODERADA",IF(AND(U24="(2) IMPROBABLE",V24="(3) MODERADO"),"MODERADA",IF(AND(U24="(3) POSIBLE",V24="(3) MODERADO"),"ALTA",IF(AND(U24="(4) PROBABLE",V24="(3) MODERADO"),"ALTA",IF(AND(U24="(5) CASI SEGURO",V24="(3) MODERADO"),"EXTREMA",IF(AND(U24="(1) RARA VEZ",V24="(4) MAYOR"),"ALTA",IF(AND(U24="(2) IMPROBABLE",V24="(4) MAYOR"),"ALTA",IF(AND(U24="(3) POSIBLE",V24="(4) MAYOR"),"EXTREMA",IF(AND(U24="(4) PROBABLE",V24="(4) MAYOR"),"EXTREMA",IF(AND(U24="(5) CASI SEGURO",V24="(4) MAYOR"),"EXTREMA",IF(AND(U24="(1) RARA VEZ",V24="(5) CATASTRÓFICO"),"ALTA",IF(AND(U24="(2) IMPROBABLE",V24="(5) CATASTRÓFICO"),"EXTREMA",IF(AND(U24="(3) POSIBLE",V24="(5) CATASTRÓFICO"),"EXTREMA",IF(AND(U24="(4) PROBABLE",V24="(5) CATASTRÓFICO"),"EXTREMA",IF(AND(U24="(5) CASI SEGURO",V24="(5) CATASTRÓFICO"),"EXTREMA")))))))))))))))))))))))))</f>
        <v>MODERADA</v>
      </c>
      <c r="X26" s="247"/>
      <c r="Y26" s="247"/>
      <c r="Z26" s="247"/>
      <c r="AA26" s="247"/>
      <c r="AB26" s="238"/>
      <c r="AC26" s="238"/>
      <c r="AD26" s="238"/>
      <c r="AE26" s="240"/>
      <c r="AF26" s="348"/>
      <c r="AG26" s="349"/>
      <c r="AH26" s="350"/>
    </row>
    <row r="27" spans="1:34" x14ac:dyDescent="0.2">
      <c r="A27" s="279"/>
      <c r="B27" s="279"/>
      <c r="C27" s="268"/>
      <c r="D27" s="270"/>
      <c r="E27" s="271"/>
      <c r="F27" s="271"/>
      <c r="G27" s="272"/>
      <c r="H27" s="240"/>
      <c r="I27" s="260"/>
      <c r="J27" s="262"/>
      <c r="K27" s="241"/>
      <c r="L27" s="264"/>
      <c r="M27" s="70" t="s">
        <v>4</v>
      </c>
      <c r="N27" s="66" t="s">
        <v>11</v>
      </c>
      <c r="O27" s="69">
        <f>IF(N27="SÍ",10,"0")</f>
        <v>10</v>
      </c>
      <c r="P27" s="266"/>
      <c r="Q27" s="205"/>
      <c r="R27" s="250"/>
      <c r="S27" s="205"/>
      <c r="T27" s="252"/>
      <c r="U27" s="254"/>
      <c r="V27" s="257"/>
      <c r="W27" s="241"/>
      <c r="X27" s="247"/>
      <c r="Y27" s="247"/>
      <c r="Z27" s="247"/>
      <c r="AA27" s="247"/>
      <c r="AB27" s="238"/>
      <c r="AC27" s="238"/>
      <c r="AD27" s="238"/>
      <c r="AE27" s="240"/>
      <c r="AF27" s="348"/>
      <c r="AG27" s="349"/>
      <c r="AH27" s="350"/>
    </row>
    <row r="28" spans="1:34" ht="25.5" x14ac:dyDescent="0.2">
      <c r="A28" s="279"/>
      <c r="B28" s="279"/>
      <c r="C28" s="268"/>
      <c r="D28" s="270"/>
      <c r="E28" s="271"/>
      <c r="F28" s="271"/>
      <c r="G28" s="272"/>
      <c r="H28" s="240"/>
      <c r="I28" s="260"/>
      <c r="J28" s="262"/>
      <c r="K28" s="241"/>
      <c r="L28" s="264"/>
      <c r="M28" s="68" t="s">
        <v>36</v>
      </c>
      <c r="N28" s="66" t="s">
        <v>11</v>
      </c>
      <c r="O28" s="69">
        <f>IF(N28="SÍ",15,"0")</f>
        <v>15</v>
      </c>
      <c r="P28" s="266"/>
      <c r="Q28" s="205"/>
      <c r="R28" s="250"/>
      <c r="S28" s="205"/>
      <c r="T28" s="252"/>
      <c r="U28" s="254"/>
      <c r="V28" s="257"/>
      <c r="W28" s="241"/>
      <c r="X28" s="247"/>
      <c r="Y28" s="247"/>
      <c r="Z28" s="247"/>
      <c r="AA28" s="247"/>
      <c r="AB28" s="238"/>
      <c r="AC28" s="238"/>
      <c r="AD28" s="238"/>
      <c r="AE28" s="240"/>
      <c r="AF28" s="348"/>
      <c r="AG28" s="349"/>
      <c r="AH28" s="350"/>
    </row>
    <row r="29" spans="1:34" ht="25.5" x14ac:dyDescent="0.2">
      <c r="A29" s="279"/>
      <c r="B29" s="279"/>
      <c r="C29" s="268"/>
      <c r="D29" s="270"/>
      <c r="E29" s="271"/>
      <c r="F29" s="271"/>
      <c r="G29" s="272"/>
      <c r="H29" s="240"/>
      <c r="I29" s="260"/>
      <c r="J29" s="262"/>
      <c r="K29" s="241"/>
      <c r="L29" s="264"/>
      <c r="M29" s="68" t="s">
        <v>5</v>
      </c>
      <c r="N29" s="66" t="s">
        <v>11</v>
      </c>
      <c r="O29" s="69">
        <f>IF(N29="SÍ",10,"0")</f>
        <v>10</v>
      </c>
      <c r="P29" s="266"/>
      <c r="Q29" s="205"/>
      <c r="R29" s="250"/>
      <c r="S29" s="205"/>
      <c r="T29" s="252"/>
      <c r="U29" s="254"/>
      <c r="V29" s="257"/>
      <c r="W29" s="241"/>
      <c r="X29" s="247"/>
      <c r="Y29" s="247"/>
      <c r="Z29" s="247"/>
      <c r="AA29" s="247"/>
      <c r="AB29" s="238"/>
      <c r="AC29" s="238"/>
      <c r="AD29" s="238"/>
      <c r="AE29" s="240"/>
      <c r="AF29" s="348"/>
      <c r="AG29" s="349"/>
      <c r="AH29" s="350"/>
    </row>
    <row r="30" spans="1:34" ht="25.5" x14ac:dyDescent="0.2">
      <c r="A30" s="280"/>
      <c r="B30" s="280"/>
      <c r="C30" s="268"/>
      <c r="D30" s="270"/>
      <c r="E30" s="271"/>
      <c r="F30" s="271"/>
      <c r="G30" s="273"/>
      <c r="H30" s="275"/>
      <c r="I30" s="261"/>
      <c r="J30" s="262"/>
      <c r="K30" s="242"/>
      <c r="L30" s="264"/>
      <c r="M30" s="71" t="s">
        <v>35</v>
      </c>
      <c r="N30" s="66" t="s">
        <v>12</v>
      </c>
      <c r="O30" s="69" t="str">
        <f>IF(N30="SÍ",30,"0")</f>
        <v>0</v>
      </c>
      <c r="P30" s="266"/>
      <c r="Q30" s="205"/>
      <c r="R30" s="250"/>
      <c r="S30" s="205"/>
      <c r="T30" s="252"/>
      <c r="U30" s="255"/>
      <c r="V30" s="258"/>
      <c r="W30" s="241"/>
      <c r="X30" s="247"/>
      <c r="Y30" s="247"/>
      <c r="Z30" s="247"/>
      <c r="AA30" s="247"/>
      <c r="AB30" s="238"/>
      <c r="AC30" s="238"/>
      <c r="AD30" s="238"/>
      <c r="AE30" s="240"/>
      <c r="AF30" s="351"/>
      <c r="AG30" s="352"/>
      <c r="AH30" s="353"/>
    </row>
    <row r="31" spans="1:34" x14ac:dyDescent="0.2">
      <c r="A31" s="243" t="s">
        <v>118</v>
      </c>
      <c r="B31" s="243"/>
      <c r="C31" s="243"/>
      <c r="D31" s="243"/>
      <c r="E31" s="243"/>
      <c r="F31" s="243"/>
      <c r="G31" s="243"/>
      <c r="H31" s="243"/>
      <c r="I31" s="243"/>
      <c r="J31" s="243"/>
      <c r="K31" s="243"/>
      <c r="L31" s="243"/>
      <c r="M31" s="243"/>
      <c r="N31" s="243"/>
      <c r="O31" s="243"/>
      <c r="P31" s="243"/>
      <c r="Q31" s="243"/>
      <c r="R31" s="243"/>
      <c r="S31" s="243"/>
      <c r="T31" s="243"/>
      <c r="U31" s="243"/>
      <c r="V31" s="243"/>
      <c r="W31" s="243"/>
      <c r="X31" s="243"/>
      <c r="Y31" s="243"/>
      <c r="Z31" s="243"/>
      <c r="AA31" s="243"/>
      <c r="AB31" s="243"/>
      <c r="AC31" s="243"/>
      <c r="AD31" s="243"/>
      <c r="AE31" s="243"/>
    </row>
    <row r="32" spans="1:34" x14ac:dyDescent="0.2">
      <c r="A32" s="244" t="s">
        <v>34</v>
      </c>
      <c r="B32" s="244"/>
      <c r="C32" s="245"/>
      <c r="D32" s="245"/>
      <c r="E32" s="245"/>
      <c r="F32" s="245"/>
      <c r="G32" s="245"/>
      <c r="H32" s="245"/>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row>
    <row r="33" spans="1:34" x14ac:dyDescent="0.2">
      <c r="A33" s="228" t="s">
        <v>55</v>
      </c>
      <c r="B33" s="228"/>
      <c r="C33" s="228" t="s">
        <v>119</v>
      </c>
      <c r="D33" s="228"/>
      <c r="E33" s="228"/>
      <c r="F33" s="228"/>
      <c r="G33" s="228"/>
      <c r="H33" s="228"/>
      <c r="I33" s="228"/>
      <c r="J33" s="228"/>
      <c r="K33" s="228"/>
      <c r="L33" s="228"/>
      <c r="M33" s="228"/>
      <c r="N33" s="228"/>
      <c r="O33" s="228"/>
      <c r="P33" s="228"/>
      <c r="Q33" s="228"/>
      <c r="R33" s="228"/>
      <c r="S33" s="228"/>
      <c r="T33" s="228"/>
      <c r="U33" s="228"/>
      <c r="V33" s="228"/>
      <c r="W33" s="228"/>
      <c r="X33" s="228"/>
      <c r="Y33" s="228"/>
      <c r="Z33" s="229" t="s">
        <v>120</v>
      </c>
      <c r="AA33" s="229"/>
      <c r="AB33" s="229"/>
      <c r="AC33" s="230" t="s">
        <v>26</v>
      </c>
      <c r="AD33" s="231"/>
      <c r="AE33" s="232"/>
    </row>
    <row r="34" spans="1:34" s="72" customFormat="1" x14ac:dyDescent="0.25">
      <c r="A34" s="233">
        <v>43523</v>
      </c>
      <c r="B34" s="234"/>
      <c r="C34" s="235" t="s">
        <v>77</v>
      </c>
      <c r="D34" s="235"/>
      <c r="E34" s="235"/>
      <c r="F34" s="235"/>
      <c r="G34" s="235"/>
      <c r="H34" s="235"/>
      <c r="I34" s="235"/>
      <c r="J34" s="235"/>
      <c r="K34" s="235"/>
      <c r="L34" s="235"/>
      <c r="M34" s="235"/>
      <c r="N34" s="235"/>
      <c r="O34" s="235"/>
      <c r="P34" s="235"/>
      <c r="Q34" s="235"/>
      <c r="R34" s="235"/>
      <c r="S34" s="235"/>
      <c r="T34" s="235"/>
      <c r="U34" s="235"/>
      <c r="V34" s="235"/>
      <c r="W34" s="235"/>
      <c r="X34" s="235"/>
      <c r="Y34" s="235"/>
      <c r="Z34" s="236">
        <v>43523</v>
      </c>
      <c r="AA34" s="219"/>
      <c r="AB34" s="220"/>
      <c r="AC34" s="227" t="s">
        <v>121</v>
      </c>
      <c r="AD34" s="227"/>
      <c r="AE34" s="227"/>
    </row>
    <row r="35" spans="1:34" s="73" customFormat="1" x14ac:dyDescent="0.2">
      <c r="A35" s="221">
        <v>43738</v>
      </c>
      <c r="B35" s="222"/>
      <c r="C35" s="223" t="s">
        <v>122</v>
      </c>
      <c r="D35" s="223"/>
      <c r="E35" s="223"/>
      <c r="F35" s="223"/>
      <c r="G35" s="223"/>
      <c r="H35" s="223"/>
      <c r="I35" s="223"/>
      <c r="J35" s="223"/>
      <c r="K35" s="223"/>
      <c r="L35" s="223"/>
      <c r="M35" s="223"/>
      <c r="N35" s="223"/>
      <c r="O35" s="223"/>
      <c r="P35" s="223"/>
      <c r="Q35" s="223"/>
      <c r="R35" s="223"/>
      <c r="S35" s="223"/>
      <c r="T35" s="223"/>
      <c r="U35" s="223"/>
      <c r="V35" s="223"/>
      <c r="W35" s="223"/>
      <c r="X35" s="223"/>
      <c r="Y35" s="223"/>
      <c r="Z35" s="224">
        <v>43738</v>
      </c>
      <c r="AA35" s="225"/>
      <c r="AB35" s="226"/>
      <c r="AC35" s="227" t="s">
        <v>121</v>
      </c>
      <c r="AD35" s="227"/>
      <c r="AE35" s="227"/>
    </row>
    <row r="36" spans="1:34" s="73" customFormat="1" x14ac:dyDescent="0.2">
      <c r="A36" s="221">
        <v>43830</v>
      </c>
      <c r="B36" s="222"/>
      <c r="C36" s="223" t="s">
        <v>122</v>
      </c>
      <c r="D36" s="223"/>
      <c r="E36" s="223"/>
      <c r="F36" s="223"/>
      <c r="G36" s="223"/>
      <c r="H36" s="223"/>
      <c r="I36" s="223"/>
      <c r="J36" s="223"/>
      <c r="K36" s="223"/>
      <c r="L36" s="223"/>
      <c r="M36" s="223"/>
      <c r="N36" s="223"/>
      <c r="O36" s="223"/>
      <c r="P36" s="223"/>
      <c r="Q36" s="223"/>
      <c r="R36" s="223"/>
      <c r="S36" s="223"/>
      <c r="T36" s="223"/>
      <c r="U36" s="223"/>
      <c r="V36" s="223"/>
      <c r="W36" s="223"/>
      <c r="X36" s="223"/>
      <c r="Y36" s="223"/>
      <c r="Z36" s="224">
        <v>43830</v>
      </c>
      <c r="AA36" s="225"/>
      <c r="AB36" s="226"/>
      <c r="AC36" s="227" t="s">
        <v>121</v>
      </c>
      <c r="AD36" s="227"/>
      <c r="AE36" s="227"/>
    </row>
    <row r="37" spans="1:34" x14ac:dyDescent="0.2">
      <c r="A37" s="211" t="s">
        <v>37</v>
      </c>
      <c r="B37" s="212"/>
      <c r="C37" s="212"/>
      <c r="D37" s="212"/>
      <c r="E37" s="212"/>
      <c r="F37" s="212"/>
      <c r="G37" s="212"/>
      <c r="H37" s="212"/>
      <c r="I37" s="212"/>
      <c r="J37" s="212"/>
      <c r="K37" s="212"/>
      <c r="L37" s="212"/>
      <c r="M37" s="212"/>
      <c r="N37" s="212"/>
      <c r="O37" s="212"/>
      <c r="P37" s="212"/>
      <c r="Q37" s="212"/>
      <c r="R37" s="212"/>
      <c r="S37" s="212"/>
      <c r="T37" s="212"/>
      <c r="U37" s="212"/>
      <c r="V37" s="212"/>
      <c r="W37" s="212"/>
      <c r="X37" s="212"/>
      <c r="Y37" s="212"/>
      <c r="Z37" s="212"/>
      <c r="AA37" s="212"/>
      <c r="AB37" s="212"/>
      <c r="AC37" s="212"/>
      <c r="AD37" s="212"/>
      <c r="AE37" s="213"/>
    </row>
    <row r="38" spans="1:34" x14ac:dyDescent="0.2">
      <c r="A38" s="206" t="s">
        <v>26</v>
      </c>
      <c r="B38" s="206"/>
      <c r="C38" s="206"/>
      <c r="D38" s="206"/>
      <c r="E38" s="206"/>
      <c r="F38" s="206"/>
      <c r="G38" s="206" t="s">
        <v>123</v>
      </c>
      <c r="H38" s="206"/>
      <c r="I38" s="206"/>
      <c r="J38" s="206"/>
      <c r="K38" s="206"/>
      <c r="L38" s="206"/>
      <c r="M38" s="206"/>
      <c r="N38" s="206" t="s">
        <v>124</v>
      </c>
      <c r="O38" s="206"/>
      <c r="P38" s="206"/>
      <c r="Q38" s="206"/>
      <c r="R38" s="206"/>
      <c r="S38" s="206"/>
      <c r="T38" s="206"/>
      <c r="U38" s="206"/>
      <c r="V38" s="206"/>
      <c r="W38" s="206"/>
      <c r="X38" s="206"/>
      <c r="Y38" s="206"/>
      <c r="Z38" s="206"/>
      <c r="AA38" s="214" t="str">
        <f>IF(OR(X5="X",U5="X"),"APOYO OFICINA ASESORA DE PLANEACIÓN","APOYO OFICINA DE CONTROL INTERNO")</f>
        <v>APOYO OFICINA ASESORA DE PLANEACIÓN</v>
      </c>
      <c r="AB38" s="214"/>
      <c r="AC38" s="214"/>
      <c r="AD38" s="214"/>
      <c r="AE38" s="214"/>
      <c r="AF38" s="74"/>
      <c r="AG38" s="74"/>
      <c r="AH38" s="75"/>
    </row>
    <row r="39" spans="1:34" ht="25.5" x14ac:dyDescent="0.2">
      <c r="A39" s="76" t="s">
        <v>125</v>
      </c>
      <c r="B39" s="206" t="s">
        <v>126</v>
      </c>
      <c r="C39" s="206"/>
      <c r="D39" s="206"/>
      <c r="E39" s="206"/>
      <c r="F39" s="206"/>
      <c r="G39" s="76" t="s">
        <v>125</v>
      </c>
      <c r="H39" s="206" t="s">
        <v>127</v>
      </c>
      <c r="I39" s="206"/>
      <c r="J39" s="206"/>
      <c r="K39" s="206"/>
      <c r="L39" s="206"/>
      <c r="M39" s="206"/>
      <c r="N39" s="215" t="s">
        <v>125</v>
      </c>
      <c r="O39" s="216"/>
      <c r="P39" s="216"/>
      <c r="Q39" s="216"/>
      <c r="R39" s="217"/>
      <c r="S39" s="77"/>
      <c r="T39" s="77"/>
      <c r="U39" s="206" t="s">
        <v>128</v>
      </c>
      <c r="V39" s="206"/>
      <c r="W39" s="206"/>
      <c r="X39" s="206"/>
      <c r="Y39" s="206"/>
      <c r="Z39" s="206"/>
      <c r="AA39" s="76" t="s">
        <v>125</v>
      </c>
      <c r="AB39" s="218"/>
      <c r="AC39" s="219"/>
      <c r="AD39" s="219"/>
      <c r="AE39" s="220"/>
      <c r="AF39" s="74"/>
      <c r="AG39" s="74"/>
      <c r="AH39" s="75"/>
    </row>
    <row r="40" spans="1:34" s="73" customFormat="1" x14ac:dyDescent="0.2">
      <c r="A40" s="78" t="s">
        <v>32</v>
      </c>
      <c r="B40" s="206" t="s">
        <v>121</v>
      </c>
      <c r="C40" s="206"/>
      <c r="D40" s="206"/>
      <c r="E40" s="206"/>
      <c r="F40" s="206"/>
      <c r="G40" s="78" t="s">
        <v>32</v>
      </c>
      <c r="H40" s="206" t="s">
        <v>129</v>
      </c>
      <c r="I40" s="206"/>
      <c r="J40" s="206"/>
      <c r="K40" s="206"/>
      <c r="L40" s="206"/>
      <c r="M40" s="206"/>
      <c r="N40" s="77" t="s">
        <v>32</v>
      </c>
      <c r="O40" s="77"/>
      <c r="P40" s="77"/>
      <c r="Q40" s="77"/>
      <c r="R40" s="77"/>
      <c r="S40" s="77"/>
      <c r="T40" s="77"/>
      <c r="U40" s="206" t="s">
        <v>129</v>
      </c>
      <c r="V40" s="206"/>
      <c r="W40" s="206"/>
      <c r="X40" s="206"/>
      <c r="Y40" s="206"/>
      <c r="Z40" s="206"/>
      <c r="AA40" s="78" t="s">
        <v>32</v>
      </c>
      <c r="AB40" s="207"/>
      <c r="AC40" s="207"/>
      <c r="AD40" s="207"/>
      <c r="AE40" s="207"/>
      <c r="AF40" s="79"/>
      <c r="AG40" s="79"/>
      <c r="AH40" s="80"/>
    </row>
    <row r="41" spans="1:34" s="73" customFormat="1" x14ac:dyDescent="0.2">
      <c r="A41" s="78" t="s">
        <v>33</v>
      </c>
      <c r="B41" s="206" t="s">
        <v>130</v>
      </c>
      <c r="C41" s="206"/>
      <c r="D41" s="206"/>
      <c r="E41" s="206"/>
      <c r="F41" s="206"/>
      <c r="G41" s="78" t="s">
        <v>33</v>
      </c>
      <c r="H41" s="206" t="s">
        <v>131</v>
      </c>
      <c r="I41" s="206"/>
      <c r="J41" s="206"/>
      <c r="K41" s="206"/>
      <c r="L41" s="206"/>
      <c r="M41" s="206"/>
      <c r="N41" s="208" t="s">
        <v>33</v>
      </c>
      <c r="O41" s="209"/>
      <c r="P41" s="209"/>
      <c r="Q41" s="209"/>
      <c r="R41" s="210"/>
      <c r="S41" s="77"/>
      <c r="T41" s="77"/>
      <c r="U41" s="206" t="s">
        <v>131</v>
      </c>
      <c r="V41" s="206"/>
      <c r="W41" s="206"/>
      <c r="X41" s="206"/>
      <c r="Y41" s="206"/>
      <c r="Z41" s="206"/>
      <c r="AA41" s="78" t="s">
        <v>33</v>
      </c>
      <c r="AB41" s="207"/>
      <c r="AC41" s="207"/>
      <c r="AD41" s="207"/>
      <c r="AE41" s="207"/>
      <c r="AF41" s="79"/>
      <c r="AG41" s="79"/>
      <c r="AH41" s="80"/>
    </row>
    <row r="42" spans="1:34" s="73" customFormat="1" x14ac:dyDescent="0.2">
      <c r="D42" s="81"/>
      <c r="AF42" s="80"/>
      <c r="AG42" s="80"/>
      <c r="AH42" s="80"/>
    </row>
    <row r="43" spans="1:34" x14ac:dyDescent="0.2">
      <c r="AF43" s="75"/>
      <c r="AG43" s="75"/>
      <c r="AH43" s="75"/>
    </row>
    <row r="44" spans="1:34" x14ac:dyDescent="0.2">
      <c r="AF44" s="75"/>
      <c r="AG44" s="75"/>
      <c r="AH44" s="75"/>
    </row>
  </sheetData>
  <mergeCells count="162">
    <mergeCell ref="A5:B5"/>
    <mergeCell ref="C5:F5"/>
    <mergeCell ref="G5:L5"/>
    <mergeCell ref="N5:R5"/>
    <mergeCell ref="V5:W5"/>
    <mergeCell ref="AD5:AE5"/>
    <mergeCell ref="A1:A4"/>
    <mergeCell ref="B1:E2"/>
    <mergeCell ref="F1:AB2"/>
    <mergeCell ref="AD1:AE1"/>
    <mergeCell ref="AD2:AE2"/>
    <mergeCell ref="B3:E4"/>
    <mergeCell ref="F3:AB4"/>
    <mergeCell ref="AD3:AE3"/>
    <mergeCell ref="AD4:AE4"/>
    <mergeCell ref="A6:F6"/>
    <mergeCell ref="G6:AA6"/>
    <mergeCell ref="AB6:AB9"/>
    <mergeCell ref="AC6:AE8"/>
    <mergeCell ref="A7:A9"/>
    <mergeCell ref="B7:B9"/>
    <mergeCell ref="C7:C9"/>
    <mergeCell ref="D7:D9"/>
    <mergeCell ref="E7:E9"/>
    <mergeCell ref="F7:F9"/>
    <mergeCell ref="G7:K7"/>
    <mergeCell ref="L7:L9"/>
    <mergeCell ref="M7:AA7"/>
    <mergeCell ref="G8:K8"/>
    <mergeCell ref="M8:M9"/>
    <mergeCell ref="N8:N9"/>
    <mergeCell ref="R8:R9"/>
    <mergeCell ref="U8:W8"/>
    <mergeCell ref="X8:X9"/>
    <mergeCell ref="Y8:AA8"/>
    <mergeCell ref="G10:G16"/>
    <mergeCell ref="H10:H16"/>
    <mergeCell ref="I10:I16"/>
    <mergeCell ref="J10:J16"/>
    <mergeCell ref="K10:K11"/>
    <mergeCell ref="L10:L16"/>
    <mergeCell ref="A10:A30"/>
    <mergeCell ref="B10:B30"/>
    <mergeCell ref="C10:C16"/>
    <mergeCell ref="D10:D16"/>
    <mergeCell ref="E10:E16"/>
    <mergeCell ref="F10:F16"/>
    <mergeCell ref="C17:C23"/>
    <mergeCell ref="D17:D23"/>
    <mergeCell ref="E17:E23"/>
    <mergeCell ref="F17:F23"/>
    <mergeCell ref="AB10:AB16"/>
    <mergeCell ref="AC10:AC16"/>
    <mergeCell ref="AD10:AD16"/>
    <mergeCell ref="AE10:AE16"/>
    <mergeCell ref="K12:K16"/>
    <mergeCell ref="W12:W16"/>
    <mergeCell ref="V10:V16"/>
    <mergeCell ref="W10:W11"/>
    <mergeCell ref="X10:X16"/>
    <mergeCell ref="Y10:Y16"/>
    <mergeCell ref="Z10:Z16"/>
    <mergeCell ref="AA10:AA16"/>
    <mergeCell ref="P10:P16"/>
    <mergeCell ref="Q10:Q16"/>
    <mergeCell ref="R10:R16"/>
    <mergeCell ref="S10:S16"/>
    <mergeCell ref="T10:T16"/>
    <mergeCell ref="U10:U16"/>
    <mergeCell ref="AE17:AE23"/>
    <mergeCell ref="K19:K23"/>
    <mergeCell ref="W19:W23"/>
    <mergeCell ref="V17:V23"/>
    <mergeCell ref="W17:W18"/>
    <mergeCell ref="X17:X23"/>
    <mergeCell ref="Y17:Y23"/>
    <mergeCell ref="Z17:Z23"/>
    <mergeCell ref="AA17:AA23"/>
    <mergeCell ref="P17:P23"/>
    <mergeCell ref="Q17:Q23"/>
    <mergeCell ref="R17:R23"/>
    <mergeCell ref="S17:S23"/>
    <mergeCell ref="T17:T23"/>
    <mergeCell ref="U17:U23"/>
    <mergeCell ref="K17:K18"/>
    <mergeCell ref="L17:L23"/>
    <mergeCell ref="C24:C30"/>
    <mergeCell ref="D24:D30"/>
    <mergeCell ref="E24:E30"/>
    <mergeCell ref="F24:F30"/>
    <mergeCell ref="G24:G30"/>
    <mergeCell ref="H24:H30"/>
    <mergeCell ref="AB17:AB23"/>
    <mergeCell ref="AC17:AC23"/>
    <mergeCell ref="AD17:AD23"/>
    <mergeCell ref="G17:G23"/>
    <mergeCell ref="H17:H23"/>
    <mergeCell ref="I17:I23"/>
    <mergeCell ref="J17:J23"/>
    <mergeCell ref="AD24:AD30"/>
    <mergeCell ref="AE24:AE30"/>
    <mergeCell ref="K26:K30"/>
    <mergeCell ref="W26:W30"/>
    <mergeCell ref="A31:AE31"/>
    <mergeCell ref="A32:AE32"/>
    <mergeCell ref="X24:X30"/>
    <mergeCell ref="Y24:Y30"/>
    <mergeCell ref="Z24:Z30"/>
    <mergeCell ref="AA24:AA30"/>
    <mergeCell ref="AB24:AB30"/>
    <mergeCell ref="AC24:AC30"/>
    <mergeCell ref="R24:R30"/>
    <mergeCell ref="S24:S30"/>
    <mergeCell ref="T24:T30"/>
    <mergeCell ref="U24:U30"/>
    <mergeCell ref="V24:V30"/>
    <mergeCell ref="W24:W25"/>
    <mergeCell ref="I24:I30"/>
    <mergeCell ref="J24:J30"/>
    <mergeCell ref="K24:K25"/>
    <mergeCell ref="L24:L30"/>
    <mergeCell ref="P24:P30"/>
    <mergeCell ref="Q24:Q30"/>
    <mergeCell ref="C35:Y35"/>
    <mergeCell ref="Z35:AB35"/>
    <mergeCell ref="AC35:AE35"/>
    <mergeCell ref="A36:B36"/>
    <mergeCell ref="C36:Y36"/>
    <mergeCell ref="Z36:AB36"/>
    <mergeCell ref="AC36:AE36"/>
    <mergeCell ref="A33:B33"/>
    <mergeCell ref="C33:Y33"/>
    <mergeCell ref="Z33:AB33"/>
    <mergeCell ref="AC33:AE33"/>
    <mergeCell ref="A34:B34"/>
    <mergeCell ref="C34:Y34"/>
    <mergeCell ref="Z34:AB34"/>
    <mergeCell ref="AC34:AE34"/>
    <mergeCell ref="AF9:AH9"/>
    <mergeCell ref="AF10:AH16"/>
    <mergeCell ref="AF17:AH23"/>
    <mergeCell ref="AF24:AH30"/>
    <mergeCell ref="B40:F40"/>
    <mergeCell ref="H40:M40"/>
    <mergeCell ref="U40:Z40"/>
    <mergeCell ref="AB40:AE40"/>
    <mergeCell ref="B41:F41"/>
    <mergeCell ref="H41:M41"/>
    <mergeCell ref="N41:R41"/>
    <mergeCell ref="U41:Z41"/>
    <mergeCell ref="AB41:AE41"/>
    <mergeCell ref="A37:AE37"/>
    <mergeCell ref="A38:F38"/>
    <mergeCell ref="G38:M38"/>
    <mergeCell ref="N38:Z38"/>
    <mergeCell ref="AA38:AE38"/>
    <mergeCell ref="B39:F39"/>
    <mergeCell ref="H39:M39"/>
    <mergeCell ref="N39:R39"/>
    <mergeCell ref="U39:Z39"/>
    <mergeCell ref="AB39:AE39"/>
    <mergeCell ref="A35:B35"/>
  </mergeCells>
  <conditionalFormatting sqref="K10:K11">
    <cfRule type="expression" dxfId="35" priority="33">
      <formula>$K$12="BAJA"</formula>
    </cfRule>
    <cfRule type="expression" dxfId="34" priority="34">
      <formula>$K$12="MODERADA"</formula>
    </cfRule>
    <cfRule type="expression" dxfId="33" priority="35">
      <formula>$K$12="ALTA"</formula>
    </cfRule>
    <cfRule type="expression" dxfId="32" priority="36">
      <formula>$K$12="EXTREMA"</formula>
    </cfRule>
  </conditionalFormatting>
  <conditionalFormatting sqref="W10:W16">
    <cfRule type="expression" dxfId="31" priority="29">
      <formula>$W$12="MODERADA"</formula>
    </cfRule>
    <cfRule type="expression" dxfId="30" priority="30">
      <formula>$W$12="EXTREMA"</formula>
    </cfRule>
    <cfRule type="expression" dxfId="29" priority="31">
      <formula>$W$12="ALTA"</formula>
    </cfRule>
    <cfRule type="expression" dxfId="28" priority="32">
      <formula>$W$12="BAJA"</formula>
    </cfRule>
  </conditionalFormatting>
  <conditionalFormatting sqref="K17:K18">
    <cfRule type="expression" dxfId="27" priority="25">
      <formula>$K$19="BAJA"</formula>
    </cfRule>
    <cfRule type="expression" dxfId="26" priority="26">
      <formula>$K$19="MODERADA"</formula>
    </cfRule>
    <cfRule type="expression" dxfId="25" priority="27">
      <formula>$K$19="ALTA"</formula>
    </cfRule>
    <cfRule type="expression" dxfId="24" priority="28">
      <formula>$K$19="EXTREMA"</formula>
    </cfRule>
  </conditionalFormatting>
  <conditionalFormatting sqref="W17:W23">
    <cfRule type="expression" dxfId="23" priority="21">
      <formula>$W$19="MODERADA"</formula>
    </cfRule>
    <cfRule type="expression" dxfId="22" priority="22">
      <formula>$W$19="EXTREMA"</formula>
    </cfRule>
    <cfRule type="expression" dxfId="21" priority="23">
      <formula>$W$19="ALTA"</formula>
    </cfRule>
    <cfRule type="expression" dxfId="20" priority="24">
      <formula>$W$19="BAJA"</formula>
    </cfRule>
  </conditionalFormatting>
  <conditionalFormatting sqref="K19:K23">
    <cfRule type="expression" dxfId="19" priority="13">
      <formula>$K$19="BAJA"</formula>
    </cfRule>
    <cfRule type="expression" dxfId="18" priority="14">
      <formula>$K$19="MODERADA"</formula>
    </cfRule>
    <cfRule type="expression" dxfId="17" priority="15">
      <formula>$K$19="ALTA"</formula>
    </cfRule>
    <cfRule type="expression" dxfId="16" priority="16">
      <formula>$K$19="EXTREMA"</formula>
    </cfRule>
  </conditionalFormatting>
  <conditionalFormatting sqref="K12:K16">
    <cfRule type="expression" dxfId="15" priority="17">
      <formula>$K$12="BAJA"</formula>
    </cfRule>
    <cfRule type="expression" dxfId="14" priority="18">
      <formula>$K$12="MODERADA"</formula>
    </cfRule>
    <cfRule type="expression" dxfId="13" priority="19">
      <formula>$K$12="ALTA"</formula>
    </cfRule>
    <cfRule type="expression" dxfId="12" priority="20">
      <formula>$K$12="EXTREMA"</formula>
    </cfRule>
  </conditionalFormatting>
  <conditionalFormatting sqref="K24:K25">
    <cfRule type="expression" dxfId="11" priority="9">
      <formula>$K$19="BAJA"</formula>
    </cfRule>
    <cfRule type="expression" dxfId="10" priority="10">
      <formula>$K$19="MODERADA"</formula>
    </cfRule>
    <cfRule type="expression" dxfId="9" priority="11">
      <formula>$K$19="ALTA"</formula>
    </cfRule>
    <cfRule type="expression" dxfId="8" priority="12">
      <formula>$K$19="EXTREMA"</formula>
    </cfRule>
  </conditionalFormatting>
  <conditionalFormatting sqref="W24:W30">
    <cfRule type="expression" dxfId="7" priority="5">
      <formula>$W$19="MODERADA"</formula>
    </cfRule>
    <cfRule type="expression" dxfId="6" priority="6">
      <formula>$W$19="EXTREMA"</formula>
    </cfRule>
    <cfRule type="expression" dxfId="5" priority="7">
      <formula>$W$19="ALTA"</formula>
    </cfRule>
    <cfRule type="expression" dxfId="4" priority="8">
      <formula>$W$19="BAJA"</formula>
    </cfRule>
  </conditionalFormatting>
  <conditionalFormatting sqref="K26:K30">
    <cfRule type="expression" dxfId="3" priority="1">
      <formula>$K$19="BAJA"</formula>
    </cfRule>
    <cfRule type="expression" dxfId="2" priority="2">
      <formula>$K$19="MODERADA"</formula>
    </cfRule>
    <cfRule type="expression" dxfId="1" priority="3">
      <formula>$K$19="ALTA"</formula>
    </cfRule>
    <cfRule type="expression" dxfId="0" priority="4">
      <formula>$K$19="EXTREMA"</formula>
    </cfRule>
  </conditionalFormatting>
  <dataValidations count="6">
    <dataValidation type="list" allowBlank="1" showInputMessage="1" showErrorMessage="1" sqref="D24:D30" xr:uid="{00000000-0002-0000-0100-000000000000}">
      <formula1>$AK$2:$AK$7</formula1>
    </dataValidation>
    <dataValidation type="list" allowBlank="1" showInputMessage="1" showErrorMessage="1" sqref="R10:R30" xr:uid="{00000000-0002-0000-0100-000001000000}">
      <formula1>$AJ$1:$AK$1</formula1>
    </dataValidation>
    <dataValidation type="list" allowBlank="1" showInputMessage="1" showErrorMessage="1" sqref="G10:G30" xr:uid="{00000000-0002-0000-0100-000002000000}">
      <formula1>$AK$2:$AK$4</formula1>
    </dataValidation>
    <dataValidation type="list" allowBlank="1" showInputMessage="1" showErrorMessage="1" sqref="N10:N30" xr:uid="{00000000-0002-0000-0100-000003000000}">
      <formula1>$AH$2:$AH$3</formula1>
    </dataValidation>
    <dataValidation type="list" allowBlank="1" showInputMessage="1" showErrorMessage="1" sqref="I10:I30" xr:uid="{00000000-0002-0000-0100-000004000000}">
      <formula1>$AJ$2:$AJ$4</formula1>
    </dataValidation>
    <dataValidation type="list" allowBlank="1" showInputMessage="1" showErrorMessage="1" sqref="D10:D23" xr:uid="{00000000-0002-0000-0100-000005000000}">
      <formula1>$AI$2:$AI$5</formula1>
    </dataValidation>
  </dataValidations>
  <pageMargins left="0.7" right="0.7" top="0.75" bottom="0.75" header="0.3" footer="0.3"/>
  <pageSetup paperSize="11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MAPA DE RIESGOS CORRUPCIÓN</vt:lpstr>
      <vt:lpstr>SEGUIMIENTO Y CONTROL</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Humberto Parra</dc:creator>
  <cp:lastModifiedBy>Luis Orlando Barrera Cepeda</cp:lastModifiedBy>
  <cp:lastPrinted>2018-12-21T20:56:07Z</cp:lastPrinted>
  <dcterms:created xsi:type="dcterms:W3CDTF">2016-10-28T13:56:30Z</dcterms:created>
  <dcterms:modified xsi:type="dcterms:W3CDTF">2020-01-30T20:11:42Z</dcterms:modified>
</cp:coreProperties>
</file>