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https://idipronbgta.sharepoint.com/sites/MapadeRiesgosIDIPRON/Documentos compartidos/Riesgos 2026/Mapas de Riesgos de Corrupción/Primer Seguimiento/Evaluación a la Gestión/"/>
    </mc:Choice>
  </mc:AlternateContent>
  <xr:revisionPtr revIDLastSave="150" documentId="13_ncr:1_{B2BD036E-904D-4FA9-885E-432A0AEA0A62}" xr6:coauthVersionLast="47" xr6:coauthVersionMax="47" xr10:uidLastSave="{55AA4F64-ABF1-4F7A-A054-54CD26D9A23D}"/>
  <bookViews>
    <workbookView xWindow="-120" yWindow="-120" windowWidth="20730" windowHeight="11040" tabRatio="822" firstSheet="2" activeTab="4" xr2:uid="{00000000-000D-0000-FFFF-FFFF00000000}"/>
  </bookViews>
  <sheets>
    <sheet name="Datos" sheetId="1" state="hidden" r:id="rId1"/>
    <sheet name="CONTROL DE CAMBIOS" sheetId="7" r:id="rId2"/>
    <sheet name="Riesgo 1" sheetId="3" r:id="rId3"/>
    <sheet name="ENCUESTA DE IMPACTO R2" sheetId="6" r:id="rId4"/>
    <sheet name="Riesgo 2" sheetId="5" r:id="rId5"/>
    <sheet name="ENCUESTA DE IMPACTO R1" sheetId="4" r:id="rId6"/>
    <sheet name="Instructivo" sheetId="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R2aqTR3NK3PEnHmIgTObVb6sglWtTXAwZy/UBV7a+M0="/>
    </ext>
  </extLst>
</workbook>
</file>

<file path=xl/calcChain.xml><?xml version="1.0" encoding="utf-8"?>
<calcChain xmlns="http://schemas.openxmlformats.org/spreadsheetml/2006/main">
  <c r="V18" i="5" l="1" a="1"/>
  <c r="V18" i="5" s="1"/>
  <c r="D29" i="6" l="1"/>
  <c r="D28" i="6"/>
  <c r="D27" i="6"/>
  <c r="D23" i="6"/>
  <c r="C23" i="6"/>
  <c r="Q59" i="5"/>
  <c r="Q58" i="5"/>
  <c r="Q57" i="5"/>
  <c r="Q56" i="5"/>
  <c r="Q55" i="5"/>
  <c r="Q54" i="5"/>
  <c r="Q53" i="5"/>
  <c r="R53" i="5" s="1"/>
  <c r="R56" i="5" s="1"/>
  <c r="Q52" i="5"/>
  <c r="Q51" i="5"/>
  <c r="Q50" i="5"/>
  <c r="Q49" i="5"/>
  <c r="Q48" i="5"/>
  <c r="Q47" i="5"/>
  <c r="Q46" i="5"/>
  <c r="R46" i="5" s="1"/>
  <c r="R49" i="5" s="1"/>
  <c r="Q45" i="5"/>
  <c r="Q44" i="5"/>
  <c r="Q43" i="5"/>
  <c r="Q42" i="5"/>
  <c r="Q41" i="5"/>
  <c r="Q40" i="5"/>
  <c r="Q39" i="5"/>
  <c r="R39" i="5" s="1"/>
  <c r="R42" i="5" s="1"/>
  <c r="Q38" i="5"/>
  <c r="Q37" i="5"/>
  <c r="Q36" i="5"/>
  <c r="Q35" i="5"/>
  <c r="Q34" i="5"/>
  <c r="Q33" i="5"/>
  <c r="Q32" i="5"/>
  <c r="R32" i="5" s="1"/>
  <c r="R35" i="5" s="1"/>
  <c r="Q31" i="5"/>
  <c r="Q30" i="5"/>
  <c r="Q29" i="5"/>
  <c r="Q28" i="5"/>
  <c r="Q27" i="5"/>
  <c r="Q26" i="5"/>
  <c r="Q25" i="5"/>
  <c r="R25" i="5" s="1"/>
  <c r="R28" i="5" s="1"/>
  <c r="Q24" i="5"/>
  <c r="Q23" i="5"/>
  <c r="Q22" i="5"/>
  <c r="Q21" i="5"/>
  <c r="Q20" i="5"/>
  <c r="Q19" i="5"/>
  <c r="Q18" i="5"/>
  <c r="R18" i="5" s="1"/>
  <c r="R21" i="5" s="1"/>
  <c r="G18" i="5"/>
  <c r="H18" i="5" s="1"/>
  <c r="D29" i="4"/>
  <c r="D28" i="4"/>
  <c r="D27" i="4"/>
  <c r="D23" i="4"/>
  <c r="C23" i="4"/>
  <c r="Q59" i="3"/>
  <c r="Q58" i="3"/>
  <c r="Q57" i="3"/>
  <c r="Q56" i="3"/>
  <c r="Q55" i="3"/>
  <c r="Q54" i="3"/>
  <c r="Q53" i="3"/>
  <c r="R53" i="3" s="1"/>
  <c r="R56" i="3" s="1"/>
  <c r="Q52" i="3"/>
  <c r="Q51" i="3"/>
  <c r="Q50" i="3"/>
  <c r="Q49" i="3"/>
  <c r="Q48" i="3"/>
  <c r="Q47" i="3"/>
  <c r="Q46" i="3"/>
  <c r="R46" i="3" s="1"/>
  <c r="R49" i="3" s="1"/>
  <c r="Q45" i="3"/>
  <c r="Q44" i="3"/>
  <c r="Q43" i="3"/>
  <c r="Q42" i="3"/>
  <c r="Q41" i="3"/>
  <c r="Q40" i="3"/>
  <c r="Q39" i="3"/>
  <c r="R39" i="3" s="1"/>
  <c r="R42" i="3" s="1"/>
  <c r="Q38" i="3"/>
  <c r="Q37" i="3"/>
  <c r="Q36" i="3"/>
  <c r="Q35" i="3"/>
  <c r="Q34" i="3"/>
  <c r="Q33" i="3"/>
  <c r="Q32" i="3"/>
  <c r="R32" i="3" s="1"/>
  <c r="R35" i="3" s="1"/>
  <c r="Q31" i="3"/>
  <c r="Q30" i="3"/>
  <c r="Q29" i="3"/>
  <c r="Q28" i="3"/>
  <c r="Q27" i="3"/>
  <c r="Q26" i="3"/>
  <c r="Q25" i="3"/>
  <c r="R25" i="3" s="1"/>
  <c r="R28" i="3" s="1"/>
  <c r="Q24" i="3"/>
  <c r="Q23" i="3"/>
  <c r="Q22" i="3"/>
  <c r="Q21" i="3"/>
  <c r="Q20" i="3"/>
  <c r="Q19" i="3"/>
  <c r="Q18" i="3"/>
  <c r="G18" i="3"/>
  <c r="H18" i="3" s="1"/>
  <c r="R18" i="3" l="1"/>
  <c r="R21" i="3" s="1"/>
  <c r="U18" i="3" s="1"/>
  <c r="T28" i="3"/>
  <c r="T25" i="3" s="1"/>
  <c r="U25" i="3"/>
  <c r="U25" i="5"/>
  <c r="T28" i="5"/>
  <c r="T25" i="5" s="1"/>
  <c r="U18" i="5"/>
  <c r="T21" i="5"/>
  <c r="T18" i="5" s="1"/>
  <c r="W21" i="5" s="1"/>
  <c r="X18" i="5" s="1"/>
  <c r="Y18" i="5" s="1"/>
  <c r="Z18" i="5" s="1"/>
  <c r="T49" i="5"/>
  <c r="T46" i="5" s="1"/>
  <c r="U46" i="5"/>
  <c r="T56" i="3"/>
  <c r="T53" i="3" s="1"/>
  <c r="U53" i="3"/>
  <c r="U53" i="5"/>
  <c r="T56" i="5"/>
  <c r="T53" i="5" s="1"/>
  <c r="T42" i="3"/>
  <c r="T39" i="3" s="1"/>
  <c r="U39" i="3"/>
  <c r="U39" i="5"/>
  <c r="T42" i="5"/>
  <c r="T39" i="5" s="1"/>
  <c r="U46" i="3"/>
  <c r="T49" i="3"/>
  <c r="T46" i="3" s="1"/>
  <c r="U32" i="3"/>
  <c r="T35" i="3"/>
  <c r="T32" i="3" s="1"/>
  <c r="T35" i="5"/>
  <c r="T32" i="5" s="1"/>
  <c r="U32" i="5"/>
  <c r="T21" i="3" l="1"/>
  <c r="T18" i="3" s="1"/>
  <c r="V18" i="3" s="1" a="1"/>
  <c r="V18" i="3" s="1"/>
  <c r="W21" i="3" s="1"/>
  <c r="X18" i="3" s="1"/>
  <c r="Y18" i="3" s="1"/>
  <c r="Z1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<sst xmlns="http://schemas.openxmlformats.org/spreadsheetml/2006/main" count="664" uniqueCount="284">
  <si>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</si>
  <si>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</si>
  <si>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</si>
  <si>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</si>
  <si>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</si>
  <si>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</si>
  <si>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</si>
  <si>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</si>
  <si>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</si>
  <si>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</si>
  <si>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</si>
  <si>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</si>
  <si>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</si>
  <si>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</si>
  <si>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</si>
  <si>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</si>
  <si>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</si>
  <si>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</si>
  <si>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</si>
  <si>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</si>
  <si>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</si>
  <si>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</si>
  <si>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</si>
  <si>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</si>
  <si>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</si>
  <si>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</si>
  <si>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</si>
  <si>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</si>
  <si>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</si>
  <si>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</si>
  <si>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</si>
  <si>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</si>
  <si>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</si>
  <si>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</si>
  <si>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</si>
  <si>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</si>
  <si>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</si>
  <si>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</si>
  <si>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</si>
  <si>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</si>
  <si>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</si>
  <si>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</si>
  <si>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</si>
  <si>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</si>
  <si>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</si>
  <si>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</si>
  <si>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</si>
  <si>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</si>
  <si>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</si>
  <si>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</si>
  <si>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</si>
  <si>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</si>
  <si>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</si>
  <si>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</si>
  <si>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</si>
  <si>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</si>
  <si>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</si>
  <si>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</si>
  <si>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</si>
  <si>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</si>
  <si>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</si>
  <si>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</si>
  <si>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</si>
  <si>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</si>
  <si>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CONTROL DE CAMBIOS</t>
  </si>
  <si>
    <t>A continuación se presentan los cambios realizados de los riesgos en el proceso</t>
  </si>
  <si>
    <t xml:space="preserve">FECHA </t>
  </si>
  <si>
    <t>CAMBIO REALIZADO</t>
  </si>
  <si>
    <r>
      <rPr>
        <b/>
        <sz val="11"/>
        <color theme="1"/>
        <rFont val="Calibri"/>
        <family val="2"/>
        <scheme val="minor"/>
      </rPr>
      <t>Riesgo #1:</t>
    </r>
    <r>
      <rPr>
        <sz val="11"/>
        <color theme="1"/>
        <rFont val="Calibri"/>
        <family val="2"/>
        <scheme val="minor"/>
      </rPr>
      <t xml:space="preserve"> Se actualiza la fecha para la ejecución de las acciones a implementar para el fortalecimiento a: 01/01/2026 - 31/12/2026</t>
    </r>
  </si>
  <si>
    <r>
      <rPr>
        <b/>
        <sz val="11"/>
        <color theme="1"/>
        <rFont val="Calibri"/>
        <family val="2"/>
        <scheme val="minor"/>
      </rPr>
      <t xml:space="preserve">Riesgo #2: </t>
    </r>
    <r>
      <rPr>
        <sz val="11"/>
        <color theme="1"/>
        <rFont val="Calibri"/>
        <family val="2"/>
        <scheme val="minor"/>
      </rPr>
      <t>Se actualiza la fecha para la ejecución de las acciones a implementar para el fortalecimiento a: 01/01/2026 - 31/12/2026</t>
    </r>
  </si>
  <si>
    <t>Se podrán incluir más filas de acuerdo a la cambios realizados</t>
  </si>
  <si>
    <t>DIRECCIONAMIENTO ESTRATÉGICO</t>
  </si>
  <si>
    <t>CÓDIGO</t>
  </si>
  <si>
    <t>E-DES-FT-020</t>
  </si>
  <si>
    <t>VERSIÓN</t>
  </si>
  <si>
    <t>04</t>
  </si>
  <si>
    <t>MAPA DE RIESGOS DE CORRUPCIÓN</t>
  </si>
  <si>
    <t>PÁGINA</t>
  </si>
  <si>
    <t>1 de 2</t>
  </si>
  <si>
    <t>VIGENTE DESDE</t>
  </si>
  <si>
    <t>FECHA DE ACTUALIZACIÓN</t>
  </si>
  <si>
    <t>PROCESO</t>
  </si>
  <si>
    <t>EVALUACIÓN A LA GESTIÓN</t>
  </si>
  <si>
    <t>OBJETIVO DEL PROCESO</t>
  </si>
  <si>
    <t>Evaluar el nivel de desarrollo y grado de efectividad del Sistema de Control Interno, mediante la revisión, evaluación y seguimiento a la gestión de los procesos con un enfoque basado en riesgos, para generar alertas y recomendaciones que contribuyan al mejoramiento continuo, en el marco de los roles establecidos para las oficinas de control interno.</t>
  </si>
  <si>
    <t>ALCANCE DEL PROCESO</t>
  </si>
  <si>
    <t>Inicia con planeación y planificación del Plan Anual de Auditorías, seguido de la ejecución de actividades y autoevaluación al proceso para finalizar con la presentación de los resultados de la evaluación del Sistema de Control Interno al Comité Institucional de Coordinación de Control Interno, el seguimiento a los planes de mejoramiento y a los compromisos establecidos.</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</si>
  <si>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</si>
  <si>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</si>
  <si>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</si>
  <si>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</si>
  <si>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</si>
  <si>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</si>
  <si>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</si>
  <si>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</si>
  <si>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</si>
  <si>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</si>
  <si>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</si>
  <si>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</si>
  <si>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</si>
  <si>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</si>
  <si>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</si>
  <si>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</si>
  <si>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</si>
  <si>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</si>
  <si>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</si>
  <si>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</si>
  <si>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</si>
  <si>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</si>
  <si>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</si>
  <si>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</si>
  <si>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</si>
  <si>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</si>
  <si>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</si>
  <si>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</si>
  <si>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</si>
  <si>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</si>
  <si>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</si>
  <si>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</si>
  <si>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</si>
  <si>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</si>
  <si>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</si>
  <si>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</si>
  <si>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</si>
  <si>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</si>
  <si>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</si>
  <si>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</si>
  <si>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</si>
  <si>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</si>
  <si>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Primacía de Intereses particulares sobre intereses generales en los procesos de Auditorías Internas.
Inobservancia de los Principios Éticos en el desarrollo de las Auditorías Internas:  Integridad, objetividad, confidencialidad, competencia profesional y conflicto de intereses por parte del equipo Auditor.</t>
  </si>
  <si>
    <t>Posibilidad de manipulación de los resultados de las auditorias y/o seguimientos por parte del equipo auditor a favor del proceso evaluado o de terceros</t>
  </si>
  <si>
    <t xml:space="preserve">Informes de Auditoría sesgados lo que expondría a la entidad a la materialización de riesgos, pudiendo impactar el cumplimiento de objetivos y generar observaciones y hallazgos de entes de vigilancia y control </t>
  </si>
  <si>
    <t xml:space="preserve">El/ la Jefe de la Oficina de Control Interno </t>
  </si>
  <si>
    <t>Anualmente</t>
  </si>
  <si>
    <t xml:space="preserve"> 
Verificar la rotación del equipo auditor en las distintas actividades programadas</t>
  </si>
  <si>
    <t xml:space="preserve">Las asignaciones de las actividades programadas en el plan de auditoría se realizan de acuerdo a criterio de la Jefatura de la Oficina, y teniendo en cuenta los recursos disponibles </t>
  </si>
  <si>
    <t>En los casos en los que se identifique que no es posible la rotación del equipo auditor, se realizará el ejercicio con el apoyo de otro miembro del equipo auditor</t>
  </si>
  <si>
    <t>Plan Anual de Auditorías Internas
S-EVG-FT-002</t>
  </si>
  <si>
    <t>FUERTE (Siempre se Ejecuta)</t>
  </si>
  <si>
    <t>1. Revisar los papeles de trabajo y emitir un nuevo informe de auditoría
2. Poner en conocimiento de los entes de control correspondientes la situación presentada</t>
  </si>
  <si>
    <t>Cada vez que ingrese un nuevo miembro al equipo se debe socializar: Manual Estatuto de Auditoría S-EVG-MA-003 y los procedimientos de la Oficina</t>
  </si>
  <si>
    <t>01/01/2026 - 31/12/2026</t>
  </si>
  <si>
    <t>La Jefe de la Oficina de Control Interno realizó durante el primer cuatrimestre del año la asignación de responsabilidades a los miembros del equipo de trabajo de acuerdo con los recursos disponibles para el cumplimiento del Plan Anual de Auditorías Internas 2026.
Se anexa el Plan Anual de Auditorías Internas aprobado para la vigencia 2026 y dos actas de reunión del equipo de la Oficina de Control Interno en las que se socializaron los cambios o rotaciones de personal para la realización de las actividades programadas en el Plan Anual de Auditorías Internas 2026.</t>
  </si>
  <si>
    <t>Se realizó socialización del Manual Estatuto de Auditoría S-EVG-MA-003 y otros documentos como el Código de Ética, el Plan Anual de Auditoría y la Carta de Representación en las reuniones del equipo de trabajo de la Oficina de Control Interno los días 04 de febrero y 25 de marzo de 2026 con motivo del ingreso de nuevos miembros al equipo de la Oficina de Control Interno.
Se anexan dos (2) actas de reunión y las dos (2) presentaciones de las reuniones del equipo de trabajo de la Oficina de Control Interno.</t>
  </si>
  <si>
    <t>No se registraron materializaciones durante este periodo.</t>
  </si>
  <si>
    <t>En referencia al control 1 es de mencionar que durante el mes de marzo se realizó modificación del Plan Anual de Auditorías Internas (PAAI) el cual fue aprobado por el Comité Institucional de Coordinación de Control Interno en su versión 2 el día 26 de marzo de 2026 según consta en acta de reunión firmada. Cabe indicar que con base en las modificaciones efectuadas al PAAI se realizó revisión y asignación de actividades al equipo de la Oficina de Control Interno.</t>
  </si>
  <si>
    <t xml:space="preserve">Control No. 1: Se evidencia la aplicación del control con el Plan de Auditorias 2026 en donde se  asignan las responsabilidades en el equipo de trabajo
Accion de Fortalecimiento:  Se evidencia la realización de reuniones en donde se socializa el Manual Estatuto de Auditoría </t>
  </si>
  <si>
    <r>
      <rPr>
        <b/>
        <sz val="10"/>
        <color rgb="FF000000"/>
        <rFont val="Times New Roman"/>
        <family val="1"/>
      </rPr>
      <t>CONTROL 1:</t>
    </r>
    <r>
      <rPr>
        <sz val="10"/>
        <color rgb="FF000000"/>
        <rFont val="Times New Roman"/>
        <family val="1"/>
      </rPr>
      <t xml:space="preserve"> Se verificó la aplicación del control mediante la evidencia documental presentada, consistente en el documento </t>
    </r>
    <r>
      <rPr>
        <b/>
        <i/>
        <sz val="10"/>
        <color rgb="FF000000"/>
        <rFont val="Times New Roman"/>
        <family val="1"/>
      </rPr>
      <t>"Plan Anual de Auditorías Internas V1"</t>
    </r>
    <r>
      <rPr>
        <sz val="10"/>
        <color rgb="FF000000"/>
        <rFont val="Times New Roman"/>
        <family val="1"/>
      </rPr>
      <t xml:space="preserve">, aprobado el 17 de Diciembre de 2025.
De igual forma, se observa cumplimiento de la </t>
    </r>
    <r>
      <rPr>
        <b/>
        <sz val="10"/>
        <color rgb="FF000000"/>
        <rFont val="Times New Roman"/>
        <family val="1"/>
      </rPr>
      <t>ACCIÓN DE FORTALECIMIENTO</t>
    </r>
    <r>
      <rPr>
        <sz val="10"/>
        <color rgb="FF000000"/>
        <rFont val="Times New Roman"/>
        <family val="1"/>
      </rPr>
      <t xml:space="preserve"> a través de las Actas de reunión de Equipo primario, celebradas el 04 de Febrero y 25 de Marzo de 2026; en las cuales se socializó el </t>
    </r>
    <r>
      <rPr>
        <b/>
        <i/>
        <sz val="10"/>
        <color rgb="FF000000"/>
        <rFont val="Times New Roman"/>
        <family val="1"/>
      </rPr>
      <t>Manual del Estatuto de Auditoria</t>
    </r>
    <r>
      <rPr>
        <sz val="10"/>
        <color rgb="FF000000"/>
        <rFont val="Times New Roman"/>
        <family val="1"/>
      </rPr>
      <t xml:space="preserve">, aclarando la confidencialidad y reserva tanto en la información como en los documentos; y la objetividad que se debe tener en las auditorías a realizar. 
</t>
    </r>
    <r>
      <rPr>
        <b/>
        <sz val="10"/>
        <color rgb="FF000000"/>
        <rFont val="Times New Roman"/>
        <family val="1"/>
      </rPr>
      <t>No se ha presentado materialización del riesgo.</t>
    </r>
  </si>
  <si>
    <t>No. De columnas en la matriz de riesgo que se desplaza en el eje de la probabilidad.</t>
  </si>
  <si>
    <t>PRODUCTO O REGISTRO QUE QUEDA DE LA EJECUCIÓN DE LAS ACCIONES PARA FORTALECER EL RIESGO</t>
  </si>
  <si>
    <t>Listados de asistencia, presentaciones realizadas</t>
  </si>
  <si>
    <t>El/ la Jefe de la Oficina de Control Interno</t>
  </si>
  <si>
    <t>Cada vez que se presenta un informe de auditoría o seguimiento</t>
  </si>
  <si>
    <t xml:space="preserve">Revisar y aprobar los informes emitidos de conformidad con las evidencias y/o papeles de trabajo. </t>
  </si>
  <si>
    <t>Se recibe informe proyectado y papeles de trabajo (cuando aplica) a través de correo electrónico y se verifica que lo que se incluya en el informe concuerde con lo observado en el transcurso de la auditoría y/o seguimiento de acuerdo con las evidencias y/o papeles de trabajo</t>
  </si>
  <si>
    <t>En caso de detectar que el informe no refleja las situaciones encontradas y evidenciadas en los papeles de trabajo, se devuelve al equipo auditor para que sea corregido.</t>
  </si>
  <si>
    <t>Correo electrónico
Informe de auditoría S-EVG-FT-006 
Seguimiento a la gestión e informes de ley S-EVG-FT-009
Memorandos de notificación</t>
  </si>
  <si>
    <t>Durante el primer cuatrimestre de 2026 la Jefe de la Oficina de Control Interno adelantó revisión y aprobación de informes de Ley y/o de seguimiento producto de lo cual se anexan (8) correos electrónicos, (8) informes de ley y/o de seguimiento a la gestión y sus respectivos (8) memorandos de notificación para un total de 24 documentos soporte.</t>
  </si>
  <si>
    <t>No Aplica</t>
  </si>
  <si>
    <t>Control No. 2: Se evidencia la aplicación del control con los correos en donde la jefe de la OCI realiza la revisión y comentarios a los informes de auditorias desarrollados por su equipo ed trabajo; de igual forma se evidencia con la firma de la Jefe a los informes de auditorias en su versión final.</t>
  </si>
  <si>
    <r>
      <rPr>
        <b/>
        <sz val="10"/>
        <rFont val="Times New Roman"/>
        <family val="1"/>
      </rPr>
      <t>CONTROL 2:</t>
    </r>
    <r>
      <rPr>
        <sz val="10"/>
        <rFont val="Times New Roman"/>
        <family val="1"/>
      </rPr>
      <t xml:space="preserve"> Se verificó la aplicación del control mediante la evidencia documental presentada, consistente en los </t>
    </r>
    <r>
      <rPr>
        <b/>
        <sz val="10"/>
        <rFont val="Times New Roman"/>
        <family val="1"/>
      </rPr>
      <t xml:space="preserve">Informes de seguimiento de: </t>
    </r>
    <r>
      <rPr>
        <b/>
        <i/>
        <sz val="10"/>
        <rFont val="Times New Roman"/>
        <family val="1"/>
      </rPr>
      <t xml:space="preserve">"Gestión de Comité de Conciliación y Defensa Judicial", "Medidas de Austeridad en el gasto Público", "Directiva No. 008 de 2021", "Mapa de Riesgos de Corrupción, Gestión, Fiscales, LA/FT", "Ejecución de Metas físicas y presupuestales PDD", "SIPROJ WEB", "Planes de Mejoramiento Internos y Externos", </t>
    </r>
    <r>
      <rPr>
        <b/>
        <sz val="10"/>
        <rFont val="Times New Roman"/>
        <family val="1"/>
      </rPr>
      <t xml:space="preserve"> y </t>
    </r>
    <r>
      <rPr>
        <b/>
        <i/>
        <sz val="10"/>
        <rFont val="Times New Roman"/>
        <family val="1"/>
      </rPr>
      <t>"Uso del Software legal"</t>
    </r>
    <r>
      <rPr>
        <b/>
        <sz val="10"/>
        <rFont val="Times New Roman"/>
        <family val="1"/>
      </rPr>
      <t>.</t>
    </r>
    <r>
      <rPr>
        <sz val="10"/>
        <rFont val="Times New Roman"/>
        <family val="1"/>
      </rPr>
      <t xml:space="preserve">
De igual forma, se observan los correos de revisión de los Informes por parte de la Jefe OCI, y los memorandos de notificación de los mismos a los respectivos procesos.
</t>
    </r>
    <r>
      <rPr>
        <b/>
        <sz val="10"/>
        <rFont val="Times New Roman"/>
        <family val="1"/>
      </rPr>
      <t>No se ha presentado materialización del riesgo.</t>
    </r>
  </si>
  <si>
    <t>ADECUADO</t>
  </si>
  <si>
    <t>COMPLETA</t>
  </si>
  <si>
    <t xml:space="preserve">El/la auditor/a líder designado para cada auditoria y/o seguimiento </t>
  </si>
  <si>
    <t>Mensualmente</t>
  </si>
  <si>
    <t>Controlar que se cumpla con las actividades programadas</t>
  </si>
  <si>
    <t>Presentando los avances en reunión de equipo primario de la oficina</t>
  </si>
  <si>
    <t>En caso de que se detecten retrasos o incumplimientos, se establecen actividades de contingencia que permitan cumplir lo programado.</t>
  </si>
  <si>
    <t>Acta de reunión A-GDO-FT-004
Registro de asistencia A-GCH-FT-010
Presentación</t>
  </si>
  <si>
    <t>Se hizo la revisión de las actividades programadas y ejecutadas del Plan Anual de Auditoría Interna en las reuniones del equipo de trabajo de la Oficina de Control Interno, las cuales fueron realizadas los días 04 de febrero, 25 de marzo y 23 de abril de 2026. Adicionalmente se establecieron las actividades pendientes de entrega según lista de compromisos a cada uno de los miembros del equipo de trabajo de la OCI.
La ejecución del control se encuentra soportada con (3) actas de reunión firmadas, (3) presentaciones de PowerPoint y (3) listados de asistencia.</t>
  </si>
  <si>
    <t>Control No. 3: Se evidencia la realización de reuniones del equipo de la Oficina de Control Interno en donde se desarrollan diferentes temas relacionados con la gestión de la dependencia; sin embargo no se evidencia con los soportes que se adjuntan, que los auditores líderes presenten los avances logrados en las auditorías que tienen a cargo.</t>
  </si>
  <si>
    <r>
      <rPr>
        <b/>
        <sz val="10"/>
        <rFont val="Times New Roman"/>
        <family val="1"/>
      </rPr>
      <t>CONTROL 3:</t>
    </r>
    <r>
      <rPr>
        <sz val="10"/>
        <rFont val="Times New Roman"/>
        <family val="1"/>
      </rPr>
      <t xml:space="preserve"> Se verificó la aplicación del control mediante la evidencia documental presentada, consistente en las actas de reunión de Equipo primario, celebradas el </t>
    </r>
    <r>
      <rPr>
        <b/>
        <sz val="10"/>
        <rFont val="Times New Roman"/>
        <family val="1"/>
      </rPr>
      <t>04 de Febrero, 25 de Marzo, y 23 de Abril de 2026</t>
    </r>
    <r>
      <rPr>
        <sz val="10"/>
        <rFont val="Times New Roman"/>
        <family val="1"/>
      </rPr>
      <t xml:space="preserve">, en las cuales se revisaron los avances de las actividades a cargo de la Oficina.
De igual forma, se observan los listados de asistencia y las presentaciones realizadas en las citadas reuniones.
</t>
    </r>
    <r>
      <rPr>
        <b/>
        <sz val="10"/>
        <rFont val="Times New Roman"/>
        <family val="1"/>
      </rPr>
      <t>No se ha presentado materialización del riesgo.</t>
    </r>
  </si>
  <si>
    <t>Vr. 02; 13/03/2024</t>
  </si>
  <si>
    <t>FORMATO PARA DETERMINAR EL IMPACTO</t>
  </si>
  <si>
    <t xml:space="preserve">Nº </t>
  </si>
  <si>
    <t xml:space="preserve">PREGUNTA </t>
  </si>
  <si>
    <t>RESPUESTA</t>
  </si>
  <si>
    <t>SI EL RIESGO DE CORRUPCIÓN SE MATERIALIZA PODRÍA...</t>
  </si>
  <si>
    <t>¿Afectar al grupo de funcionarios del proceso?</t>
  </si>
  <si>
    <t>X</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</si>
  <si>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</si>
  <si>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</si>
  <si>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</si>
  <si>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</si>
  <si>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</si>
  <si>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</si>
  <si>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</si>
  <si>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</si>
  <si>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</si>
  <si>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</si>
  <si>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</si>
  <si>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</si>
  <si>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</si>
  <si>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</si>
  <si>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</si>
  <si>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</si>
  <si>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</si>
  <si>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</si>
  <si>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</si>
  <si>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</si>
  <si>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rPr>
        <sz val="11"/>
        <color theme="1"/>
        <rFont val="Noto Sans Symbols"/>
      </rP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</si>
  <si>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</si>
  <si>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</si>
  <si>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</si>
  <si>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</si>
  <si>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2 de 2</t>
  </si>
  <si>
    <t>Debilidades en los controles del uso de la información a la que se accede en los procesos de seguimiento y/o auditoría</t>
  </si>
  <si>
    <t>Posibilidad de uso indebido de  información confidencial o privilegiada por parte del equipo Auditor, en favor propio o de terceros</t>
  </si>
  <si>
    <t xml:space="preserve">Deterioro de la imagen y credibilidad de la Oficina de Control Interno
Filtración de la información confidencial o privilegiada de los procesos auditados
Pérdida de información 
Uso indebido de información lo que expondría a la entidad a la materialización de riesgos, pudiendo impactar el cumplimiento de objetivos y generar observaciones y hallazgos de entes de vigilancia y control </t>
  </si>
  <si>
    <t>Cada vez que se solicita información al proceso auditado</t>
  </si>
  <si>
    <t xml:space="preserve">Revisar y aprobar las solicitudes de información </t>
  </si>
  <si>
    <t xml:space="preserve">Se recibe por correo electrónico la proyección de solicitudes de información y se verifica que la información solicitada corresponda al alcance definido para el proceso auditor. </t>
  </si>
  <si>
    <t>En caso de que se detecte información que no corresponda al alcance definido, se ajusta la solicitud o se excluye de la misma y se envía la solicitud aprobada a radicar</t>
  </si>
  <si>
    <t>Correo electrónico
Memorando de solicitud de información</t>
  </si>
  <si>
    <t>1. Poner en conocimiento de los entes de control correspondientes la situación presentada</t>
  </si>
  <si>
    <t>1.Socializar al equipo de la Oficina de Control Interno, el Manual Estatuto de Auditoría S-EVG-MA-003 y los procedimientos de la Oficina</t>
  </si>
  <si>
    <t>Se realizó revisión de las solicitudes de información para su posterior envío mediante memorando de solicitud de información y/o vía correo electrónico institucional para la elaboración de informes y seguimientos de Ley. Se anexan como evidencias (3) correos electrónicos y (3) memorandos de solicitud de información con motivo de la realización de auditoría interna.</t>
  </si>
  <si>
    <t>Se realizó socialización del Manual Estatuto de Auditoría S-EVG-MA-003 y otros documentos como el Código de Ética, el Plan Anual de Auditoría y la Carta de Representación en las reuniones del equipo de trabajo de la Oficina de Control Interno los días 04 de febrero y 25 de marzo de 2026 con motivo del ingreso de nuevos miembros al equipo de la Oficina de Control Interno.
Se anexan dos (2) listados de asistencia y dos (2) presentaciones de las reuniones de equipo de la Oficina de Control Interno.</t>
  </si>
  <si>
    <t>Control No. 1: Se evidencia la aplicación del control con el envío de correos revisados y firmados por parte de la líder del proceso (Jefe de la Oficina de Control Interno) solicitando información a los proecsos auditados.
Acción de fortalecimiento: Se evidencia el desarrollo de reuniones en donde se socializa el Manua Estatuto de Auditoría de la entidad d a los Auditores de la OCI</t>
  </si>
  <si>
    <r>
      <rPr>
        <b/>
        <sz val="10"/>
        <rFont val="Times New Roman"/>
        <family val="1"/>
      </rPr>
      <t>CONTROL 1:</t>
    </r>
    <r>
      <rPr>
        <sz val="10"/>
        <rFont val="Times New Roman"/>
        <family val="1"/>
      </rPr>
      <t xml:space="preserve"> Se verificó la aplicación del control mediante la evidencia documental presentada, consistente en los memorandos de Solicitud de Información No.1, No.2 y No. 3, realizados en el marco de: </t>
    </r>
    <r>
      <rPr>
        <b/>
        <i/>
        <sz val="10"/>
        <rFont val="Times New Roman"/>
        <family val="1"/>
      </rPr>
      <t>"Auditoría al Proceso de Gestión Contractual"</t>
    </r>
    <r>
      <rPr>
        <sz val="10"/>
        <rFont val="Times New Roman"/>
        <family val="1"/>
      </rPr>
      <t xml:space="preserve">; las cuales fueron revisadas previamente por la Jefe OCI, como consta en los correos electronicos allegados como soportes.
De igual forma, se observa cumplimiento de la </t>
    </r>
    <r>
      <rPr>
        <b/>
        <sz val="10"/>
        <rFont val="Times New Roman"/>
        <family val="1"/>
      </rPr>
      <t>ACCIÓN DE FORTALECIMIENTO</t>
    </r>
    <r>
      <rPr>
        <sz val="10"/>
        <rFont val="Times New Roman"/>
        <family val="1"/>
      </rPr>
      <t xml:space="preserve"> a través de las Actas de reunión de Equipo primario, celebradas el 04 de Febrero y 25 de Marzo de 2026; en las cuales se socializó el </t>
    </r>
    <r>
      <rPr>
        <b/>
        <i/>
        <sz val="10"/>
        <rFont val="Times New Roman"/>
        <family val="1"/>
      </rPr>
      <t>Manual del Estatuto de Auditoria</t>
    </r>
    <r>
      <rPr>
        <sz val="10"/>
        <rFont val="Times New Roman"/>
        <family val="1"/>
      </rPr>
      <t xml:space="preserve">, aclarando la confidencialidad y reserva tanto en la información como en los documentos; y la objetividad que se debe tener en las auditorías a realizar. 
</t>
    </r>
    <r>
      <rPr>
        <b/>
        <sz val="10"/>
        <rFont val="Times New Roman"/>
        <family val="1"/>
      </rPr>
      <t>No se ha presentado materialización del riesgo.</t>
    </r>
  </si>
  <si>
    <t xml:space="preserve">El / la Jefe de la Oficina de Control Interno </t>
  </si>
  <si>
    <t>Cada vez que ingrese un miembro al equipo auditor</t>
  </si>
  <si>
    <t xml:space="preserve">Validar el acceso a la carpeta digital en el momento del ingreso de cada equipo auditor </t>
  </si>
  <si>
    <t>Mediante el formato de gestión de Usuarios E-GTIC-FT-018 se autoriza el acceso a la carpeta digital a los miembros del equipo</t>
  </si>
  <si>
    <t>Se reitera la solicitud a la oficina de TICS, indicando el número de caso registrado en ARANDA</t>
  </si>
  <si>
    <t>Formato de gestión de Usuarios E-GTIC-FT-018 
Correo electrónico de reiteración</t>
  </si>
  <si>
    <t>En el periodo del primer cuatrimestre de 2026 se enviaron tres (3) solicitudes en el formato de Gestión de Usuarios E-GTIC-FT-018 a la Oficina de TIC autorizando el acceso a los nuevos miembros del equipo de la Oficina de Control Interno.</t>
  </si>
  <si>
    <t xml:space="preserve">Control No. 2: Se evidencia la aplicación del control con el envío de los formatos gestión de Usuarios E-GTIC-FT-018 validando el ingreso a las carpetas digitales a los nuevos miembros del equipo 
</t>
  </si>
  <si>
    <r>
      <rPr>
        <b/>
        <sz val="10"/>
        <color rgb="FF000000"/>
        <rFont val="Arial"/>
      </rPr>
      <t>CONTROL 2:</t>
    </r>
    <r>
      <rPr>
        <sz val="10"/>
        <color rgb="FF000000"/>
        <rFont val="Arial"/>
      </rPr>
      <t xml:space="preserve"> Se verificó la aplicación del control mediante la evidencia documental presentada, consistente en el diligenciamiento del </t>
    </r>
    <r>
      <rPr>
        <b/>
        <i/>
        <sz val="10"/>
        <color rgb="FF000000"/>
        <rFont val="Arial"/>
      </rPr>
      <t>Formato E-GTIC-FT-014</t>
    </r>
    <r>
      <rPr>
        <sz val="10"/>
        <color rgb="FF000000"/>
        <rFont val="Arial"/>
      </rPr>
      <t xml:space="preserve"> (con la respectiva firma del Jefe OCI).
</t>
    </r>
    <r>
      <rPr>
        <b/>
        <sz val="10"/>
        <color rgb="FF000000"/>
        <rFont val="Arial"/>
      </rPr>
      <t>Recomendación:</t>
    </r>
    <r>
      <rPr>
        <sz val="10"/>
        <color rgb="FF000000"/>
        <rFont val="Arial"/>
      </rPr>
      <t xml:space="preserve"> Ajustar la redacción de las columnas </t>
    </r>
    <r>
      <rPr>
        <i/>
        <sz val="10"/>
        <color rgb="FF000000"/>
        <rFont val="Arial"/>
      </rPr>
      <t>"CÓMO SE REALIZA LA ACTIVIDAD DE CONTROL"</t>
    </r>
    <r>
      <rPr>
        <sz val="10"/>
        <color rgb="FF000000"/>
        <rFont val="Arial"/>
      </rPr>
      <t xml:space="preserve"> y </t>
    </r>
    <r>
      <rPr>
        <i/>
        <sz val="10"/>
        <color rgb="FF000000"/>
        <rFont val="Arial"/>
      </rPr>
      <t>"EVIDENCIA DE LA EJECUCIÓN DEL CONTROL"</t>
    </r>
    <r>
      <rPr>
        <sz val="10"/>
        <color rgb="FF000000"/>
        <rFont val="Arial"/>
      </rPr>
      <t xml:space="preserve">, teniendo en cuenta el </t>
    </r>
    <r>
      <rPr>
        <b/>
        <sz val="10"/>
        <color rgb="FF000000"/>
        <rFont val="Arial"/>
      </rPr>
      <t>Código</t>
    </r>
    <r>
      <rPr>
        <sz val="10"/>
        <color rgb="FF000000"/>
        <rFont val="Arial"/>
      </rPr>
      <t xml:space="preserve"> del formato que consta como soporte.
</t>
    </r>
    <r>
      <rPr>
        <b/>
        <sz val="10"/>
        <color rgb="FF000000"/>
        <rFont val="Arial"/>
      </rPr>
      <t>No se ha presentado materialización del riesgo.</t>
    </r>
  </si>
  <si>
    <t xml:space="preserve">Cada miembro del grupo auditor </t>
  </si>
  <si>
    <t>En el momento de terminación del contrato.</t>
  </si>
  <si>
    <t xml:space="preserve">Verificar que todos los documentos generados durante el proceso auditor o de seguimiento sean entregados y archivados </t>
  </si>
  <si>
    <t>Se realiza el diligenciamiento y entrega al Jefe de la OCI, el formato INVENTARIO ÚNICO DOCUMENTAL, código A-GDO-FT-018 verificando que todos los documentos generados durante el proceso auditor o de seguimiento  sean entregados y archivados</t>
  </si>
  <si>
    <t>En el caso de que no se entregue o no esté completamente diligenciado el formato INVENTARIO ÚNICO DOCUMENTAL, A-GDO-FT-018, no se tramitará la Certificación final de cumplimiento de contrato A-GCO-FT-005</t>
  </si>
  <si>
    <t>Formato INVENTARIO ÚNICO DOCUMENTAL  A-GDO-FT-018</t>
  </si>
  <si>
    <t>Se realizó una (1) entrega de documentos del equipo de trabajo de la Oficina de Control Interno mediante el formato INVENTARIO ÚNICO DOCUMENTAL A-GDO-FT-018 para verificación de la Jefe de la Oficina Control Interno en relación a los informes y seguimientos efectuados en el primer cuatrimestre de 2026 de acuerdo con el cronograma de actividades del PAAI 2026 versión 2.</t>
  </si>
  <si>
    <t xml:space="preserve">Control No. 3: Se evidencia la aplicación del control con el diligenciamiento del formato Inventario Único Documental A-GDO-FT-018 firmado por la Jefe de la Oficina de Control Interno evidenciando la entrega de la información del funcionario saliente
</t>
  </si>
  <si>
    <r>
      <rPr>
        <b/>
        <sz val="10"/>
        <rFont val="Times New Roman"/>
        <family val="1"/>
      </rPr>
      <t>CONTROL 3:</t>
    </r>
    <r>
      <rPr>
        <sz val="10"/>
        <rFont val="Times New Roman"/>
        <family val="1"/>
      </rPr>
      <t xml:space="preserve"> Se verificó la aplicación del control mediante la evidencia documental presentada, consistente en el diligenciamiento del </t>
    </r>
    <r>
      <rPr>
        <b/>
        <i/>
        <sz val="10"/>
        <rFont val="Times New Roman"/>
        <family val="1"/>
      </rPr>
      <t>Formato INVENTARIO ÚNICO DOCUMENTAL  A-GDO-FT-018</t>
    </r>
    <r>
      <rPr>
        <sz val="10"/>
        <rFont val="Times New Roman"/>
        <family val="1"/>
      </rPr>
      <t xml:space="preserve"> (con la respectiva firma del Jefe OCI).
</t>
    </r>
    <r>
      <rPr>
        <b/>
        <sz val="10"/>
        <rFont val="Times New Roman"/>
        <family val="1"/>
      </rPr>
      <t>No se ha presentado materialización del riesgo.</t>
    </r>
  </si>
  <si>
    <t>El/la auxiliar administrativo/a</t>
  </si>
  <si>
    <t>Al ingreso de un miembro del equipo auditor</t>
  </si>
  <si>
    <t>Verificar la firma y entrega del Acuerdo de Confidencialidad</t>
  </si>
  <si>
    <t>Se realiza la verificación del diligenciamiento, firma y entrega en el formato de Acuerdo de Confidencialidad y de no divulgación de la información E-GTIC-FT-015</t>
  </si>
  <si>
    <t>En caso de detectar que algun miembro del equipo no ha aportado el formato, se solicita su entrega</t>
  </si>
  <si>
    <t xml:space="preserve"> Acuerdo de Confidencialidad y de no diuvulgación de la información E-GTIC-FT-015</t>
  </si>
  <si>
    <t>En el primer cuatrimestre de 2026 se presentaron ocho ingresos de nuevos miembros al equipo de trabajo de la Oficina de Control Interno y con motivo de ello se diligenciaron (8) formatos del Acuerdo de Confidencialidad y de no divulgación de la información E-GTIC-FT-015.</t>
  </si>
  <si>
    <t>Control No. 4 : Se evidencia la aplicación del control con los formatos de acuerdos de confidencialidad firmado pór los nuevos miembros del equipo de la OFicina de Control Interno.</t>
  </si>
  <si>
    <r>
      <rPr>
        <b/>
        <sz val="10"/>
        <rFont val="Times New Roman"/>
        <family val="1"/>
      </rPr>
      <t>CONTROL 4:</t>
    </r>
    <r>
      <rPr>
        <sz val="10"/>
        <rFont val="Times New Roman"/>
        <family val="1"/>
      </rPr>
      <t xml:space="preserve"> Se verificó la aplicación del control mediante la evidencia documental presentada, consistente en el diligenciamiento del </t>
    </r>
    <r>
      <rPr>
        <b/>
        <i/>
        <sz val="10"/>
        <rFont val="Times New Roman"/>
        <family val="1"/>
      </rPr>
      <t>Formato ACUERDO DE CONFIDENCIALIDAD Y DE NO DIVULGACIÓN DE LA INFORMACIÓN E-GTIC-FT-015</t>
    </r>
    <r>
      <rPr>
        <sz val="10"/>
        <rFont val="Times New Roman"/>
        <family val="1"/>
      </rPr>
      <t xml:space="preserve">.
</t>
    </r>
    <r>
      <rPr>
        <b/>
        <sz val="10"/>
        <rFont val="Times New Roman"/>
        <family val="1"/>
      </rPr>
      <t>No se ha presentado materialización del riesgo.</t>
    </r>
  </si>
  <si>
    <t>Criterios para calificar la probabilidad de los riesgos de corrupción</t>
  </si>
  <si>
    <t>MATRIZ DE RIESGO</t>
  </si>
  <si>
    <t>NIVEL</t>
  </si>
  <si>
    <t>CONCEPTO</t>
  </si>
  <si>
    <t>FRECUENCIA</t>
  </si>
  <si>
    <t>Muy Alta</t>
  </si>
  <si>
    <t>Se espera que el evento ocurra en la mayoría de las circunstancias.</t>
  </si>
  <si>
    <t>Más de 1 vez al año.</t>
  </si>
  <si>
    <t>PROBABILIDAD</t>
  </si>
  <si>
    <t>NO APLICA PARA LOS RIESGOS DE CORRUPCIÓN</t>
  </si>
  <si>
    <t>E</t>
  </si>
  <si>
    <t>Alta</t>
  </si>
  <si>
    <t>Es viable que el evento ocurra en la mayoría de las circunstancias.</t>
  </si>
  <si>
    <t>Al menos 1 vez en el último año.</t>
  </si>
  <si>
    <t>A</t>
  </si>
  <si>
    <t>Media</t>
  </si>
  <si>
    <t>El evento podrá ocurrir en algún momento.</t>
  </si>
  <si>
    <t>Al menos 1 vez en los últimos 2 años.</t>
  </si>
  <si>
    <t>Baja</t>
  </si>
  <si>
    <t>El evento puede ocurrir en algún momento.</t>
  </si>
  <si>
    <t>Al menos 1 vez en los últimos 5 años.</t>
  </si>
  <si>
    <t>M</t>
  </si>
  <si>
    <t>Muy baja</t>
  </si>
  <si>
    <t>El evento puede ocurrir solo en circunstancias excepcionales (poco comunes o anormales)</t>
  </si>
  <si>
    <t>No se ha presentado en los últimos 5 años.</t>
  </si>
  <si>
    <t>Leve</t>
  </si>
  <si>
    <t>Menor</t>
  </si>
  <si>
    <t>Moderado</t>
  </si>
  <si>
    <t>Mayor</t>
  </si>
  <si>
    <t>Catastrofico</t>
  </si>
  <si>
    <t>IMPACTO</t>
  </si>
  <si>
    <t>EVITAR</t>
  </si>
  <si>
    <t>Después de realizar un análisis y considerar que el nivel de riesgo es demasiado alto, Se deben determinar acciones para continuar disminuyendo tanto probabilidad como el impacto</t>
  </si>
  <si>
    <t>ACEPTAR</t>
  </si>
  <si>
    <t>Después de realizar un análisis y considerar los niveles de riesgo, se determina asumir el mismo conociendo los efectos de su posible materialización</t>
  </si>
  <si>
    <t>MITIGAR</t>
  </si>
  <si>
    <t>Después de realizar un análisis y considerar los niveles de riesgo se implementan acciones para continuar disminuyendo tanto probabilidad como el impacto, mediante el fortalecimiento de controles, optimización de procesos y/o el diseño de nuevos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</si>
</sst>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5">
    <font>
      <sz val="11"/>
      <color theme="1"/>
      <name val="Calibri"/>
      <scheme val="minor"/>
    </font>
    <font>
      <sz val="11"/>
      <color theme="1"/>
      <name val="Calibri"/>
      <family val="2"/>
      <scheme val="minor"/>
    </font>
    <font>
      <sz val="11"/>
      <color theme="1"/>
      <name val="Calibri"/>
      <family val="2"/>
    </font>
    <font>
      <sz val="12"/>
      <color theme="1"/>
      <name val="Times New Roman"/>
      <family val="1"/>
    </font>
    <font>
      <b/>
      <sz val="12"/>
      <color theme="1"/>
      <name val="Calibri"/>
      <family val="2"/>
    </font>
    <font>
      <sz val="11"/>
      <name val="Calibri"/>
      <family val="2"/>
    </font>
    <font>
      <b/>
      <sz val="11"/>
      <color theme="1"/>
      <name val="Calibri"/>
      <family val="2"/>
    </font>
    <font>
      <b/>
      <sz val="18"/>
      <color theme="1"/>
      <name val="Calibri"/>
      <family val="2"/>
    </font>
    <font>
      <sz val="16"/>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b/>
      <sz val="20"/>
      <color theme="1"/>
      <name val="Times New Roman"/>
      <family val="1"/>
    </font>
    <font>
      <sz val="14"/>
      <color theme="1"/>
      <name val="Times New Roman"/>
      <family val="1"/>
    </font>
    <font>
      <b/>
      <sz val="16"/>
      <color theme="1"/>
      <name val="Times New Roman"/>
      <family val="1"/>
    </font>
    <font>
      <b/>
      <sz val="11"/>
      <color theme="1"/>
      <name val="Times New Roman"/>
      <family val="1"/>
    </font>
    <font>
      <sz val="10"/>
      <color rgb="FF000000"/>
      <name val="Times New Roman"/>
      <family val="1"/>
    </font>
    <font>
      <sz val="11"/>
      <color theme="1"/>
      <name val="Times New Roman"/>
      <family val="1"/>
    </font>
    <font>
      <sz val="11"/>
      <color theme="1"/>
      <name val="Noto Sans Symbols"/>
    </font>
    <font>
      <sz val="7"/>
      <color theme="1"/>
      <name val="Times New Roman"/>
      <family val="1"/>
    </font>
    <font>
      <sz val="11"/>
      <color rgb="FF242424"/>
      <name val="&quot;Aptos Narrow&quot;"/>
    </font>
    <font>
      <sz val="11"/>
      <color theme="1"/>
      <name val="Calibri"/>
      <family val="2"/>
      <scheme val="minor"/>
    </font>
    <font>
      <b/>
      <sz val="16"/>
      <color theme="1"/>
      <name val="Calibri"/>
      <family val="2"/>
      <scheme val="minor"/>
    </font>
    <font>
      <b/>
      <sz val="11"/>
      <color theme="1"/>
      <name val="Calibri"/>
      <family val="2"/>
      <scheme val="minor"/>
    </font>
    <font>
      <sz val="8"/>
      <name val="Calibri"/>
      <family val="2"/>
      <scheme val="minor"/>
    </font>
    <font>
      <b/>
      <sz val="10"/>
      <name val="Times New Roman"/>
      <family val="1"/>
    </font>
    <font>
      <sz val="10"/>
      <name val="Times New Roman"/>
      <family val="1"/>
    </font>
    <font>
      <b/>
      <i/>
      <sz val="10"/>
      <name val="Times New Roman"/>
      <family val="1"/>
    </font>
    <font>
      <b/>
      <sz val="10"/>
      <color rgb="FF000000"/>
      <name val="Times New Roman"/>
      <family val="1"/>
    </font>
    <font>
      <b/>
      <i/>
      <sz val="10"/>
      <color rgb="FF000000"/>
      <name val="Times New Roman"/>
      <family val="1"/>
    </font>
    <font>
      <b/>
      <sz val="10"/>
      <color rgb="FF000000"/>
      <name val="Arial"/>
    </font>
    <font>
      <sz val="10"/>
      <color rgb="FF000000"/>
      <name val="Arial"/>
    </font>
    <font>
      <b/>
      <i/>
      <sz val="10"/>
      <color rgb="FF000000"/>
      <name val="Arial"/>
    </font>
    <font>
      <i/>
      <sz val="10"/>
      <color rgb="FF000000"/>
      <name val="Arial"/>
    </font>
  </fonts>
  <fills count="16">
    <fill>
      <patternFill patternType="none"/>
    </fill>
    <fill>
      <patternFill patternType="gray125"/>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
      <patternFill patternType="solid">
        <fgColor theme="5" tint="0.59999389629810485"/>
        <bgColor rgb="FFF4CCCC"/>
      </patternFill>
    </fill>
    <fill>
      <patternFill patternType="solid">
        <fgColor theme="5" tint="0.59999389629810485"/>
        <bgColor indexed="64"/>
      </patternFill>
    </fill>
  </fills>
  <borders count="73">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hair">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style="thin">
        <color rgb="FF000000"/>
      </right>
      <top/>
      <bottom style="hair">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thin">
        <color rgb="FF000000"/>
      </right>
      <top/>
      <bottom style="thin">
        <color indexed="64"/>
      </bottom>
      <diagonal/>
    </border>
  </borders>
  <cellStyleXfs count="2">
    <xf numFmtId="0" fontId="0" fillId="0" borderId="0"/>
    <xf numFmtId="0" fontId="22" fillId="0" borderId="22"/>
  </cellStyleXfs>
  <cellXfs count="273">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0" xfId="0" applyFont="1" applyAlignment="1">
      <alignment horizont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9" xfId="0" applyFont="1" applyFill="1" applyBorder="1" applyAlignment="1">
      <alignment horizontal="center" vertical="center"/>
    </xf>
    <xf numFmtId="0" fontId="2" fillId="4" borderId="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4" borderId="9" xfId="0" applyFont="1" applyFill="1" applyBorder="1" applyAlignment="1">
      <alignment horizontal="center" vertical="center"/>
    </xf>
    <xf numFmtId="0" fontId="2" fillId="6" borderId="13"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6" borderId="9" xfId="0" applyFont="1" applyFill="1" applyBorder="1" applyAlignment="1">
      <alignment horizontal="left" vertical="center" wrapText="1"/>
    </xf>
    <xf numFmtId="0" fontId="2" fillId="6" borderId="9" xfId="0" applyFont="1" applyFill="1" applyBorder="1" applyAlignment="1">
      <alignment horizontal="center"/>
    </xf>
    <xf numFmtId="0" fontId="2" fillId="5" borderId="9" xfId="0" applyFont="1" applyFill="1" applyBorder="1" applyAlignment="1">
      <alignment horizontal="center"/>
    </xf>
    <xf numFmtId="0" fontId="2" fillId="4" borderId="9" xfId="0" applyFont="1" applyFill="1" applyBorder="1" applyAlignment="1">
      <alignment horizontal="center"/>
    </xf>
    <xf numFmtId="0" fontId="2" fillId="3" borderId="9" xfId="0" applyFont="1" applyFill="1" applyBorder="1" applyAlignment="1">
      <alignment horizontal="center"/>
    </xf>
    <xf numFmtId="0" fontId="2" fillId="2" borderId="9" xfId="0" applyFont="1" applyFill="1" applyBorder="1" applyAlignment="1">
      <alignment horizont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2" fillId="4" borderId="13" xfId="0" applyFont="1" applyFill="1" applyBorder="1" applyAlignment="1">
      <alignment horizontal="center" vertical="center"/>
    </xf>
    <xf numFmtId="0" fontId="6" fillId="0" borderId="14" xfId="0" applyFont="1" applyBorder="1" applyAlignment="1">
      <alignment horizontal="center" vertical="center"/>
    </xf>
    <xf numFmtId="0" fontId="12" fillId="0" borderId="0" xfId="0" applyFont="1"/>
    <xf numFmtId="0" fontId="9" fillId="7" borderId="21" xfId="0" applyFont="1" applyFill="1" applyBorder="1" applyAlignment="1">
      <alignment horizontal="left" vertical="center"/>
    </xf>
    <xf numFmtId="0" fontId="9" fillId="7" borderId="22" xfId="0" applyFont="1" applyFill="1" applyBorder="1" applyAlignment="1">
      <alignment horizontal="center" vertical="center"/>
    </xf>
    <xf numFmtId="14" fontId="9" fillId="7" borderId="22" xfId="0" applyNumberFormat="1" applyFont="1" applyFill="1" applyBorder="1" applyAlignment="1">
      <alignment horizontal="center" vertical="center"/>
    </xf>
    <xf numFmtId="0" fontId="9" fillId="7" borderId="22" xfId="0" applyFont="1" applyFill="1" applyBorder="1" applyAlignment="1">
      <alignment vertical="center"/>
    </xf>
    <xf numFmtId="0" fontId="9" fillId="7" borderId="22" xfId="0" applyFont="1" applyFill="1" applyBorder="1" applyAlignment="1">
      <alignment horizontal="left" vertical="center"/>
    </xf>
    <xf numFmtId="0" fontId="12" fillId="0" borderId="0" xfId="0" applyFont="1" applyAlignment="1">
      <alignment horizontal="left" vertical="center"/>
    </xf>
    <xf numFmtId="0" fontId="9" fillId="0" borderId="0" xfId="0" applyFont="1" applyAlignment="1">
      <alignment horizontal="center" vertical="center"/>
    </xf>
    <xf numFmtId="0" fontId="3" fillId="7" borderId="22" xfId="0" applyFont="1" applyFill="1" applyBorder="1" applyAlignment="1">
      <alignment horizontal="left" vertical="center" wrapText="1"/>
    </xf>
    <xf numFmtId="0" fontId="9" fillId="7" borderId="21" xfId="0" applyFont="1" applyFill="1" applyBorder="1" applyAlignment="1">
      <alignment horizontal="center" vertical="center"/>
    </xf>
    <xf numFmtId="0" fontId="9" fillId="0" borderId="0" xfId="0" applyFont="1" applyAlignment="1">
      <alignment horizontal="center"/>
    </xf>
    <xf numFmtId="0" fontId="9" fillId="8" borderId="33" xfId="0" applyFont="1" applyFill="1" applyBorder="1" applyAlignment="1">
      <alignment horizontal="center"/>
    </xf>
    <xf numFmtId="0" fontId="9" fillId="0" borderId="0" xfId="0" applyFont="1"/>
    <xf numFmtId="0" fontId="9" fillId="0" borderId="0" xfId="0" applyFont="1" applyAlignment="1">
      <alignment horizontal="center" vertical="center" wrapText="1"/>
    </xf>
    <xf numFmtId="0" fontId="9" fillId="8" borderId="3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41" xfId="0" applyFont="1" applyFill="1" applyBorder="1" applyAlignment="1">
      <alignment horizontal="center" vertical="center" wrapText="1"/>
    </xf>
    <xf numFmtId="0" fontId="14" fillId="0" borderId="29" xfId="0" applyFont="1" applyBorder="1" applyAlignment="1">
      <alignment horizontal="center" vertical="center" wrapText="1"/>
    </xf>
    <xf numFmtId="0" fontId="3" fillId="0" borderId="1" xfId="0" applyFont="1" applyBorder="1" applyAlignment="1">
      <alignment horizontal="left" vertical="center" wrapText="1"/>
    </xf>
    <xf numFmtId="0" fontId="9" fillId="0" borderId="42" xfId="0" applyFont="1" applyBorder="1" applyAlignment="1">
      <alignment horizontal="center" vertical="center" wrapText="1"/>
    </xf>
    <xf numFmtId="1" fontId="3" fillId="0" borderId="42" xfId="0" applyNumberFormat="1" applyFont="1" applyBorder="1" applyAlignment="1">
      <alignment horizontal="center" vertical="center"/>
    </xf>
    <xf numFmtId="0" fontId="12" fillId="0" borderId="0" xfId="0" applyFont="1" applyAlignment="1">
      <alignment horizontal="center"/>
    </xf>
    <xf numFmtId="0" fontId="3" fillId="0" borderId="2" xfId="0" applyFont="1" applyBorder="1" applyAlignment="1">
      <alignment horizontal="left" vertical="center" wrapText="1"/>
    </xf>
    <xf numFmtId="0" fontId="9" fillId="0" borderId="46" xfId="0" applyFont="1" applyBorder="1" applyAlignment="1">
      <alignment horizontal="center" vertical="center" wrapText="1"/>
    </xf>
    <xf numFmtId="1" fontId="3" fillId="0" borderId="46" xfId="0" applyNumberFormat="1" applyFont="1" applyBorder="1" applyAlignment="1">
      <alignment horizontal="center" vertical="center"/>
    </xf>
    <xf numFmtId="0" fontId="3" fillId="0" borderId="0" xfId="0" applyFont="1" applyAlignment="1">
      <alignment horizontal="left" vertical="center" wrapText="1"/>
    </xf>
    <xf numFmtId="0" fontId="3" fillId="11" borderId="9" xfId="0" applyFont="1" applyFill="1" applyBorder="1" applyAlignment="1">
      <alignment horizontal="center" vertical="center" wrapText="1"/>
    </xf>
    <xf numFmtId="0" fontId="9" fillId="0" borderId="0" xfId="0" applyFont="1" applyAlignment="1">
      <alignment horizontal="left" vertical="center" wrapText="1"/>
    </xf>
    <xf numFmtId="0" fontId="3" fillId="0" borderId="50" xfId="0" applyFont="1" applyBorder="1" applyAlignment="1">
      <alignment horizontal="left" vertical="center" wrapText="1"/>
    </xf>
    <xf numFmtId="0" fontId="9" fillId="0" borderId="51" xfId="0" applyFont="1" applyBorder="1" applyAlignment="1">
      <alignment horizontal="center" vertical="center" wrapText="1"/>
    </xf>
    <xf numFmtId="1" fontId="3" fillId="0" borderId="51" xfId="0" applyNumberFormat="1" applyFont="1" applyBorder="1" applyAlignment="1">
      <alignment horizontal="center" vertical="center"/>
    </xf>
    <xf numFmtId="0" fontId="17" fillId="0" borderId="57" xfId="0" applyFont="1" applyBorder="1" applyAlignment="1">
      <alignment horizontal="center" vertical="center" wrapText="1"/>
    </xf>
    <xf numFmtId="0" fontId="14" fillId="0" borderId="40" xfId="0" applyFont="1" applyBorder="1" applyAlignment="1">
      <alignment horizontal="center" vertical="center" wrapText="1"/>
    </xf>
    <xf numFmtId="0" fontId="17" fillId="0" borderId="55" xfId="0" applyFont="1" applyBorder="1" applyAlignment="1">
      <alignment horizontal="center" vertical="center" wrapText="1"/>
    </xf>
    <xf numFmtId="0" fontId="16" fillId="13" borderId="60" xfId="0" applyFont="1" applyFill="1" applyBorder="1" applyAlignment="1">
      <alignment horizontal="left" vertical="center" wrapText="1"/>
    </xf>
    <xf numFmtId="0" fontId="16" fillId="13" borderId="61" xfId="0" applyFont="1" applyFill="1" applyBorder="1" applyAlignment="1">
      <alignment horizontal="left" vertical="center" wrapText="1"/>
    </xf>
    <xf numFmtId="0" fontId="16" fillId="13" borderId="24" xfId="0" applyFont="1" applyFill="1" applyBorder="1" applyAlignment="1">
      <alignment horizontal="left" vertical="center" wrapText="1"/>
    </xf>
    <xf numFmtId="0" fontId="16" fillId="13" borderId="62" xfId="0" applyFont="1" applyFill="1" applyBorder="1" applyAlignment="1">
      <alignment horizontal="center" vertical="center" wrapText="1"/>
    </xf>
    <xf numFmtId="0" fontId="6" fillId="12" borderId="24" xfId="0" applyFont="1" applyFill="1" applyBorder="1" applyAlignment="1">
      <alignment horizontal="center"/>
    </xf>
    <xf numFmtId="0" fontId="9" fillId="14" borderId="33" xfId="0" applyFont="1" applyFill="1" applyBorder="1" applyAlignment="1">
      <alignment horizontal="center"/>
    </xf>
    <xf numFmtId="0" fontId="9" fillId="14" borderId="39"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1" xfId="0" applyFont="1" applyFill="1" applyBorder="1" applyAlignment="1">
      <alignment horizontal="center" vertical="center" wrapText="1"/>
    </xf>
    <xf numFmtId="0" fontId="21" fillId="7" borderId="0" xfId="0" applyFont="1" applyFill="1" applyAlignment="1">
      <alignment horizontal="right"/>
    </xf>
    <xf numFmtId="0" fontId="2" fillId="2" borderId="27"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2" fillId="2" borderId="27" xfId="0" applyFont="1" applyFill="1" applyBorder="1" applyAlignment="1">
      <alignment horizontal="center" vertical="center"/>
    </xf>
    <xf numFmtId="0" fontId="2" fillId="3" borderId="31" xfId="0" applyFont="1" applyFill="1" applyBorder="1" applyAlignment="1">
      <alignment horizontal="center" vertical="center"/>
    </xf>
    <xf numFmtId="0" fontId="9" fillId="7" borderId="64" xfId="0" applyFont="1" applyFill="1" applyBorder="1" applyAlignment="1">
      <alignment horizontal="center" vertical="center"/>
    </xf>
    <xf numFmtId="0" fontId="9" fillId="7" borderId="35" xfId="0" applyFont="1" applyFill="1" applyBorder="1" applyAlignment="1">
      <alignment horizontal="center" vertical="center"/>
    </xf>
    <xf numFmtId="14" fontId="9" fillId="7" borderId="35" xfId="0" applyNumberFormat="1" applyFont="1" applyFill="1" applyBorder="1" applyAlignment="1">
      <alignment horizontal="center" vertical="center"/>
    </xf>
    <xf numFmtId="0" fontId="9" fillId="7" borderId="67" xfId="0" applyFont="1" applyFill="1" applyBorder="1" applyAlignment="1">
      <alignment horizontal="center" vertical="center"/>
    </xf>
    <xf numFmtId="0" fontId="9" fillId="8" borderId="37" xfId="0" applyFont="1" applyFill="1" applyBorder="1" applyAlignment="1">
      <alignment horizontal="center" vertical="center" wrapText="1"/>
    </xf>
    <xf numFmtId="0" fontId="9" fillId="8" borderId="37" xfId="0" applyFont="1" applyFill="1" applyBorder="1" applyAlignment="1">
      <alignment horizontal="center" vertical="center"/>
    </xf>
    <xf numFmtId="0" fontId="11" fillId="8" borderId="40"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14" fillId="0" borderId="37" xfId="0" applyFont="1" applyBorder="1" applyAlignment="1">
      <alignment horizontal="center" vertical="center" wrapText="1"/>
    </xf>
    <xf numFmtId="0" fontId="17" fillId="0" borderId="39" xfId="0" applyFont="1" applyBorder="1" applyAlignment="1">
      <alignment horizontal="center" vertical="center" wrapText="1"/>
    </xf>
    <xf numFmtId="0" fontId="16" fillId="13" borderId="68" xfId="0" applyFont="1" applyFill="1" applyBorder="1" applyAlignment="1">
      <alignment horizontal="left" vertical="center" wrapText="1"/>
    </xf>
    <xf numFmtId="0" fontId="16" fillId="13" borderId="68" xfId="0" applyFont="1" applyFill="1" applyBorder="1" applyAlignment="1">
      <alignment horizontal="center" vertical="center" wrapText="1"/>
    </xf>
    <xf numFmtId="0" fontId="18" fillId="0" borderId="68" xfId="0" applyFont="1" applyBorder="1" applyAlignment="1">
      <alignment horizontal="left" vertical="center" wrapText="1"/>
    </xf>
    <xf numFmtId="0" fontId="16" fillId="0" borderId="68" xfId="0" applyFont="1" applyBorder="1" applyAlignment="1">
      <alignment horizontal="center" vertical="center" wrapText="1"/>
    </xf>
    <xf numFmtId="0" fontId="9" fillId="14" borderId="37" xfId="0" applyFont="1" applyFill="1" applyBorder="1" applyAlignment="1">
      <alignment horizontal="center" vertical="center" wrapText="1"/>
    </xf>
    <xf numFmtId="0" fontId="9" fillId="14" borderId="37" xfId="0" applyFont="1" applyFill="1" applyBorder="1" applyAlignment="1">
      <alignment horizontal="center" vertical="center"/>
    </xf>
    <xf numFmtId="0" fontId="11" fillId="14" borderId="40" xfId="0" applyFont="1" applyFill="1" applyBorder="1" applyAlignment="1">
      <alignment horizontal="center" vertical="center" wrapText="1"/>
    </xf>
    <xf numFmtId="0" fontId="9" fillId="14" borderId="40" xfId="0" applyFont="1" applyFill="1" applyBorder="1" applyAlignment="1">
      <alignment horizontal="center" vertical="center" wrapText="1"/>
    </xf>
    <xf numFmtId="0" fontId="9" fillId="14" borderId="49" xfId="0" applyFont="1" applyFill="1" applyBorder="1" applyAlignment="1">
      <alignment horizontal="center" vertical="center" wrapText="1"/>
    </xf>
    <xf numFmtId="0" fontId="22" fillId="0" borderId="22" xfId="1"/>
    <xf numFmtId="0" fontId="22" fillId="0" borderId="69" xfId="1" applyBorder="1"/>
    <xf numFmtId="0" fontId="22" fillId="0" borderId="69" xfId="1" applyBorder="1" applyAlignment="1">
      <alignment horizontal="justify" vertical="center"/>
    </xf>
    <xf numFmtId="0" fontId="9" fillId="8" borderId="29" xfId="1" applyFont="1" applyFill="1" applyBorder="1" applyAlignment="1">
      <alignment horizontal="center" vertical="center" wrapText="1"/>
    </xf>
    <xf numFmtId="0" fontId="11" fillId="7" borderId="9" xfId="0" applyFont="1" applyFill="1" applyBorder="1" applyAlignment="1">
      <alignment horizontal="center" vertical="center"/>
    </xf>
    <xf numFmtId="49" fontId="11" fillId="7" borderId="9" xfId="0" applyNumberFormat="1" applyFont="1" applyFill="1" applyBorder="1" applyAlignment="1">
      <alignment horizontal="center" vertical="center"/>
    </xf>
    <xf numFmtId="164" fontId="11" fillId="7" borderId="9" xfId="0" applyNumberFormat="1" applyFont="1" applyFill="1" applyBorder="1" applyAlignment="1">
      <alignment horizontal="center" vertical="center"/>
    </xf>
    <xf numFmtId="14" fontId="3" fillId="7" borderId="24" xfId="0" applyNumberFormat="1" applyFont="1" applyFill="1" applyBorder="1" applyAlignment="1">
      <alignment horizontal="center" vertical="center"/>
    </xf>
    <xf numFmtId="0" fontId="1" fillId="0" borderId="22" xfId="1" applyFont="1"/>
    <xf numFmtId="0" fontId="1" fillId="0" borderId="69" xfId="1" applyFont="1" applyBorder="1" applyAlignment="1">
      <alignment horizontal="justify" vertical="center"/>
    </xf>
    <xf numFmtId="1" fontId="15" fillId="0" borderId="43" xfId="0" applyNumberFormat="1" applyFont="1" applyBorder="1" applyAlignment="1">
      <alignment horizontal="center" vertical="center" wrapText="1"/>
    </xf>
    <xf numFmtId="0" fontId="16" fillId="0" borderId="29" xfId="0" applyFont="1" applyBorder="1" applyAlignment="1">
      <alignment horizontal="center" vertical="top" wrapText="1"/>
    </xf>
    <xf numFmtId="0" fontId="16" fillId="0" borderId="37" xfId="0" applyFont="1" applyBorder="1" applyAlignment="1">
      <alignment horizontal="center" vertical="top" wrapText="1"/>
    </xf>
    <xf numFmtId="0" fontId="16" fillId="0" borderId="53" xfId="0" applyFont="1" applyBorder="1" applyAlignment="1">
      <alignment horizontal="center" vertical="top" wrapText="1"/>
    </xf>
    <xf numFmtId="0" fontId="10" fillId="0" borderId="48" xfId="0" applyFont="1" applyBorder="1" applyAlignment="1">
      <alignment horizontal="center" vertical="center" wrapText="1"/>
    </xf>
    <xf numFmtId="1" fontId="15" fillId="0" borderId="56" xfId="0" applyNumberFormat="1" applyFont="1" applyBorder="1" applyAlignment="1">
      <alignment horizontal="center" vertical="center" wrapText="1"/>
    </xf>
    <xf numFmtId="0" fontId="14" fillId="0" borderId="58" xfId="0" applyFont="1" applyBorder="1" applyAlignment="1">
      <alignment horizontal="center" vertical="center" wrapText="1"/>
    </xf>
    <xf numFmtId="14" fontId="12" fillId="0" borderId="28" xfId="0" applyNumberFormat="1" applyFont="1" applyBorder="1" applyAlignment="1">
      <alignment horizontal="center" vertical="center"/>
    </xf>
    <xf numFmtId="0" fontId="9" fillId="12" borderId="30" xfId="0" applyFont="1" applyFill="1" applyBorder="1" applyAlignment="1">
      <alignment horizontal="left" vertical="center" wrapText="1"/>
    </xf>
    <xf numFmtId="0" fontId="14" fillId="0" borderId="30" xfId="0" applyFont="1" applyBorder="1" applyAlignment="1">
      <alignment horizontal="center" vertical="center" wrapText="1"/>
    </xf>
    <xf numFmtId="0" fontId="14" fillId="0" borderId="57" xfId="0" applyFont="1" applyBorder="1" applyAlignment="1">
      <alignment horizontal="left" vertical="center" wrapText="1"/>
    </xf>
    <xf numFmtId="0" fontId="14" fillId="10" borderId="29" xfId="0" applyFont="1" applyFill="1" applyBorder="1" applyAlignment="1">
      <alignment horizontal="left" vertical="center" wrapText="1"/>
    </xf>
    <xf numFmtId="0" fontId="9" fillId="0" borderId="29" xfId="0" applyFont="1" applyBorder="1" applyAlignment="1">
      <alignment horizontal="center" vertical="center" wrapText="1"/>
    </xf>
    <xf numFmtId="0" fontId="11" fillId="7" borderId="29" xfId="0" applyFont="1" applyFill="1" applyBorder="1" applyAlignment="1">
      <alignment horizontal="center" vertical="top"/>
    </xf>
    <xf numFmtId="0" fontId="9" fillId="0" borderId="29" xfId="0" applyFont="1" applyBorder="1" applyAlignment="1">
      <alignment horizontal="center" vertical="top" wrapText="1"/>
    </xf>
    <xf numFmtId="0" fontId="14" fillId="0" borderId="30" xfId="0" applyFont="1" applyBorder="1" applyAlignment="1">
      <alignment horizontal="center" vertical="top" wrapText="1"/>
    </xf>
    <xf numFmtId="0" fontId="12" fillId="0" borderId="45" xfId="0" applyFont="1" applyBorder="1" applyAlignment="1">
      <alignment horizontal="center" vertical="top"/>
    </xf>
    <xf numFmtId="0" fontId="15" fillId="9" borderId="44" xfId="0" applyFont="1" applyFill="1" applyBorder="1" applyAlignment="1">
      <alignment horizontal="center" vertical="center"/>
    </xf>
    <xf numFmtId="0" fontId="10" fillId="9" borderId="29" xfId="0" applyFont="1" applyFill="1" applyBorder="1" applyAlignment="1">
      <alignment horizontal="center" vertical="center" wrapText="1"/>
    </xf>
    <xf numFmtId="0" fontId="9" fillId="8" borderId="27" xfId="0" applyFont="1" applyFill="1" applyBorder="1" applyAlignment="1">
      <alignment horizontal="center"/>
    </xf>
    <xf numFmtId="0" fontId="9" fillId="8" borderId="4" xfId="0" applyFont="1" applyFill="1" applyBorder="1" applyAlignment="1">
      <alignment horizontal="center" vertical="center"/>
    </xf>
    <xf numFmtId="0" fontId="9" fillId="8" borderId="28"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8" borderId="31" xfId="0" applyFont="1" applyFill="1" applyBorder="1" applyAlignment="1">
      <alignment horizontal="center"/>
    </xf>
    <xf numFmtId="0" fontId="9" fillId="8" borderId="34" xfId="0" applyFont="1" applyFill="1" applyBorder="1" applyAlignment="1">
      <alignment horizontal="center"/>
    </xf>
    <xf numFmtId="0" fontId="13" fillId="0" borderId="28" xfId="0" applyFont="1" applyBorder="1" applyAlignment="1">
      <alignment horizontal="center" vertical="top" wrapText="1"/>
    </xf>
    <xf numFmtId="0" fontId="14" fillId="0" borderId="29" xfId="0" applyFont="1" applyBorder="1" applyAlignment="1">
      <alignment horizontal="center" vertical="top" wrapText="1"/>
    </xf>
    <xf numFmtId="0" fontId="14" fillId="0" borderId="29" xfId="0" applyFont="1" applyBorder="1" applyAlignment="1">
      <alignment horizontal="left" vertical="center" wrapText="1"/>
    </xf>
    <xf numFmtId="0" fontId="9" fillId="8" borderId="32" xfId="0" applyFont="1" applyFill="1" applyBorder="1" applyAlignment="1">
      <alignment horizontal="center"/>
    </xf>
    <xf numFmtId="0" fontId="9" fillId="8" borderId="29" xfId="0" applyFont="1" applyFill="1" applyBorder="1" applyAlignment="1">
      <alignment horizontal="center" vertical="center"/>
    </xf>
    <xf numFmtId="0" fontId="9" fillId="8" borderId="37" xfId="0" applyFont="1" applyFill="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justify" vertical="center" wrapText="1"/>
    </xf>
    <xf numFmtId="0" fontId="27" fillId="0" borderId="37" xfId="0" applyFont="1" applyBorder="1" applyAlignment="1">
      <alignment horizontal="justify" vertical="center" wrapText="1"/>
    </xf>
    <xf numFmtId="0" fontId="27" fillId="0" borderId="40" xfId="0" applyFont="1" applyBorder="1" applyAlignment="1">
      <alignment horizontal="justify" vertical="center" wrapText="1"/>
    </xf>
    <xf numFmtId="0" fontId="17" fillId="0" borderId="57" xfId="0" applyFont="1" applyBorder="1" applyAlignment="1">
      <alignment horizontal="center" vertical="center" wrapText="1"/>
    </xf>
    <xf numFmtId="49" fontId="17" fillId="0" borderId="30" xfId="0" applyNumberFormat="1" applyFont="1" applyBorder="1" applyAlignment="1">
      <alignment horizontal="center" vertical="center" wrapText="1"/>
    </xf>
    <xf numFmtId="0" fontId="17" fillId="0" borderId="44"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53" xfId="0" applyFont="1" applyBorder="1" applyAlignment="1">
      <alignment horizontal="center" vertical="center" wrapText="1"/>
    </xf>
    <xf numFmtId="0" fontId="12" fillId="0" borderId="58" xfId="0" applyFont="1" applyBorder="1" applyAlignment="1">
      <alignment horizontal="center" vertical="center" wrapText="1"/>
    </xf>
    <xf numFmtId="0" fontId="27" fillId="0" borderId="29" xfId="0" applyFont="1" applyBorder="1" applyAlignment="1">
      <alignment horizontal="justify" vertical="center" wrapText="1"/>
    </xf>
    <xf numFmtId="0" fontId="14" fillId="0" borderId="29" xfId="0" applyFont="1" applyBorder="1" applyAlignment="1">
      <alignment horizontal="center" vertical="center" wrapText="1"/>
    </xf>
    <xf numFmtId="0" fontId="9" fillId="7" borderId="4" xfId="0" applyFont="1" applyFill="1" applyBorder="1" applyAlignment="1">
      <alignment horizontal="center" vertical="center"/>
    </xf>
    <xf numFmtId="0" fontId="10" fillId="7" borderId="4" xfId="0" applyFont="1" applyFill="1" applyBorder="1" applyAlignment="1">
      <alignment horizontal="center" vertical="center"/>
    </xf>
    <xf numFmtId="0" fontId="11" fillId="7" borderId="33" xfId="0" applyFont="1" applyFill="1" applyBorder="1" applyAlignment="1">
      <alignment horizontal="center" vertical="center"/>
    </xf>
    <xf numFmtId="0" fontId="11" fillId="8" borderId="23" xfId="0" applyFont="1" applyFill="1" applyBorder="1" applyAlignment="1">
      <alignment horizontal="center" vertical="center" wrapText="1"/>
    </xf>
    <xf numFmtId="0" fontId="11" fillId="8" borderId="23" xfId="0" applyFont="1" applyFill="1" applyBorder="1" applyAlignment="1">
      <alignment horizontal="center" vertical="center"/>
    </xf>
    <xf numFmtId="0" fontId="11" fillId="7" borderId="23" xfId="0" applyFont="1" applyFill="1" applyBorder="1" applyAlignment="1">
      <alignment horizontal="center" vertical="center"/>
    </xf>
    <xf numFmtId="0" fontId="3" fillId="7" borderId="23" xfId="0" applyFont="1" applyFill="1" applyBorder="1" applyAlignment="1">
      <alignment horizontal="left" vertical="center" wrapText="1"/>
    </xf>
    <xf numFmtId="0" fontId="16" fillId="0" borderId="29" xfId="0" applyFont="1" applyBorder="1" applyAlignment="1">
      <alignment horizontal="center" vertical="center" wrapText="1"/>
    </xf>
    <xf numFmtId="0" fontId="17"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44" xfId="0" applyFont="1" applyBorder="1" applyAlignment="1">
      <alignment horizontal="center" vertical="center" wrapText="1"/>
    </xf>
    <xf numFmtId="0" fontId="15" fillId="0" borderId="44" xfId="0" applyFont="1" applyBorder="1" applyAlignment="1">
      <alignment horizontal="center" vertical="center" wrapText="1"/>
    </xf>
    <xf numFmtId="0" fontId="9" fillId="0" borderId="28" xfId="0" applyFont="1" applyBorder="1" applyAlignment="1">
      <alignment horizontal="center" vertical="top" wrapText="1"/>
    </xf>
    <xf numFmtId="0" fontId="5" fillId="0" borderId="37" xfId="0" applyFont="1" applyBorder="1" applyAlignment="1">
      <alignment vertical="top"/>
    </xf>
    <xf numFmtId="0" fontId="5" fillId="0" borderId="40" xfId="0" applyFont="1" applyBorder="1" applyAlignment="1">
      <alignment vertical="top"/>
    </xf>
    <xf numFmtId="14" fontId="12" fillId="0" borderId="57" xfId="0" applyNumberFormat="1" applyFont="1" applyBorder="1" applyAlignment="1">
      <alignment horizontal="center" vertical="center"/>
    </xf>
    <xf numFmtId="0" fontId="15" fillId="11" borderId="29" xfId="0" applyFont="1" applyFill="1" applyBorder="1" applyAlignment="1">
      <alignment horizontal="center" vertical="top" wrapText="1"/>
    </xf>
    <xf numFmtId="0" fontId="23" fillId="0" borderId="22" xfId="1" applyFont="1" applyAlignment="1">
      <alignment horizontal="center"/>
    </xf>
    <xf numFmtId="14" fontId="1" fillId="0" borderId="70" xfId="1" applyNumberFormat="1" applyFont="1" applyBorder="1" applyAlignment="1">
      <alignment horizontal="center" vertical="center" wrapText="1"/>
    </xf>
    <xf numFmtId="14" fontId="1" fillId="0" borderId="71" xfId="1" applyNumberFormat="1" applyFont="1" applyBorder="1" applyAlignment="1">
      <alignment horizontal="center" vertical="center" wrapText="1"/>
    </xf>
    <xf numFmtId="0" fontId="18" fillId="12" borderId="23" xfId="0" applyFont="1" applyFill="1" applyBorder="1" applyAlignment="1">
      <alignment horizontal="left"/>
    </xf>
    <xf numFmtId="0" fontId="18" fillId="12" borderId="66" xfId="0" applyFont="1" applyFill="1" applyBorder="1" applyAlignment="1">
      <alignment horizontal="left"/>
    </xf>
    <xf numFmtId="0" fontId="16" fillId="13" borderId="23" xfId="0" applyFont="1" applyFill="1" applyBorder="1" applyAlignment="1">
      <alignment horizontal="center" vertical="center" wrapText="1"/>
    </xf>
    <xf numFmtId="0" fontId="16" fillId="13" borderId="5" xfId="0" applyFont="1" applyFill="1" applyBorder="1" applyAlignment="1">
      <alignment horizontal="left" vertical="center" wrapText="1"/>
    </xf>
    <xf numFmtId="0" fontId="16" fillId="13" borderId="27" xfId="0" applyFont="1" applyFill="1" applyBorder="1" applyAlignment="1">
      <alignment horizontal="left" vertical="center" wrapText="1"/>
    </xf>
    <xf numFmtId="0" fontId="19" fillId="13" borderId="32" xfId="0" applyFont="1" applyFill="1" applyBorder="1" applyAlignment="1">
      <alignment horizontal="left" vertical="center" wrapText="1"/>
    </xf>
    <xf numFmtId="0" fontId="19" fillId="13" borderId="32" xfId="0" applyFont="1" applyFill="1" applyBorder="1" applyAlignment="1">
      <alignment horizontal="left" vertical="top" wrapText="1"/>
    </xf>
    <xf numFmtId="0" fontId="19" fillId="13" borderId="63" xfId="0" applyFont="1" applyFill="1" applyBorder="1" applyAlignment="1">
      <alignment horizontal="left" vertical="top" wrapText="1"/>
    </xf>
    <xf numFmtId="0" fontId="9" fillId="14" borderId="27" xfId="0" applyFont="1" applyFill="1" applyBorder="1" applyAlignment="1">
      <alignment horizontal="center"/>
    </xf>
    <xf numFmtId="0" fontId="9" fillId="14" borderId="4" xfId="0" applyFont="1" applyFill="1" applyBorder="1" applyAlignment="1">
      <alignment horizontal="center" vertical="center"/>
    </xf>
    <xf numFmtId="0" fontId="9" fillId="14" borderId="28"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4" borderId="30" xfId="0" applyFont="1" applyFill="1" applyBorder="1" applyAlignment="1">
      <alignment horizontal="center" vertical="center" wrapText="1"/>
    </xf>
    <xf numFmtId="0" fontId="9" fillId="14" borderId="31" xfId="0" applyFont="1" applyFill="1" applyBorder="1" applyAlignment="1">
      <alignment horizontal="center"/>
    </xf>
    <xf numFmtId="0" fontId="9" fillId="14" borderId="34" xfId="0" applyFont="1" applyFill="1" applyBorder="1" applyAlignment="1">
      <alignment horizontal="center"/>
    </xf>
    <xf numFmtId="0" fontId="9" fillId="14" borderId="32" xfId="0" applyFont="1" applyFill="1" applyBorder="1" applyAlignment="1">
      <alignment horizontal="center"/>
    </xf>
    <xf numFmtId="0" fontId="9" fillId="14" borderId="29" xfId="0" applyFont="1" applyFill="1" applyBorder="1" applyAlignment="1">
      <alignment horizontal="center" vertical="center"/>
    </xf>
    <xf numFmtId="0" fontId="9" fillId="14" borderId="37" xfId="0" applyFont="1" applyFill="1" applyBorder="1" applyAlignment="1">
      <alignment horizontal="center" vertical="center" wrapText="1"/>
    </xf>
    <xf numFmtId="0" fontId="17" fillId="0" borderId="57" xfId="0" applyFont="1" applyBorder="1" applyAlignment="1">
      <alignment horizontal="left" vertical="center" wrapText="1"/>
    </xf>
    <xf numFmtId="0" fontId="17" fillId="0" borderId="39" xfId="0" applyFont="1" applyBorder="1" applyAlignment="1">
      <alignment horizontal="left" vertical="center" wrapText="1"/>
    </xf>
    <xf numFmtId="0" fontId="17" fillId="0" borderId="72" xfId="0" applyFont="1" applyBorder="1" applyAlignment="1">
      <alignment horizontal="left" vertical="center" wrapText="1"/>
    </xf>
    <xf numFmtId="0" fontId="32" fillId="0" borderId="29" xfId="0" applyFont="1" applyBorder="1" applyAlignment="1">
      <alignment horizontal="justify" vertical="center" wrapText="1"/>
    </xf>
    <xf numFmtId="0" fontId="2" fillId="0" borderId="62" xfId="0" applyFont="1" applyBorder="1" applyAlignment="1">
      <alignment horizontal="left" vertical="center" wrapText="1"/>
    </xf>
    <xf numFmtId="0" fontId="2" fillId="0" borderId="33" xfId="0" applyFont="1" applyBorder="1" applyAlignment="1">
      <alignment horizontal="left" vertical="center" wrapText="1"/>
    </xf>
    <xf numFmtId="0" fontId="2" fillId="0" borderId="17" xfId="0" applyFont="1" applyBorder="1" applyAlignment="1">
      <alignment horizontal="left" vertical="center" wrapText="1"/>
    </xf>
    <xf numFmtId="0" fontId="4" fillId="0" borderId="67" xfId="0" applyFont="1" applyBorder="1" applyAlignment="1">
      <alignment horizontal="center" wrapText="1"/>
    </xf>
    <xf numFmtId="0" fontId="4" fillId="0" borderId="0" xfId="0" applyFont="1" applyAlignment="1">
      <alignment horizontal="center" wrapText="1"/>
    </xf>
    <xf numFmtId="0" fontId="2" fillId="0" borderId="0" xfId="0" applyFont="1" applyAlignment="1">
      <alignment horizontal="center" vertical="center" wrapText="1"/>
    </xf>
    <xf numFmtId="0" fontId="7" fillId="0" borderId="0" xfId="0" applyFont="1" applyAlignment="1">
      <alignment horizontal="center" vertical="center" textRotation="90"/>
    </xf>
    <xf numFmtId="0" fontId="8" fillId="0" borderId="63" xfId="0" applyFont="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center"/>
    </xf>
    <xf numFmtId="14" fontId="12" fillId="0" borderId="28" xfId="0" applyNumberFormat="1" applyFont="1" applyBorder="1" applyAlignment="1">
      <alignment horizontal="center" vertical="center" wrapText="1"/>
    </xf>
    <xf numFmtId="0" fontId="5" fillId="0" borderId="39" xfId="0" applyFont="1" applyBorder="1" applyAlignment="1">
      <alignment wrapText="1"/>
    </xf>
    <xf numFmtId="0" fontId="5" fillId="0" borderId="55" xfId="0" applyFont="1" applyBorder="1" applyAlignment="1">
      <alignment wrapText="1"/>
    </xf>
    <xf numFmtId="0" fontId="5" fillId="0" borderId="6" xfId="0" applyFont="1" applyBorder="1" applyAlignment="1"/>
    <xf numFmtId="0" fontId="5" fillId="0" borderId="18" xfId="0" applyFont="1" applyBorder="1" applyAlignment="1"/>
    <xf numFmtId="0" fontId="5" fillId="0" borderId="33" xfId="0" applyFont="1" applyBorder="1" applyAlignment="1"/>
    <xf numFmtId="0" fontId="5" fillId="0" borderId="19" xfId="0" applyFont="1" applyBorder="1" applyAlignment="1"/>
    <xf numFmtId="0" fontId="5" fillId="0" borderId="20" xfId="0" applyFont="1" applyBorder="1" applyAlignment="1"/>
    <xf numFmtId="0" fontId="5" fillId="0" borderId="60" xfId="0" applyFont="1" applyBorder="1" applyAlignment="1"/>
    <xf numFmtId="0" fontId="5" fillId="0" borderId="66" xfId="0" applyFont="1" applyBorder="1" applyAlignment="1"/>
    <xf numFmtId="0" fontId="5" fillId="0" borderId="67" xfId="0" applyFont="1" applyBorder="1" applyAlignment="1"/>
    <xf numFmtId="0" fontId="5" fillId="0" borderId="68" xfId="0" applyFont="1" applyBorder="1" applyAlignment="1"/>
    <xf numFmtId="0" fontId="5" fillId="0" borderId="25" xfId="0" applyFont="1" applyBorder="1" applyAlignment="1"/>
    <xf numFmtId="0" fontId="5" fillId="0" borderId="26" xfId="0" applyFont="1" applyBorder="1" applyAlignment="1"/>
    <xf numFmtId="0" fontId="5" fillId="0" borderId="62" xfId="0" applyFont="1" applyBorder="1" applyAlignment="1"/>
    <xf numFmtId="0" fontId="5" fillId="0" borderId="8" xfId="0" applyFont="1" applyBorder="1" applyAlignment="1"/>
    <xf numFmtId="0" fontId="5" fillId="0" borderId="11" xfId="0" applyFont="1" applyBorder="1" applyAlignment="1"/>
    <xf numFmtId="0" fontId="0" fillId="0" borderId="0" xfId="0" applyAlignment="1"/>
    <xf numFmtId="0" fontId="5" fillId="0" borderId="39" xfId="0" applyFont="1" applyBorder="1" applyAlignment="1"/>
    <xf numFmtId="0" fontId="5" fillId="0" borderId="37" xfId="0" applyFont="1" applyBorder="1" applyAlignment="1"/>
    <xf numFmtId="0" fontId="5" fillId="0" borderId="38" xfId="0" applyFont="1" applyBorder="1" applyAlignment="1"/>
    <xf numFmtId="0" fontId="5" fillId="0" borderId="35" xfId="0" applyFont="1" applyBorder="1" applyAlignment="1"/>
    <xf numFmtId="0" fontId="5" fillId="0" borderId="36" xfId="0" applyFont="1" applyBorder="1" applyAlignment="1"/>
    <xf numFmtId="0" fontId="5" fillId="0" borderId="40" xfId="0" applyFont="1" applyBorder="1" applyAlignment="1"/>
    <xf numFmtId="0" fontId="5" fillId="0" borderId="47" xfId="0" applyFont="1" applyBorder="1" applyAlignment="1"/>
    <xf numFmtId="0" fontId="5" fillId="0" borderId="49" xfId="0" applyFont="1" applyBorder="1" applyAlignment="1"/>
    <xf numFmtId="0" fontId="5" fillId="0" borderId="52" xfId="0" applyFont="1" applyBorder="1" applyAlignment="1"/>
    <xf numFmtId="0" fontId="5" fillId="0" borderId="53" xfId="0" applyFont="1" applyBorder="1" applyAlignment="1"/>
    <xf numFmtId="0" fontId="5" fillId="0" borderId="54" xfId="0" applyFont="1" applyBorder="1" applyAlignment="1"/>
    <xf numFmtId="0" fontId="5" fillId="0" borderId="55" xfId="0" applyFont="1" applyBorder="1" applyAlignment="1"/>
    <xf numFmtId="0" fontId="5" fillId="0" borderId="59" xfId="0" applyFont="1" applyBorder="1" applyAlignment="1"/>
    <xf numFmtId="0" fontId="5" fillId="0" borderId="61" xfId="0" applyFont="1" applyBorder="1" applyAlignment="1"/>
    <xf numFmtId="0" fontId="5" fillId="0" borderId="64" xfId="0" applyFont="1" applyBorder="1" applyAlignment="1"/>
    <xf numFmtId="0" fontId="5" fillId="0" borderId="65" xfId="0" applyFont="1" applyBorder="1" applyAlignment="1"/>
    <xf numFmtId="0" fontId="5" fillId="15" borderId="62" xfId="0" applyFont="1" applyFill="1" applyBorder="1" applyAlignment="1"/>
    <xf numFmtId="0" fontId="5" fillId="15" borderId="8" xfId="0" applyFont="1" applyFill="1" applyBorder="1" applyAlignment="1"/>
    <xf numFmtId="0" fontId="5" fillId="15" borderId="18" xfId="0" applyFont="1" applyFill="1" applyBorder="1" applyAlignment="1"/>
    <xf numFmtId="0" fontId="5" fillId="15" borderId="6" xfId="0" applyFont="1" applyFill="1" applyBorder="1" applyAlignment="1"/>
    <xf numFmtId="0" fontId="5" fillId="15" borderId="33" xfId="0" applyFont="1" applyFill="1" applyBorder="1" applyAlignment="1"/>
    <xf numFmtId="0" fontId="5" fillId="15" borderId="19" xfId="0" applyFont="1" applyFill="1" applyBorder="1" applyAlignment="1"/>
    <xf numFmtId="0" fontId="5" fillId="15" borderId="11" xfId="0" applyFont="1" applyFill="1" applyBorder="1" applyAlignment="1"/>
    <xf numFmtId="0" fontId="5" fillId="15" borderId="20" xfId="0" applyFont="1" applyFill="1" applyBorder="1" applyAlignment="1"/>
    <xf numFmtId="0" fontId="0" fillId="15" borderId="0" xfId="0" applyFill="1" applyAlignment="1"/>
    <xf numFmtId="0" fontId="5" fillId="15" borderId="60" xfId="0" applyFont="1" applyFill="1" applyBorder="1" applyAlignment="1"/>
    <xf numFmtId="0" fontId="5" fillId="15" borderId="39" xfId="0" applyFont="1" applyFill="1" applyBorder="1" applyAlignment="1"/>
    <xf numFmtId="0" fontId="5" fillId="15" borderId="37" xfId="0" applyFont="1" applyFill="1" applyBorder="1" applyAlignment="1"/>
    <xf numFmtId="0" fontId="5" fillId="15" borderId="38" xfId="0" applyFont="1" applyFill="1" applyBorder="1" applyAlignment="1"/>
    <xf numFmtId="0" fontId="5" fillId="15" borderId="35" xfId="0" applyFont="1" applyFill="1" applyBorder="1" applyAlignment="1"/>
    <xf numFmtId="0" fontId="5" fillId="15" borderId="36" xfId="0" applyFont="1" applyFill="1" applyBorder="1" applyAlignment="1"/>
    <xf numFmtId="0" fontId="5" fillId="15" borderId="66" xfId="0" applyFont="1" applyFill="1" applyBorder="1" applyAlignment="1"/>
    <xf numFmtId="0" fontId="5" fillId="15" borderId="67" xfId="0" applyFont="1" applyFill="1" applyBorder="1" applyAlignment="1"/>
    <xf numFmtId="0" fontId="5" fillId="15" borderId="68" xfId="0" applyFont="1" applyFill="1" applyBorder="1" applyAlignment="1"/>
    <xf numFmtId="0" fontId="5" fillId="15" borderId="40" xfId="0" applyFont="1" applyFill="1" applyBorder="1" applyAlignment="1"/>
    <xf numFmtId="0" fontId="5" fillId="0" borderId="21" xfId="0" applyFont="1" applyBorder="1" applyAlignment="1"/>
    <xf numFmtId="0" fontId="5" fillId="0" borderId="12" xfId="0" applyFont="1" applyBorder="1" applyAlignment="1"/>
    <xf numFmtId="0" fontId="5" fillId="0" borderId="16" xfId="0" applyFont="1" applyBorder="1" applyAlignment="1"/>
    <xf numFmtId="0" fontId="5" fillId="0" borderId="17" xfId="0" applyFont="1" applyBorder="1" applyAlignment="1"/>
    <xf numFmtId="0" fontId="5" fillId="0" borderId="15" xfId="0" applyFont="1" applyBorder="1" applyAlignment="1"/>
  </cellXfs>
  <cellStyles count="2">
    <cellStyle name="Normal" xfId="0" builtinId="0"/>
    <cellStyle name="Normal 2" xfId="1" xr:uid="{1C7ADC78-F7B2-4365-B158-952AE277FFBD}"/>
  </cellStyles>
  <dxfs count="12">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114300</xdr:colOff>
      <xdr:row>2</xdr:row>
      <xdr:rowOff>200025</xdr:rowOff>
    </xdr:from>
    <xdr:ext cx="276225" cy="971550"/>
    <xdr:sp macro="" textlink="">
      <xdr:nvSpPr>
        <xdr:cNvPr id="3" name="Shape 3">
          <a:extLst>
            <a:ext uri="{FF2B5EF4-FFF2-40B4-BE49-F238E27FC236}">
              <a16:creationId xmlns:a16="http://schemas.microsoft.com/office/drawing/2014/main" id="{00000000-0008-0000-0100-000003000000}"/>
            </a:ext>
          </a:extLst>
        </xdr:cNvPr>
        <xdr:cNvSpPr/>
      </xdr:nvSpPr>
      <xdr:spPr>
        <a:xfrm>
          <a:off x="5212650" y="3298988"/>
          <a:ext cx="266700" cy="962025"/>
        </a:xfrm>
        <a:prstGeom prst="up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571500</xdr:colOff>
      <xdr:row>9</xdr:row>
      <xdr:rowOff>38100</xdr:rowOff>
    </xdr:from>
    <xdr:ext cx="3171825" cy="266700"/>
    <xdr:sp macro="" textlink="">
      <xdr:nvSpPr>
        <xdr:cNvPr id="4" name="Shape 4">
          <a:extLst>
            <a:ext uri="{FF2B5EF4-FFF2-40B4-BE49-F238E27FC236}">
              <a16:creationId xmlns:a16="http://schemas.microsoft.com/office/drawing/2014/main" id="{00000000-0008-0000-0100-000004000000}"/>
            </a:ext>
          </a:extLst>
        </xdr:cNvPr>
        <xdr:cNvSpPr/>
      </xdr:nvSpPr>
      <xdr:spPr>
        <a:xfrm>
          <a:off x="3769613" y="3656175"/>
          <a:ext cx="3152775" cy="247650"/>
        </a:xfrm>
        <a:prstGeom prst="right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75">
      <c r="A2" s="1" t="s">
        <v>0</v>
      </c>
      <c r="B2" s="1" t="s">
        <v>1</v>
      </c>
      <c r="D2" s="1" t="s">
        <v>2</v>
      </c>
      <c r="I2" s="2" t="s">
        <v>3</v>
      </c>
      <c r="J2" s="1" t="s">
        <v>4</v>
      </c>
      <c r="K2" s="1" t="s">
        <v>5</v>
      </c>
    </row>
    <row r="3" spans="1:12" ht="31.5">
      <c r="A3" s="1" t="s">
        <v>6</v>
      </c>
      <c r="B3" s="1" t="s">
        <v>7</v>
      </c>
      <c r="D3" s="1" t="s">
        <v>8</v>
      </c>
      <c r="E3" s="1" t="s">
        <v>7</v>
      </c>
      <c r="I3" s="3" t="s">
        <v>9</v>
      </c>
      <c r="J3" s="1" t="s">
        <v>10</v>
      </c>
      <c r="K3" s="1" t="s">
        <v>11</v>
      </c>
    </row>
    <row r="4" spans="1:12" ht="31.5">
      <c r="A4" s="1" t="s">
        <v>12</v>
      </c>
      <c r="B4" s="1" t="s">
        <v>13</v>
      </c>
      <c r="D4" s="1" t="s">
        <v>14</v>
      </c>
      <c r="E4" s="1" t="s">
        <v>15</v>
      </c>
      <c r="I4" s="4" t="s">
        <v>16</v>
      </c>
      <c r="J4" s="1" t="s">
        <v>17</v>
      </c>
      <c r="K4" s="1" t="s">
        <v>18</v>
      </c>
    </row>
    <row r="5" spans="1:12" ht="63">
      <c r="A5" s="1" t="s">
        <v>19</v>
      </c>
      <c r="B5" s="1" t="s">
        <v>20</v>
      </c>
      <c r="D5" s="1" t="s">
        <v>21</v>
      </c>
      <c r="E5" s="1" t="s">
        <v>22</v>
      </c>
      <c r="I5" s="3" t="s">
        <v>23</v>
      </c>
      <c r="J5" s="1" t="s">
        <v>24</v>
      </c>
      <c r="K5" s="1" t="s">
        <v>25</v>
      </c>
      <c r="L5" s="1" t="s">
        <v>26</v>
      </c>
    </row>
    <row r="6" spans="1:12" ht="31.5">
      <c r="A6" s="1" t="s">
        <v>27</v>
      </c>
      <c r="D6" s="1" t="s">
        <v>28</v>
      </c>
      <c r="E6" s="1" t="s">
        <v>7</v>
      </c>
      <c r="I6" s="3" t="s">
        <v>29</v>
      </c>
      <c r="J6" s="1" t="s">
        <v>30</v>
      </c>
      <c r="K6" s="1" t="s">
        <v>31</v>
      </c>
    </row>
    <row r="7" spans="1:12" ht="47.25">
      <c r="A7" s="1" t="s">
        <v>32</v>
      </c>
      <c r="D7" s="1" t="s">
        <v>33</v>
      </c>
      <c r="E7" s="1" t="s">
        <v>15</v>
      </c>
      <c r="I7" s="3" t="s">
        <v>34</v>
      </c>
      <c r="J7" s="5" t="s">
        <v>35</v>
      </c>
      <c r="K7" s="5" t="s">
        <v>36</v>
      </c>
    </row>
    <row r="8" spans="1:12" ht="31.5">
      <c r="D8" s="1" t="s">
        <v>37</v>
      </c>
      <c r="E8" s="1" t="s">
        <v>22</v>
      </c>
      <c r="I8" s="6" t="s">
        <v>38</v>
      </c>
      <c r="J8" s="1" t="s">
        <v>39</v>
      </c>
      <c r="K8" s="1" t="s">
        <v>40</v>
      </c>
      <c r="L8" s="1" t="s">
        <v>41</v>
      </c>
    </row>
    <row r="9" spans="1:12">
      <c r="A9" s="1" t="s">
        <v>42</v>
      </c>
      <c r="D9" s="1" t="s">
        <v>43</v>
      </c>
      <c r="E9" s="1" t="s">
        <v>7</v>
      </c>
    </row>
    <row r="10" spans="1:12">
      <c r="D10" s="1" t="s">
        <v>44</v>
      </c>
      <c r="E10" s="1" t="s">
        <v>15</v>
      </c>
    </row>
    <row r="11" spans="1:12">
      <c r="A11" s="1" t="s">
        <v>45</v>
      </c>
      <c r="D11" s="1" t="s">
        <v>46</v>
      </c>
      <c r="E11" s="1" t="s">
        <v>22</v>
      </c>
    </row>
    <row r="12" spans="1:12">
      <c r="A12" s="1" t="s">
        <v>47</v>
      </c>
      <c r="D12" s="1" t="s">
        <v>48</v>
      </c>
      <c r="E12" s="1" t="s">
        <v>15</v>
      </c>
    </row>
    <row r="13" spans="1:12">
      <c r="D13" s="1" t="s">
        <v>49</v>
      </c>
      <c r="E13" s="1" t="s">
        <v>15</v>
      </c>
      <c r="I13" s="1" t="s">
        <v>50</v>
      </c>
    </row>
    <row r="14" spans="1:12">
      <c r="D14" s="1" t="s">
        <v>51</v>
      </c>
      <c r="E14" s="1" t="s">
        <v>22</v>
      </c>
      <c r="I14" s="1" t="s">
        <v>52</v>
      </c>
    </row>
    <row r="15" spans="1:12">
      <c r="D15" s="1" t="s">
        <v>53</v>
      </c>
      <c r="E15" s="1" t="s">
        <v>15</v>
      </c>
      <c r="I15" s="1" t="s">
        <v>54</v>
      </c>
    </row>
    <row r="16" spans="1:12">
      <c r="A16" s="1" t="s">
        <v>55</v>
      </c>
      <c r="D16" s="1" t="s">
        <v>56</v>
      </c>
      <c r="E16" s="1" t="s">
        <v>15</v>
      </c>
      <c r="I16" s="1" t="s">
        <v>57</v>
      </c>
    </row>
    <row r="17" spans="1:9">
      <c r="A17" s="1" t="s">
        <v>58</v>
      </c>
      <c r="D17" s="1" t="s">
        <v>59</v>
      </c>
      <c r="E17" s="1" t="s">
        <v>22</v>
      </c>
    </row>
    <row r="18" spans="1:9">
      <c r="A18" s="1" t="s">
        <v>60</v>
      </c>
      <c r="I18" s="1" t="s">
        <v>61</v>
      </c>
    </row>
    <row r="19" spans="1:9">
      <c r="I19" s="1" t="s">
        <v>62</v>
      </c>
    </row>
    <row r="20" spans="1:9">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9B4B-D76D-4651-BF2D-AB60C4DABC43}">
  <sheetPr>
    <tabColor rgb="FF00B050"/>
  </sheetPr>
  <dimension ref="A1:B14"/>
  <sheetViews>
    <sheetView workbookViewId="0">
      <selection activeCell="F11" sqref="F11"/>
    </sheetView>
  </sheetViews>
  <sheetFormatPr defaultColWidth="11.5703125" defaultRowHeight="15"/>
  <cols>
    <col min="1" max="1" width="18.7109375" style="106" customWidth="1"/>
    <col min="2" max="2" width="57.140625" style="106" customWidth="1"/>
    <col min="3" max="16384" width="11.5703125" style="106"/>
  </cols>
  <sheetData>
    <row r="1" spans="1:2" ht="21">
      <c r="A1" s="179" t="s">
        <v>64</v>
      </c>
      <c r="B1" s="179"/>
    </row>
    <row r="3" spans="1:2">
      <c r="A3" s="114" t="s">
        <v>65</v>
      </c>
    </row>
    <row r="5" spans="1:2">
      <c r="A5" s="109" t="s">
        <v>66</v>
      </c>
      <c r="B5" s="109" t="s">
        <v>67</v>
      </c>
    </row>
    <row r="6" spans="1:2" ht="42" customHeight="1">
      <c r="A6" s="180">
        <v>46061</v>
      </c>
      <c r="B6" s="115" t="s">
        <v>68</v>
      </c>
    </row>
    <row r="7" spans="1:2" ht="45">
      <c r="A7" s="181"/>
      <c r="B7" s="115" t="s">
        <v>69</v>
      </c>
    </row>
    <row r="8" spans="1:2">
      <c r="A8" s="107"/>
      <c r="B8" s="108"/>
    </row>
    <row r="9" spans="1:2">
      <c r="A9" s="107"/>
      <c r="B9" s="108"/>
    </row>
    <row r="10" spans="1:2">
      <c r="A10" s="107"/>
      <c r="B10" s="108"/>
    </row>
    <row r="11" spans="1:2">
      <c r="A11" s="107"/>
      <c r="B11" s="108"/>
    </row>
    <row r="12" spans="1:2">
      <c r="A12" s="107"/>
      <c r="B12" s="108"/>
    </row>
    <row r="14" spans="1:2">
      <c r="A14" s="114" t="s">
        <v>70</v>
      </c>
    </row>
  </sheetData>
  <mergeCells count="2">
    <mergeCell ref="A1:B1"/>
    <mergeCell ref="A6:A7"/>
  </mergeCells>
  <phoneticPr fontId="2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94"/>
  <sheetViews>
    <sheetView showGridLines="0" topLeftCell="AK23" zoomScale="90" zoomScaleNormal="90" workbookViewId="0">
      <selection activeCell="AN25" sqref="AN25:AN31"/>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customWidth="1"/>
    <col min="38" max="38" width="3.7109375" customWidth="1"/>
    <col min="39" max="39" width="42.5703125" customWidth="1"/>
    <col min="40" max="40" width="50.28515625" customWidth="1"/>
    <col min="41" max="43" width="11.42578125" customWidth="1"/>
  </cols>
  <sheetData>
    <row r="1" spans="1:43" ht="27" customHeight="1">
      <c r="A1" s="161"/>
      <c r="B1" s="218"/>
      <c r="C1" s="162" t="s">
        <v>71</v>
      </c>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8"/>
      <c r="AK1" s="163" t="s">
        <v>72</v>
      </c>
      <c r="AL1" s="220"/>
      <c r="AM1" s="221"/>
      <c r="AN1" s="110" t="s">
        <v>73</v>
      </c>
      <c r="AO1" s="36"/>
      <c r="AP1" s="36"/>
      <c r="AQ1" s="36"/>
    </row>
    <row r="2" spans="1:43" ht="27" customHeight="1">
      <c r="A2" s="222"/>
      <c r="B2" s="223"/>
      <c r="C2" s="224"/>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6"/>
      <c r="AK2" s="163" t="s">
        <v>74</v>
      </c>
      <c r="AL2" s="220"/>
      <c r="AM2" s="221"/>
      <c r="AN2" s="111" t="s">
        <v>75</v>
      </c>
      <c r="AO2" s="36"/>
      <c r="AP2" s="36"/>
      <c r="AQ2" s="36"/>
    </row>
    <row r="3" spans="1:43" ht="27" customHeight="1">
      <c r="A3" s="222"/>
      <c r="B3" s="223"/>
      <c r="C3" s="162" t="s">
        <v>76</v>
      </c>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8"/>
      <c r="AK3" s="163" t="s">
        <v>77</v>
      </c>
      <c r="AL3" s="220"/>
      <c r="AM3" s="221"/>
      <c r="AN3" s="110" t="s">
        <v>78</v>
      </c>
      <c r="AO3" s="36"/>
      <c r="AP3" s="36"/>
      <c r="AQ3" s="36"/>
    </row>
    <row r="4" spans="1:43" ht="27" customHeight="1">
      <c r="A4" s="224"/>
      <c r="B4" s="226"/>
      <c r="C4" s="224"/>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6"/>
      <c r="AK4" s="163" t="s">
        <v>79</v>
      </c>
      <c r="AL4" s="220"/>
      <c r="AM4" s="221"/>
      <c r="AN4" s="112">
        <v>45909</v>
      </c>
      <c r="AO4" s="36"/>
      <c r="AP4" s="36"/>
      <c r="AQ4" s="36"/>
    </row>
    <row r="5" spans="1:43" ht="27" customHeight="1">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9"/>
      <c r="AK5" s="86"/>
      <c r="AL5" s="36"/>
      <c r="AM5" s="36"/>
      <c r="AN5" s="36"/>
      <c r="AO5" s="36"/>
      <c r="AP5" s="36"/>
      <c r="AQ5" s="36"/>
    </row>
    <row r="6" spans="1:43" ht="36" customHeight="1">
      <c r="A6" s="164" t="s">
        <v>80</v>
      </c>
      <c r="B6" s="227"/>
      <c r="C6" s="113">
        <v>45595</v>
      </c>
      <c r="D6" s="40"/>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9"/>
      <c r="AK6" s="38"/>
      <c r="AL6" s="36"/>
      <c r="AM6" s="36"/>
      <c r="AN6" s="36"/>
      <c r="AO6" s="36"/>
      <c r="AP6" s="36"/>
      <c r="AQ6" s="36"/>
    </row>
    <row r="7" spans="1:43" ht="17.25" customHeight="1">
      <c r="A7" s="4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9"/>
      <c r="AK7" s="38"/>
      <c r="AL7" s="36"/>
      <c r="AM7" s="36"/>
      <c r="AN7" s="36"/>
      <c r="AO7" s="36"/>
      <c r="AP7" s="36"/>
      <c r="AQ7" s="36"/>
    </row>
    <row r="8" spans="1:43" ht="59.25" customHeight="1">
      <c r="A8" s="165" t="s">
        <v>81</v>
      </c>
      <c r="B8" s="227"/>
      <c r="C8" s="166" t="s">
        <v>82</v>
      </c>
      <c r="D8" s="227"/>
      <c r="E8" s="227"/>
      <c r="F8" s="227"/>
      <c r="G8" s="227"/>
      <c r="H8" s="228"/>
      <c r="I8" s="38"/>
      <c r="J8" s="38"/>
      <c r="K8" s="38"/>
      <c r="L8" s="38"/>
      <c r="T8" s="38"/>
      <c r="U8" s="38"/>
      <c r="V8" s="38"/>
      <c r="W8" s="38"/>
      <c r="X8" s="38"/>
      <c r="Y8" s="38"/>
      <c r="Z8" s="38"/>
      <c r="AA8" s="38"/>
      <c r="AB8" s="38"/>
      <c r="AC8" s="38"/>
      <c r="AD8" s="38"/>
      <c r="AE8" s="38"/>
      <c r="AF8" s="38"/>
      <c r="AG8" s="38"/>
      <c r="AH8" s="38"/>
      <c r="AI8" s="38"/>
      <c r="AJ8" s="39"/>
      <c r="AK8" s="38"/>
      <c r="AL8" s="36"/>
      <c r="AM8" s="36"/>
      <c r="AN8" s="36"/>
      <c r="AO8" s="36"/>
      <c r="AP8" s="36"/>
      <c r="AQ8" s="36"/>
    </row>
    <row r="9" spans="1:43" ht="13.5" customHeight="1">
      <c r="A9" s="42"/>
      <c r="B9" s="43"/>
      <c r="C9" s="43"/>
      <c r="D9" s="43"/>
      <c r="E9" s="43"/>
      <c r="F9" s="43"/>
      <c r="G9" s="43"/>
      <c r="H9" s="43"/>
      <c r="I9" s="43"/>
      <c r="J9" s="43"/>
      <c r="K9" s="43"/>
      <c r="L9" s="43"/>
      <c r="M9" s="43"/>
      <c r="N9" s="43"/>
      <c r="O9" s="43"/>
      <c r="P9" s="43"/>
      <c r="Q9" s="43"/>
      <c r="R9" s="43"/>
      <c r="S9" s="43"/>
      <c r="T9" s="38"/>
      <c r="U9" s="38"/>
      <c r="V9" s="38"/>
      <c r="W9" s="38"/>
      <c r="X9" s="38"/>
      <c r="Y9" s="38"/>
      <c r="Z9" s="38"/>
      <c r="AA9" s="38"/>
      <c r="AB9" s="38"/>
      <c r="AC9" s="38"/>
      <c r="AD9" s="38"/>
      <c r="AE9" s="38"/>
      <c r="AF9" s="38"/>
      <c r="AG9" s="38"/>
      <c r="AH9" s="38"/>
      <c r="AI9" s="38"/>
      <c r="AJ9" s="39"/>
      <c r="AK9" s="38"/>
      <c r="AL9" s="36"/>
      <c r="AM9" s="36"/>
      <c r="AN9" s="36"/>
      <c r="AO9" s="36"/>
      <c r="AP9" s="36"/>
      <c r="AQ9" s="36"/>
    </row>
    <row r="10" spans="1:43" ht="59.25" customHeight="1">
      <c r="A10" s="165" t="s">
        <v>83</v>
      </c>
      <c r="B10" s="227"/>
      <c r="C10" s="167" t="s">
        <v>84</v>
      </c>
      <c r="D10" s="227"/>
      <c r="E10" s="227"/>
      <c r="F10" s="227"/>
      <c r="G10" s="227"/>
      <c r="H10" s="227"/>
      <c r="I10" s="228"/>
      <c r="J10" s="44"/>
      <c r="K10" s="44"/>
      <c r="L10" s="44"/>
      <c r="M10" s="44"/>
      <c r="N10" s="44"/>
      <c r="O10" s="38"/>
      <c r="P10" s="38"/>
      <c r="Q10" s="38"/>
      <c r="R10" s="38"/>
      <c r="S10" s="38"/>
      <c r="T10" s="38"/>
      <c r="U10" s="38"/>
      <c r="V10" s="38"/>
      <c r="W10" s="38"/>
      <c r="X10" s="38"/>
      <c r="Y10" s="38"/>
      <c r="Z10" s="38"/>
      <c r="AA10" s="38"/>
      <c r="AB10" s="38"/>
      <c r="AC10" s="38"/>
      <c r="AD10" s="38"/>
      <c r="AE10" s="38"/>
      <c r="AF10" s="38"/>
      <c r="AG10" s="38"/>
      <c r="AH10" s="38"/>
      <c r="AI10" s="38"/>
      <c r="AJ10" s="39"/>
      <c r="AK10" s="38"/>
      <c r="AL10" s="36"/>
      <c r="AM10" s="36"/>
      <c r="AN10" s="36"/>
      <c r="AO10" s="36"/>
      <c r="AP10" s="36"/>
      <c r="AQ10" s="36"/>
    </row>
    <row r="11" spans="1:43" ht="59.25" customHeight="1">
      <c r="A11" s="165" t="s">
        <v>85</v>
      </c>
      <c r="B11" s="227"/>
      <c r="C11" s="167" t="s">
        <v>86</v>
      </c>
      <c r="D11" s="227"/>
      <c r="E11" s="227"/>
      <c r="F11" s="227"/>
      <c r="G11" s="227"/>
      <c r="H11" s="227"/>
      <c r="I11" s="228"/>
      <c r="J11" s="44"/>
      <c r="K11" s="44"/>
      <c r="L11" s="44"/>
      <c r="M11" s="44"/>
      <c r="N11" s="44"/>
      <c r="O11" s="38"/>
      <c r="P11" s="38"/>
      <c r="Q11" s="38"/>
      <c r="R11" s="38"/>
      <c r="S11" s="38"/>
      <c r="T11" s="38"/>
      <c r="U11" s="38"/>
      <c r="V11" s="38"/>
      <c r="W11" s="38"/>
      <c r="X11" s="38"/>
      <c r="Y11" s="38"/>
      <c r="Z11" s="38"/>
      <c r="AA11" s="38"/>
      <c r="AB11" s="38"/>
      <c r="AC11" s="38"/>
      <c r="AD11" s="38"/>
      <c r="AE11" s="38"/>
      <c r="AF11" s="38"/>
      <c r="AG11" s="38"/>
      <c r="AH11" s="38"/>
      <c r="AI11" s="38"/>
      <c r="AJ11" s="39"/>
      <c r="AK11" s="38"/>
      <c r="AL11" s="36"/>
      <c r="AM11" s="36"/>
      <c r="AN11" s="36"/>
      <c r="AO11" s="36"/>
      <c r="AP11" s="36"/>
      <c r="AQ11" s="36"/>
    </row>
    <row r="12" spans="1:43" ht="15.7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9"/>
      <c r="AK12" s="38"/>
      <c r="AL12" s="36"/>
      <c r="AM12" s="36"/>
      <c r="AN12" s="36"/>
      <c r="AO12" s="36"/>
      <c r="AP12" s="36"/>
      <c r="AQ12" s="36"/>
    </row>
    <row r="13" spans="1:43" ht="15.75" customHeight="1">
      <c r="A13" s="45"/>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87"/>
      <c r="AH13" s="87"/>
      <c r="AI13" s="87"/>
      <c r="AJ13" s="88"/>
      <c r="AK13" s="89"/>
      <c r="AL13" s="36"/>
      <c r="AM13" s="36"/>
      <c r="AN13" s="36"/>
      <c r="AO13" s="36"/>
      <c r="AP13" s="36"/>
      <c r="AQ13" s="36"/>
    </row>
    <row r="14" spans="1:43">
      <c r="A14" s="135" t="s">
        <v>87</v>
      </c>
      <c r="B14" s="229"/>
      <c r="C14" s="229"/>
      <c r="D14" s="230"/>
      <c r="E14" s="135" t="s">
        <v>88</v>
      </c>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30"/>
      <c r="AF14" s="46"/>
      <c r="AG14" s="136" t="s">
        <v>89</v>
      </c>
      <c r="AH14" s="219"/>
      <c r="AI14" s="219"/>
      <c r="AJ14" s="219"/>
      <c r="AK14" s="218"/>
      <c r="AL14" s="36"/>
      <c r="AM14" s="136" t="s">
        <v>90</v>
      </c>
      <c r="AN14" s="218"/>
      <c r="AO14" s="36"/>
      <c r="AP14" s="36"/>
      <c r="AQ14" s="36"/>
    </row>
    <row r="15" spans="1:43">
      <c r="A15" s="137" t="s">
        <v>91</v>
      </c>
      <c r="B15" s="138" t="s">
        <v>92</v>
      </c>
      <c r="C15" s="138" t="s">
        <v>93</v>
      </c>
      <c r="D15" s="140" t="s">
        <v>94</v>
      </c>
      <c r="E15" s="141" t="s">
        <v>95</v>
      </c>
      <c r="F15" s="220"/>
      <c r="G15" s="220"/>
      <c r="H15" s="221"/>
      <c r="I15" s="146" t="s">
        <v>96</v>
      </c>
      <c r="J15" s="220"/>
      <c r="K15" s="220"/>
      <c r="L15" s="220"/>
      <c r="M15" s="220"/>
      <c r="N15" s="220"/>
      <c r="O15" s="220"/>
      <c r="P15" s="220"/>
      <c r="Q15" s="220"/>
      <c r="R15" s="220"/>
      <c r="S15" s="220"/>
      <c r="T15" s="220"/>
      <c r="U15" s="220"/>
      <c r="V15" s="220"/>
      <c r="W15" s="220"/>
      <c r="X15" s="47"/>
      <c r="Y15" s="47"/>
      <c r="Z15" s="146" t="s">
        <v>97</v>
      </c>
      <c r="AA15" s="220"/>
      <c r="AB15" s="220"/>
      <c r="AC15" s="220"/>
      <c r="AD15" s="220"/>
      <c r="AE15" s="231"/>
      <c r="AF15" s="46"/>
      <c r="AG15" s="222"/>
      <c r="AH15" s="232"/>
      <c r="AI15" s="232"/>
      <c r="AJ15" s="232"/>
      <c r="AK15" s="223"/>
      <c r="AL15" s="36"/>
      <c r="AM15" s="222"/>
      <c r="AN15" s="223"/>
      <c r="AO15" s="48"/>
      <c r="AP15" s="48"/>
      <c r="AQ15" s="48"/>
    </row>
    <row r="16" spans="1:43" ht="32.25" customHeight="1">
      <c r="A16" s="233"/>
      <c r="B16" s="234"/>
      <c r="C16" s="234"/>
      <c r="D16" s="235"/>
      <c r="E16" s="142" t="s">
        <v>98</v>
      </c>
      <c r="F16" s="236"/>
      <c r="G16" s="236"/>
      <c r="H16" s="237"/>
      <c r="I16" s="138" t="s">
        <v>99</v>
      </c>
      <c r="J16" s="138" t="s">
        <v>100</v>
      </c>
      <c r="K16" s="138" t="s">
        <v>101</v>
      </c>
      <c r="L16" s="138" t="s">
        <v>102</v>
      </c>
      <c r="M16" s="138" t="s">
        <v>103</v>
      </c>
      <c r="N16" s="138" t="s">
        <v>104</v>
      </c>
      <c r="O16" s="147" t="s">
        <v>105</v>
      </c>
      <c r="P16" s="147" t="s">
        <v>106</v>
      </c>
      <c r="Q16" s="147" t="s">
        <v>107</v>
      </c>
      <c r="R16" s="138" t="s">
        <v>108</v>
      </c>
      <c r="S16" s="148" t="s">
        <v>109</v>
      </c>
      <c r="T16" s="138" t="s">
        <v>110</v>
      </c>
      <c r="U16" s="138" t="s">
        <v>111</v>
      </c>
      <c r="V16" s="138" t="s">
        <v>112</v>
      </c>
      <c r="W16" s="138" t="s">
        <v>113</v>
      </c>
      <c r="X16" s="138" t="s">
        <v>114</v>
      </c>
      <c r="Y16" s="90"/>
      <c r="Z16" s="148" t="s">
        <v>115</v>
      </c>
      <c r="AA16" s="138" t="s">
        <v>116</v>
      </c>
      <c r="AB16" s="138" t="s">
        <v>117</v>
      </c>
      <c r="AC16" s="138" t="s">
        <v>55</v>
      </c>
      <c r="AD16" s="139" t="s">
        <v>118</v>
      </c>
      <c r="AE16" s="231"/>
      <c r="AF16" s="49"/>
      <c r="AG16" s="224"/>
      <c r="AH16" s="225"/>
      <c r="AI16" s="225"/>
      <c r="AJ16" s="225"/>
      <c r="AK16" s="226"/>
      <c r="AL16" s="48"/>
      <c r="AM16" s="224"/>
      <c r="AN16" s="226"/>
      <c r="AO16" s="48"/>
      <c r="AP16" s="36"/>
      <c r="AQ16" s="48"/>
    </row>
    <row r="17" spans="1:43" ht="102" customHeight="1">
      <c r="A17" s="233"/>
      <c r="B17" s="234"/>
      <c r="C17" s="234"/>
      <c r="D17" s="235"/>
      <c r="E17" s="50" t="s">
        <v>0</v>
      </c>
      <c r="F17" s="90" t="s">
        <v>1</v>
      </c>
      <c r="G17" s="91"/>
      <c r="H17" s="92" t="s">
        <v>119</v>
      </c>
      <c r="I17" s="238"/>
      <c r="J17" s="238"/>
      <c r="K17" s="238"/>
      <c r="L17" s="238"/>
      <c r="M17" s="238"/>
      <c r="N17" s="238"/>
      <c r="O17" s="238"/>
      <c r="P17" s="238"/>
      <c r="Q17" s="238"/>
      <c r="R17" s="238"/>
      <c r="S17" s="238"/>
      <c r="T17" s="238"/>
      <c r="U17" s="238"/>
      <c r="V17" s="238"/>
      <c r="W17" s="238"/>
      <c r="X17" s="238"/>
      <c r="Y17" s="93"/>
      <c r="Z17" s="238"/>
      <c r="AA17" s="238"/>
      <c r="AB17" s="238"/>
      <c r="AC17" s="238"/>
      <c r="AD17" s="51" t="s">
        <v>120</v>
      </c>
      <c r="AE17" s="52" t="s">
        <v>121</v>
      </c>
      <c r="AF17" s="49"/>
      <c r="AG17" s="50" t="s">
        <v>122</v>
      </c>
      <c r="AH17" s="93" t="s">
        <v>123</v>
      </c>
      <c r="AI17" s="93" t="s">
        <v>124</v>
      </c>
      <c r="AJ17" s="93" t="s">
        <v>125</v>
      </c>
      <c r="AK17" s="94" t="s">
        <v>126</v>
      </c>
      <c r="AL17" s="48"/>
      <c r="AM17" s="50" t="s">
        <v>127</v>
      </c>
      <c r="AN17" s="94" t="s">
        <v>128</v>
      </c>
      <c r="AO17" s="48"/>
      <c r="AP17" s="36"/>
      <c r="AQ17" s="48"/>
    </row>
    <row r="18" spans="1:43" ht="51" customHeight="1">
      <c r="A18" s="143">
        <v>1</v>
      </c>
      <c r="B18" s="144" t="s">
        <v>129</v>
      </c>
      <c r="C18" s="144" t="s">
        <v>130</v>
      </c>
      <c r="D18" s="131" t="s">
        <v>131</v>
      </c>
      <c r="E18" s="174" t="s">
        <v>6</v>
      </c>
      <c r="F18" s="130" t="s">
        <v>20</v>
      </c>
      <c r="G18" s="128" t="str">
        <f>+CONCATENATE(E18," - ",F18)</f>
        <v>MUY BAJA - CATASTRÓFICO</v>
      </c>
      <c r="H18" s="129" t="str">
        <f>+VLOOKUP(G18,Datos!D3:E17,2,FALSE)</f>
        <v>EXTREMO</v>
      </c>
      <c r="I18" s="145" t="s">
        <v>132</v>
      </c>
      <c r="J18" s="145" t="s">
        <v>133</v>
      </c>
      <c r="K18" s="145" t="s">
        <v>134</v>
      </c>
      <c r="L18" s="145" t="s">
        <v>135</v>
      </c>
      <c r="M18" s="145" t="s">
        <v>136</v>
      </c>
      <c r="N18" s="160" t="s">
        <v>137</v>
      </c>
      <c r="O18" s="54" t="s">
        <v>3</v>
      </c>
      <c r="P18" s="55" t="s">
        <v>4</v>
      </c>
      <c r="Q18" s="56">
        <f>IF(P18="ASIGNADO",15,IF(P18="NO ASIGNADO",0,"0"))</f>
        <v>15</v>
      </c>
      <c r="R18" s="116">
        <f>SUM(Q18:Q24)</f>
        <v>100</v>
      </c>
      <c r="S18" s="171" t="s">
        <v>138</v>
      </c>
      <c r="T18" s="133">
        <f>IF(T21="DÉBIL",0,IF(T21="MODERADO",50,IF(T21="FUERTE",100,"")))</f>
        <v>100</v>
      </c>
      <c r="U18" s="173" t="str">
        <f>IF(AND(R21="FUERTE",S18="FUERTE (SIEMPRE SE EJECUTA)"),"NO","SÍ")</f>
        <v>NO</v>
      </c>
      <c r="V18" s="117" t="str" cm="1">
        <f t="array" ref="V18">_xlfn.IFS(AVERAGE(T18,T25,T32,T39,T46,T53)=100,"FUERTE",AVERAGE(T18,T25,T32,T39,T46,T53)&lt;50,"DÉBIL",AVERAGE(T18,T25,T32,T39,T46,T53)&gt;=50,"MODERADO")</f>
        <v>FUERTE</v>
      </c>
      <c r="W18" s="168" t="s">
        <v>62</v>
      </c>
      <c r="X18" s="117" t="str">
        <f>IF(AND(E18="MUY BAJA",W21=2),"MUY BAJA",IF(AND(E18="BAJA",W21=2),"MUY BAJA",IF(AND(E18="MEDIA",W21=2),"MUY BAJA",IF(AND(E18="ALTA",W21=2),"BAJA",IF(AND(E18="MUY ALTA",W21=2),"MEDIA",IF(AND(E18="MUY BAJA",W21=1),"MUY BAJA",IF(AND(E18="BAJA",W21=1),"MUY BAJA",IF(AND(E18="MEDIA",W21=1),"BAJA",IF(AND(E18="ALTA",W21=1),"MEDIA",IF(AND(E18="MUY ALTA",W21=1),"ALTA",E18))))))))))</f>
        <v>MUY BAJA</v>
      </c>
      <c r="Y18" s="128" t="str">
        <f>+CONCATENATE(X18," - ",F18)</f>
        <v>MUY BAJA - CATASTRÓFICO</v>
      </c>
      <c r="Z18" s="129" t="str">
        <f>+VLOOKUP(Y18,Datos!$D$3:$E$17,2,FALSE)</f>
        <v>EXTREMO</v>
      </c>
      <c r="AA18" s="130" t="s">
        <v>47</v>
      </c>
      <c r="AB18" s="131" t="s">
        <v>139</v>
      </c>
      <c r="AC18" s="132"/>
      <c r="AD18" s="127" t="s">
        <v>140</v>
      </c>
      <c r="AE18" s="125" t="s">
        <v>141</v>
      </c>
      <c r="AF18" s="57"/>
      <c r="AG18" s="123">
        <v>46146</v>
      </c>
      <c r="AH18" s="169" t="s">
        <v>142</v>
      </c>
      <c r="AI18" s="169" t="s">
        <v>143</v>
      </c>
      <c r="AJ18" s="169" t="s">
        <v>144</v>
      </c>
      <c r="AK18" s="170" t="s">
        <v>145</v>
      </c>
      <c r="AL18" s="36"/>
      <c r="AM18" s="149" t="s">
        <v>146</v>
      </c>
      <c r="AN18" s="150" t="s">
        <v>147</v>
      </c>
      <c r="AO18" s="36"/>
      <c r="AP18" s="36"/>
      <c r="AQ18" s="36"/>
    </row>
    <row r="19" spans="1:43" ht="62.25" customHeight="1">
      <c r="A19" s="233"/>
      <c r="B19" s="234"/>
      <c r="C19" s="234"/>
      <c r="D19" s="235"/>
      <c r="E19" s="233"/>
      <c r="F19" s="234"/>
      <c r="G19" s="234"/>
      <c r="H19" s="234"/>
      <c r="I19" s="234"/>
      <c r="J19" s="234"/>
      <c r="K19" s="234"/>
      <c r="L19" s="234"/>
      <c r="M19" s="234"/>
      <c r="N19" s="234"/>
      <c r="O19" s="58" t="s">
        <v>9</v>
      </c>
      <c r="P19" s="59" t="s">
        <v>10</v>
      </c>
      <c r="Q19" s="60">
        <f>IF(P19="ADECUADO",15,IF(P19="INADECUADO",0,"0"))</f>
        <v>15</v>
      </c>
      <c r="R19" s="239"/>
      <c r="S19" s="234"/>
      <c r="T19" s="234"/>
      <c r="U19" s="234"/>
      <c r="V19" s="118"/>
      <c r="W19" s="238"/>
      <c r="X19" s="234"/>
      <c r="Y19" s="234"/>
      <c r="Z19" s="234"/>
      <c r="AA19" s="234"/>
      <c r="AB19" s="235"/>
      <c r="AC19" s="222"/>
      <c r="AD19" s="234"/>
      <c r="AE19" s="235"/>
      <c r="AF19" s="57"/>
      <c r="AG19" s="233"/>
      <c r="AH19" s="156"/>
      <c r="AI19" s="156"/>
      <c r="AJ19" s="156"/>
      <c r="AK19" s="235"/>
      <c r="AL19" s="36"/>
      <c r="AM19" s="233"/>
      <c r="AN19" s="151"/>
      <c r="AO19" s="36"/>
      <c r="AP19" s="36"/>
      <c r="AQ19" s="36"/>
    </row>
    <row r="20" spans="1:43" ht="75.75" customHeight="1">
      <c r="A20" s="233"/>
      <c r="B20" s="234"/>
      <c r="C20" s="234"/>
      <c r="D20" s="235"/>
      <c r="E20" s="233"/>
      <c r="F20" s="234"/>
      <c r="G20" s="234"/>
      <c r="H20" s="234"/>
      <c r="I20" s="234"/>
      <c r="J20" s="234"/>
      <c r="K20" s="234"/>
      <c r="L20" s="234"/>
      <c r="M20" s="234"/>
      <c r="N20" s="234"/>
      <c r="O20" s="61" t="s">
        <v>16</v>
      </c>
      <c r="P20" s="59" t="s">
        <v>17</v>
      </c>
      <c r="Q20" s="60">
        <f>IF(P20="OPORTUNA",15,IF(P20="INOPORTUNA",0,"0"))</f>
        <v>15</v>
      </c>
      <c r="R20" s="239"/>
      <c r="S20" s="234"/>
      <c r="T20" s="238"/>
      <c r="U20" s="234"/>
      <c r="V20" s="118"/>
      <c r="W20" s="62" t="s">
        <v>148</v>
      </c>
      <c r="X20" s="234"/>
      <c r="Y20" s="234"/>
      <c r="Z20" s="234"/>
      <c r="AA20" s="234"/>
      <c r="AB20" s="235"/>
      <c r="AC20" s="222"/>
      <c r="AD20" s="234"/>
      <c r="AE20" s="235"/>
      <c r="AF20" s="57"/>
      <c r="AG20" s="233"/>
      <c r="AH20" s="156"/>
      <c r="AI20" s="156"/>
      <c r="AJ20" s="156"/>
      <c r="AK20" s="235"/>
      <c r="AL20" s="36"/>
      <c r="AM20" s="233"/>
      <c r="AN20" s="151"/>
      <c r="AO20" s="36"/>
      <c r="AP20" s="36"/>
      <c r="AQ20" s="36"/>
    </row>
    <row r="21" spans="1:43" ht="90.75" customHeight="1">
      <c r="A21" s="233"/>
      <c r="B21" s="234"/>
      <c r="C21" s="234"/>
      <c r="D21" s="235"/>
      <c r="E21" s="233"/>
      <c r="F21" s="234"/>
      <c r="G21" s="234"/>
      <c r="H21" s="234"/>
      <c r="I21" s="234"/>
      <c r="J21" s="234"/>
      <c r="K21" s="234"/>
      <c r="L21" s="234"/>
      <c r="M21" s="234"/>
      <c r="N21" s="234"/>
      <c r="O21" s="58" t="s">
        <v>23</v>
      </c>
      <c r="P21" s="59" t="s">
        <v>24</v>
      </c>
      <c r="Q21" s="60">
        <f>IF(P21="PREVENIR",15,IF(P21="DETECTAR",10,IF(P21="NO ES UN CONTROL",0,"0")))</f>
        <v>15</v>
      </c>
      <c r="R21" s="120" t="str">
        <f>IF(R18&lt;86,"DÉBIL",IF(R18&lt;96,"MODERADO",IF(R18&lt;101,"FUERTE","")))</f>
        <v>FUERTE</v>
      </c>
      <c r="S21" s="234"/>
      <c r="T21" s="134" t="str">
        <f>IF(AND(R21="FUERTE",S18="FUERTE (SIEMPRE SE EJECUTA)"),"FUERTE",IF(OR(R21="DÉBIL",S18="DÉBIL (NO SE EJECUTA)"),"DÉBIL",IF(OR(R21="MODERADO",S18="MODERADO (ALGUNAS VECES)"),"MODERADO")))</f>
        <v>FUERTE</v>
      </c>
      <c r="U21" s="234"/>
      <c r="V21" s="118"/>
      <c r="W21" s="178">
        <f>IF(AND($V$18="FUERTE",$W$18="DIRECTAMENTE"),2,IF(AND($V$18="FUERTE",$W$18="DIRECTAMENTE"),2,IF(AND($V$18="FUERTE",$W$18="DIRECTAMENTE"),2,IF(AND($V$18="FUERTE",$W$18="NO DISMINUYE"),0,IF(AND($V$18="MODERADO",$W$18="DIRECTAMENTE"),1,IF(AND($V$18="MODERADO",$W$18="DIRECTAMENTE"),1,IF(AND($V$18="MODERADO",$W$18="DIRECTAMENTE"),1,IF(AND($V$18="MODERADO",$W$18="NO DISMINUYE"),0,"N/A"))))))))</f>
        <v>2</v>
      </c>
      <c r="X21" s="234"/>
      <c r="Y21" s="234"/>
      <c r="Z21" s="234"/>
      <c r="AA21" s="234"/>
      <c r="AB21" s="235"/>
      <c r="AC21" s="222"/>
      <c r="AD21" s="234"/>
      <c r="AE21" s="124" t="s">
        <v>149</v>
      </c>
      <c r="AF21" s="63"/>
      <c r="AG21" s="233"/>
      <c r="AH21" s="156"/>
      <c r="AI21" s="156"/>
      <c r="AJ21" s="156"/>
      <c r="AK21" s="235"/>
      <c r="AL21" s="36"/>
      <c r="AM21" s="233"/>
      <c r="AN21" s="151"/>
      <c r="AO21" s="36"/>
      <c r="AP21" s="36"/>
      <c r="AQ21" s="36"/>
    </row>
    <row r="22" spans="1:43" ht="111" customHeight="1">
      <c r="A22" s="233"/>
      <c r="B22" s="234"/>
      <c r="C22" s="234"/>
      <c r="D22" s="235"/>
      <c r="E22" s="233"/>
      <c r="F22" s="234"/>
      <c r="G22" s="234"/>
      <c r="H22" s="234"/>
      <c r="I22" s="234"/>
      <c r="J22" s="234"/>
      <c r="K22" s="234"/>
      <c r="L22" s="234"/>
      <c r="M22" s="234"/>
      <c r="N22" s="234"/>
      <c r="O22" s="58" t="s">
        <v>29</v>
      </c>
      <c r="P22" s="59" t="s">
        <v>30</v>
      </c>
      <c r="Q22" s="60">
        <f>IF(P22="CONFIABLE",15,IF(P22="NO CONFIABLE",0,"0"))</f>
        <v>15</v>
      </c>
      <c r="R22" s="239"/>
      <c r="S22" s="234"/>
      <c r="T22" s="234"/>
      <c r="U22" s="234"/>
      <c r="V22" s="118"/>
      <c r="W22" s="234"/>
      <c r="X22" s="234"/>
      <c r="Y22" s="234"/>
      <c r="Z22" s="234"/>
      <c r="AA22" s="234"/>
      <c r="AB22" s="235"/>
      <c r="AC22" s="222"/>
      <c r="AD22" s="234"/>
      <c r="AE22" s="240"/>
      <c r="AF22" s="63"/>
      <c r="AG22" s="233"/>
      <c r="AH22" s="156"/>
      <c r="AI22" s="156"/>
      <c r="AJ22" s="156"/>
      <c r="AK22" s="235"/>
      <c r="AL22" s="36"/>
      <c r="AM22" s="233"/>
      <c r="AN22" s="151"/>
      <c r="AO22" s="36"/>
      <c r="AP22" s="36"/>
      <c r="AQ22" s="36"/>
    </row>
    <row r="23" spans="1:43" ht="84" customHeight="1">
      <c r="A23" s="233"/>
      <c r="B23" s="234"/>
      <c r="C23" s="234"/>
      <c r="D23" s="235"/>
      <c r="E23" s="233"/>
      <c r="F23" s="234"/>
      <c r="G23" s="234"/>
      <c r="H23" s="234"/>
      <c r="I23" s="234"/>
      <c r="J23" s="234"/>
      <c r="K23" s="234"/>
      <c r="L23" s="234"/>
      <c r="M23" s="234"/>
      <c r="N23" s="234"/>
      <c r="O23" s="58" t="s">
        <v>34</v>
      </c>
      <c r="P23" s="59" t="s">
        <v>35</v>
      </c>
      <c r="Q23" s="60">
        <f>IF(P23="SE INVESTIGAN Y SE RESUELVEN OPORTUNAMENTE",15,IF(P23="NO SE INVESTIGAN Y SE RESUELVEN OPORTUNAMENTE",0,"0"))</f>
        <v>15</v>
      </c>
      <c r="R23" s="239"/>
      <c r="S23" s="234"/>
      <c r="T23" s="234"/>
      <c r="U23" s="234"/>
      <c r="V23" s="118"/>
      <c r="W23" s="234"/>
      <c r="X23" s="234"/>
      <c r="Y23" s="234"/>
      <c r="Z23" s="234"/>
      <c r="AA23" s="234"/>
      <c r="AB23" s="235"/>
      <c r="AC23" s="222"/>
      <c r="AD23" s="234"/>
      <c r="AE23" s="125" t="s">
        <v>150</v>
      </c>
      <c r="AF23" s="57"/>
      <c r="AG23" s="233"/>
      <c r="AH23" s="156"/>
      <c r="AI23" s="156"/>
      <c r="AJ23" s="156"/>
      <c r="AK23" s="235"/>
      <c r="AL23" s="36"/>
      <c r="AM23" s="233"/>
      <c r="AN23" s="151"/>
      <c r="AO23" s="36"/>
      <c r="AP23" s="36"/>
      <c r="AQ23" s="36"/>
    </row>
    <row r="24" spans="1:43" ht="80.25" customHeight="1">
      <c r="A24" s="233"/>
      <c r="B24" s="234"/>
      <c r="C24" s="234"/>
      <c r="D24" s="235"/>
      <c r="E24" s="233"/>
      <c r="F24" s="234"/>
      <c r="G24" s="234"/>
      <c r="H24" s="234"/>
      <c r="I24" s="238"/>
      <c r="J24" s="238"/>
      <c r="K24" s="238"/>
      <c r="L24" s="238"/>
      <c r="M24" s="238"/>
      <c r="N24" s="238"/>
      <c r="O24" s="64" t="s">
        <v>38</v>
      </c>
      <c r="P24" s="65" t="s">
        <v>39</v>
      </c>
      <c r="Q24" s="66">
        <f>IF(P24="COMPLETA",10,IF(P24="INCOMPLETA",5,IF(P24="NO EXISTE",0,"0")))</f>
        <v>10</v>
      </c>
      <c r="R24" s="241"/>
      <c r="S24" s="242"/>
      <c r="T24" s="242"/>
      <c r="U24" s="242"/>
      <c r="V24" s="118"/>
      <c r="W24" s="234"/>
      <c r="X24" s="234"/>
      <c r="Y24" s="234"/>
      <c r="Z24" s="234"/>
      <c r="AA24" s="234"/>
      <c r="AB24" s="235"/>
      <c r="AC24" s="222"/>
      <c r="AD24" s="242"/>
      <c r="AE24" s="243"/>
      <c r="AF24" s="57"/>
      <c r="AG24" s="244"/>
      <c r="AH24" s="157"/>
      <c r="AI24" s="157"/>
      <c r="AJ24" s="157"/>
      <c r="AK24" s="243"/>
      <c r="AL24" s="36"/>
      <c r="AM24" s="244"/>
      <c r="AN24" s="152"/>
      <c r="AO24" s="36"/>
      <c r="AP24" s="36"/>
      <c r="AQ24" s="36"/>
    </row>
    <row r="25" spans="1:43" ht="38.25" customHeight="1">
      <c r="A25" s="233"/>
      <c r="B25" s="234"/>
      <c r="C25" s="234"/>
      <c r="D25" s="235"/>
      <c r="E25" s="233"/>
      <c r="F25" s="234"/>
      <c r="G25" s="234"/>
      <c r="H25" s="234"/>
      <c r="I25" s="144" t="s">
        <v>151</v>
      </c>
      <c r="J25" s="144" t="s">
        <v>152</v>
      </c>
      <c r="K25" s="144" t="s">
        <v>153</v>
      </c>
      <c r="L25" s="144" t="s">
        <v>154</v>
      </c>
      <c r="M25" s="144" t="s">
        <v>155</v>
      </c>
      <c r="N25" s="160" t="s">
        <v>156</v>
      </c>
      <c r="O25" s="54" t="s">
        <v>3</v>
      </c>
      <c r="P25" s="55" t="s">
        <v>4</v>
      </c>
      <c r="Q25" s="56">
        <f>IF(P25="ASIGNADO",15,IF(P25="NO ASIGNADO",0,"0"))</f>
        <v>15</v>
      </c>
      <c r="R25" s="121">
        <f>SUM(Q25:Q31)</f>
        <v>100</v>
      </c>
      <c r="S25" s="172" t="s">
        <v>138</v>
      </c>
      <c r="T25" s="133">
        <f>IF(T28="DÉBIL",0,IF(T28="MODERADO",50,IF(T28="FUERTE",100,"")))</f>
        <v>100</v>
      </c>
      <c r="U25" s="173" t="str">
        <f>IF(AND(R28="FUERTE",S25="FUERTE (SIEMPRE SE EJECUTA)"),"NO","SÍ")</f>
        <v>NO</v>
      </c>
      <c r="V25" s="118"/>
      <c r="W25" s="234"/>
      <c r="X25" s="234"/>
      <c r="Y25" s="234"/>
      <c r="Z25" s="234"/>
      <c r="AA25" s="234"/>
      <c r="AB25" s="235"/>
      <c r="AC25" s="222"/>
      <c r="AD25" s="126"/>
      <c r="AE25" s="122"/>
      <c r="AF25" s="57"/>
      <c r="AG25" s="123">
        <v>46146</v>
      </c>
      <c r="AH25" s="155" t="s">
        <v>157</v>
      </c>
      <c r="AI25" s="155" t="s">
        <v>158</v>
      </c>
      <c r="AJ25" s="155" t="s">
        <v>144</v>
      </c>
      <c r="AK25" s="158"/>
      <c r="AL25" s="36"/>
      <c r="AM25" s="153" t="s">
        <v>159</v>
      </c>
      <c r="AN25" s="159" t="s">
        <v>160</v>
      </c>
      <c r="AO25" s="36"/>
      <c r="AP25" s="36"/>
      <c r="AQ25" s="36"/>
    </row>
    <row r="26" spans="1:43" ht="55.5" customHeight="1">
      <c r="A26" s="233"/>
      <c r="B26" s="234"/>
      <c r="C26" s="234"/>
      <c r="D26" s="235"/>
      <c r="E26" s="233"/>
      <c r="F26" s="234"/>
      <c r="G26" s="234"/>
      <c r="H26" s="234"/>
      <c r="I26" s="175"/>
      <c r="J26" s="175"/>
      <c r="K26" s="175"/>
      <c r="L26" s="175"/>
      <c r="M26" s="175"/>
      <c r="N26" s="234"/>
      <c r="O26" s="58" t="s">
        <v>9</v>
      </c>
      <c r="P26" s="59" t="s">
        <v>161</v>
      </c>
      <c r="Q26" s="60">
        <f>IF(P26="ADECUADO",15,IF(P26="INADECUADO",0,"0"))</f>
        <v>15</v>
      </c>
      <c r="R26" s="239"/>
      <c r="S26" s="234"/>
      <c r="T26" s="234"/>
      <c r="U26" s="234"/>
      <c r="V26" s="118"/>
      <c r="W26" s="234"/>
      <c r="X26" s="234"/>
      <c r="Y26" s="234"/>
      <c r="Z26" s="234"/>
      <c r="AA26" s="234"/>
      <c r="AB26" s="235"/>
      <c r="AC26" s="222"/>
      <c r="AD26" s="233"/>
      <c r="AE26" s="235"/>
      <c r="AF26" s="57"/>
      <c r="AG26" s="233"/>
      <c r="AH26" s="156"/>
      <c r="AI26" s="156"/>
      <c r="AJ26" s="156"/>
      <c r="AK26" s="235"/>
      <c r="AL26" s="36"/>
      <c r="AM26" s="233"/>
      <c r="AN26" s="151"/>
      <c r="AO26" s="36"/>
      <c r="AP26" s="36"/>
      <c r="AQ26" s="36"/>
    </row>
    <row r="27" spans="1:43" ht="85.5" customHeight="1">
      <c r="A27" s="233"/>
      <c r="B27" s="234"/>
      <c r="C27" s="234"/>
      <c r="D27" s="235"/>
      <c r="E27" s="233"/>
      <c r="F27" s="234"/>
      <c r="G27" s="234"/>
      <c r="H27" s="234"/>
      <c r="I27" s="175"/>
      <c r="J27" s="175"/>
      <c r="K27" s="175"/>
      <c r="L27" s="175"/>
      <c r="M27" s="175"/>
      <c r="N27" s="234"/>
      <c r="O27" s="61" t="s">
        <v>16</v>
      </c>
      <c r="P27" s="59" t="s">
        <v>17</v>
      </c>
      <c r="Q27" s="60">
        <f>IF(P27="OPORTUNA",15,IF(P27="INOPORTUNA",0,"0"))</f>
        <v>15</v>
      </c>
      <c r="R27" s="245"/>
      <c r="S27" s="234"/>
      <c r="T27" s="238"/>
      <c r="U27" s="234"/>
      <c r="V27" s="118"/>
      <c r="W27" s="234"/>
      <c r="X27" s="234"/>
      <c r="Y27" s="234"/>
      <c r="Z27" s="234"/>
      <c r="AA27" s="234"/>
      <c r="AB27" s="235"/>
      <c r="AC27" s="222"/>
      <c r="AD27" s="233"/>
      <c r="AE27" s="240"/>
      <c r="AF27" s="57"/>
      <c r="AG27" s="233"/>
      <c r="AH27" s="156"/>
      <c r="AI27" s="156"/>
      <c r="AJ27" s="156"/>
      <c r="AK27" s="235"/>
      <c r="AL27" s="36"/>
      <c r="AM27" s="233"/>
      <c r="AN27" s="151"/>
      <c r="AO27" s="36"/>
      <c r="AP27" s="36"/>
      <c r="AQ27" s="36"/>
    </row>
    <row r="28" spans="1:43" ht="96.75" customHeight="1">
      <c r="A28" s="233"/>
      <c r="B28" s="234"/>
      <c r="C28" s="234"/>
      <c r="D28" s="235"/>
      <c r="E28" s="233"/>
      <c r="F28" s="234"/>
      <c r="G28" s="234"/>
      <c r="H28" s="234"/>
      <c r="I28" s="175"/>
      <c r="J28" s="175"/>
      <c r="K28" s="175"/>
      <c r="L28" s="175"/>
      <c r="M28" s="175"/>
      <c r="N28" s="234"/>
      <c r="O28" s="58" t="s">
        <v>23</v>
      </c>
      <c r="P28" s="59" t="s">
        <v>24</v>
      </c>
      <c r="Q28" s="60">
        <f>IF(P28="PREVENIR",15,IF(P28="DETECTAR",10,IF(P28="NO ES UN CONTROL",0,"0")))</f>
        <v>15</v>
      </c>
      <c r="R28" s="120" t="str">
        <f>IF(R25&lt;86,"DÉBIL",IF(R25&lt;96,"MODERADO",IF(R25&lt;101,"FUERTE","")))</f>
        <v>FUERTE</v>
      </c>
      <c r="S28" s="234"/>
      <c r="T28" s="134" t="str">
        <f>IF(AND(R28="FUERTE",S25="FUERTE (SIEMPRE SE EJECUTA)"),"FUERTE",IF(OR(R28="DÉBIL",S25="DÉBIL (NO SE EJECUTA)"),"DÉBIL",IF(OR(R28="MODERADO",S25="MODERADO (ALGUNAS VECES)"),"MODERADO")))</f>
        <v>FUERTE</v>
      </c>
      <c r="U28" s="234"/>
      <c r="V28" s="118"/>
      <c r="W28" s="234"/>
      <c r="X28" s="234"/>
      <c r="Y28" s="234"/>
      <c r="Z28" s="234"/>
      <c r="AA28" s="234"/>
      <c r="AB28" s="235"/>
      <c r="AC28" s="222"/>
      <c r="AD28" s="233"/>
      <c r="AE28" s="124" t="s">
        <v>149</v>
      </c>
      <c r="AF28" s="63"/>
      <c r="AG28" s="233"/>
      <c r="AH28" s="156"/>
      <c r="AI28" s="156"/>
      <c r="AJ28" s="156"/>
      <c r="AK28" s="235"/>
      <c r="AL28" s="36"/>
      <c r="AM28" s="233"/>
      <c r="AN28" s="151"/>
      <c r="AO28" s="36"/>
      <c r="AP28" s="36"/>
      <c r="AQ28" s="36"/>
    </row>
    <row r="29" spans="1:43" ht="69.75" customHeight="1">
      <c r="A29" s="233"/>
      <c r="B29" s="234"/>
      <c r="C29" s="234"/>
      <c r="D29" s="235"/>
      <c r="E29" s="233"/>
      <c r="F29" s="234"/>
      <c r="G29" s="234"/>
      <c r="H29" s="234"/>
      <c r="I29" s="175"/>
      <c r="J29" s="175"/>
      <c r="K29" s="175"/>
      <c r="L29" s="175"/>
      <c r="M29" s="175"/>
      <c r="N29" s="234"/>
      <c r="O29" s="58" t="s">
        <v>29</v>
      </c>
      <c r="P29" s="59" t="s">
        <v>30</v>
      </c>
      <c r="Q29" s="60">
        <f>IF(P29="CONFIABLE",15,IF(P29="NO CONFIABLE",0,"0"))</f>
        <v>15</v>
      </c>
      <c r="R29" s="239"/>
      <c r="S29" s="234"/>
      <c r="T29" s="234"/>
      <c r="U29" s="234"/>
      <c r="V29" s="118"/>
      <c r="W29" s="234"/>
      <c r="X29" s="234"/>
      <c r="Y29" s="234"/>
      <c r="Z29" s="234"/>
      <c r="AA29" s="234"/>
      <c r="AB29" s="235"/>
      <c r="AC29" s="222"/>
      <c r="AD29" s="233"/>
      <c r="AE29" s="240"/>
      <c r="AF29" s="63"/>
      <c r="AG29" s="233"/>
      <c r="AH29" s="156"/>
      <c r="AI29" s="156"/>
      <c r="AJ29" s="156"/>
      <c r="AK29" s="235"/>
      <c r="AL29" s="36"/>
      <c r="AM29" s="233"/>
      <c r="AN29" s="151"/>
      <c r="AO29" s="36"/>
      <c r="AP29" s="36"/>
      <c r="AQ29" s="36"/>
    </row>
    <row r="30" spans="1:43" ht="86.25" customHeight="1">
      <c r="A30" s="233"/>
      <c r="B30" s="234"/>
      <c r="C30" s="234"/>
      <c r="D30" s="235"/>
      <c r="E30" s="233"/>
      <c r="F30" s="234"/>
      <c r="G30" s="234"/>
      <c r="H30" s="234"/>
      <c r="I30" s="175"/>
      <c r="J30" s="175"/>
      <c r="K30" s="175"/>
      <c r="L30" s="175"/>
      <c r="M30" s="175"/>
      <c r="N30" s="234"/>
      <c r="O30" s="58" t="s">
        <v>34</v>
      </c>
      <c r="P30" s="59" t="s">
        <v>35</v>
      </c>
      <c r="Q30" s="60">
        <f>IF(P30="SE INVESTIGAN Y SE RESUELVEN OPORTUNAMENTE",15,IF(P30="NO SE INVESTIGAN Y SE RESUELVEN OPORTUNAMENTE",0,"0"))</f>
        <v>15</v>
      </c>
      <c r="R30" s="239"/>
      <c r="S30" s="234"/>
      <c r="T30" s="234"/>
      <c r="U30" s="234"/>
      <c r="V30" s="118"/>
      <c r="W30" s="234"/>
      <c r="X30" s="234"/>
      <c r="Y30" s="234"/>
      <c r="Z30" s="234"/>
      <c r="AA30" s="234"/>
      <c r="AB30" s="235"/>
      <c r="AC30" s="222"/>
      <c r="AD30" s="233"/>
      <c r="AE30" s="125"/>
      <c r="AF30" s="57"/>
      <c r="AG30" s="233"/>
      <c r="AH30" s="156"/>
      <c r="AI30" s="156"/>
      <c r="AJ30" s="156"/>
      <c r="AK30" s="235"/>
      <c r="AL30" s="36"/>
      <c r="AM30" s="233"/>
      <c r="AN30" s="151"/>
      <c r="AO30" s="36"/>
      <c r="AP30" s="36"/>
      <c r="AQ30" s="36"/>
    </row>
    <row r="31" spans="1:43" ht="69.75" customHeight="1">
      <c r="A31" s="233"/>
      <c r="B31" s="234"/>
      <c r="C31" s="234"/>
      <c r="D31" s="235"/>
      <c r="E31" s="233"/>
      <c r="F31" s="234"/>
      <c r="G31" s="234"/>
      <c r="H31" s="234"/>
      <c r="I31" s="176"/>
      <c r="J31" s="176"/>
      <c r="K31" s="176"/>
      <c r="L31" s="176"/>
      <c r="M31" s="176"/>
      <c r="N31" s="238"/>
      <c r="O31" s="64" t="s">
        <v>38</v>
      </c>
      <c r="P31" s="65" t="s">
        <v>162</v>
      </c>
      <c r="Q31" s="66">
        <f>IF(P31="COMPLETA",10,IF(P31="INCOMPLETA",5,IF(P31="NO EXISTE",0,"0")))</f>
        <v>10</v>
      </c>
      <c r="R31" s="241"/>
      <c r="S31" s="242"/>
      <c r="T31" s="242"/>
      <c r="U31" s="242"/>
      <c r="V31" s="118"/>
      <c r="W31" s="234"/>
      <c r="X31" s="234"/>
      <c r="Y31" s="234"/>
      <c r="Z31" s="234"/>
      <c r="AA31" s="234"/>
      <c r="AB31" s="235"/>
      <c r="AC31" s="222"/>
      <c r="AD31" s="244"/>
      <c r="AE31" s="243"/>
      <c r="AF31" s="57"/>
      <c r="AG31" s="244"/>
      <c r="AH31" s="157"/>
      <c r="AI31" s="157"/>
      <c r="AJ31" s="157"/>
      <c r="AK31" s="243"/>
      <c r="AL31" s="36"/>
      <c r="AM31" s="244"/>
      <c r="AN31" s="152"/>
      <c r="AO31" s="36"/>
      <c r="AP31" s="36"/>
      <c r="AQ31" s="36"/>
    </row>
    <row r="32" spans="1:43" ht="63.75" customHeight="1">
      <c r="A32" s="233"/>
      <c r="B32" s="234"/>
      <c r="C32" s="234"/>
      <c r="D32" s="235"/>
      <c r="E32" s="233"/>
      <c r="F32" s="234"/>
      <c r="G32" s="234"/>
      <c r="H32" s="234"/>
      <c r="I32" s="145" t="s">
        <v>163</v>
      </c>
      <c r="J32" s="145" t="s">
        <v>164</v>
      </c>
      <c r="K32" s="145" t="s">
        <v>165</v>
      </c>
      <c r="L32" s="145" t="s">
        <v>166</v>
      </c>
      <c r="M32" s="160" t="s">
        <v>167</v>
      </c>
      <c r="N32" s="160" t="s">
        <v>168</v>
      </c>
      <c r="O32" s="54" t="s">
        <v>3</v>
      </c>
      <c r="P32" s="55" t="s">
        <v>4</v>
      </c>
      <c r="Q32" s="56">
        <f>IF(P32="ASIGNADO",15,IF(P32="NO ASIGNADO",0,"0"))</f>
        <v>15</v>
      </c>
      <c r="R32" s="121">
        <f>SUM(Q32:Q38)</f>
        <v>100</v>
      </c>
      <c r="S32" s="172" t="s">
        <v>138</v>
      </c>
      <c r="T32" s="133">
        <f>IF(T35="DÉBIL",0,IF(T35="MODERADO",50,IF(T35="FUERTE",100,"")))</f>
        <v>100</v>
      </c>
      <c r="U32" s="173" t="str">
        <f>IF(AND(R35="FUERTE",S32="FUERTE (SIEMPRE SE EJECUTA)"),"NO","SÍ")</f>
        <v>NO</v>
      </c>
      <c r="V32" s="118"/>
      <c r="W32" s="234"/>
      <c r="X32" s="234"/>
      <c r="Y32" s="234"/>
      <c r="Z32" s="234"/>
      <c r="AA32" s="234"/>
      <c r="AB32" s="235"/>
      <c r="AC32" s="222"/>
      <c r="AD32" s="126"/>
      <c r="AE32" s="122"/>
      <c r="AF32" s="57"/>
      <c r="AG32" s="123">
        <v>46146</v>
      </c>
      <c r="AH32" s="155" t="s">
        <v>169</v>
      </c>
      <c r="AI32" s="155" t="s">
        <v>158</v>
      </c>
      <c r="AJ32" s="155" t="s">
        <v>144</v>
      </c>
      <c r="AK32" s="158"/>
      <c r="AL32" s="36"/>
      <c r="AM32" s="153" t="s">
        <v>170</v>
      </c>
      <c r="AN32" s="159" t="s">
        <v>171</v>
      </c>
      <c r="AO32" s="36"/>
      <c r="AP32" s="36"/>
      <c r="AQ32" s="36"/>
    </row>
    <row r="33" spans="1:43" ht="63.75" customHeight="1">
      <c r="A33" s="233"/>
      <c r="B33" s="234"/>
      <c r="C33" s="234"/>
      <c r="D33" s="235"/>
      <c r="E33" s="233"/>
      <c r="F33" s="234"/>
      <c r="G33" s="234"/>
      <c r="H33" s="234"/>
      <c r="I33" s="234"/>
      <c r="J33" s="234"/>
      <c r="K33" s="234"/>
      <c r="L33" s="234"/>
      <c r="M33" s="234"/>
      <c r="N33" s="234"/>
      <c r="O33" s="58" t="s">
        <v>9</v>
      </c>
      <c r="P33" s="59" t="s">
        <v>161</v>
      </c>
      <c r="Q33" s="60">
        <f>IF(P33="ADECUADO",15,IF(P33="INADECUADO",0,"0"))</f>
        <v>15</v>
      </c>
      <c r="R33" s="239"/>
      <c r="S33" s="234"/>
      <c r="T33" s="234"/>
      <c r="U33" s="234"/>
      <c r="V33" s="118"/>
      <c r="W33" s="234"/>
      <c r="X33" s="234"/>
      <c r="Y33" s="234"/>
      <c r="Z33" s="234"/>
      <c r="AA33" s="234"/>
      <c r="AB33" s="235"/>
      <c r="AC33" s="222"/>
      <c r="AD33" s="233"/>
      <c r="AE33" s="235"/>
      <c r="AF33" s="57"/>
      <c r="AG33" s="233"/>
      <c r="AH33" s="156"/>
      <c r="AI33" s="156"/>
      <c r="AJ33" s="156"/>
      <c r="AK33" s="235"/>
      <c r="AL33" s="36"/>
      <c r="AM33" s="233"/>
      <c r="AN33" s="151"/>
      <c r="AO33" s="36"/>
      <c r="AP33" s="36"/>
      <c r="AQ33" s="36"/>
    </row>
    <row r="34" spans="1:43" ht="63.75" customHeight="1">
      <c r="A34" s="233"/>
      <c r="B34" s="234"/>
      <c r="C34" s="234"/>
      <c r="D34" s="235"/>
      <c r="E34" s="233"/>
      <c r="F34" s="234"/>
      <c r="G34" s="234"/>
      <c r="H34" s="234"/>
      <c r="I34" s="234"/>
      <c r="J34" s="234"/>
      <c r="K34" s="234"/>
      <c r="L34" s="234"/>
      <c r="M34" s="234"/>
      <c r="N34" s="234"/>
      <c r="O34" s="61" t="s">
        <v>16</v>
      </c>
      <c r="P34" s="59" t="s">
        <v>17</v>
      </c>
      <c r="Q34" s="60">
        <f>IF(P34="OPORTUNA",15,IF(P34="INOPORTUNA",0,"0"))</f>
        <v>15</v>
      </c>
      <c r="R34" s="245"/>
      <c r="S34" s="234"/>
      <c r="T34" s="238"/>
      <c r="U34" s="234"/>
      <c r="V34" s="118"/>
      <c r="W34" s="234"/>
      <c r="X34" s="234"/>
      <c r="Y34" s="234"/>
      <c r="Z34" s="234"/>
      <c r="AA34" s="234"/>
      <c r="AB34" s="235"/>
      <c r="AC34" s="222"/>
      <c r="AD34" s="233"/>
      <c r="AE34" s="240"/>
      <c r="AF34" s="57"/>
      <c r="AG34" s="233"/>
      <c r="AH34" s="156"/>
      <c r="AI34" s="156"/>
      <c r="AJ34" s="156"/>
      <c r="AK34" s="235"/>
      <c r="AL34" s="36"/>
      <c r="AM34" s="233"/>
      <c r="AN34" s="151"/>
      <c r="AO34" s="36"/>
      <c r="AP34" s="36"/>
      <c r="AQ34" s="36"/>
    </row>
    <row r="35" spans="1:43" ht="63.75" customHeight="1">
      <c r="A35" s="233"/>
      <c r="B35" s="234"/>
      <c r="C35" s="234"/>
      <c r="D35" s="235"/>
      <c r="E35" s="233"/>
      <c r="F35" s="234"/>
      <c r="G35" s="234"/>
      <c r="H35" s="234"/>
      <c r="I35" s="234"/>
      <c r="J35" s="234"/>
      <c r="K35" s="234"/>
      <c r="L35" s="234"/>
      <c r="M35" s="234"/>
      <c r="N35" s="234"/>
      <c r="O35" s="58" t="s">
        <v>23</v>
      </c>
      <c r="P35" s="59" t="s">
        <v>24</v>
      </c>
      <c r="Q35" s="60">
        <f>IF(P35="PREVENIR",15,IF(P35="DETECTAR",10,IF(P35="NO ES UN CONTROL",0,"0")))</f>
        <v>15</v>
      </c>
      <c r="R35" s="120" t="str">
        <f>IF(R32&lt;86,"DÉBIL",IF(R32&lt;96,"MODERADO",IF(R32&lt;101,"FUERTE","")))</f>
        <v>FUERTE</v>
      </c>
      <c r="S35" s="234"/>
      <c r="T35" s="134" t="str">
        <f>IF(AND(R35="FUERTE",S32="FUERTE (SIEMPRE SE EJECUTA)"),"FUERTE",IF(OR(R35="DÉBIL",S32="DÉBIL (NO SE EJECUTA)"),"DÉBIL",IF(OR(R35="MODERADO",S32="MODERADO (ALGUNAS VECES)"),"MODERADO")))</f>
        <v>FUERTE</v>
      </c>
      <c r="U35" s="234"/>
      <c r="V35" s="118"/>
      <c r="W35" s="234"/>
      <c r="X35" s="234"/>
      <c r="Y35" s="234"/>
      <c r="Z35" s="234"/>
      <c r="AA35" s="234"/>
      <c r="AB35" s="235"/>
      <c r="AC35" s="222"/>
      <c r="AD35" s="233"/>
      <c r="AE35" s="124" t="s">
        <v>149</v>
      </c>
      <c r="AF35" s="63"/>
      <c r="AG35" s="233"/>
      <c r="AH35" s="156"/>
      <c r="AI35" s="156"/>
      <c r="AJ35" s="156"/>
      <c r="AK35" s="235"/>
      <c r="AL35" s="36"/>
      <c r="AM35" s="233"/>
      <c r="AN35" s="151"/>
      <c r="AO35" s="36"/>
      <c r="AP35" s="36"/>
      <c r="AQ35" s="36"/>
    </row>
    <row r="36" spans="1:43" ht="63.75" customHeight="1">
      <c r="A36" s="233"/>
      <c r="B36" s="234"/>
      <c r="C36" s="234"/>
      <c r="D36" s="235"/>
      <c r="E36" s="233"/>
      <c r="F36" s="234"/>
      <c r="G36" s="234"/>
      <c r="H36" s="234"/>
      <c r="I36" s="234"/>
      <c r="J36" s="234"/>
      <c r="K36" s="234"/>
      <c r="L36" s="234"/>
      <c r="M36" s="234"/>
      <c r="N36" s="234"/>
      <c r="O36" s="58" t="s">
        <v>29</v>
      </c>
      <c r="P36" s="59" t="s">
        <v>30</v>
      </c>
      <c r="Q36" s="60">
        <f>IF(P36="CONFIABLE",15,IF(P36="NO CONFIABLE",0,"0"))</f>
        <v>15</v>
      </c>
      <c r="R36" s="239"/>
      <c r="S36" s="234"/>
      <c r="T36" s="234"/>
      <c r="U36" s="234"/>
      <c r="V36" s="118"/>
      <c r="W36" s="234"/>
      <c r="X36" s="234"/>
      <c r="Y36" s="234"/>
      <c r="Z36" s="234"/>
      <c r="AA36" s="234"/>
      <c r="AB36" s="235"/>
      <c r="AC36" s="222"/>
      <c r="AD36" s="233"/>
      <c r="AE36" s="240"/>
      <c r="AF36" s="63"/>
      <c r="AG36" s="233"/>
      <c r="AH36" s="156"/>
      <c r="AI36" s="156"/>
      <c r="AJ36" s="156"/>
      <c r="AK36" s="235"/>
      <c r="AL36" s="36"/>
      <c r="AM36" s="233"/>
      <c r="AN36" s="151"/>
      <c r="AO36" s="36"/>
      <c r="AP36" s="36"/>
      <c r="AQ36" s="36"/>
    </row>
    <row r="37" spans="1:43" ht="63.75" customHeight="1">
      <c r="A37" s="233"/>
      <c r="B37" s="234"/>
      <c r="C37" s="234"/>
      <c r="D37" s="235"/>
      <c r="E37" s="233"/>
      <c r="F37" s="234"/>
      <c r="G37" s="234"/>
      <c r="H37" s="234"/>
      <c r="I37" s="234"/>
      <c r="J37" s="234"/>
      <c r="K37" s="234"/>
      <c r="L37" s="234"/>
      <c r="M37" s="234"/>
      <c r="N37" s="234"/>
      <c r="O37" s="58" t="s">
        <v>34</v>
      </c>
      <c r="P37" s="59" t="s">
        <v>35</v>
      </c>
      <c r="Q37" s="60">
        <f>IF(P37="SE INVESTIGAN Y SE RESUELVEN OPORTUNAMENTE",15,IF(P37="NO SE INVESTIGAN Y SE RESUELVEN OPORTUNAMENTE",0,"0"))</f>
        <v>15</v>
      </c>
      <c r="R37" s="239"/>
      <c r="S37" s="234"/>
      <c r="T37" s="234"/>
      <c r="U37" s="234"/>
      <c r="V37" s="118"/>
      <c r="W37" s="234"/>
      <c r="X37" s="234"/>
      <c r="Y37" s="234"/>
      <c r="Z37" s="234"/>
      <c r="AA37" s="234"/>
      <c r="AB37" s="235"/>
      <c r="AC37" s="222"/>
      <c r="AD37" s="233"/>
      <c r="AE37" s="125"/>
      <c r="AF37" s="57"/>
      <c r="AG37" s="233"/>
      <c r="AH37" s="156"/>
      <c r="AI37" s="156"/>
      <c r="AJ37" s="156"/>
      <c r="AK37" s="235"/>
      <c r="AL37" s="36"/>
      <c r="AM37" s="233"/>
      <c r="AN37" s="151"/>
      <c r="AO37" s="36"/>
      <c r="AP37" s="36"/>
      <c r="AQ37" s="36"/>
    </row>
    <row r="38" spans="1:43" ht="63.75" customHeight="1">
      <c r="A38" s="233"/>
      <c r="B38" s="234"/>
      <c r="C38" s="234"/>
      <c r="D38" s="235"/>
      <c r="E38" s="233"/>
      <c r="F38" s="234"/>
      <c r="G38" s="234"/>
      <c r="H38" s="234"/>
      <c r="I38" s="238"/>
      <c r="J38" s="238"/>
      <c r="K38" s="238"/>
      <c r="L38" s="238"/>
      <c r="M38" s="238"/>
      <c r="N38" s="238"/>
      <c r="O38" s="64" t="s">
        <v>38</v>
      </c>
      <c r="P38" s="65" t="s">
        <v>162</v>
      </c>
      <c r="Q38" s="66">
        <f>IF(P38="COMPLETA",10,IF(P38="INCOMPLETA",5,IF(P38="NO EXISTE",0,"0")))</f>
        <v>10</v>
      </c>
      <c r="R38" s="241"/>
      <c r="S38" s="242"/>
      <c r="T38" s="242"/>
      <c r="U38" s="242"/>
      <c r="V38" s="118"/>
      <c r="W38" s="234"/>
      <c r="X38" s="234"/>
      <c r="Y38" s="234"/>
      <c r="Z38" s="234"/>
      <c r="AA38" s="234"/>
      <c r="AB38" s="235"/>
      <c r="AC38" s="222"/>
      <c r="AD38" s="244"/>
      <c r="AE38" s="243"/>
      <c r="AF38" s="57"/>
      <c r="AG38" s="244"/>
      <c r="AH38" s="157"/>
      <c r="AI38" s="157"/>
      <c r="AJ38" s="157"/>
      <c r="AK38" s="243"/>
      <c r="AL38" s="36"/>
      <c r="AM38" s="244"/>
      <c r="AN38" s="152"/>
      <c r="AO38" s="36"/>
      <c r="AP38" s="36"/>
      <c r="AQ38" s="36"/>
    </row>
    <row r="39" spans="1:43" ht="63.75" hidden="1" customHeight="1">
      <c r="A39" s="233"/>
      <c r="B39" s="234"/>
      <c r="C39" s="234"/>
      <c r="D39" s="235"/>
      <c r="E39" s="233"/>
      <c r="F39" s="234"/>
      <c r="G39" s="234"/>
      <c r="H39" s="234"/>
      <c r="I39" s="145"/>
      <c r="J39" s="160"/>
      <c r="K39" s="160"/>
      <c r="L39" s="160"/>
      <c r="M39" s="160"/>
      <c r="N39" s="160"/>
      <c r="O39" s="54" t="s">
        <v>3</v>
      </c>
      <c r="P39" s="55" t="s">
        <v>4</v>
      </c>
      <c r="Q39" s="56">
        <f>IF(P39="ASIGNADO",15,IF(P39="NO ASIGNADO",0,"0"))</f>
        <v>15</v>
      </c>
      <c r="R39" s="121">
        <f>SUM(Q39:Q45)</f>
        <v>100</v>
      </c>
      <c r="S39" s="172" t="s">
        <v>138</v>
      </c>
      <c r="T39" s="133">
        <f>IF(T42="DÉBIL",0,IF(T42="MODERADO",50,IF(T42="FUERTE",100,"")))</f>
        <v>100</v>
      </c>
      <c r="U39" s="173" t="str">
        <f>IF(AND(R42="FUERTE",S39="FUERTE (SIEMPRE SE EJECUTA)"),"NO","SÍ")</f>
        <v>NO</v>
      </c>
      <c r="V39" s="118"/>
      <c r="W39" s="234"/>
      <c r="X39" s="234"/>
      <c r="Y39" s="234"/>
      <c r="Z39" s="234"/>
      <c r="AA39" s="234"/>
      <c r="AB39" s="235"/>
      <c r="AC39" s="222"/>
      <c r="AD39" s="126"/>
      <c r="AE39" s="122"/>
      <c r="AF39" s="57"/>
      <c r="AG39" s="177"/>
      <c r="AH39" s="155"/>
      <c r="AI39" s="155"/>
      <c r="AJ39" s="155"/>
      <c r="AK39" s="158"/>
      <c r="AL39" s="36"/>
      <c r="AM39" s="153"/>
      <c r="AN39" s="154"/>
      <c r="AO39" s="36"/>
      <c r="AP39" s="36"/>
      <c r="AQ39" s="36"/>
    </row>
    <row r="40" spans="1:43" ht="63.75" hidden="1" customHeight="1">
      <c r="A40" s="233"/>
      <c r="B40" s="234"/>
      <c r="C40" s="234"/>
      <c r="D40" s="235"/>
      <c r="E40" s="233"/>
      <c r="F40" s="234"/>
      <c r="G40" s="234"/>
      <c r="H40" s="234"/>
      <c r="I40" s="234"/>
      <c r="J40" s="234"/>
      <c r="K40" s="234"/>
      <c r="L40" s="234"/>
      <c r="M40" s="234"/>
      <c r="N40" s="234"/>
      <c r="O40" s="58" t="s">
        <v>9</v>
      </c>
      <c r="P40" s="59" t="s">
        <v>161</v>
      </c>
      <c r="Q40" s="60">
        <f>IF(P40="ADECUADO",15,IF(P40="INADECUADO",0,"0"))</f>
        <v>15</v>
      </c>
      <c r="R40" s="239"/>
      <c r="S40" s="234"/>
      <c r="T40" s="234"/>
      <c r="U40" s="234"/>
      <c r="V40" s="118"/>
      <c r="W40" s="234"/>
      <c r="X40" s="234"/>
      <c r="Y40" s="234"/>
      <c r="Z40" s="234"/>
      <c r="AA40" s="234"/>
      <c r="AB40" s="235"/>
      <c r="AC40" s="222"/>
      <c r="AD40" s="233"/>
      <c r="AE40" s="235"/>
      <c r="AF40" s="57"/>
      <c r="AG40" s="233"/>
      <c r="AH40" s="234"/>
      <c r="AI40" s="234"/>
      <c r="AJ40" s="234"/>
      <c r="AK40" s="235"/>
      <c r="AL40" s="36"/>
      <c r="AM40" s="233"/>
      <c r="AN40" s="235"/>
      <c r="AO40" s="36"/>
      <c r="AP40" s="36"/>
      <c r="AQ40" s="36"/>
    </row>
    <row r="41" spans="1:43" ht="63.75" hidden="1" customHeight="1">
      <c r="A41" s="233"/>
      <c r="B41" s="234"/>
      <c r="C41" s="234"/>
      <c r="D41" s="235"/>
      <c r="E41" s="233"/>
      <c r="F41" s="234"/>
      <c r="G41" s="234"/>
      <c r="H41" s="234"/>
      <c r="I41" s="234"/>
      <c r="J41" s="234"/>
      <c r="K41" s="234"/>
      <c r="L41" s="234"/>
      <c r="M41" s="234"/>
      <c r="N41" s="234"/>
      <c r="O41" s="61" t="s">
        <v>16</v>
      </c>
      <c r="P41" s="59" t="s">
        <v>17</v>
      </c>
      <c r="Q41" s="60">
        <f>IF(P41="OPORTUNA",15,IF(P41="INOPORTUNA",0,"0"))</f>
        <v>15</v>
      </c>
      <c r="R41" s="245"/>
      <c r="S41" s="234"/>
      <c r="T41" s="238"/>
      <c r="U41" s="234"/>
      <c r="V41" s="118"/>
      <c r="W41" s="234"/>
      <c r="X41" s="234"/>
      <c r="Y41" s="234"/>
      <c r="Z41" s="234"/>
      <c r="AA41" s="234"/>
      <c r="AB41" s="235"/>
      <c r="AC41" s="222"/>
      <c r="AD41" s="233"/>
      <c r="AE41" s="240"/>
      <c r="AF41" s="57"/>
      <c r="AG41" s="233"/>
      <c r="AH41" s="234"/>
      <c r="AI41" s="234"/>
      <c r="AJ41" s="234"/>
      <c r="AK41" s="235"/>
      <c r="AL41" s="36"/>
      <c r="AM41" s="233"/>
      <c r="AN41" s="235"/>
      <c r="AO41" s="36"/>
      <c r="AP41" s="36"/>
      <c r="AQ41" s="36"/>
    </row>
    <row r="42" spans="1:43" ht="63.75" hidden="1" customHeight="1">
      <c r="A42" s="233"/>
      <c r="B42" s="234"/>
      <c r="C42" s="234"/>
      <c r="D42" s="235"/>
      <c r="E42" s="233"/>
      <c r="F42" s="234"/>
      <c r="G42" s="234"/>
      <c r="H42" s="234"/>
      <c r="I42" s="234"/>
      <c r="J42" s="234"/>
      <c r="K42" s="234"/>
      <c r="L42" s="234"/>
      <c r="M42" s="234"/>
      <c r="N42" s="234"/>
      <c r="O42" s="58" t="s">
        <v>23</v>
      </c>
      <c r="P42" s="59" t="s">
        <v>24</v>
      </c>
      <c r="Q42" s="60">
        <f>IF(P42="PREVENIR",15,IF(P42="DETECTAR",10,IF(P42="NO ES UN CONTROL",0,"0")))</f>
        <v>15</v>
      </c>
      <c r="R42" s="120" t="str">
        <f>IF(R39&lt;86,"DÉBIL",IF(R39&lt;96,"MODERADO",IF(R39&lt;101,"FUERTE","")))</f>
        <v>FUERTE</v>
      </c>
      <c r="S42" s="234"/>
      <c r="T42" s="134" t="str">
        <f>IF(AND(R42="FUERTE",S39="FUERTE (SIEMPRE SE EJECUTA)"),"FUERTE",IF(OR(R42="DÉBIL",S39="DÉBIL (NO SE EJECUTA)"),"DÉBIL",IF(OR(R42="MODERADO",S39="MODERADO (ALGUNAS VECES)"),"MODERADO")))</f>
        <v>FUERTE</v>
      </c>
      <c r="U42" s="234"/>
      <c r="V42" s="118"/>
      <c r="W42" s="234"/>
      <c r="X42" s="234"/>
      <c r="Y42" s="234"/>
      <c r="Z42" s="234"/>
      <c r="AA42" s="234"/>
      <c r="AB42" s="235"/>
      <c r="AC42" s="222"/>
      <c r="AD42" s="233"/>
      <c r="AE42" s="124" t="s">
        <v>149</v>
      </c>
      <c r="AF42" s="63"/>
      <c r="AG42" s="233"/>
      <c r="AH42" s="234"/>
      <c r="AI42" s="234"/>
      <c r="AJ42" s="234"/>
      <c r="AK42" s="235"/>
      <c r="AL42" s="36"/>
      <c r="AM42" s="233"/>
      <c r="AN42" s="235"/>
      <c r="AO42" s="36"/>
      <c r="AP42" s="36"/>
      <c r="AQ42" s="36"/>
    </row>
    <row r="43" spans="1:43" ht="63.75" hidden="1" customHeight="1">
      <c r="A43" s="233"/>
      <c r="B43" s="234"/>
      <c r="C43" s="234"/>
      <c r="D43" s="235"/>
      <c r="E43" s="233"/>
      <c r="F43" s="234"/>
      <c r="G43" s="234"/>
      <c r="H43" s="234"/>
      <c r="I43" s="234"/>
      <c r="J43" s="234"/>
      <c r="K43" s="234"/>
      <c r="L43" s="234"/>
      <c r="M43" s="234"/>
      <c r="N43" s="234"/>
      <c r="O43" s="58" t="s">
        <v>29</v>
      </c>
      <c r="P43" s="59" t="s">
        <v>30</v>
      </c>
      <c r="Q43" s="60">
        <f>IF(P43="CONFIABLE",15,IF(P43="NO CONFIABLE",0,"0"))</f>
        <v>15</v>
      </c>
      <c r="R43" s="239"/>
      <c r="S43" s="234"/>
      <c r="T43" s="234"/>
      <c r="U43" s="234"/>
      <c r="V43" s="118"/>
      <c r="W43" s="234"/>
      <c r="X43" s="234"/>
      <c r="Y43" s="234"/>
      <c r="Z43" s="234"/>
      <c r="AA43" s="234"/>
      <c r="AB43" s="235"/>
      <c r="AC43" s="222"/>
      <c r="AD43" s="233"/>
      <c r="AE43" s="240"/>
      <c r="AF43" s="63"/>
      <c r="AG43" s="233"/>
      <c r="AH43" s="234"/>
      <c r="AI43" s="234"/>
      <c r="AJ43" s="234"/>
      <c r="AK43" s="235"/>
      <c r="AL43" s="36"/>
      <c r="AM43" s="233"/>
      <c r="AN43" s="235"/>
      <c r="AO43" s="36"/>
      <c r="AP43" s="36"/>
      <c r="AQ43" s="36"/>
    </row>
    <row r="44" spans="1:43" ht="63.75" hidden="1" customHeight="1">
      <c r="A44" s="233"/>
      <c r="B44" s="234"/>
      <c r="C44" s="234"/>
      <c r="D44" s="235"/>
      <c r="E44" s="233"/>
      <c r="F44" s="234"/>
      <c r="G44" s="234"/>
      <c r="H44" s="234"/>
      <c r="I44" s="234"/>
      <c r="J44" s="234"/>
      <c r="K44" s="234"/>
      <c r="L44" s="234"/>
      <c r="M44" s="234"/>
      <c r="N44" s="234"/>
      <c r="O44" s="58" t="s">
        <v>34</v>
      </c>
      <c r="P44" s="59" t="s">
        <v>35</v>
      </c>
      <c r="Q44" s="60">
        <f>IF(P44="SE INVESTIGAN Y SE RESUELVEN OPORTUNAMENTE",15,IF(P44="NO SE INVESTIGAN Y SE RESUELVEN OPORTUNAMENTE",0,"0"))</f>
        <v>15</v>
      </c>
      <c r="R44" s="239"/>
      <c r="S44" s="234"/>
      <c r="T44" s="234"/>
      <c r="U44" s="234"/>
      <c r="V44" s="118"/>
      <c r="W44" s="234"/>
      <c r="X44" s="234"/>
      <c r="Y44" s="234"/>
      <c r="Z44" s="234"/>
      <c r="AA44" s="234"/>
      <c r="AB44" s="235"/>
      <c r="AC44" s="222"/>
      <c r="AD44" s="233"/>
      <c r="AE44" s="125"/>
      <c r="AF44" s="57"/>
      <c r="AG44" s="233"/>
      <c r="AH44" s="234"/>
      <c r="AI44" s="234"/>
      <c r="AJ44" s="234"/>
      <c r="AK44" s="235"/>
      <c r="AL44" s="36"/>
      <c r="AM44" s="233"/>
      <c r="AN44" s="235"/>
      <c r="AO44" s="36"/>
      <c r="AP44" s="36"/>
      <c r="AQ44" s="36"/>
    </row>
    <row r="45" spans="1:43" ht="63.75" hidden="1" customHeight="1">
      <c r="A45" s="233"/>
      <c r="B45" s="234"/>
      <c r="C45" s="234"/>
      <c r="D45" s="235"/>
      <c r="E45" s="233"/>
      <c r="F45" s="234"/>
      <c r="G45" s="234"/>
      <c r="H45" s="234"/>
      <c r="I45" s="238"/>
      <c r="J45" s="238"/>
      <c r="K45" s="238"/>
      <c r="L45" s="238"/>
      <c r="M45" s="238"/>
      <c r="N45" s="238"/>
      <c r="O45" s="64" t="s">
        <v>38</v>
      </c>
      <c r="P45" s="65" t="s">
        <v>162</v>
      </c>
      <c r="Q45" s="66">
        <f>IF(P45="COMPLETA",10,IF(P45="INCOMPLETA",5,IF(P45="NO EXISTE",0,"0")))</f>
        <v>10</v>
      </c>
      <c r="R45" s="241"/>
      <c r="S45" s="242"/>
      <c r="T45" s="242"/>
      <c r="U45" s="242"/>
      <c r="V45" s="118"/>
      <c r="W45" s="234"/>
      <c r="X45" s="234"/>
      <c r="Y45" s="234"/>
      <c r="Z45" s="234"/>
      <c r="AA45" s="234"/>
      <c r="AB45" s="235"/>
      <c r="AC45" s="222"/>
      <c r="AD45" s="244"/>
      <c r="AE45" s="243"/>
      <c r="AF45" s="57"/>
      <c r="AG45" s="244"/>
      <c r="AH45" s="242"/>
      <c r="AI45" s="242"/>
      <c r="AJ45" s="242"/>
      <c r="AK45" s="243"/>
      <c r="AL45" s="36"/>
      <c r="AM45" s="244"/>
      <c r="AN45" s="240"/>
      <c r="AO45" s="36"/>
      <c r="AP45" s="36"/>
      <c r="AQ45" s="36"/>
    </row>
    <row r="46" spans="1:43" ht="63.75" hidden="1" customHeight="1">
      <c r="A46" s="233"/>
      <c r="B46" s="234"/>
      <c r="C46" s="234"/>
      <c r="D46" s="235"/>
      <c r="E46" s="233"/>
      <c r="F46" s="234"/>
      <c r="G46" s="234"/>
      <c r="H46" s="234"/>
      <c r="I46" s="145"/>
      <c r="J46" s="160"/>
      <c r="K46" s="160"/>
      <c r="L46" s="53"/>
      <c r="M46" s="53"/>
      <c r="N46" s="160"/>
      <c r="O46" s="54" t="s">
        <v>3</v>
      </c>
      <c r="P46" s="55" t="s">
        <v>4</v>
      </c>
      <c r="Q46" s="56">
        <f>IF(P46="ASIGNADO",15,IF(P46="NO ASIGNADO",0,"0"))</f>
        <v>15</v>
      </c>
      <c r="R46" s="121">
        <f>SUM(Q46:Q52)</f>
        <v>100</v>
      </c>
      <c r="S46" s="172" t="s">
        <v>138</v>
      </c>
      <c r="T46" s="133">
        <f>IF(T49="DÉBIL",0,IF(T49="MODERADO",50,IF(T49="FUERTE",100,"")))</f>
        <v>100</v>
      </c>
      <c r="U46" s="173" t="str">
        <f>IF(AND(R49="FUERTE",S46="FUERTE (SIEMPRE SE EJECUTA)"),"NO","SÍ")</f>
        <v>NO</v>
      </c>
      <c r="V46" s="118"/>
      <c r="W46" s="234"/>
      <c r="X46" s="234"/>
      <c r="Y46" s="234"/>
      <c r="Z46" s="234"/>
      <c r="AA46" s="234"/>
      <c r="AB46" s="235"/>
      <c r="AC46" s="222"/>
      <c r="AD46" s="126"/>
      <c r="AE46" s="122"/>
      <c r="AF46" s="57"/>
      <c r="AG46" s="177"/>
      <c r="AH46" s="155"/>
      <c r="AI46" s="155"/>
      <c r="AJ46" s="155"/>
      <c r="AK46" s="158"/>
      <c r="AL46" s="36"/>
      <c r="AM46" s="67"/>
      <c r="AN46" s="154"/>
      <c r="AO46" s="36"/>
      <c r="AP46" s="36"/>
      <c r="AQ46" s="36"/>
    </row>
    <row r="47" spans="1:43" ht="63.75" hidden="1" customHeight="1">
      <c r="A47" s="233"/>
      <c r="B47" s="234"/>
      <c r="C47" s="234"/>
      <c r="D47" s="235"/>
      <c r="E47" s="233"/>
      <c r="F47" s="234"/>
      <c r="G47" s="234"/>
      <c r="H47" s="234"/>
      <c r="I47" s="234"/>
      <c r="J47" s="234"/>
      <c r="K47" s="234"/>
      <c r="L47" s="95"/>
      <c r="M47" s="95"/>
      <c r="N47" s="234"/>
      <c r="O47" s="58" t="s">
        <v>9</v>
      </c>
      <c r="P47" s="59" t="s">
        <v>161</v>
      </c>
      <c r="Q47" s="60">
        <f>IF(P47="ADECUADO",15,IF(P47="INADECUADO",0,"0"))</f>
        <v>15</v>
      </c>
      <c r="R47" s="239"/>
      <c r="S47" s="234"/>
      <c r="T47" s="234"/>
      <c r="U47" s="234"/>
      <c r="V47" s="118"/>
      <c r="W47" s="234"/>
      <c r="X47" s="234"/>
      <c r="Y47" s="234"/>
      <c r="Z47" s="234"/>
      <c r="AA47" s="234"/>
      <c r="AB47" s="235"/>
      <c r="AC47" s="222"/>
      <c r="AD47" s="233"/>
      <c r="AE47" s="235"/>
      <c r="AF47" s="57"/>
      <c r="AG47" s="233"/>
      <c r="AH47" s="234"/>
      <c r="AI47" s="234"/>
      <c r="AJ47" s="234"/>
      <c r="AK47" s="235"/>
      <c r="AL47" s="36"/>
      <c r="AM47" s="96"/>
      <c r="AN47" s="235"/>
      <c r="AO47" s="36"/>
      <c r="AP47" s="36"/>
      <c r="AQ47" s="36"/>
    </row>
    <row r="48" spans="1:43" ht="63.75" hidden="1" customHeight="1">
      <c r="A48" s="233"/>
      <c r="B48" s="234"/>
      <c r="C48" s="234"/>
      <c r="D48" s="235"/>
      <c r="E48" s="233"/>
      <c r="F48" s="234"/>
      <c r="G48" s="234"/>
      <c r="H48" s="234"/>
      <c r="I48" s="234"/>
      <c r="J48" s="234"/>
      <c r="K48" s="234"/>
      <c r="L48" s="95"/>
      <c r="M48" s="95"/>
      <c r="N48" s="234"/>
      <c r="O48" s="61" t="s">
        <v>16</v>
      </c>
      <c r="P48" s="59" t="s">
        <v>17</v>
      </c>
      <c r="Q48" s="60">
        <f>IF(P48="OPORTUNA",15,IF(P48="INOPORTUNA",0,"0"))</f>
        <v>15</v>
      </c>
      <c r="R48" s="245"/>
      <c r="S48" s="234"/>
      <c r="T48" s="238"/>
      <c r="U48" s="234"/>
      <c r="V48" s="118"/>
      <c r="W48" s="234"/>
      <c r="X48" s="234"/>
      <c r="Y48" s="234"/>
      <c r="Z48" s="234"/>
      <c r="AA48" s="234"/>
      <c r="AB48" s="235"/>
      <c r="AC48" s="222"/>
      <c r="AD48" s="233"/>
      <c r="AE48" s="240"/>
      <c r="AF48" s="57"/>
      <c r="AG48" s="233"/>
      <c r="AH48" s="234"/>
      <c r="AI48" s="234"/>
      <c r="AJ48" s="234"/>
      <c r="AK48" s="235"/>
      <c r="AL48" s="36"/>
      <c r="AM48" s="96"/>
      <c r="AN48" s="235"/>
      <c r="AO48" s="36"/>
      <c r="AP48" s="36"/>
      <c r="AQ48" s="36"/>
    </row>
    <row r="49" spans="1:43" ht="63.75" hidden="1" customHeight="1">
      <c r="A49" s="233"/>
      <c r="B49" s="234"/>
      <c r="C49" s="234"/>
      <c r="D49" s="235"/>
      <c r="E49" s="233"/>
      <c r="F49" s="234"/>
      <c r="G49" s="234"/>
      <c r="H49" s="234"/>
      <c r="I49" s="234"/>
      <c r="J49" s="234"/>
      <c r="K49" s="234"/>
      <c r="L49" s="95"/>
      <c r="M49" s="95"/>
      <c r="N49" s="234"/>
      <c r="O49" s="58" t="s">
        <v>23</v>
      </c>
      <c r="P49" s="59" t="s">
        <v>24</v>
      </c>
      <c r="Q49" s="60">
        <f>IF(P49="PREVENIR",15,IF(P49="DETECTAR",10,IF(P49="NO ES UN CONTROL",0,"0")))</f>
        <v>15</v>
      </c>
      <c r="R49" s="120" t="str">
        <f>IF(R46&lt;86,"DÉBIL",IF(R46&lt;96,"MODERADO",IF(R46&lt;101,"FUERTE","")))</f>
        <v>FUERTE</v>
      </c>
      <c r="S49" s="234"/>
      <c r="T49" s="134" t="str">
        <f>IF(AND(R49="FUERTE",S46="FUERTE (SIEMPRE SE EJECUTA)"),"FUERTE",IF(OR(R49="DÉBIL",S46="DÉBIL (NO SE EJECUTA)"),"DÉBIL",IF(OR(R49="MODERADO",S46="MODERADO (ALGUNAS VECES)"),"MODERADO")))</f>
        <v>FUERTE</v>
      </c>
      <c r="U49" s="234"/>
      <c r="V49" s="118"/>
      <c r="W49" s="234"/>
      <c r="X49" s="234"/>
      <c r="Y49" s="234"/>
      <c r="Z49" s="234"/>
      <c r="AA49" s="234"/>
      <c r="AB49" s="235"/>
      <c r="AC49" s="222"/>
      <c r="AD49" s="233"/>
      <c r="AE49" s="124" t="s">
        <v>149</v>
      </c>
      <c r="AF49" s="63"/>
      <c r="AG49" s="233"/>
      <c r="AH49" s="234"/>
      <c r="AI49" s="234"/>
      <c r="AJ49" s="234"/>
      <c r="AK49" s="235"/>
      <c r="AL49" s="36"/>
      <c r="AM49" s="96"/>
      <c r="AN49" s="235"/>
      <c r="AO49" s="36"/>
      <c r="AP49" s="36"/>
      <c r="AQ49" s="36"/>
    </row>
    <row r="50" spans="1:43" ht="63.75" hidden="1" customHeight="1">
      <c r="A50" s="233"/>
      <c r="B50" s="234"/>
      <c r="C50" s="234"/>
      <c r="D50" s="235"/>
      <c r="E50" s="233"/>
      <c r="F50" s="234"/>
      <c r="G50" s="234"/>
      <c r="H50" s="234"/>
      <c r="I50" s="234"/>
      <c r="J50" s="234"/>
      <c r="K50" s="234"/>
      <c r="L50" s="95"/>
      <c r="M50" s="95"/>
      <c r="N50" s="234"/>
      <c r="O50" s="58" t="s">
        <v>29</v>
      </c>
      <c r="P50" s="59" t="s">
        <v>30</v>
      </c>
      <c r="Q50" s="60">
        <f>IF(P50="CONFIABLE",15,IF(P50="NO CONFIABLE",0,"0"))</f>
        <v>15</v>
      </c>
      <c r="R50" s="239"/>
      <c r="S50" s="234"/>
      <c r="T50" s="234"/>
      <c r="U50" s="234"/>
      <c r="V50" s="118"/>
      <c r="W50" s="234"/>
      <c r="X50" s="234"/>
      <c r="Y50" s="234"/>
      <c r="Z50" s="234"/>
      <c r="AA50" s="234"/>
      <c r="AB50" s="235"/>
      <c r="AC50" s="222"/>
      <c r="AD50" s="233"/>
      <c r="AE50" s="240"/>
      <c r="AF50" s="63"/>
      <c r="AG50" s="233"/>
      <c r="AH50" s="234"/>
      <c r="AI50" s="234"/>
      <c r="AJ50" s="234"/>
      <c r="AK50" s="235"/>
      <c r="AL50" s="36"/>
      <c r="AM50" s="96"/>
      <c r="AN50" s="235"/>
      <c r="AO50" s="36"/>
      <c r="AP50" s="36"/>
      <c r="AQ50" s="36"/>
    </row>
    <row r="51" spans="1:43" ht="63.75" hidden="1" customHeight="1">
      <c r="A51" s="233"/>
      <c r="B51" s="234"/>
      <c r="C51" s="234"/>
      <c r="D51" s="235"/>
      <c r="E51" s="233"/>
      <c r="F51" s="234"/>
      <c r="G51" s="234"/>
      <c r="H51" s="234"/>
      <c r="I51" s="234"/>
      <c r="J51" s="234"/>
      <c r="K51" s="234"/>
      <c r="L51" s="95"/>
      <c r="M51" s="95"/>
      <c r="N51" s="234"/>
      <c r="O51" s="58" t="s">
        <v>34</v>
      </c>
      <c r="P51" s="59" t="s">
        <v>35</v>
      </c>
      <c r="Q51" s="60">
        <f>IF(P51="SE INVESTIGAN Y SE RESUELVEN OPORTUNAMENTE",15,IF(P51="NO SE INVESTIGAN Y SE RESUELVEN OPORTUNAMENTE",0,"0"))</f>
        <v>15</v>
      </c>
      <c r="R51" s="239"/>
      <c r="S51" s="234"/>
      <c r="T51" s="234"/>
      <c r="U51" s="234"/>
      <c r="V51" s="118"/>
      <c r="W51" s="234"/>
      <c r="X51" s="234"/>
      <c r="Y51" s="234"/>
      <c r="Z51" s="234"/>
      <c r="AA51" s="234"/>
      <c r="AB51" s="235"/>
      <c r="AC51" s="222"/>
      <c r="AD51" s="233"/>
      <c r="AE51" s="125"/>
      <c r="AF51" s="57"/>
      <c r="AG51" s="233"/>
      <c r="AH51" s="234"/>
      <c r="AI51" s="234"/>
      <c r="AJ51" s="234"/>
      <c r="AK51" s="235"/>
      <c r="AL51" s="36"/>
      <c r="AM51" s="96"/>
      <c r="AN51" s="235"/>
      <c r="AO51" s="36"/>
      <c r="AP51" s="36"/>
      <c r="AQ51" s="36"/>
    </row>
    <row r="52" spans="1:43" ht="63.75" hidden="1" customHeight="1">
      <c r="A52" s="233"/>
      <c r="B52" s="234"/>
      <c r="C52" s="234"/>
      <c r="D52" s="235"/>
      <c r="E52" s="233"/>
      <c r="F52" s="234"/>
      <c r="G52" s="234"/>
      <c r="H52" s="234"/>
      <c r="I52" s="238"/>
      <c r="J52" s="238"/>
      <c r="K52" s="238"/>
      <c r="L52" s="68"/>
      <c r="M52" s="68"/>
      <c r="N52" s="238"/>
      <c r="O52" s="64" t="s">
        <v>38</v>
      </c>
      <c r="P52" s="65" t="s">
        <v>39</v>
      </c>
      <c r="Q52" s="66">
        <f>IF(P52="COMPLETA",10,IF(P52="INCOMPLETA",5,IF(P52="NO EXISTE",0,"0")))</f>
        <v>10</v>
      </c>
      <c r="R52" s="241"/>
      <c r="S52" s="242"/>
      <c r="T52" s="242"/>
      <c r="U52" s="242"/>
      <c r="V52" s="118"/>
      <c r="W52" s="234"/>
      <c r="X52" s="234"/>
      <c r="Y52" s="234"/>
      <c r="Z52" s="234"/>
      <c r="AA52" s="234"/>
      <c r="AB52" s="235"/>
      <c r="AC52" s="222"/>
      <c r="AD52" s="244"/>
      <c r="AE52" s="243"/>
      <c r="AF52" s="57"/>
      <c r="AG52" s="244"/>
      <c r="AH52" s="242"/>
      <c r="AI52" s="242"/>
      <c r="AJ52" s="242"/>
      <c r="AK52" s="243"/>
      <c r="AL52" s="36"/>
      <c r="AM52" s="69"/>
      <c r="AN52" s="240"/>
      <c r="AO52" s="36"/>
      <c r="AP52" s="36"/>
      <c r="AQ52" s="36"/>
    </row>
    <row r="53" spans="1:43" ht="63.75" hidden="1" customHeight="1">
      <c r="A53" s="233"/>
      <c r="B53" s="234"/>
      <c r="C53" s="234"/>
      <c r="D53" s="235"/>
      <c r="E53" s="233"/>
      <c r="F53" s="234"/>
      <c r="G53" s="234"/>
      <c r="H53" s="234"/>
      <c r="I53" s="145"/>
      <c r="J53" s="160"/>
      <c r="K53" s="160"/>
      <c r="L53" s="160"/>
      <c r="M53" s="160"/>
      <c r="N53" s="160"/>
      <c r="O53" s="54" t="s">
        <v>3</v>
      </c>
      <c r="P53" s="55" t="s">
        <v>4</v>
      </c>
      <c r="Q53" s="56">
        <f>IF(P53="ASIGNADO",15,IF(P53="NO ASIGNADO",0,"0"))</f>
        <v>15</v>
      </c>
      <c r="R53" s="121">
        <f>SUM(Q53:Q59)</f>
        <v>100</v>
      </c>
      <c r="S53" s="172" t="s">
        <v>138</v>
      </c>
      <c r="T53" s="133">
        <f>IF(T56="DÉBIL",0,IF(T56="MODERADO",50,IF(T56="FUERTE",100,"")))</f>
        <v>100</v>
      </c>
      <c r="U53" s="173" t="str">
        <f>IF(AND(R56="FUERTE",S53="FUERTE (SIEMPRE SE EJECUTA)"),"NO","SÍ")</f>
        <v>NO</v>
      </c>
      <c r="V53" s="118"/>
      <c r="W53" s="234"/>
      <c r="X53" s="234"/>
      <c r="Y53" s="234"/>
      <c r="Z53" s="234"/>
      <c r="AA53" s="234"/>
      <c r="AB53" s="235"/>
      <c r="AC53" s="222"/>
      <c r="AD53" s="126"/>
      <c r="AE53" s="122"/>
      <c r="AF53" s="57"/>
      <c r="AG53" s="177"/>
      <c r="AH53" s="155"/>
      <c r="AI53" s="155"/>
      <c r="AJ53" s="155"/>
      <c r="AK53" s="158"/>
      <c r="AL53" s="36"/>
      <c r="AM53" s="153"/>
      <c r="AN53" s="154"/>
    </row>
    <row r="54" spans="1:43" ht="63.75" hidden="1" customHeight="1">
      <c r="A54" s="233"/>
      <c r="B54" s="234"/>
      <c r="C54" s="234"/>
      <c r="D54" s="235"/>
      <c r="E54" s="233"/>
      <c r="F54" s="234"/>
      <c r="G54" s="234"/>
      <c r="H54" s="234"/>
      <c r="I54" s="234"/>
      <c r="J54" s="234"/>
      <c r="K54" s="234"/>
      <c r="L54" s="234"/>
      <c r="M54" s="234"/>
      <c r="N54" s="234"/>
      <c r="O54" s="58" t="s">
        <v>9</v>
      </c>
      <c r="P54" s="59" t="s">
        <v>10</v>
      </c>
      <c r="Q54" s="60">
        <f>IF(P54="ADECUADO",15,IF(P54="INADECUADO",0,"0"))</f>
        <v>15</v>
      </c>
      <c r="R54" s="239"/>
      <c r="S54" s="234"/>
      <c r="T54" s="234"/>
      <c r="U54" s="234"/>
      <c r="V54" s="118"/>
      <c r="W54" s="234"/>
      <c r="X54" s="234"/>
      <c r="Y54" s="234"/>
      <c r="Z54" s="234"/>
      <c r="AA54" s="234"/>
      <c r="AB54" s="235"/>
      <c r="AC54" s="222"/>
      <c r="AD54" s="233"/>
      <c r="AE54" s="235"/>
      <c r="AF54" s="57"/>
      <c r="AG54" s="233"/>
      <c r="AH54" s="234"/>
      <c r="AI54" s="234"/>
      <c r="AJ54" s="234"/>
      <c r="AK54" s="235"/>
      <c r="AL54" s="36"/>
      <c r="AM54" s="233"/>
      <c r="AN54" s="235"/>
    </row>
    <row r="55" spans="1:43" ht="63.75" hidden="1" customHeight="1">
      <c r="A55" s="233"/>
      <c r="B55" s="234"/>
      <c r="C55" s="234"/>
      <c r="D55" s="235"/>
      <c r="E55" s="233"/>
      <c r="F55" s="234"/>
      <c r="G55" s="234"/>
      <c r="H55" s="234"/>
      <c r="I55" s="234"/>
      <c r="J55" s="234"/>
      <c r="K55" s="234"/>
      <c r="L55" s="234"/>
      <c r="M55" s="234"/>
      <c r="N55" s="234"/>
      <c r="O55" s="61" t="s">
        <v>16</v>
      </c>
      <c r="P55" s="59" t="s">
        <v>17</v>
      </c>
      <c r="Q55" s="60">
        <f>IF(P55="OPORTUNA",15,IF(P55="INOPORTUNA",0,"0"))</f>
        <v>15</v>
      </c>
      <c r="R55" s="245"/>
      <c r="S55" s="234"/>
      <c r="T55" s="238"/>
      <c r="U55" s="234"/>
      <c r="V55" s="118"/>
      <c r="W55" s="234"/>
      <c r="X55" s="234"/>
      <c r="Y55" s="234"/>
      <c r="Z55" s="234"/>
      <c r="AA55" s="234"/>
      <c r="AB55" s="235"/>
      <c r="AC55" s="222"/>
      <c r="AD55" s="233"/>
      <c r="AE55" s="240"/>
      <c r="AF55" s="57"/>
      <c r="AG55" s="233"/>
      <c r="AH55" s="234"/>
      <c r="AI55" s="234"/>
      <c r="AJ55" s="234"/>
      <c r="AK55" s="235"/>
      <c r="AL55" s="36"/>
      <c r="AM55" s="233"/>
      <c r="AN55" s="235"/>
    </row>
    <row r="56" spans="1:43" ht="63.75" hidden="1" customHeight="1">
      <c r="A56" s="233"/>
      <c r="B56" s="234"/>
      <c r="C56" s="234"/>
      <c r="D56" s="235"/>
      <c r="E56" s="233"/>
      <c r="F56" s="234"/>
      <c r="G56" s="234"/>
      <c r="H56" s="234"/>
      <c r="I56" s="234"/>
      <c r="J56" s="234"/>
      <c r="K56" s="234"/>
      <c r="L56" s="234"/>
      <c r="M56" s="234"/>
      <c r="N56" s="234"/>
      <c r="O56" s="58" t="s">
        <v>23</v>
      </c>
      <c r="P56" s="59" t="s">
        <v>24</v>
      </c>
      <c r="Q56" s="60">
        <f>IF(P56="PREVENIR",15,IF(P56="DETECTAR",10,IF(P56="NO ES UN CONTROL",0,"0")))</f>
        <v>15</v>
      </c>
      <c r="R56" s="120" t="str">
        <f>IF(R53&lt;86,"DÉBIL",IF(R53&lt;96,"MODERADO",IF(R53&lt;101,"FUERTE","")))</f>
        <v>FUERTE</v>
      </c>
      <c r="S56" s="234"/>
      <c r="T56" s="134" t="str">
        <f>IF(AND(R56="FUERTE",S53="FUERTE (SIEMPRE SE EJECUTA)"),"FUERTE",IF(OR(R56="DÉBIL",S53="DÉBIL (NO SE EJECUTA)"),"DÉBIL",IF(OR(R56="MODERADO",S53="MODERADO (ALGUNAS VECES)"),"MODERADO")))</f>
        <v>FUERTE</v>
      </c>
      <c r="U56" s="234"/>
      <c r="V56" s="118"/>
      <c r="W56" s="234"/>
      <c r="X56" s="234"/>
      <c r="Y56" s="234"/>
      <c r="Z56" s="234"/>
      <c r="AA56" s="234"/>
      <c r="AB56" s="235"/>
      <c r="AC56" s="222"/>
      <c r="AD56" s="233"/>
      <c r="AE56" s="124" t="s">
        <v>149</v>
      </c>
      <c r="AF56" s="63"/>
      <c r="AG56" s="233"/>
      <c r="AH56" s="234"/>
      <c r="AI56" s="234"/>
      <c r="AJ56" s="234"/>
      <c r="AK56" s="235"/>
      <c r="AL56" s="36"/>
      <c r="AM56" s="233"/>
      <c r="AN56" s="235"/>
    </row>
    <row r="57" spans="1:43" ht="63.75" hidden="1" customHeight="1">
      <c r="A57" s="233"/>
      <c r="B57" s="234"/>
      <c r="C57" s="234"/>
      <c r="D57" s="235"/>
      <c r="E57" s="233"/>
      <c r="F57" s="234"/>
      <c r="G57" s="234"/>
      <c r="H57" s="234"/>
      <c r="I57" s="234"/>
      <c r="J57" s="234"/>
      <c r="K57" s="234"/>
      <c r="L57" s="234"/>
      <c r="M57" s="234"/>
      <c r="N57" s="234"/>
      <c r="O57" s="58" t="s">
        <v>29</v>
      </c>
      <c r="P57" s="59" t="s">
        <v>30</v>
      </c>
      <c r="Q57" s="60">
        <f>IF(P57="CONFIABLE",15,IF(P57="NO CONFIABLE",0,"0"))</f>
        <v>15</v>
      </c>
      <c r="R57" s="239"/>
      <c r="S57" s="234"/>
      <c r="T57" s="234"/>
      <c r="U57" s="234"/>
      <c r="V57" s="118"/>
      <c r="W57" s="234"/>
      <c r="X57" s="234"/>
      <c r="Y57" s="234"/>
      <c r="Z57" s="234"/>
      <c r="AA57" s="234"/>
      <c r="AB57" s="235"/>
      <c r="AC57" s="222"/>
      <c r="AD57" s="233"/>
      <c r="AE57" s="240"/>
      <c r="AF57" s="63"/>
      <c r="AG57" s="233"/>
      <c r="AH57" s="234"/>
      <c r="AI57" s="234"/>
      <c r="AJ57" s="234"/>
      <c r="AK57" s="235"/>
      <c r="AL57" s="36"/>
      <c r="AM57" s="233"/>
      <c r="AN57" s="235"/>
    </row>
    <row r="58" spans="1:43" ht="63.75" hidden="1" customHeight="1">
      <c r="A58" s="233"/>
      <c r="B58" s="234"/>
      <c r="C58" s="234"/>
      <c r="D58" s="235"/>
      <c r="E58" s="233"/>
      <c r="F58" s="234"/>
      <c r="G58" s="234"/>
      <c r="H58" s="234"/>
      <c r="I58" s="234"/>
      <c r="J58" s="234"/>
      <c r="K58" s="234"/>
      <c r="L58" s="234"/>
      <c r="M58" s="234"/>
      <c r="N58" s="234"/>
      <c r="O58" s="58" t="s">
        <v>34</v>
      </c>
      <c r="P58" s="59" t="s">
        <v>35</v>
      </c>
      <c r="Q58" s="60">
        <f>IF(P58="SE INVESTIGAN Y SE RESUELVEN OPORTUNAMENTE",15,IF(P58="NO SE INVESTIGAN Y SE RESUELVEN OPORTUNAMENTE",0,"0"))</f>
        <v>15</v>
      </c>
      <c r="R58" s="239"/>
      <c r="S58" s="234"/>
      <c r="T58" s="234"/>
      <c r="U58" s="234"/>
      <c r="V58" s="118"/>
      <c r="W58" s="234"/>
      <c r="X58" s="234"/>
      <c r="Y58" s="234"/>
      <c r="Z58" s="234"/>
      <c r="AA58" s="234"/>
      <c r="AB58" s="235"/>
      <c r="AC58" s="222"/>
      <c r="AD58" s="233"/>
      <c r="AE58" s="125"/>
      <c r="AF58" s="57"/>
      <c r="AG58" s="233"/>
      <c r="AH58" s="234"/>
      <c r="AI58" s="234"/>
      <c r="AJ58" s="234"/>
      <c r="AK58" s="235"/>
      <c r="AL58" s="36"/>
      <c r="AM58" s="233"/>
      <c r="AN58" s="235"/>
    </row>
    <row r="59" spans="1:43" ht="63.75" hidden="1" customHeight="1">
      <c r="A59" s="244"/>
      <c r="B59" s="242"/>
      <c r="C59" s="242"/>
      <c r="D59" s="243"/>
      <c r="E59" s="244"/>
      <c r="F59" s="242"/>
      <c r="G59" s="242"/>
      <c r="H59" s="242"/>
      <c r="I59" s="238"/>
      <c r="J59" s="238"/>
      <c r="K59" s="238"/>
      <c r="L59" s="238"/>
      <c r="M59" s="238"/>
      <c r="N59" s="238"/>
      <c r="O59" s="64" t="s">
        <v>38</v>
      </c>
      <c r="P59" s="65" t="s">
        <v>39</v>
      </c>
      <c r="Q59" s="66">
        <f>IF(P59="COMPLETA",10,IF(P59="INCOMPLETA",5,IF(P59="NO EXISTE",0,"0")))</f>
        <v>10</v>
      </c>
      <c r="R59" s="241"/>
      <c r="S59" s="242"/>
      <c r="T59" s="242"/>
      <c r="U59" s="242"/>
      <c r="V59" s="119"/>
      <c r="W59" s="242"/>
      <c r="X59" s="242"/>
      <c r="Y59" s="242"/>
      <c r="Z59" s="242"/>
      <c r="AA59" s="242"/>
      <c r="AB59" s="243"/>
      <c r="AC59" s="224"/>
      <c r="AD59" s="244"/>
      <c r="AE59" s="243"/>
      <c r="AF59" s="57"/>
      <c r="AG59" s="244"/>
      <c r="AH59" s="242"/>
      <c r="AI59" s="242"/>
      <c r="AJ59" s="242"/>
      <c r="AK59" s="243"/>
      <c r="AL59" s="36"/>
      <c r="AM59" s="244"/>
      <c r="AN59" s="240"/>
    </row>
    <row r="60" spans="1:43" ht="15.75" customHeight="1"/>
    <row r="61" spans="1:43" ht="15.75" customHeight="1"/>
    <row r="62" spans="1:43" ht="15.75" customHeight="1">
      <c r="AN62" s="79" t="s">
        <v>172</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99">
    <mergeCell ref="AE44:AE45"/>
    <mergeCell ref="AH32:AH38"/>
    <mergeCell ref="AE39:AE41"/>
    <mergeCell ref="AG39:AG45"/>
    <mergeCell ref="AH39:AH45"/>
    <mergeCell ref="AI39:AI45"/>
    <mergeCell ref="AJ39:AJ45"/>
    <mergeCell ref="AK39:AK45"/>
    <mergeCell ref="AE46:AE48"/>
    <mergeCell ref="AE49:AE50"/>
    <mergeCell ref="J46:J52"/>
    <mergeCell ref="K46:K52"/>
    <mergeCell ref="AG46:AG52"/>
    <mergeCell ref="AH46:AH52"/>
    <mergeCell ref="AI46:AI52"/>
    <mergeCell ref="AJ46:AJ52"/>
    <mergeCell ref="AK46:AK52"/>
    <mergeCell ref="AE51:AE52"/>
    <mergeCell ref="W21:W59"/>
    <mergeCell ref="AE53:AE55"/>
    <mergeCell ref="AE56:AE57"/>
    <mergeCell ref="AE58:AE59"/>
    <mergeCell ref="AG53:AG59"/>
    <mergeCell ref="AH53:AH59"/>
    <mergeCell ref="AI53:AI59"/>
    <mergeCell ref="AJ53:AJ59"/>
    <mergeCell ref="AK53:AK59"/>
    <mergeCell ref="AG25:AG31"/>
    <mergeCell ref="AH25:AH31"/>
    <mergeCell ref="AI25:AI31"/>
    <mergeCell ref="N25:N31"/>
    <mergeCell ref="AE42:AE43"/>
    <mergeCell ref="J53:J59"/>
    <mergeCell ref="K53:K59"/>
    <mergeCell ref="L53:L59"/>
    <mergeCell ref="M53:M59"/>
    <mergeCell ref="E18:E59"/>
    <mergeCell ref="F18:F59"/>
    <mergeCell ref="K39:K45"/>
    <mergeCell ref="L39:L45"/>
    <mergeCell ref="M39:M45"/>
    <mergeCell ref="I32:I38"/>
    <mergeCell ref="J32:J38"/>
    <mergeCell ref="K32:K38"/>
    <mergeCell ref="L32:L38"/>
    <mergeCell ref="M32:M38"/>
    <mergeCell ref="I39:I45"/>
    <mergeCell ref="J39:J45"/>
    <mergeCell ref="I18:I24"/>
    <mergeCell ref="I25:I31"/>
    <mergeCell ref="J25:J31"/>
    <mergeCell ref="K25:K31"/>
    <mergeCell ref="L25:L31"/>
    <mergeCell ref="M25:M31"/>
    <mergeCell ref="N39:N45"/>
    <mergeCell ref="N46:N52"/>
    <mergeCell ref="N53:N59"/>
    <mergeCell ref="R49:R52"/>
    <mergeCell ref="R53:R55"/>
    <mergeCell ref="R32:R34"/>
    <mergeCell ref="S32:S38"/>
    <mergeCell ref="R39:R41"/>
    <mergeCell ref="S39:S45"/>
    <mergeCell ref="R42:R45"/>
    <mergeCell ref="R46:R48"/>
    <mergeCell ref="S46:S52"/>
    <mergeCell ref="R56:R59"/>
    <mergeCell ref="N32:N38"/>
    <mergeCell ref="S18:S24"/>
    <mergeCell ref="S25:S31"/>
    <mergeCell ref="U18:U24"/>
    <mergeCell ref="U25:U31"/>
    <mergeCell ref="U39:U45"/>
    <mergeCell ref="U46:U52"/>
    <mergeCell ref="U53:U59"/>
    <mergeCell ref="T25:T27"/>
    <mergeCell ref="T28:T31"/>
    <mergeCell ref="T39:T41"/>
    <mergeCell ref="T42:T45"/>
    <mergeCell ref="T46:T48"/>
    <mergeCell ref="T49:T52"/>
    <mergeCell ref="T53:T55"/>
    <mergeCell ref="S53:S59"/>
    <mergeCell ref="T56:T59"/>
    <mergeCell ref="T32:T34"/>
    <mergeCell ref="U32:U38"/>
    <mergeCell ref="T35:T38"/>
    <mergeCell ref="AM53:AM59"/>
    <mergeCell ref="AN53:AN59"/>
    <mergeCell ref="A1:B4"/>
    <mergeCell ref="C1:AJ2"/>
    <mergeCell ref="AK1:AM1"/>
    <mergeCell ref="AK2:AM2"/>
    <mergeCell ref="C3:AJ4"/>
    <mergeCell ref="AK3:AM3"/>
    <mergeCell ref="AK4:AM4"/>
    <mergeCell ref="A6:B6"/>
    <mergeCell ref="A8:B8"/>
    <mergeCell ref="C8:H8"/>
    <mergeCell ref="A10:B10"/>
    <mergeCell ref="C10:I10"/>
    <mergeCell ref="A11:B11"/>
    <mergeCell ref="C11:I11"/>
    <mergeCell ref="M16:M17"/>
    <mergeCell ref="N16:N17"/>
    <mergeCell ref="W18:W19"/>
    <mergeCell ref="AG18:AG24"/>
    <mergeCell ref="AH18:AH24"/>
    <mergeCell ref="AI18:AI24"/>
    <mergeCell ref="AJ18:AJ24"/>
    <mergeCell ref="AK18:AK24"/>
    <mergeCell ref="AM18:AM24"/>
    <mergeCell ref="AN18:AN24"/>
    <mergeCell ref="AM25:AM31"/>
    <mergeCell ref="AM32:AM38"/>
    <mergeCell ref="AM39:AM45"/>
    <mergeCell ref="AN39:AN45"/>
    <mergeCell ref="AN46:AN52"/>
    <mergeCell ref="I46:I52"/>
    <mergeCell ref="I53:I59"/>
    <mergeCell ref="AJ25:AJ31"/>
    <mergeCell ref="AK25:AK31"/>
    <mergeCell ref="AN25:AN31"/>
    <mergeCell ref="AI32:AI38"/>
    <mergeCell ref="AJ32:AJ38"/>
    <mergeCell ref="AK32:AK38"/>
    <mergeCell ref="AN32:AN38"/>
    <mergeCell ref="M18:M24"/>
    <mergeCell ref="N18:N24"/>
    <mergeCell ref="AE28:AE29"/>
    <mergeCell ref="AE30:AE31"/>
    <mergeCell ref="AE18:AE20"/>
    <mergeCell ref="AE21:AE22"/>
    <mergeCell ref="AE23:AE24"/>
    <mergeCell ref="AE25:AE27"/>
    <mergeCell ref="I15:W15"/>
    <mergeCell ref="Z15:AE15"/>
    <mergeCell ref="Q16:Q17"/>
    <mergeCell ref="R16:R17"/>
    <mergeCell ref="S16:S17"/>
    <mergeCell ref="T16:T17"/>
    <mergeCell ref="U16:U17"/>
    <mergeCell ref="V16:V17"/>
    <mergeCell ref="W16:W17"/>
    <mergeCell ref="X16:X17"/>
    <mergeCell ref="Z16:Z17"/>
    <mergeCell ref="AA16:AA17"/>
    <mergeCell ref="AB16:AB17"/>
    <mergeCell ref="AC16:AC17"/>
    <mergeCell ref="O16:O17"/>
    <mergeCell ref="P16:P17"/>
    <mergeCell ref="A14:D14"/>
    <mergeCell ref="E14:AE14"/>
    <mergeCell ref="AG14:AK16"/>
    <mergeCell ref="AM14:AN16"/>
    <mergeCell ref="A15:A17"/>
    <mergeCell ref="B15:B17"/>
    <mergeCell ref="C15:C17"/>
    <mergeCell ref="AD16:AE16"/>
    <mergeCell ref="G18:G59"/>
    <mergeCell ref="H18:H59"/>
    <mergeCell ref="D15:D17"/>
    <mergeCell ref="E15:H15"/>
    <mergeCell ref="E16:H16"/>
    <mergeCell ref="A18:A59"/>
    <mergeCell ref="B18:B59"/>
    <mergeCell ref="C18:C59"/>
    <mergeCell ref="D18:D59"/>
    <mergeCell ref="K16:K17"/>
    <mergeCell ref="L16:L17"/>
    <mergeCell ref="I16:I17"/>
    <mergeCell ref="J16:J17"/>
    <mergeCell ref="J18:J24"/>
    <mergeCell ref="K18:K24"/>
    <mergeCell ref="L18:L24"/>
    <mergeCell ref="R18:R20"/>
    <mergeCell ref="V18:V59"/>
    <mergeCell ref="R21:R24"/>
    <mergeCell ref="R25:R27"/>
    <mergeCell ref="R28:R31"/>
    <mergeCell ref="R35:R38"/>
    <mergeCell ref="AE32:AE34"/>
    <mergeCell ref="AG32:AG38"/>
    <mergeCell ref="AE35:AE36"/>
    <mergeCell ref="AE37:AE38"/>
    <mergeCell ref="AD32:AD38"/>
    <mergeCell ref="AD18:AD24"/>
    <mergeCell ref="AD25:AD31"/>
    <mergeCell ref="AD39:AD45"/>
    <mergeCell ref="AD46:AD52"/>
    <mergeCell ref="AD53:AD59"/>
    <mergeCell ref="X18:X59"/>
    <mergeCell ref="Y18:Y59"/>
    <mergeCell ref="Z18:Z59"/>
    <mergeCell ref="AA18:AA59"/>
    <mergeCell ref="AB18:AB59"/>
    <mergeCell ref="AC18:AC59"/>
    <mergeCell ref="T18:T20"/>
    <mergeCell ref="T21:T24"/>
  </mergeCells>
  <conditionalFormatting sqref="H18">
    <cfRule type="containsText" dxfId="11" priority="1" operator="containsText" text="EXTREMO">
      <formula>NOT(ISERROR(SEARCH(("EXTREMO"),(H18))))</formula>
    </cfRule>
    <cfRule type="containsText" dxfId="10" priority="2" operator="containsText" text="ALTO">
      <formula>NOT(ISERROR(SEARCH(("ALTO"),(H18))))</formula>
    </cfRule>
    <cfRule type="containsText" dxfId="9" priority="3" operator="containsText" text="MODERADO">
      <formula>NOT(ISERROR(SEARCH(("MODERADO"),(H18))))</formula>
    </cfRule>
  </conditionalFormatting>
  <conditionalFormatting sqref="Z18">
    <cfRule type="containsText" dxfId="8" priority="4" operator="containsText" text="EXTREMO">
      <formula>NOT(ISERROR(SEARCH(("EXTREMO"),(Z18))))</formula>
    </cfRule>
    <cfRule type="containsText" dxfId="7" priority="5" operator="containsText" text="ALTO">
      <formula>NOT(ISERROR(SEARCH(("ALTO"),(Z18))))</formula>
    </cfRule>
    <cfRule type="containsText" dxfId="6" priority="6" operator="containsText" text="MODERADO">
      <formula>NOT(ISERROR(SEARCH(("MODERADO"),(Z18))))</formula>
    </cfRule>
  </conditionalFormatting>
  <pageMargins left="0.70866141732283472" right="0.70866141732283472" top="0.74803149606299213" bottom="0.74803149606299213" header="0" footer="0"/>
  <pageSetup scale="14"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Datos!$J$2:$K$2</xm:f>
          </x14:formula1>
          <xm:sqref>P18 P25 P32 P39 P46 P53</xm:sqref>
        </x14:dataValidation>
        <x14:dataValidation type="list" allowBlank="1" showErrorMessage="1" xr:uid="{00000000-0002-0000-0200-000001000000}">
          <x14:formula1>
            <xm:f>Datos!$B$3:$B$5</xm:f>
          </x14:formula1>
          <xm:sqref>F18</xm:sqref>
        </x14:dataValidation>
        <x14:dataValidation type="list" allowBlank="1" showErrorMessage="1" xr:uid="{00000000-0002-0000-0200-000002000000}">
          <x14:formula1>
            <xm:f>Datos!$A$11:$A$13</xm:f>
          </x14:formula1>
          <xm:sqref>AA18</xm:sqref>
        </x14:dataValidation>
        <x14:dataValidation type="list" allowBlank="1" showErrorMessage="1" xr:uid="{00000000-0002-0000-0200-000003000000}">
          <x14:formula1>
            <xm:f>Datos!$J$4:$K$4</xm:f>
          </x14:formula1>
          <xm:sqref>P20 P27 P34 P41 P48 P55</xm:sqref>
        </x14:dataValidation>
        <x14:dataValidation type="list" allowBlank="1" showErrorMessage="1" xr:uid="{00000000-0002-0000-0200-000004000000}">
          <x14:formula1>
            <xm:f>Datos!$J$5:$L$5</xm:f>
          </x14:formula1>
          <xm:sqref>P21 P28 P35 P42 P49 P56</xm:sqref>
        </x14:dataValidation>
        <x14:dataValidation type="list" allowBlank="1" showErrorMessage="1" xr:uid="{00000000-0002-0000-0200-000005000000}">
          <x14:formula1>
            <xm:f>Datos!$A$3:$A$7</xm:f>
          </x14:formula1>
          <xm:sqref>E18</xm:sqref>
        </x14:dataValidation>
        <x14:dataValidation type="list" allowBlank="1" showErrorMessage="1" xr:uid="{00000000-0002-0000-0200-000006000000}">
          <x14:formula1>
            <xm:f>Datos!$J$3:$K$3</xm:f>
          </x14:formula1>
          <xm:sqref>P19 P26 P33 P40 P47 P54</xm:sqref>
        </x14:dataValidation>
        <x14:dataValidation type="list" allowBlank="1" showErrorMessage="1" xr:uid="{00000000-0002-0000-0200-000007000000}">
          <x14:formula1>
            <xm:f>Datos!$J$7:$K$7</xm:f>
          </x14:formula1>
          <xm:sqref>P23 P30 P37 P44 P51 P58</xm:sqref>
        </x14:dataValidation>
        <x14:dataValidation type="list" allowBlank="1" showErrorMessage="1" xr:uid="{00000000-0002-0000-0200-000008000000}">
          <x14:formula1>
            <xm:f>Datos!$A$17:$A$18</xm:f>
          </x14:formula1>
          <xm:sqref>AC18</xm:sqref>
        </x14:dataValidation>
        <x14:dataValidation type="list" allowBlank="1" showErrorMessage="1" xr:uid="{00000000-0002-0000-0200-000009000000}">
          <x14:formula1>
            <xm:f>Datos!$I$19:$I$20</xm:f>
          </x14:formula1>
          <xm:sqref>W18</xm:sqref>
        </x14:dataValidation>
        <x14:dataValidation type="list" allowBlank="1" showErrorMessage="1" xr:uid="{00000000-0002-0000-0200-00000A000000}">
          <x14:formula1>
            <xm:f>Datos!$I$14:$I$16</xm:f>
          </x14:formula1>
          <xm:sqref>S18 S25 S32 S39 S46 S53</xm:sqref>
        </x14:dataValidation>
        <x14:dataValidation type="list" allowBlank="1" showErrorMessage="1" xr:uid="{00000000-0002-0000-0200-00000B000000}">
          <x14:formula1>
            <xm:f>Datos!$J$8:$L$8</xm:f>
          </x14:formula1>
          <xm:sqref>P24 P31 P38 P45 P52 P59</xm:sqref>
        </x14:dataValidation>
        <x14:dataValidation type="list" allowBlank="1" showErrorMessage="1" xr:uid="{00000000-0002-0000-0200-00000C000000}">
          <x14:formula1>
            <xm:f>Datos!$J$6:$K$6</xm:f>
          </x14:formula1>
          <xm:sqref>P22 P29 P36 P43 P50 P57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workbookViewId="0"/>
  </sheetViews>
  <sheetFormatPr defaultColWidth="14.42578125" defaultRowHeight="15" customHeight="1"/>
  <cols>
    <col min="1" max="1" width="4.85546875" customWidth="1"/>
    <col min="2" max="2" width="77.42578125" customWidth="1"/>
    <col min="3" max="4" width="30.7109375" customWidth="1"/>
    <col min="5" max="6" width="11.42578125" customWidth="1"/>
  </cols>
  <sheetData>
    <row r="1" spans="1:4" ht="15" customHeight="1">
      <c r="A1" s="184" t="s">
        <v>173</v>
      </c>
      <c r="B1" s="227"/>
      <c r="C1" s="227"/>
      <c r="D1" s="228"/>
    </row>
    <row r="2" spans="1:4">
      <c r="A2" s="185" t="s">
        <v>174</v>
      </c>
      <c r="B2" s="70" t="s">
        <v>175</v>
      </c>
      <c r="C2" s="184" t="s">
        <v>176</v>
      </c>
      <c r="D2" s="228"/>
    </row>
    <row r="3" spans="1:4">
      <c r="A3" s="246"/>
      <c r="B3" s="97" t="s">
        <v>177</v>
      </c>
      <c r="C3" s="98" t="s">
        <v>58</v>
      </c>
      <c r="D3" s="98" t="s">
        <v>60</v>
      </c>
    </row>
    <row r="4" spans="1:4">
      <c r="A4" s="71">
        <v>1</v>
      </c>
      <c r="B4" s="99" t="s">
        <v>178</v>
      </c>
      <c r="C4" s="100" t="s">
        <v>179</v>
      </c>
      <c r="D4" s="100"/>
    </row>
    <row r="5" spans="1:4">
      <c r="A5" s="71">
        <v>2</v>
      </c>
      <c r="B5" s="99" t="s">
        <v>180</v>
      </c>
      <c r="C5" s="100" t="s">
        <v>179</v>
      </c>
      <c r="D5" s="100"/>
    </row>
    <row r="6" spans="1:4">
      <c r="A6" s="71">
        <v>3</v>
      </c>
      <c r="B6" s="99" t="s">
        <v>181</v>
      </c>
      <c r="C6" s="100" t="s">
        <v>179</v>
      </c>
      <c r="D6" s="100"/>
    </row>
    <row r="7" spans="1:4">
      <c r="A7" s="71">
        <v>4</v>
      </c>
      <c r="B7" s="99" t="s">
        <v>182</v>
      </c>
      <c r="C7" s="100"/>
      <c r="D7" s="100" t="s">
        <v>179</v>
      </c>
    </row>
    <row r="8" spans="1:4">
      <c r="A8" s="71">
        <v>5</v>
      </c>
      <c r="B8" s="99" t="s">
        <v>183</v>
      </c>
      <c r="C8" s="100" t="s">
        <v>179</v>
      </c>
      <c r="D8" s="100"/>
    </row>
    <row r="9" spans="1:4">
      <c r="A9" s="71">
        <v>6</v>
      </c>
      <c r="B9" s="99" t="s">
        <v>184</v>
      </c>
      <c r="C9" s="100"/>
      <c r="D9" s="100" t="s">
        <v>179</v>
      </c>
    </row>
    <row r="10" spans="1:4">
      <c r="A10" s="71">
        <v>7</v>
      </c>
      <c r="B10" s="99" t="s">
        <v>185</v>
      </c>
      <c r="C10" s="100" t="s">
        <v>179</v>
      </c>
      <c r="D10" s="100"/>
    </row>
    <row r="11" spans="1:4">
      <c r="A11" s="71">
        <v>8</v>
      </c>
      <c r="B11" s="99" t="s">
        <v>186</v>
      </c>
      <c r="C11" s="100"/>
      <c r="D11" s="100" t="s">
        <v>179</v>
      </c>
    </row>
    <row r="12" spans="1:4">
      <c r="A12" s="71">
        <v>9</v>
      </c>
      <c r="B12" s="99" t="s">
        <v>187</v>
      </c>
      <c r="C12" s="100" t="s">
        <v>179</v>
      </c>
      <c r="D12" s="100"/>
    </row>
    <row r="13" spans="1:4">
      <c r="A13" s="71">
        <v>10</v>
      </c>
      <c r="B13" s="99" t="s">
        <v>188</v>
      </c>
      <c r="C13" s="100" t="s">
        <v>179</v>
      </c>
      <c r="D13" s="100"/>
    </row>
    <row r="14" spans="1:4">
      <c r="A14" s="71">
        <v>11</v>
      </c>
      <c r="B14" s="99" t="s">
        <v>189</v>
      </c>
      <c r="C14" s="100" t="s">
        <v>179</v>
      </c>
      <c r="D14" s="100"/>
    </row>
    <row r="15" spans="1:4">
      <c r="A15" s="71">
        <v>12</v>
      </c>
      <c r="B15" s="99" t="s">
        <v>190</v>
      </c>
      <c r="C15" s="100" t="s">
        <v>179</v>
      </c>
      <c r="D15" s="100"/>
    </row>
    <row r="16" spans="1:4">
      <c r="A16" s="71">
        <v>13</v>
      </c>
      <c r="B16" s="99" t="s">
        <v>191</v>
      </c>
      <c r="C16" s="100" t="s">
        <v>179</v>
      </c>
      <c r="D16" s="100"/>
    </row>
    <row r="17" spans="1:4">
      <c r="A17" s="71">
        <v>14</v>
      </c>
      <c r="B17" s="99" t="s">
        <v>192</v>
      </c>
      <c r="C17" s="100" t="s">
        <v>179</v>
      </c>
      <c r="D17" s="100"/>
    </row>
    <row r="18" spans="1:4">
      <c r="A18" s="71">
        <v>15</v>
      </c>
      <c r="B18" s="99" t="s">
        <v>193</v>
      </c>
      <c r="C18" s="100"/>
      <c r="D18" s="100" t="s">
        <v>179</v>
      </c>
    </row>
    <row r="19" spans="1:4">
      <c r="A19" s="71">
        <v>16</v>
      </c>
      <c r="B19" s="99" t="s">
        <v>194</v>
      </c>
      <c r="C19" s="100"/>
      <c r="D19" s="100" t="s">
        <v>179</v>
      </c>
    </row>
    <row r="20" spans="1:4">
      <c r="A20" s="71">
        <v>17</v>
      </c>
      <c r="B20" s="99" t="s">
        <v>195</v>
      </c>
      <c r="C20" s="100"/>
      <c r="D20" s="100" t="s">
        <v>179</v>
      </c>
    </row>
    <row r="21" spans="1:4" ht="15.75" customHeight="1">
      <c r="A21" s="71">
        <v>18</v>
      </c>
      <c r="B21" s="99" t="s">
        <v>196</v>
      </c>
      <c r="C21" s="100"/>
      <c r="D21" s="100" t="s">
        <v>179</v>
      </c>
    </row>
    <row r="22" spans="1:4" ht="15.75" customHeight="1">
      <c r="A22" s="72">
        <v>19</v>
      </c>
      <c r="B22" s="99" t="s">
        <v>197</v>
      </c>
      <c r="C22" s="100"/>
      <c r="D22" s="100" t="s">
        <v>179</v>
      </c>
    </row>
    <row r="23" spans="1:4" ht="15" customHeight="1">
      <c r="A23" s="186" t="s">
        <v>198</v>
      </c>
      <c r="B23" s="229"/>
      <c r="C23" s="73">
        <f t="shared" ref="C23:D23" si="0">COUNTA(C4:C22)</f>
        <v>11</v>
      </c>
      <c r="D23" s="73">
        <f t="shared" si="0"/>
        <v>8</v>
      </c>
    </row>
    <row r="24" spans="1:4" ht="15.75" customHeight="1">
      <c r="A24" s="187" t="s">
        <v>199</v>
      </c>
      <c r="B24" s="220"/>
      <c r="C24" s="220"/>
      <c r="D24" s="221"/>
    </row>
    <row r="25" spans="1:4" ht="15.75" customHeight="1">
      <c r="A25" s="188" t="s">
        <v>200</v>
      </c>
      <c r="B25" s="220"/>
      <c r="C25" s="220"/>
      <c r="D25" s="221"/>
    </row>
    <row r="26" spans="1:4" ht="15.75" customHeight="1">
      <c r="A26" s="189" t="s">
        <v>201</v>
      </c>
      <c r="B26" s="247"/>
      <c r="C26" s="247"/>
      <c r="D26" s="248"/>
    </row>
    <row r="27" spans="1:4" ht="15.75" customHeight="1">
      <c r="A27" s="182" t="s">
        <v>202</v>
      </c>
      <c r="B27" s="227"/>
      <c r="C27" s="228"/>
      <c r="D27" s="74" t="str">
        <f>IF(AND(COUNTIF($C$19,"")=1,COUNTIF($C$1:$C$22,"X")&lt;6,COUNTIF($C$1:$C$22,"X")&gt;0),"X","")</f>
        <v/>
      </c>
    </row>
    <row r="28" spans="1:4" ht="15.75" customHeight="1">
      <c r="A28" s="182" t="s">
        <v>203</v>
      </c>
      <c r="B28" s="227"/>
      <c r="C28" s="228"/>
      <c r="D28" s="74" t="str">
        <f>IF(AND(COUNTIF($C$19,"")=1,COUNTIF($C$1:$C$22,"X")&lt;12,COUNTIF($C$1:$C$22,"X")&gt;5),"X","")</f>
        <v>X</v>
      </c>
    </row>
    <row r="29" spans="1:4" ht="15.75" customHeight="1">
      <c r="A29" s="183" t="s">
        <v>204</v>
      </c>
      <c r="B29" s="225"/>
      <c r="C29" s="226"/>
      <c r="D29" s="74"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B23"/>
    <mergeCell ref="A24:D24"/>
    <mergeCell ref="A25:D25"/>
    <mergeCell ref="A26:D2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995"/>
  <sheetViews>
    <sheetView showGridLines="0" tabSelected="1" topLeftCell="AE41" zoomScale="80" zoomScaleNormal="80" workbookViewId="0">
      <selection activeCell="AH25" sqref="AH25:AH31"/>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customWidth="1"/>
    <col min="38" max="38" width="3.7109375" customWidth="1"/>
    <col min="39" max="39" width="42.5703125" customWidth="1"/>
    <col min="40" max="40" width="50.28515625" customWidth="1"/>
    <col min="41" max="43" width="11.42578125" customWidth="1"/>
  </cols>
  <sheetData>
    <row r="1" spans="1:43" ht="27" customHeight="1">
      <c r="A1" s="161"/>
      <c r="B1" s="218"/>
      <c r="C1" s="162" t="s">
        <v>71</v>
      </c>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8"/>
      <c r="AK1" s="163" t="s">
        <v>72</v>
      </c>
      <c r="AL1" s="220"/>
      <c r="AM1" s="221"/>
      <c r="AN1" s="110" t="s">
        <v>73</v>
      </c>
      <c r="AO1" s="36"/>
      <c r="AP1" s="36"/>
      <c r="AQ1" s="36"/>
    </row>
    <row r="2" spans="1:43" ht="27" customHeight="1">
      <c r="A2" s="222"/>
      <c r="B2" s="223"/>
      <c r="C2" s="224"/>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6"/>
      <c r="AK2" s="163" t="s">
        <v>74</v>
      </c>
      <c r="AL2" s="220"/>
      <c r="AM2" s="221"/>
      <c r="AN2" s="111" t="s">
        <v>75</v>
      </c>
      <c r="AO2" s="36"/>
      <c r="AP2" s="36"/>
      <c r="AQ2" s="36"/>
    </row>
    <row r="3" spans="1:43" ht="27" customHeight="1">
      <c r="A3" s="222"/>
      <c r="B3" s="223"/>
      <c r="C3" s="162" t="s">
        <v>76</v>
      </c>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8"/>
      <c r="AK3" s="163" t="s">
        <v>77</v>
      </c>
      <c r="AL3" s="220"/>
      <c r="AM3" s="221"/>
      <c r="AN3" s="110" t="s">
        <v>205</v>
      </c>
      <c r="AO3" s="36"/>
      <c r="AP3" s="36"/>
      <c r="AQ3" s="36"/>
    </row>
    <row r="4" spans="1:43" ht="27" customHeight="1">
      <c r="A4" s="224"/>
      <c r="B4" s="226"/>
      <c r="C4" s="224"/>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6"/>
      <c r="AK4" s="163" t="s">
        <v>79</v>
      </c>
      <c r="AL4" s="220"/>
      <c r="AM4" s="221"/>
      <c r="AN4" s="112">
        <v>45909</v>
      </c>
      <c r="AO4" s="36"/>
      <c r="AP4" s="36"/>
      <c r="AQ4" s="36"/>
    </row>
    <row r="5" spans="1:43" ht="27" customHeight="1">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9"/>
      <c r="AK5" s="86"/>
      <c r="AL5" s="36"/>
      <c r="AM5" s="36"/>
      <c r="AN5" s="36"/>
      <c r="AO5" s="36"/>
      <c r="AP5" s="36"/>
      <c r="AQ5" s="36"/>
    </row>
    <row r="6" spans="1:43" ht="36" customHeight="1">
      <c r="A6" s="164" t="s">
        <v>80</v>
      </c>
      <c r="B6" s="227"/>
      <c r="C6" s="113">
        <v>45595</v>
      </c>
      <c r="D6" s="40"/>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9"/>
      <c r="AK6" s="38"/>
      <c r="AL6" s="36"/>
      <c r="AM6" s="36"/>
      <c r="AN6" s="36"/>
      <c r="AO6" s="36"/>
      <c r="AP6" s="36"/>
      <c r="AQ6" s="36"/>
    </row>
    <row r="7" spans="1:43" ht="17.25" customHeight="1">
      <c r="A7" s="41"/>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9"/>
      <c r="AK7" s="38"/>
      <c r="AL7" s="36"/>
      <c r="AM7" s="36"/>
      <c r="AN7" s="36"/>
      <c r="AO7" s="36"/>
      <c r="AP7" s="36"/>
      <c r="AQ7" s="36"/>
    </row>
    <row r="8" spans="1:43" ht="59.25" customHeight="1">
      <c r="A8" s="165" t="s">
        <v>81</v>
      </c>
      <c r="B8" s="227"/>
      <c r="C8" s="166" t="s">
        <v>82</v>
      </c>
      <c r="D8" s="227"/>
      <c r="E8" s="227"/>
      <c r="F8" s="227"/>
      <c r="G8" s="227"/>
      <c r="H8" s="228"/>
      <c r="I8" s="38"/>
      <c r="J8" s="38"/>
      <c r="K8" s="38"/>
      <c r="L8" s="38"/>
      <c r="T8" s="38"/>
      <c r="U8" s="38"/>
      <c r="V8" s="38"/>
      <c r="W8" s="38"/>
      <c r="X8" s="38"/>
      <c r="Y8" s="38"/>
      <c r="Z8" s="38"/>
      <c r="AA8" s="38"/>
      <c r="AB8" s="38"/>
      <c r="AC8" s="38"/>
      <c r="AD8" s="38"/>
      <c r="AE8" s="38"/>
      <c r="AF8" s="38"/>
      <c r="AG8" s="38"/>
      <c r="AH8" s="38"/>
      <c r="AI8" s="38"/>
      <c r="AJ8" s="39"/>
      <c r="AK8" s="38"/>
      <c r="AL8" s="36"/>
      <c r="AM8" s="36"/>
      <c r="AN8" s="36"/>
      <c r="AO8" s="36"/>
      <c r="AP8" s="36"/>
      <c r="AQ8" s="36"/>
    </row>
    <row r="9" spans="1:43" ht="13.5" customHeight="1">
      <c r="A9" s="42"/>
      <c r="B9" s="43"/>
      <c r="C9" s="43"/>
      <c r="D9" s="43"/>
      <c r="E9" s="43"/>
      <c r="F9" s="43"/>
      <c r="G9" s="43"/>
      <c r="H9" s="43"/>
      <c r="I9" s="43"/>
      <c r="J9" s="43"/>
      <c r="K9" s="43"/>
      <c r="L9" s="43"/>
      <c r="M9" s="43"/>
      <c r="N9" s="43"/>
      <c r="O9" s="43"/>
      <c r="P9" s="43"/>
      <c r="Q9" s="43"/>
      <c r="R9" s="43"/>
      <c r="S9" s="43"/>
      <c r="T9" s="38"/>
      <c r="U9" s="38"/>
      <c r="V9" s="38"/>
      <c r="W9" s="38"/>
      <c r="X9" s="38"/>
      <c r="Y9" s="38"/>
      <c r="Z9" s="38"/>
      <c r="AA9" s="38"/>
      <c r="AB9" s="38"/>
      <c r="AC9" s="38"/>
      <c r="AD9" s="38"/>
      <c r="AE9" s="38"/>
      <c r="AF9" s="38"/>
      <c r="AG9" s="38"/>
      <c r="AH9" s="38"/>
      <c r="AI9" s="38"/>
      <c r="AJ9" s="39"/>
      <c r="AK9" s="38"/>
      <c r="AL9" s="36"/>
      <c r="AM9" s="36"/>
      <c r="AN9" s="36"/>
      <c r="AO9" s="36"/>
      <c r="AP9" s="36"/>
      <c r="AQ9" s="36"/>
    </row>
    <row r="10" spans="1:43" ht="59.25" customHeight="1">
      <c r="A10" s="165" t="s">
        <v>83</v>
      </c>
      <c r="B10" s="227"/>
      <c r="C10" s="167" t="s">
        <v>84</v>
      </c>
      <c r="D10" s="227"/>
      <c r="E10" s="227"/>
      <c r="F10" s="227"/>
      <c r="G10" s="227"/>
      <c r="H10" s="227"/>
      <c r="I10" s="228"/>
      <c r="J10" s="44"/>
      <c r="K10" s="44"/>
      <c r="L10" s="44"/>
      <c r="M10" s="44"/>
      <c r="N10" s="44"/>
      <c r="O10" s="38"/>
      <c r="P10" s="38"/>
      <c r="Q10" s="38"/>
      <c r="R10" s="38"/>
      <c r="S10" s="38"/>
      <c r="T10" s="38"/>
      <c r="U10" s="38"/>
      <c r="V10" s="38"/>
      <c r="W10" s="38"/>
      <c r="X10" s="38"/>
      <c r="Y10" s="38"/>
      <c r="Z10" s="38"/>
      <c r="AA10" s="38"/>
      <c r="AB10" s="38"/>
      <c r="AC10" s="38"/>
      <c r="AD10" s="38"/>
      <c r="AE10" s="38"/>
      <c r="AF10" s="38"/>
      <c r="AG10" s="38"/>
      <c r="AH10" s="38"/>
      <c r="AI10" s="38"/>
      <c r="AJ10" s="39"/>
      <c r="AK10" s="38"/>
      <c r="AL10" s="36"/>
      <c r="AM10" s="36"/>
      <c r="AN10" s="36"/>
      <c r="AO10" s="36"/>
      <c r="AP10" s="36"/>
      <c r="AQ10" s="36"/>
    </row>
    <row r="11" spans="1:43" ht="59.25" customHeight="1">
      <c r="A11" s="165" t="s">
        <v>85</v>
      </c>
      <c r="B11" s="227"/>
      <c r="C11" s="167" t="s">
        <v>86</v>
      </c>
      <c r="D11" s="227"/>
      <c r="E11" s="227"/>
      <c r="F11" s="227"/>
      <c r="G11" s="227"/>
      <c r="H11" s="227"/>
      <c r="I11" s="228"/>
      <c r="J11" s="44"/>
      <c r="K11" s="44"/>
      <c r="L11" s="44"/>
      <c r="M11" s="44"/>
      <c r="N11" s="44"/>
      <c r="O11" s="38"/>
      <c r="P11" s="38"/>
      <c r="Q11" s="38"/>
      <c r="R11" s="38"/>
      <c r="S11" s="38"/>
      <c r="T11" s="38"/>
      <c r="U11" s="38"/>
      <c r="V11" s="38"/>
      <c r="W11" s="38"/>
      <c r="X11" s="38"/>
      <c r="Y11" s="38"/>
      <c r="Z11" s="38"/>
      <c r="AA11" s="38"/>
      <c r="AB11" s="38"/>
      <c r="AC11" s="38"/>
      <c r="AD11" s="38"/>
      <c r="AE11" s="38"/>
      <c r="AF11" s="38"/>
      <c r="AG11" s="38"/>
      <c r="AH11" s="38"/>
      <c r="AI11" s="38"/>
      <c r="AJ11" s="39"/>
      <c r="AK11" s="38"/>
      <c r="AL11" s="36"/>
      <c r="AM11" s="36"/>
      <c r="AN11" s="36"/>
      <c r="AO11" s="36"/>
      <c r="AP11" s="36"/>
      <c r="AQ11" s="36"/>
    </row>
    <row r="12" spans="1:43" ht="15.7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9"/>
      <c r="AK12" s="38"/>
      <c r="AL12" s="36"/>
      <c r="AM12" s="36"/>
      <c r="AN12" s="36"/>
      <c r="AO12" s="36"/>
      <c r="AP12" s="36"/>
      <c r="AQ12" s="36"/>
    </row>
    <row r="13" spans="1:43" ht="15.75" customHeight="1">
      <c r="A13" s="45"/>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87"/>
      <c r="AH13" s="87"/>
      <c r="AI13" s="87"/>
      <c r="AJ13" s="88"/>
      <c r="AK13" s="89"/>
      <c r="AL13" s="36"/>
      <c r="AM13" s="36"/>
      <c r="AN13" s="36"/>
      <c r="AO13" s="36"/>
      <c r="AP13" s="36"/>
      <c r="AQ13" s="36"/>
    </row>
    <row r="14" spans="1:43">
      <c r="A14" s="190" t="s">
        <v>87</v>
      </c>
      <c r="B14" s="249"/>
      <c r="C14" s="249"/>
      <c r="D14" s="250"/>
      <c r="E14" s="190" t="s">
        <v>88</v>
      </c>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50"/>
      <c r="AF14" s="46"/>
      <c r="AG14" s="191" t="s">
        <v>89</v>
      </c>
      <c r="AH14" s="251"/>
      <c r="AI14" s="251"/>
      <c r="AJ14" s="251"/>
      <c r="AK14" s="252"/>
      <c r="AL14" s="36"/>
      <c r="AM14" s="191" t="s">
        <v>90</v>
      </c>
      <c r="AN14" s="252"/>
      <c r="AO14" s="36"/>
      <c r="AP14" s="36"/>
      <c r="AQ14" s="36"/>
    </row>
    <row r="15" spans="1:43">
      <c r="A15" s="192" t="s">
        <v>91</v>
      </c>
      <c r="B15" s="193" t="s">
        <v>92</v>
      </c>
      <c r="C15" s="193" t="s">
        <v>93</v>
      </c>
      <c r="D15" s="195" t="s">
        <v>94</v>
      </c>
      <c r="E15" s="196" t="s">
        <v>95</v>
      </c>
      <c r="F15" s="253"/>
      <c r="G15" s="253"/>
      <c r="H15" s="254"/>
      <c r="I15" s="198" t="s">
        <v>96</v>
      </c>
      <c r="J15" s="253"/>
      <c r="K15" s="253"/>
      <c r="L15" s="253"/>
      <c r="M15" s="253"/>
      <c r="N15" s="253"/>
      <c r="O15" s="253"/>
      <c r="P15" s="253"/>
      <c r="Q15" s="253"/>
      <c r="R15" s="253"/>
      <c r="S15" s="253"/>
      <c r="T15" s="253"/>
      <c r="U15" s="253"/>
      <c r="V15" s="253"/>
      <c r="W15" s="253"/>
      <c r="X15" s="75"/>
      <c r="Y15" s="75"/>
      <c r="Z15" s="198" t="s">
        <v>97</v>
      </c>
      <c r="AA15" s="253"/>
      <c r="AB15" s="253"/>
      <c r="AC15" s="253"/>
      <c r="AD15" s="253"/>
      <c r="AE15" s="255"/>
      <c r="AF15" s="46"/>
      <c r="AG15" s="256"/>
      <c r="AH15" s="257"/>
      <c r="AI15" s="257"/>
      <c r="AJ15" s="257"/>
      <c r="AK15" s="258"/>
      <c r="AL15" s="36"/>
      <c r="AM15" s="256"/>
      <c r="AN15" s="258"/>
      <c r="AO15" s="48"/>
      <c r="AP15" s="48"/>
      <c r="AQ15" s="48"/>
    </row>
    <row r="16" spans="1:43" ht="32.25" customHeight="1">
      <c r="A16" s="259"/>
      <c r="B16" s="260"/>
      <c r="C16" s="260"/>
      <c r="D16" s="261"/>
      <c r="E16" s="197" t="s">
        <v>98</v>
      </c>
      <c r="F16" s="262"/>
      <c r="G16" s="262"/>
      <c r="H16" s="263"/>
      <c r="I16" s="193" t="s">
        <v>99</v>
      </c>
      <c r="J16" s="193" t="s">
        <v>100</v>
      </c>
      <c r="K16" s="193" t="s">
        <v>101</v>
      </c>
      <c r="L16" s="193" t="s">
        <v>102</v>
      </c>
      <c r="M16" s="193" t="s">
        <v>103</v>
      </c>
      <c r="N16" s="193" t="s">
        <v>104</v>
      </c>
      <c r="O16" s="199" t="s">
        <v>105</v>
      </c>
      <c r="P16" s="199" t="s">
        <v>106</v>
      </c>
      <c r="Q16" s="199" t="s">
        <v>107</v>
      </c>
      <c r="R16" s="193" t="s">
        <v>108</v>
      </c>
      <c r="S16" s="200" t="s">
        <v>109</v>
      </c>
      <c r="T16" s="193" t="s">
        <v>110</v>
      </c>
      <c r="U16" s="193" t="s">
        <v>111</v>
      </c>
      <c r="V16" s="193" t="s">
        <v>112</v>
      </c>
      <c r="W16" s="193" t="s">
        <v>113</v>
      </c>
      <c r="X16" s="193" t="s">
        <v>114</v>
      </c>
      <c r="Y16" s="101"/>
      <c r="Z16" s="200" t="s">
        <v>115</v>
      </c>
      <c r="AA16" s="193" t="s">
        <v>116</v>
      </c>
      <c r="AB16" s="193" t="s">
        <v>117</v>
      </c>
      <c r="AC16" s="193" t="s">
        <v>55</v>
      </c>
      <c r="AD16" s="194" t="s">
        <v>118</v>
      </c>
      <c r="AE16" s="255"/>
      <c r="AF16" s="49"/>
      <c r="AG16" s="264"/>
      <c r="AH16" s="265"/>
      <c r="AI16" s="265"/>
      <c r="AJ16" s="265"/>
      <c r="AK16" s="266"/>
      <c r="AL16" s="48"/>
      <c r="AM16" s="264"/>
      <c r="AN16" s="266"/>
      <c r="AO16" s="48"/>
      <c r="AP16" s="36"/>
      <c r="AQ16" s="48"/>
    </row>
    <row r="17" spans="1:43" ht="102" customHeight="1">
      <c r="A17" s="259"/>
      <c r="B17" s="260"/>
      <c r="C17" s="260"/>
      <c r="D17" s="261"/>
      <c r="E17" s="76" t="s">
        <v>0</v>
      </c>
      <c r="F17" s="101" t="s">
        <v>1</v>
      </c>
      <c r="G17" s="102"/>
      <c r="H17" s="103" t="s">
        <v>119</v>
      </c>
      <c r="I17" s="267"/>
      <c r="J17" s="267"/>
      <c r="K17" s="267"/>
      <c r="L17" s="267"/>
      <c r="M17" s="267"/>
      <c r="N17" s="267"/>
      <c r="O17" s="267"/>
      <c r="P17" s="267"/>
      <c r="Q17" s="267"/>
      <c r="R17" s="267"/>
      <c r="S17" s="267"/>
      <c r="T17" s="267"/>
      <c r="U17" s="267"/>
      <c r="V17" s="267"/>
      <c r="W17" s="267"/>
      <c r="X17" s="267"/>
      <c r="Y17" s="104"/>
      <c r="Z17" s="267"/>
      <c r="AA17" s="267"/>
      <c r="AB17" s="267"/>
      <c r="AC17" s="267"/>
      <c r="AD17" s="77" t="s">
        <v>120</v>
      </c>
      <c r="AE17" s="78" t="s">
        <v>121</v>
      </c>
      <c r="AF17" s="49"/>
      <c r="AG17" s="76" t="s">
        <v>122</v>
      </c>
      <c r="AH17" s="104" t="s">
        <v>123</v>
      </c>
      <c r="AI17" s="104" t="s">
        <v>124</v>
      </c>
      <c r="AJ17" s="104" t="s">
        <v>125</v>
      </c>
      <c r="AK17" s="105" t="s">
        <v>126</v>
      </c>
      <c r="AL17" s="48"/>
      <c r="AM17" s="76" t="s">
        <v>127</v>
      </c>
      <c r="AN17" s="105" t="s">
        <v>128</v>
      </c>
      <c r="AO17" s="48"/>
      <c r="AP17" s="36"/>
      <c r="AQ17" s="48"/>
    </row>
    <row r="18" spans="1:43" ht="51" customHeight="1">
      <c r="A18" s="143">
        <v>2</v>
      </c>
      <c r="B18" s="144" t="s">
        <v>206</v>
      </c>
      <c r="C18" s="144" t="s">
        <v>207</v>
      </c>
      <c r="D18" s="131" t="s">
        <v>208</v>
      </c>
      <c r="E18" s="174" t="s">
        <v>6</v>
      </c>
      <c r="F18" s="130" t="s">
        <v>13</v>
      </c>
      <c r="G18" s="128" t="str">
        <f>+CONCATENATE(E18," - ",F18)</f>
        <v>MUY BAJA - MAYOR</v>
      </c>
      <c r="H18" s="129" t="str">
        <f>+VLOOKUP(G18,Datos!D3:E17,2,FALSE)</f>
        <v>ALTO</v>
      </c>
      <c r="I18" s="145" t="s">
        <v>151</v>
      </c>
      <c r="J18" s="145" t="s">
        <v>209</v>
      </c>
      <c r="K18" s="145" t="s">
        <v>210</v>
      </c>
      <c r="L18" s="145" t="s">
        <v>211</v>
      </c>
      <c r="M18" s="145" t="s">
        <v>212</v>
      </c>
      <c r="N18" s="160" t="s">
        <v>213</v>
      </c>
      <c r="O18" s="54" t="s">
        <v>3</v>
      </c>
      <c r="P18" s="55" t="s">
        <v>4</v>
      </c>
      <c r="Q18" s="56">
        <f>IF(P18="ASIGNADO",15,IF(P18="NO ASIGNADO",0,"0"))</f>
        <v>15</v>
      </c>
      <c r="R18" s="116">
        <f>SUM(Q18:Q24)</f>
        <v>100</v>
      </c>
      <c r="S18" s="171" t="s">
        <v>138</v>
      </c>
      <c r="T18" s="133">
        <f>IF(T21="DÉBIL",0,IF(T21="MODERADO",50,IF(T21="FUERTE",100,"")))</f>
        <v>100</v>
      </c>
      <c r="U18" s="173" t="str">
        <f>IF(AND(R21="FUERTE",S18="FUERTE (SIEMPRE SE EJECUTA)"),"NO","SÍ")</f>
        <v>NO</v>
      </c>
      <c r="V18" s="117" t="str" cm="1">
        <f t="array" ref="V18">_xlfn.IFS(AVERAGE(T18,T25,T32,T39,T46,T53)=100,"FUERTE",AVERAGE(T18,T25,T32,T39,T46,T53)&lt;50,"DÉBIL",AVERAGE(T18,T25,T32,T39,T46,T53)&gt;=50,"MODERADO")</f>
        <v>FUERTE</v>
      </c>
      <c r="W18" s="168" t="s">
        <v>62</v>
      </c>
      <c r="X18" s="117" t="str">
        <f>IF(AND(E18="MUY BAJA",W21=2),"MUY BAJA",IF(AND(E18="BAJA",W21=2),"MUY BAJA",IF(AND(E18="MEDIA",W21=2),"MUY BAJA",IF(AND(E18="ALTA",W21=2),"BAJA",IF(AND(E18="MUY ALTA",W21=2),"MEDIA",IF(AND(E18="MUY BAJA",W21=1),"MUY BAJA",IF(AND(E18="BAJA",W21=1),"MUY BAJA",IF(AND(E18="MEDIA",W21=1),"BAJA",IF(AND(E18="ALTA",W21=1),"MEDIA",IF(AND(E18="MUY ALTA",W21=1),"ALTA",E18))))))))))</f>
        <v>MUY BAJA</v>
      </c>
      <c r="Y18" s="128" t="str">
        <f>+CONCATENATE(X18," - ",F18)</f>
        <v>MUY BAJA - MAYOR</v>
      </c>
      <c r="Z18" s="129" t="str">
        <f>+VLOOKUP(Y18,Datos!$D$3:$E$17,2,FALSE)</f>
        <v>ALTO</v>
      </c>
      <c r="AA18" s="130" t="s">
        <v>47</v>
      </c>
      <c r="AB18" s="131" t="s">
        <v>214</v>
      </c>
      <c r="AC18" s="132"/>
      <c r="AD18" s="127" t="s">
        <v>215</v>
      </c>
      <c r="AE18" s="125" t="s">
        <v>141</v>
      </c>
      <c r="AF18" s="57"/>
      <c r="AG18" s="123">
        <v>46146</v>
      </c>
      <c r="AH18" s="169" t="s">
        <v>216</v>
      </c>
      <c r="AI18" s="169" t="s">
        <v>217</v>
      </c>
      <c r="AJ18" s="169" t="s">
        <v>144</v>
      </c>
      <c r="AK18" s="170"/>
      <c r="AL18" s="36"/>
      <c r="AM18" s="201" t="s">
        <v>218</v>
      </c>
      <c r="AN18" s="159" t="s">
        <v>219</v>
      </c>
      <c r="AO18" s="36"/>
      <c r="AP18" s="36"/>
      <c r="AQ18" s="36"/>
    </row>
    <row r="19" spans="1:43" ht="62.25" customHeight="1">
      <c r="A19" s="233"/>
      <c r="B19" s="234"/>
      <c r="C19" s="234"/>
      <c r="D19" s="235"/>
      <c r="E19" s="233"/>
      <c r="F19" s="234"/>
      <c r="G19" s="234"/>
      <c r="H19" s="234"/>
      <c r="I19" s="234"/>
      <c r="J19" s="234"/>
      <c r="K19" s="234"/>
      <c r="L19" s="234"/>
      <c r="M19" s="234"/>
      <c r="N19" s="234"/>
      <c r="O19" s="58" t="s">
        <v>9</v>
      </c>
      <c r="P19" s="59" t="s">
        <v>10</v>
      </c>
      <c r="Q19" s="60">
        <f>IF(P19="ADECUADO",15,IF(P19="INADECUADO",0,"0"))</f>
        <v>15</v>
      </c>
      <c r="R19" s="239"/>
      <c r="S19" s="234"/>
      <c r="T19" s="234"/>
      <c r="U19" s="234"/>
      <c r="V19" s="118"/>
      <c r="W19" s="238"/>
      <c r="X19" s="234"/>
      <c r="Y19" s="234"/>
      <c r="Z19" s="234"/>
      <c r="AA19" s="234"/>
      <c r="AB19" s="235"/>
      <c r="AC19" s="222"/>
      <c r="AD19" s="234"/>
      <c r="AE19" s="235"/>
      <c r="AF19" s="57"/>
      <c r="AG19" s="233"/>
      <c r="AH19" s="156"/>
      <c r="AI19" s="156"/>
      <c r="AJ19" s="156"/>
      <c r="AK19" s="235"/>
      <c r="AL19" s="36"/>
      <c r="AM19" s="202"/>
      <c r="AN19" s="151"/>
      <c r="AO19" s="36"/>
      <c r="AP19" s="36"/>
      <c r="AQ19" s="36"/>
    </row>
    <row r="20" spans="1:43" ht="75.75" customHeight="1">
      <c r="A20" s="233"/>
      <c r="B20" s="234"/>
      <c r="C20" s="234"/>
      <c r="D20" s="235"/>
      <c r="E20" s="233"/>
      <c r="F20" s="234"/>
      <c r="G20" s="234"/>
      <c r="H20" s="234"/>
      <c r="I20" s="234"/>
      <c r="J20" s="234"/>
      <c r="K20" s="234"/>
      <c r="L20" s="234"/>
      <c r="M20" s="234"/>
      <c r="N20" s="234"/>
      <c r="O20" s="61" t="s">
        <v>16</v>
      </c>
      <c r="P20" s="59" t="s">
        <v>17</v>
      </c>
      <c r="Q20" s="60">
        <f>IF(P20="OPORTUNA",15,IF(P20="INOPORTUNA",0,"0"))</f>
        <v>15</v>
      </c>
      <c r="R20" s="239"/>
      <c r="S20" s="234"/>
      <c r="T20" s="238"/>
      <c r="U20" s="234"/>
      <c r="V20" s="118"/>
      <c r="W20" s="62" t="s">
        <v>148</v>
      </c>
      <c r="X20" s="234"/>
      <c r="Y20" s="234"/>
      <c r="Z20" s="234"/>
      <c r="AA20" s="234"/>
      <c r="AB20" s="235"/>
      <c r="AC20" s="222"/>
      <c r="AD20" s="234"/>
      <c r="AE20" s="235"/>
      <c r="AF20" s="57"/>
      <c r="AG20" s="233"/>
      <c r="AH20" s="156"/>
      <c r="AI20" s="156"/>
      <c r="AJ20" s="156"/>
      <c r="AK20" s="235"/>
      <c r="AL20" s="36"/>
      <c r="AM20" s="202"/>
      <c r="AN20" s="151"/>
      <c r="AO20" s="36"/>
      <c r="AP20" s="36"/>
      <c r="AQ20" s="36"/>
    </row>
    <row r="21" spans="1:43" ht="90.75" customHeight="1">
      <c r="A21" s="233"/>
      <c r="B21" s="234"/>
      <c r="C21" s="234"/>
      <c r="D21" s="235"/>
      <c r="E21" s="233"/>
      <c r="F21" s="234"/>
      <c r="G21" s="234"/>
      <c r="H21" s="234"/>
      <c r="I21" s="234"/>
      <c r="J21" s="234"/>
      <c r="K21" s="234"/>
      <c r="L21" s="234"/>
      <c r="M21" s="234"/>
      <c r="N21" s="234"/>
      <c r="O21" s="58" t="s">
        <v>23</v>
      </c>
      <c r="P21" s="59" t="s">
        <v>24</v>
      </c>
      <c r="Q21" s="60">
        <f>IF(P21="PREVENIR",15,IF(P21="DETECTAR",10,IF(P21="NO ES UN CONTROL",0,"0")))</f>
        <v>15</v>
      </c>
      <c r="R21" s="120" t="str">
        <f>IF(R18&lt;86,"DÉBIL",IF(R18&lt;96,"MODERADO",IF(R18&lt;101,"FUERTE","")))</f>
        <v>FUERTE</v>
      </c>
      <c r="S21" s="234"/>
      <c r="T21" s="134" t="str">
        <f>IF(AND(R21="FUERTE",S18="FUERTE (SIEMPRE SE EJECUTA)"),"FUERTE",IF(OR(R21="DÉBIL",S18="DÉBIL (NO SE EJECUTA)"),"DÉBIL",IF(OR(R21="MODERADO",S18="MODERADO (ALGUNAS VECES)"),"MODERADO")))</f>
        <v>FUERTE</v>
      </c>
      <c r="U21" s="234"/>
      <c r="V21" s="118"/>
      <c r="W21" s="178">
        <f>IF(AND($V$18="FUERTE",$W$18="DIRECTAMENTE"),2,IF(AND($V$18="FUERTE",$W$18="DIRECTAMENTE"),2,IF(AND($V$18="FUERTE",$W$18="DIRECTAMENTE"),2,IF(AND($V$18="FUERTE",$W$18="NO DISMINUYE"),0,IF(AND($V$18="MODERADO",$W$18="DIRECTAMENTE"),1,IF(AND($V$18="MODERADO",$W$18="DIRECTAMENTE"),1,IF(AND($V$18="MODERADO",$W$18="DIRECTAMENTE"),1,IF(AND($V$18="MODERADO",$W$18="NO DISMINUYE"),0,"N/A"))))))))</f>
        <v>2</v>
      </c>
      <c r="X21" s="234"/>
      <c r="Y21" s="234"/>
      <c r="Z21" s="234"/>
      <c r="AA21" s="234"/>
      <c r="AB21" s="235"/>
      <c r="AC21" s="222"/>
      <c r="AD21" s="234"/>
      <c r="AE21" s="124" t="s">
        <v>149</v>
      </c>
      <c r="AF21" s="63"/>
      <c r="AG21" s="233"/>
      <c r="AH21" s="156"/>
      <c r="AI21" s="156"/>
      <c r="AJ21" s="156"/>
      <c r="AK21" s="235"/>
      <c r="AL21" s="36"/>
      <c r="AM21" s="202"/>
      <c r="AN21" s="151"/>
      <c r="AO21" s="36"/>
      <c r="AP21" s="36"/>
      <c r="AQ21" s="36"/>
    </row>
    <row r="22" spans="1:43" ht="111" customHeight="1">
      <c r="A22" s="233"/>
      <c r="B22" s="234"/>
      <c r="C22" s="234"/>
      <c r="D22" s="235"/>
      <c r="E22" s="233"/>
      <c r="F22" s="234"/>
      <c r="G22" s="234"/>
      <c r="H22" s="234"/>
      <c r="I22" s="234"/>
      <c r="J22" s="234"/>
      <c r="K22" s="234"/>
      <c r="L22" s="234"/>
      <c r="M22" s="234"/>
      <c r="N22" s="234"/>
      <c r="O22" s="58" t="s">
        <v>29</v>
      </c>
      <c r="P22" s="59" t="s">
        <v>30</v>
      </c>
      <c r="Q22" s="60">
        <f>IF(P22="CONFIABLE",15,IF(P22="NO CONFIABLE",0,"0"))</f>
        <v>15</v>
      </c>
      <c r="R22" s="239"/>
      <c r="S22" s="234"/>
      <c r="T22" s="234"/>
      <c r="U22" s="234"/>
      <c r="V22" s="118"/>
      <c r="W22" s="234"/>
      <c r="X22" s="234"/>
      <c r="Y22" s="234"/>
      <c r="Z22" s="234"/>
      <c r="AA22" s="234"/>
      <c r="AB22" s="235"/>
      <c r="AC22" s="222"/>
      <c r="AD22" s="234"/>
      <c r="AE22" s="240"/>
      <c r="AF22" s="63"/>
      <c r="AG22" s="233"/>
      <c r="AH22" s="156"/>
      <c r="AI22" s="156"/>
      <c r="AJ22" s="156"/>
      <c r="AK22" s="235"/>
      <c r="AL22" s="36"/>
      <c r="AM22" s="202"/>
      <c r="AN22" s="151"/>
      <c r="AO22" s="36"/>
      <c r="AP22" s="36"/>
      <c r="AQ22" s="36"/>
    </row>
    <row r="23" spans="1:43" ht="84" customHeight="1">
      <c r="A23" s="233"/>
      <c r="B23" s="234"/>
      <c r="C23" s="234"/>
      <c r="D23" s="235"/>
      <c r="E23" s="233"/>
      <c r="F23" s="234"/>
      <c r="G23" s="234"/>
      <c r="H23" s="234"/>
      <c r="I23" s="234"/>
      <c r="J23" s="234"/>
      <c r="K23" s="234"/>
      <c r="L23" s="234"/>
      <c r="M23" s="234"/>
      <c r="N23" s="234"/>
      <c r="O23" s="58" t="s">
        <v>34</v>
      </c>
      <c r="P23" s="59" t="s">
        <v>35</v>
      </c>
      <c r="Q23" s="60">
        <f>IF(P23="SE INVESTIGAN Y SE RESUELVEN OPORTUNAMENTE",15,IF(P23="NO SE INVESTIGAN Y SE RESUELVEN OPORTUNAMENTE",0,"0"))</f>
        <v>15</v>
      </c>
      <c r="R23" s="239"/>
      <c r="S23" s="234"/>
      <c r="T23" s="234"/>
      <c r="U23" s="234"/>
      <c r="V23" s="118"/>
      <c r="W23" s="234"/>
      <c r="X23" s="234"/>
      <c r="Y23" s="234"/>
      <c r="Z23" s="234"/>
      <c r="AA23" s="234"/>
      <c r="AB23" s="235"/>
      <c r="AC23" s="222"/>
      <c r="AD23" s="234"/>
      <c r="AE23" s="125" t="s">
        <v>150</v>
      </c>
      <c r="AF23" s="57"/>
      <c r="AG23" s="233"/>
      <c r="AH23" s="156"/>
      <c r="AI23" s="156"/>
      <c r="AJ23" s="156"/>
      <c r="AK23" s="235"/>
      <c r="AL23" s="36"/>
      <c r="AM23" s="202"/>
      <c r="AN23" s="151"/>
      <c r="AO23" s="36"/>
      <c r="AP23" s="36"/>
      <c r="AQ23" s="36"/>
    </row>
    <row r="24" spans="1:43" ht="80.25" customHeight="1">
      <c r="A24" s="233"/>
      <c r="B24" s="234"/>
      <c r="C24" s="234"/>
      <c r="D24" s="235"/>
      <c r="E24" s="233"/>
      <c r="F24" s="234"/>
      <c r="G24" s="234"/>
      <c r="H24" s="234"/>
      <c r="I24" s="238"/>
      <c r="J24" s="238"/>
      <c r="K24" s="238"/>
      <c r="L24" s="238"/>
      <c r="M24" s="238"/>
      <c r="N24" s="238"/>
      <c r="O24" s="64" t="s">
        <v>38</v>
      </c>
      <c r="P24" s="65" t="s">
        <v>39</v>
      </c>
      <c r="Q24" s="66">
        <f>IF(P24="COMPLETA",10,IF(P24="INCOMPLETA",5,IF(P24="NO EXISTE",0,"0")))</f>
        <v>10</v>
      </c>
      <c r="R24" s="241"/>
      <c r="S24" s="242"/>
      <c r="T24" s="242"/>
      <c r="U24" s="242"/>
      <c r="V24" s="118"/>
      <c r="W24" s="234"/>
      <c r="X24" s="234"/>
      <c r="Y24" s="234"/>
      <c r="Z24" s="234"/>
      <c r="AA24" s="234"/>
      <c r="AB24" s="235"/>
      <c r="AC24" s="222"/>
      <c r="AD24" s="242"/>
      <c r="AE24" s="243"/>
      <c r="AF24" s="57"/>
      <c r="AG24" s="244"/>
      <c r="AH24" s="157"/>
      <c r="AI24" s="157"/>
      <c r="AJ24" s="157"/>
      <c r="AK24" s="243"/>
      <c r="AL24" s="36"/>
      <c r="AM24" s="202"/>
      <c r="AN24" s="152"/>
      <c r="AO24" s="36"/>
      <c r="AP24" s="36"/>
      <c r="AQ24" s="36"/>
    </row>
    <row r="25" spans="1:43" ht="38.25" customHeight="1">
      <c r="A25" s="233"/>
      <c r="B25" s="234"/>
      <c r="C25" s="234"/>
      <c r="D25" s="235"/>
      <c r="E25" s="233"/>
      <c r="F25" s="234"/>
      <c r="G25" s="234"/>
      <c r="H25" s="234"/>
      <c r="I25" s="145" t="s">
        <v>220</v>
      </c>
      <c r="J25" s="145" t="s">
        <v>221</v>
      </c>
      <c r="K25" s="145" t="s">
        <v>222</v>
      </c>
      <c r="L25" s="145" t="s">
        <v>223</v>
      </c>
      <c r="M25" s="145" t="s">
        <v>224</v>
      </c>
      <c r="N25" s="145" t="s">
        <v>225</v>
      </c>
      <c r="O25" s="54" t="s">
        <v>3</v>
      </c>
      <c r="P25" s="55" t="s">
        <v>4</v>
      </c>
      <c r="Q25" s="56">
        <f>IF(P25="ASIGNADO",15,IF(P25="NO ASIGNADO",0,"0"))</f>
        <v>15</v>
      </c>
      <c r="R25" s="121">
        <f>SUM(Q25:Q31)</f>
        <v>100</v>
      </c>
      <c r="S25" s="172" t="s">
        <v>138</v>
      </c>
      <c r="T25" s="133">
        <f>IF(T28="DÉBIL",0,IF(T28="MODERADO",50,IF(T28="FUERTE",100,"")))</f>
        <v>100</v>
      </c>
      <c r="U25" s="173" t="str">
        <f>IF(AND(R28="FUERTE",S25="FUERTE (SIEMPRE SE EJECUTA)"),"NO","SÍ")</f>
        <v>NO</v>
      </c>
      <c r="V25" s="118"/>
      <c r="W25" s="234"/>
      <c r="X25" s="234"/>
      <c r="Y25" s="234"/>
      <c r="Z25" s="234"/>
      <c r="AA25" s="234"/>
      <c r="AB25" s="235"/>
      <c r="AC25" s="222"/>
      <c r="AD25" s="126"/>
      <c r="AE25" s="122"/>
      <c r="AF25" s="57"/>
      <c r="AG25" s="215" t="s">
        <v>144</v>
      </c>
      <c r="AH25" s="155" t="s">
        <v>226</v>
      </c>
      <c r="AI25" s="155" t="s">
        <v>158</v>
      </c>
      <c r="AJ25" s="169" t="s">
        <v>144</v>
      </c>
      <c r="AK25" s="158"/>
      <c r="AL25" s="36"/>
      <c r="AM25" s="201" t="s">
        <v>227</v>
      </c>
      <c r="AN25" s="204" t="s">
        <v>228</v>
      </c>
      <c r="AO25" s="36"/>
      <c r="AP25" s="36"/>
      <c r="AQ25" s="36"/>
    </row>
    <row r="26" spans="1:43" ht="55.5" customHeight="1">
      <c r="A26" s="233"/>
      <c r="B26" s="234"/>
      <c r="C26" s="234"/>
      <c r="D26" s="235"/>
      <c r="E26" s="233"/>
      <c r="F26" s="234"/>
      <c r="G26" s="234"/>
      <c r="H26" s="234"/>
      <c r="I26" s="234"/>
      <c r="J26" s="234"/>
      <c r="K26" s="234"/>
      <c r="L26" s="234"/>
      <c r="M26" s="234"/>
      <c r="N26" s="234"/>
      <c r="O26" s="58" t="s">
        <v>9</v>
      </c>
      <c r="P26" s="59" t="s">
        <v>161</v>
      </c>
      <c r="Q26" s="60">
        <f>IF(P26="ADECUADO",15,IF(P26="INADECUADO",0,"0"))</f>
        <v>15</v>
      </c>
      <c r="R26" s="239"/>
      <c r="S26" s="234"/>
      <c r="T26" s="234"/>
      <c r="U26" s="234"/>
      <c r="V26" s="118"/>
      <c r="W26" s="234"/>
      <c r="X26" s="234"/>
      <c r="Y26" s="234"/>
      <c r="Z26" s="234"/>
      <c r="AA26" s="234"/>
      <c r="AB26" s="235"/>
      <c r="AC26" s="222"/>
      <c r="AD26" s="233"/>
      <c r="AE26" s="235"/>
      <c r="AF26" s="57"/>
      <c r="AG26" s="216"/>
      <c r="AH26" s="156"/>
      <c r="AI26" s="156"/>
      <c r="AJ26" s="156"/>
      <c r="AK26" s="235"/>
      <c r="AL26" s="36"/>
      <c r="AM26" s="202"/>
      <c r="AN26" s="151"/>
      <c r="AO26" s="36"/>
      <c r="AP26" s="36"/>
      <c r="AQ26" s="36"/>
    </row>
    <row r="27" spans="1:43" ht="85.5" customHeight="1">
      <c r="A27" s="233"/>
      <c r="B27" s="234"/>
      <c r="C27" s="234"/>
      <c r="D27" s="235"/>
      <c r="E27" s="233"/>
      <c r="F27" s="234"/>
      <c r="G27" s="234"/>
      <c r="H27" s="234"/>
      <c r="I27" s="234"/>
      <c r="J27" s="234"/>
      <c r="K27" s="234"/>
      <c r="L27" s="234"/>
      <c r="M27" s="234"/>
      <c r="N27" s="234"/>
      <c r="O27" s="61" t="s">
        <v>16</v>
      </c>
      <c r="P27" s="59" t="s">
        <v>17</v>
      </c>
      <c r="Q27" s="60">
        <f>IF(P27="OPORTUNA",15,IF(P27="INOPORTUNA",0,"0"))</f>
        <v>15</v>
      </c>
      <c r="R27" s="245"/>
      <c r="S27" s="234"/>
      <c r="T27" s="238"/>
      <c r="U27" s="234"/>
      <c r="V27" s="118"/>
      <c r="W27" s="234"/>
      <c r="X27" s="234"/>
      <c r="Y27" s="234"/>
      <c r="Z27" s="234"/>
      <c r="AA27" s="234"/>
      <c r="AB27" s="235"/>
      <c r="AC27" s="222"/>
      <c r="AD27" s="233"/>
      <c r="AE27" s="240"/>
      <c r="AF27" s="57"/>
      <c r="AG27" s="216"/>
      <c r="AH27" s="156"/>
      <c r="AI27" s="156"/>
      <c r="AJ27" s="156"/>
      <c r="AK27" s="235"/>
      <c r="AL27" s="36"/>
      <c r="AM27" s="202"/>
      <c r="AN27" s="151"/>
      <c r="AO27" s="36"/>
      <c r="AP27" s="36"/>
      <c r="AQ27" s="36"/>
    </row>
    <row r="28" spans="1:43" ht="96.75" customHeight="1">
      <c r="A28" s="233"/>
      <c r="B28" s="234"/>
      <c r="C28" s="234"/>
      <c r="D28" s="235"/>
      <c r="E28" s="233"/>
      <c r="F28" s="234"/>
      <c r="G28" s="234"/>
      <c r="H28" s="234"/>
      <c r="I28" s="234"/>
      <c r="J28" s="234"/>
      <c r="K28" s="234"/>
      <c r="L28" s="234"/>
      <c r="M28" s="234"/>
      <c r="N28" s="234"/>
      <c r="O28" s="58" t="s">
        <v>23</v>
      </c>
      <c r="P28" s="59" t="s">
        <v>24</v>
      </c>
      <c r="Q28" s="60">
        <f>IF(P28="PREVENIR",15,IF(P28="DETECTAR",10,IF(P28="NO ES UN CONTROL",0,"0")))</f>
        <v>15</v>
      </c>
      <c r="R28" s="120" t="str">
        <f>IF(R25&lt;86,"DÉBIL",IF(R25&lt;96,"MODERADO",IF(R25&lt;101,"FUERTE","")))</f>
        <v>FUERTE</v>
      </c>
      <c r="S28" s="234"/>
      <c r="T28" s="134" t="str">
        <f>IF(AND(R28="FUERTE",S25="FUERTE (SIEMPRE SE EJECUTA)"),"FUERTE",IF(OR(R28="DÉBIL",S25="DÉBIL (NO SE EJECUTA)"),"DÉBIL",IF(OR(R28="MODERADO",S25="MODERADO (ALGUNAS VECES)"),"MODERADO")))</f>
        <v>FUERTE</v>
      </c>
      <c r="U28" s="234"/>
      <c r="V28" s="118"/>
      <c r="W28" s="234"/>
      <c r="X28" s="234"/>
      <c r="Y28" s="234"/>
      <c r="Z28" s="234"/>
      <c r="AA28" s="234"/>
      <c r="AB28" s="235"/>
      <c r="AC28" s="222"/>
      <c r="AD28" s="233"/>
      <c r="AE28" s="124" t="s">
        <v>149</v>
      </c>
      <c r="AF28" s="63"/>
      <c r="AG28" s="216"/>
      <c r="AH28" s="156"/>
      <c r="AI28" s="156"/>
      <c r="AJ28" s="156"/>
      <c r="AK28" s="235"/>
      <c r="AL28" s="36"/>
      <c r="AM28" s="202"/>
      <c r="AN28" s="151"/>
      <c r="AO28" s="36"/>
      <c r="AP28" s="36"/>
      <c r="AQ28" s="36"/>
    </row>
    <row r="29" spans="1:43" ht="69.75" customHeight="1">
      <c r="A29" s="233"/>
      <c r="B29" s="234"/>
      <c r="C29" s="234"/>
      <c r="D29" s="235"/>
      <c r="E29" s="233"/>
      <c r="F29" s="234"/>
      <c r="G29" s="234"/>
      <c r="H29" s="234"/>
      <c r="I29" s="234"/>
      <c r="J29" s="234"/>
      <c r="K29" s="234"/>
      <c r="L29" s="234"/>
      <c r="M29" s="234"/>
      <c r="N29" s="234"/>
      <c r="O29" s="58" t="s">
        <v>29</v>
      </c>
      <c r="P29" s="59" t="s">
        <v>30</v>
      </c>
      <c r="Q29" s="60">
        <f>IF(P29="CONFIABLE",15,IF(P29="NO CONFIABLE",0,"0"))</f>
        <v>15</v>
      </c>
      <c r="R29" s="239"/>
      <c r="S29" s="234"/>
      <c r="T29" s="234"/>
      <c r="U29" s="234"/>
      <c r="V29" s="118"/>
      <c r="W29" s="234"/>
      <c r="X29" s="234"/>
      <c r="Y29" s="234"/>
      <c r="Z29" s="234"/>
      <c r="AA29" s="234"/>
      <c r="AB29" s="235"/>
      <c r="AC29" s="222"/>
      <c r="AD29" s="233"/>
      <c r="AE29" s="240"/>
      <c r="AF29" s="63"/>
      <c r="AG29" s="216"/>
      <c r="AH29" s="156"/>
      <c r="AI29" s="156"/>
      <c r="AJ29" s="156"/>
      <c r="AK29" s="235"/>
      <c r="AL29" s="36"/>
      <c r="AM29" s="202"/>
      <c r="AN29" s="151"/>
      <c r="AO29" s="36"/>
      <c r="AP29" s="36"/>
      <c r="AQ29" s="36"/>
    </row>
    <row r="30" spans="1:43" ht="86.25" customHeight="1">
      <c r="A30" s="233"/>
      <c r="B30" s="234"/>
      <c r="C30" s="234"/>
      <c r="D30" s="235"/>
      <c r="E30" s="233"/>
      <c r="F30" s="234"/>
      <c r="G30" s="234"/>
      <c r="H30" s="234"/>
      <c r="I30" s="234"/>
      <c r="J30" s="234"/>
      <c r="K30" s="234"/>
      <c r="L30" s="234"/>
      <c r="M30" s="234"/>
      <c r="N30" s="234"/>
      <c r="O30" s="58" t="s">
        <v>34</v>
      </c>
      <c r="P30" s="59" t="s">
        <v>35</v>
      </c>
      <c r="Q30" s="60">
        <f>IF(P30="SE INVESTIGAN Y SE RESUELVEN OPORTUNAMENTE",15,IF(P30="NO SE INVESTIGAN Y SE RESUELVEN OPORTUNAMENTE",0,"0"))</f>
        <v>15</v>
      </c>
      <c r="R30" s="239"/>
      <c r="S30" s="234"/>
      <c r="T30" s="234"/>
      <c r="U30" s="234"/>
      <c r="V30" s="118"/>
      <c r="W30" s="234"/>
      <c r="X30" s="234"/>
      <c r="Y30" s="234"/>
      <c r="Z30" s="234"/>
      <c r="AA30" s="234"/>
      <c r="AB30" s="235"/>
      <c r="AC30" s="222"/>
      <c r="AD30" s="233"/>
      <c r="AE30" s="125"/>
      <c r="AF30" s="57"/>
      <c r="AG30" s="216"/>
      <c r="AH30" s="156"/>
      <c r="AI30" s="156"/>
      <c r="AJ30" s="156"/>
      <c r="AK30" s="235"/>
      <c r="AL30" s="36"/>
      <c r="AM30" s="202"/>
      <c r="AN30" s="151"/>
      <c r="AO30" s="36"/>
      <c r="AP30" s="36"/>
      <c r="AQ30" s="36"/>
    </row>
    <row r="31" spans="1:43" ht="69.75" customHeight="1">
      <c r="A31" s="233"/>
      <c r="B31" s="234"/>
      <c r="C31" s="234"/>
      <c r="D31" s="235"/>
      <c r="E31" s="233"/>
      <c r="F31" s="234"/>
      <c r="G31" s="234"/>
      <c r="H31" s="234"/>
      <c r="I31" s="238"/>
      <c r="J31" s="238"/>
      <c r="K31" s="238"/>
      <c r="L31" s="238"/>
      <c r="M31" s="238"/>
      <c r="N31" s="238"/>
      <c r="O31" s="64" t="s">
        <v>38</v>
      </c>
      <c r="P31" s="65" t="s">
        <v>162</v>
      </c>
      <c r="Q31" s="66">
        <f>IF(P31="COMPLETA",10,IF(P31="INCOMPLETA",5,IF(P31="NO EXISTE",0,"0")))</f>
        <v>10</v>
      </c>
      <c r="R31" s="241"/>
      <c r="S31" s="242"/>
      <c r="T31" s="242"/>
      <c r="U31" s="242"/>
      <c r="V31" s="118"/>
      <c r="W31" s="234"/>
      <c r="X31" s="234"/>
      <c r="Y31" s="234"/>
      <c r="Z31" s="234"/>
      <c r="AA31" s="234"/>
      <c r="AB31" s="235"/>
      <c r="AC31" s="222"/>
      <c r="AD31" s="244"/>
      <c r="AE31" s="243"/>
      <c r="AF31" s="57"/>
      <c r="AG31" s="217"/>
      <c r="AH31" s="157"/>
      <c r="AI31" s="157"/>
      <c r="AJ31" s="157"/>
      <c r="AK31" s="243"/>
      <c r="AL31" s="36"/>
      <c r="AM31" s="202"/>
      <c r="AN31" s="152"/>
      <c r="AO31" s="36"/>
      <c r="AP31" s="36"/>
      <c r="AQ31" s="36"/>
    </row>
    <row r="32" spans="1:43" ht="63.75" customHeight="1">
      <c r="A32" s="233"/>
      <c r="B32" s="234"/>
      <c r="C32" s="234"/>
      <c r="D32" s="235"/>
      <c r="E32" s="233"/>
      <c r="F32" s="234"/>
      <c r="G32" s="234"/>
      <c r="H32" s="234"/>
      <c r="I32" s="145" t="s">
        <v>229</v>
      </c>
      <c r="J32" s="160" t="s">
        <v>230</v>
      </c>
      <c r="K32" s="160" t="s">
        <v>231</v>
      </c>
      <c r="L32" s="160" t="s">
        <v>232</v>
      </c>
      <c r="M32" s="160" t="s">
        <v>233</v>
      </c>
      <c r="N32" s="160" t="s">
        <v>234</v>
      </c>
      <c r="O32" s="54" t="s">
        <v>3</v>
      </c>
      <c r="P32" s="55" t="s">
        <v>4</v>
      </c>
      <c r="Q32" s="56">
        <f>IF(P32="ASIGNADO",15,IF(P32="NO ASIGNADO",0,"0"))</f>
        <v>15</v>
      </c>
      <c r="R32" s="121">
        <f>SUM(Q32:Q38)</f>
        <v>100</v>
      </c>
      <c r="S32" s="172" t="s">
        <v>138</v>
      </c>
      <c r="T32" s="133">
        <f>IF(T35="DÉBIL",0,IF(T35="MODERADO",50,IF(T35="FUERTE",100,"")))</f>
        <v>100</v>
      </c>
      <c r="U32" s="173" t="str">
        <f>IF(AND(R35="FUERTE",S32="FUERTE (SIEMPRE SE EJECUTA)"),"NO","SÍ")</f>
        <v>NO</v>
      </c>
      <c r="V32" s="118"/>
      <c r="W32" s="234"/>
      <c r="X32" s="234"/>
      <c r="Y32" s="234"/>
      <c r="Z32" s="234"/>
      <c r="AA32" s="234"/>
      <c r="AB32" s="235"/>
      <c r="AC32" s="222"/>
      <c r="AD32" s="126"/>
      <c r="AE32" s="122"/>
      <c r="AF32" s="57"/>
      <c r="AG32" s="123">
        <v>46146</v>
      </c>
      <c r="AH32" s="155" t="s">
        <v>235</v>
      </c>
      <c r="AI32" s="155" t="s">
        <v>158</v>
      </c>
      <c r="AJ32" s="169" t="s">
        <v>144</v>
      </c>
      <c r="AK32" s="158"/>
      <c r="AL32" s="36"/>
      <c r="AM32" s="201" t="s">
        <v>236</v>
      </c>
      <c r="AN32" s="159" t="s">
        <v>237</v>
      </c>
      <c r="AO32" s="36"/>
      <c r="AP32" s="36"/>
      <c r="AQ32" s="36"/>
    </row>
    <row r="33" spans="1:43" ht="63.75" customHeight="1">
      <c r="A33" s="233"/>
      <c r="B33" s="234"/>
      <c r="C33" s="234"/>
      <c r="D33" s="235"/>
      <c r="E33" s="233"/>
      <c r="F33" s="234"/>
      <c r="G33" s="234"/>
      <c r="H33" s="234"/>
      <c r="I33" s="234"/>
      <c r="J33" s="234"/>
      <c r="K33" s="234"/>
      <c r="L33" s="234"/>
      <c r="M33" s="234"/>
      <c r="N33" s="234"/>
      <c r="O33" s="58" t="s">
        <v>9</v>
      </c>
      <c r="P33" s="59" t="s">
        <v>161</v>
      </c>
      <c r="Q33" s="60">
        <f>IF(P33="ADECUADO",15,IF(P33="INADECUADO",0,"0"))</f>
        <v>15</v>
      </c>
      <c r="R33" s="239"/>
      <c r="S33" s="234"/>
      <c r="T33" s="234"/>
      <c r="U33" s="234"/>
      <c r="V33" s="118"/>
      <c r="W33" s="234"/>
      <c r="X33" s="234"/>
      <c r="Y33" s="234"/>
      <c r="Z33" s="234"/>
      <c r="AA33" s="234"/>
      <c r="AB33" s="235"/>
      <c r="AC33" s="222"/>
      <c r="AD33" s="233"/>
      <c r="AE33" s="235"/>
      <c r="AF33" s="57"/>
      <c r="AG33" s="233"/>
      <c r="AH33" s="156"/>
      <c r="AI33" s="156"/>
      <c r="AJ33" s="156"/>
      <c r="AK33" s="235"/>
      <c r="AL33" s="36"/>
      <c r="AM33" s="202"/>
      <c r="AN33" s="151"/>
      <c r="AO33" s="36"/>
      <c r="AP33" s="36"/>
      <c r="AQ33" s="36"/>
    </row>
    <row r="34" spans="1:43" ht="63.75" customHeight="1">
      <c r="A34" s="233"/>
      <c r="B34" s="234"/>
      <c r="C34" s="234"/>
      <c r="D34" s="235"/>
      <c r="E34" s="233"/>
      <c r="F34" s="234"/>
      <c r="G34" s="234"/>
      <c r="H34" s="234"/>
      <c r="I34" s="234"/>
      <c r="J34" s="234"/>
      <c r="K34" s="234"/>
      <c r="L34" s="234"/>
      <c r="M34" s="234"/>
      <c r="N34" s="234"/>
      <c r="O34" s="61" t="s">
        <v>16</v>
      </c>
      <c r="P34" s="59" t="s">
        <v>17</v>
      </c>
      <c r="Q34" s="60">
        <f>IF(P34="OPORTUNA",15,IF(P34="INOPORTUNA",0,"0"))</f>
        <v>15</v>
      </c>
      <c r="R34" s="245"/>
      <c r="S34" s="234"/>
      <c r="T34" s="238"/>
      <c r="U34" s="234"/>
      <c r="V34" s="118"/>
      <c r="W34" s="234"/>
      <c r="X34" s="234"/>
      <c r="Y34" s="234"/>
      <c r="Z34" s="234"/>
      <c r="AA34" s="234"/>
      <c r="AB34" s="235"/>
      <c r="AC34" s="222"/>
      <c r="AD34" s="233"/>
      <c r="AE34" s="240"/>
      <c r="AF34" s="57"/>
      <c r="AG34" s="233"/>
      <c r="AH34" s="156"/>
      <c r="AI34" s="156"/>
      <c r="AJ34" s="156"/>
      <c r="AK34" s="235"/>
      <c r="AL34" s="36"/>
      <c r="AM34" s="202"/>
      <c r="AN34" s="151"/>
      <c r="AO34" s="36"/>
      <c r="AP34" s="36"/>
      <c r="AQ34" s="36"/>
    </row>
    <row r="35" spans="1:43" ht="63.75" customHeight="1">
      <c r="A35" s="233"/>
      <c r="B35" s="234"/>
      <c r="C35" s="234"/>
      <c r="D35" s="235"/>
      <c r="E35" s="233"/>
      <c r="F35" s="234"/>
      <c r="G35" s="234"/>
      <c r="H35" s="234"/>
      <c r="I35" s="234"/>
      <c r="J35" s="234"/>
      <c r="K35" s="234"/>
      <c r="L35" s="234"/>
      <c r="M35" s="234"/>
      <c r="N35" s="234"/>
      <c r="O35" s="58" t="s">
        <v>23</v>
      </c>
      <c r="P35" s="59" t="s">
        <v>24</v>
      </c>
      <c r="Q35" s="60">
        <f>IF(P35="PREVENIR",15,IF(P35="DETECTAR",10,IF(P35="NO ES UN CONTROL",0,"0")))</f>
        <v>15</v>
      </c>
      <c r="R35" s="120" t="str">
        <f>IF(R32&lt;86,"DÉBIL",IF(R32&lt;96,"MODERADO",IF(R32&lt;101,"FUERTE","")))</f>
        <v>FUERTE</v>
      </c>
      <c r="S35" s="234"/>
      <c r="T35" s="134" t="str">
        <f>IF(AND(R35="FUERTE",S32="FUERTE (SIEMPRE SE EJECUTA)"),"FUERTE",IF(OR(R35="DÉBIL",S32="DÉBIL (NO SE EJECUTA)"),"DÉBIL",IF(OR(R35="MODERADO",S32="MODERADO (ALGUNAS VECES)"),"MODERADO")))</f>
        <v>FUERTE</v>
      </c>
      <c r="U35" s="234"/>
      <c r="V35" s="118"/>
      <c r="W35" s="234"/>
      <c r="X35" s="234"/>
      <c r="Y35" s="234"/>
      <c r="Z35" s="234"/>
      <c r="AA35" s="234"/>
      <c r="AB35" s="235"/>
      <c r="AC35" s="222"/>
      <c r="AD35" s="233"/>
      <c r="AE35" s="124" t="s">
        <v>149</v>
      </c>
      <c r="AF35" s="63"/>
      <c r="AG35" s="233"/>
      <c r="AH35" s="156"/>
      <c r="AI35" s="156"/>
      <c r="AJ35" s="156"/>
      <c r="AK35" s="235"/>
      <c r="AL35" s="36"/>
      <c r="AM35" s="202"/>
      <c r="AN35" s="151"/>
      <c r="AO35" s="36"/>
      <c r="AP35" s="36"/>
      <c r="AQ35" s="36"/>
    </row>
    <row r="36" spans="1:43" ht="63.75" customHeight="1">
      <c r="A36" s="233"/>
      <c r="B36" s="234"/>
      <c r="C36" s="234"/>
      <c r="D36" s="235"/>
      <c r="E36" s="233"/>
      <c r="F36" s="234"/>
      <c r="G36" s="234"/>
      <c r="H36" s="234"/>
      <c r="I36" s="234"/>
      <c r="J36" s="234"/>
      <c r="K36" s="234"/>
      <c r="L36" s="234"/>
      <c r="M36" s="234"/>
      <c r="N36" s="234"/>
      <c r="O36" s="58" t="s">
        <v>29</v>
      </c>
      <c r="P36" s="59" t="s">
        <v>30</v>
      </c>
      <c r="Q36" s="60">
        <f>IF(P36="CONFIABLE",15,IF(P36="NO CONFIABLE",0,"0"))</f>
        <v>15</v>
      </c>
      <c r="R36" s="239"/>
      <c r="S36" s="234"/>
      <c r="T36" s="234"/>
      <c r="U36" s="234"/>
      <c r="V36" s="118"/>
      <c r="W36" s="234"/>
      <c r="X36" s="234"/>
      <c r="Y36" s="234"/>
      <c r="Z36" s="234"/>
      <c r="AA36" s="234"/>
      <c r="AB36" s="235"/>
      <c r="AC36" s="222"/>
      <c r="AD36" s="233"/>
      <c r="AE36" s="240"/>
      <c r="AF36" s="63"/>
      <c r="AG36" s="233"/>
      <c r="AH36" s="156"/>
      <c r="AI36" s="156"/>
      <c r="AJ36" s="156"/>
      <c r="AK36" s="235"/>
      <c r="AL36" s="36"/>
      <c r="AM36" s="202"/>
      <c r="AN36" s="151"/>
      <c r="AO36" s="36"/>
      <c r="AP36" s="36"/>
      <c r="AQ36" s="36"/>
    </row>
    <row r="37" spans="1:43" ht="63.75" customHeight="1">
      <c r="A37" s="233"/>
      <c r="B37" s="234"/>
      <c r="C37" s="234"/>
      <c r="D37" s="235"/>
      <c r="E37" s="233"/>
      <c r="F37" s="234"/>
      <c r="G37" s="234"/>
      <c r="H37" s="234"/>
      <c r="I37" s="234"/>
      <c r="J37" s="234"/>
      <c r="K37" s="234"/>
      <c r="L37" s="234"/>
      <c r="M37" s="234"/>
      <c r="N37" s="234"/>
      <c r="O37" s="58" t="s">
        <v>34</v>
      </c>
      <c r="P37" s="59" t="s">
        <v>35</v>
      </c>
      <c r="Q37" s="60">
        <f>IF(P37="SE INVESTIGAN Y SE RESUELVEN OPORTUNAMENTE",15,IF(P37="NO SE INVESTIGAN Y SE RESUELVEN OPORTUNAMENTE",0,"0"))</f>
        <v>15</v>
      </c>
      <c r="R37" s="239"/>
      <c r="S37" s="234"/>
      <c r="T37" s="234"/>
      <c r="U37" s="234"/>
      <c r="V37" s="118"/>
      <c r="W37" s="234"/>
      <c r="X37" s="234"/>
      <c r="Y37" s="234"/>
      <c r="Z37" s="234"/>
      <c r="AA37" s="234"/>
      <c r="AB37" s="235"/>
      <c r="AC37" s="222"/>
      <c r="AD37" s="233"/>
      <c r="AE37" s="125"/>
      <c r="AF37" s="57"/>
      <c r="AG37" s="233"/>
      <c r="AH37" s="156"/>
      <c r="AI37" s="156"/>
      <c r="AJ37" s="156"/>
      <c r="AK37" s="235"/>
      <c r="AL37" s="36"/>
      <c r="AM37" s="202"/>
      <c r="AN37" s="151"/>
      <c r="AO37" s="36"/>
      <c r="AP37" s="36"/>
      <c r="AQ37" s="36"/>
    </row>
    <row r="38" spans="1:43" ht="63.75" customHeight="1">
      <c r="A38" s="233"/>
      <c r="B38" s="234"/>
      <c r="C38" s="234"/>
      <c r="D38" s="235"/>
      <c r="E38" s="233"/>
      <c r="F38" s="234"/>
      <c r="G38" s="234"/>
      <c r="H38" s="234"/>
      <c r="I38" s="238"/>
      <c r="J38" s="238"/>
      <c r="K38" s="238"/>
      <c r="L38" s="238"/>
      <c r="M38" s="238"/>
      <c r="N38" s="238"/>
      <c r="O38" s="64" t="s">
        <v>38</v>
      </c>
      <c r="P38" s="65" t="s">
        <v>162</v>
      </c>
      <c r="Q38" s="66">
        <f>IF(P38="COMPLETA",10,IF(P38="INCOMPLETA",5,IF(P38="NO EXISTE",0,"0")))</f>
        <v>10</v>
      </c>
      <c r="R38" s="241"/>
      <c r="S38" s="242"/>
      <c r="T38" s="242"/>
      <c r="U38" s="242"/>
      <c r="V38" s="118"/>
      <c r="W38" s="234"/>
      <c r="X38" s="234"/>
      <c r="Y38" s="234"/>
      <c r="Z38" s="234"/>
      <c r="AA38" s="234"/>
      <c r="AB38" s="235"/>
      <c r="AC38" s="222"/>
      <c r="AD38" s="244"/>
      <c r="AE38" s="243"/>
      <c r="AF38" s="57"/>
      <c r="AG38" s="244"/>
      <c r="AH38" s="157"/>
      <c r="AI38" s="157"/>
      <c r="AJ38" s="157"/>
      <c r="AK38" s="243"/>
      <c r="AL38" s="36"/>
      <c r="AM38" s="202"/>
      <c r="AN38" s="152"/>
      <c r="AO38" s="36"/>
      <c r="AP38" s="36"/>
      <c r="AQ38" s="36"/>
    </row>
    <row r="39" spans="1:43" ht="63.75" customHeight="1">
      <c r="A39" s="233"/>
      <c r="B39" s="234"/>
      <c r="C39" s="234"/>
      <c r="D39" s="235"/>
      <c r="E39" s="233"/>
      <c r="F39" s="234"/>
      <c r="G39" s="234"/>
      <c r="H39" s="234"/>
      <c r="I39" s="145" t="s">
        <v>238</v>
      </c>
      <c r="J39" s="145" t="s">
        <v>239</v>
      </c>
      <c r="K39" s="145" t="s">
        <v>240</v>
      </c>
      <c r="L39" s="145" t="s">
        <v>241</v>
      </c>
      <c r="M39" s="145" t="s">
        <v>242</v>
      </c>
      <c r="N39" s="160" t="s">
        <v>243</v>
      </c>
      <c r="O39" s="54" t="s">
        <v>3</v>
      </c>
      <c r="P39" s="55" t="s">
        <v>4</v>
      </c>
      <c r="Q39" s="56">
        <f>IF(P39="ASIGNADO",15,IF(P39="NO ASIGNADO",0,"0"))</f>
        <v>15</v>
      </c>
      <c r="R39" s="121">
        <f>SUM(Q39:Q45)</f>
        <v>100</v>
      </c>
      <c r="S39" s="172" t="s">
        <v>138</v>
      </c>
      <c r="T39" s="133">
        <f>IF(T42="DÉBIL",0,IF(T42="MODERADO",50,IF(T42="FUERTE",100,"")))</f>
        <v>100</v>
      </c>
      <c r="U39" s="173" t="str">
        <f>IF(AND(R42="FUERTE",S39="FUERTE (SIEMPRE SE EJECUTA)"),"NO","SÍ")</f>
        <v>NO</v>
      </c>
      <c r="V39" s="118"/>
      <c r="W39" s="234"/>
      <c r="X39" s="234"/>
      <c r="Y39" s="234"/>
      <c r="Z39" s="234"/>
      <c r="AA39" s="234"/>
      <c r="AB39" s="235"/>
      <c r="AC39" s="222"/>
      <c r="AD39" s="126"/>
      <c r="AE39" s="122"/>
      <c r="AF39" s="57"/>
      <c r="AG39" s="123">
        <v>46146</v>
      </c>
      <c r="AH39" s="155" t="s">
        <v>244</v>
      </c>
      <c r="AI39" s="155" t="s">
        <v>158</v>
      </c>
      <c r="AJ39" s="169" t="s">
        <v>144</v>
      </c>
      <c r="AK39" s="158"/>
      <c r="AL39" s="36"/>
      <c r="AM39" s="201" t="s">
        <v>245</v>
      </c>
      <c r="AN39" s="159" t="s">
        <v>246</v>
      </c>
      <c r="AO39" s="36"/>
      <c r="AP39" s="36"/>
      <c r="AQ39" s="36"/>
    </row>
    <row r="40" spans="1:43" ht="63.75" customHeight="1">
      <c r="A40" s="233"/>
      <c r="B40" s="234"/>
      <c r="C40" s="234"/>
      <c r="D40" s="235"/>
      <c r="E40" s="233"/>
      <c r="F40" s="234"/>
      <c r="G40" s="234"/>
      <c r="H40" s="234"/>
      <c r="I40" s="234"/>
      <c r="J40" s="234"/>
      <c r="K40" s="234"/>
      <c r="L40" s="234"/>
      <c r="M40" s="234"/>
      <c r="N40" s="234"/>
      <c r="O40" s="58" t="s">
        <v>9</v>
      </c>
      <c r="P40" s="59" t="s">
        <v>161</v>
      </c>
      <c r="Q40" s="60">
        <f>IF(P40="ADECUADO",15,IF(P40="INADECUADO",0,"0"))</f>
        <v>15</v>
      </c>
      <c r="R40" s="239"/>
      <c r="S40" s="234"/>
      <c r="T40" s="234"/>
      <c r="U40" s="234"/>
      <c r="V40" s="118"/>
      <c r="W40" s="234"/>
      <c r="X40" s="234"/>
      <c r="Y40" s="234"/>
      <c r="Z40" s="234"/>
      <c r="AA40" s="234"/>
      <c r="AB40" s="235"/>
      <c r="AC40" s="222"/>
      <c r="AD40" s="233"/>
      <c r="AE40" s="235"/>
      <c r="AF40" s="57"/>
      <c r="AG40" s="233"/>
      <c r="AH40" s="156"/>
      <c r="AI40" s="156"/>
      <c r="AJ40" s="156"/>
      <c r="AK40" s="235"/>
      <c r="AL40" s="36"/>
      <c r="AM40" s="202"/>
      <c r="AN40" s="151"/>
      <c r="AO40" s="36"/>
      <c r="AP40" s="36"/>
      <c r="AQ40" s="36"/>
    </row>
    <row r="41" spans="1:43" ht="63.75" customHeight="1">
      <c r="A41" s="233"/>
      <c r="B41" s="234"/>
      <c r="C41" s="234"/>
      <c r="D41" s="235"/>
      <c r="E41" s="233"/>
      <c r="F41" s="234"/>
      <c r="G41" s="234"/>
      <c r="H41" s="234"/>
      <c r="I41" s="234"/>
      <c r="J41" s="234"/>
      <c r="K41" s="234"/>
      <c r="L41" s="234"/>
      <c r="M41" s="234"/>
      <c r="N41" s="234"/>
      <c r="O41" s="61" t="s">
        <v>16</v>
      </c>
      <c r="P41" s="59" t="s">
        <v>17</v>
      </c>
      <c r="Q41" s="60">
        <f>IF(P41="OPORTUNA",15,IF(P41="INOPORTUNA",0,"0"))</f>
        <v>15</v>
      </c>
      <c r="R41" s="245"/>
      <c r="S41" s="234"/>
      <c r="T41" s="238"/>
      <c r="U41" s="234"/>
      <c r="V41" s="118"/>
      <c r="W41" s="234"/>
      <c r="X41" s="234"/>
      <c r="Y41" s="234"/>
      <c r="Z41" s="234"/>
      <c r="AA41" s="234"/>
      <c r="AB41" s="235"/>
      <c r="AC41" s="222"/>
      <c r="AD41" s="233"/>
      <c r="AE41" s="240"/>
      <c r="AF41" s="57"/>
      <c r="AG41" s="233"/>
      <c r="AH41" s="156"/>
      <c r="AI41" s="156"/>
      <c r="AJ41" s="156"/>
      <c r="AK41" s="235"/>
      <c r="AL41" s="36"/>
      <c r="AM41" s="202"/>
      <c r="AN41" s="151"/>
      <c r="AO41" s="36"/>
      <c r="AP41" s="36"/>
      <c r="AQ41" s="36"/>
    </row>
    <row r="42" spans="1:43" ht="63.75" customHeight="1">
      <c r="A42" s="233"/>
      <c r="B42" s="234"/>
      <c r="C42" s="234"/>
      <c r="D42" s="235"/>
      <c r="E42" s="233"/>
      <c r="F42" s="234"/>
      <c r="G42" s="234"/>
      <c r="H42" s="234"/>
      <c r="I42" s="234"/>
      <c r="J42" s="234"/>
      <c r="K42" s="234"/>
      <c r="L42" s="234"/>
      <c r="M42" s="234"/>
      <c r="N42" s="234"/>
      <c r="O42" s="58" t="s">
        <v>23</v>
      </c>
      <c r="P42" s="59" t="s">
        <v>24</v>
      </c>
      <c r="Q42" s="60">
        <f>IF(P42="PREVENIR",15,IF(P42="DETECTAR",10,IF(P42="NO ES UN CONTROL",0,"0")))</f>
        <v>15</v>
      </c>
      <c r="R42" s="120" t="str">
        <f>IF(R39&lt;86,"DÉBIL",IF(R39&lt;96,"MODERADO",IF(R39&lt;101,"FUERTE","")))</f>
        <v>FUERTE</v>
      </c>
      <c r="S42" s="234"/>
      <c r="T42" s="134" t="str">
        <f>IF(AND(R42="FUERTE",S39="FUERTE (SIEMPRE SE EJECUTA)"),"FUERTE",IF(OR(R42="DÉBIL",S39="DÉBIL (NO SE EJECUTA)"),"DÉBIL",IF(OR(R42="MODERADO",S39="MODERADO (ALGUNAS VECES)"),"MODERADO")))</f>
        <v>FUERTE</v>
      </c>
      <c r="U42" s="234"/>
      <c r="V42" s="118"/>
      <c r="W42" s="234"/>
      <c r="X42" s="234"/>
      <c r="Y42" s="234"/>
      <c r="Z42" s="234"/>
      <c r="AA42" s="234"/>
      <c r="AB42" s="235"/>
      <c r="AC42" s="222"/>
      <c r="AD42" s="233"/>
      <c r="AE42" s="124" t="s">
        <v>149</v>
      </c>
      <c r="AF42" s="63"/>
      <c r="AG42" s="233"/>
      <c r="AH42" s="156"/>
      <c r="AI42" s="156"/>
      <c r="AJ42" s="156"/>
      <c r="AK42" s="235"/>
      <c r="AL42" s="36"/>
      <c r="AM42" s="202"/>
      <c r="AN42" s="151"/>
      <c r="AO42" s="36"/>
      <c r="AP42" s="36"/>
      <c r="AQ42" s="36"/>
    </row>
    <row r="43" spans="1:43" ht="63.75" customHeight="1">
      <c r="A43" s="233"/>
      <c r="B43" s="234"/>
      <c r="C43" s="234"/>
      <c r="D43" s="235"/>
      <c r="E43" s="233"/>
      <c r="F43" s="234"/>
      <c r="G43" s="234"/>
      <c r="H43" s="234"/>
      <c r="I43" s="234"/>
      <c r="J43" s="234"/>
      <c r="K43" s="234"/>
      <c r="L43" s="234"/>
      <c r="M43" s="234"/>
      <c r="N43" s="234"/>
      <c r="O43" s="58" t="s">
        <v>29</v>
      </c>
      <c r="P43" s="59" t="s">
        <v>30</v>
      </c>
      <c r="Q43" s="60">
        <f>IF(P43="CONFIABLE",15,IF(P43="NO CONFIABLE",0,"0"))</f>
        <v>15</v>
      </c>
      <c r="R43" s="239"/>
      <c r="S43" s="234"/>
      <c r="T43" s="234"/>
      <c r="U43" s="234"/>
      <c r="V43" s="118"/>
      <c r="W43" s="234"/>
      <c r="X43" s="234"/>
      <c r="Y43" s="234"/>
      <c r="Z43" s="234"/>
      <c r="AA43" s="234"/>
      <c r="AB43" s="235"/>
      <c r="AC43" s="222"/>
      <c r="AD43" s="233"/>
      <c r="AE43" s="240"/>
      <c r="AF43" s="63"/>
      <c r="AG43" s="233"/>
      <c r="AH43" s="156"/>
      <c r="AI43" s="156"/>
      <c r="AJ43" s="156"/>
      <c r="AK43" s="235"/>
      <c r="AL43" s="36"/>
      <c r="AM43" s="202"/>
      <c r="AN43" s="151"/>
      <c r="AO43" s="36"/>
      <c r="AP43" s="36"/>
      <c r="AQ43" s="36"/>
    </row>
    <row r="44" spans="1:43" ht="63.75" customHeight="1">
      <c r="A44" s="233"/>
      <c r="B44" s="234"/>
      <c r="C44" s="234"/>
      <c r="D44" s="235"/>
      <c r="E44" s="233"/>
      <c r="F44" s="234"/>
      <c r="G44" s="234"/>
      <c r="H44" s="234"/>
      <c r="I44" s="234"/>
      <c r="J44" s="234"/>
      <c r="K44" s="234"/>
      <c r="L44" s="234"/>
      <c r="M44" s="234"/>
      <c r="N44" s="234"/>
      <c r="O44" s="58" t="s">
        <v>34</v>
      </c>
      <c r="P44" s="59" t="s">
        <v>35</v>
      </c>
      <c r="Q44" s="60">
        <f>IF(P44="SE INVESTIGAN Y SE RESUELVEN OPORTUNAMENTE",15,IF(P44="NO SE INVESTIGAN Y SE RESUELVEN OPORTUNAMENTE",0,"0"))</f>
        <v>15</v>
      </c>
      <c r="R44" s="239"/>
      <c r="S44" s="234"/>
      <c r="T44" s="234"/>
      <c r="U44" s="234"/>
      <c r="V44" s="118"/>
      <c r="W44" s="234"/>
      <c r="X44" s="234"/>
      <c r="Y44" s="234"/>
      <c r="Z44" s="234"/>
      <c r="AA44" s="234"/>
      <c r="AB44" s="235"/>
      <c r="AC44" s="222"/>
      <c r="AD44" s="233"/>
      <c r="AE44" s="125"/>
      <c r="AF44" s="57"/>
      <c r="AG44" s="233"/>
      <c r="AH44" s="156"/>
      <c r="AI44" s="156"/>
      <c r="AJ44" s="156"/>
      <c r="AK44" s="235"/>
      <c r="AL44" s="36"/>
      <c r="AM44" s="202"/>
      <c r="AN44" s="151"/>
      <c r="AO44" s="36"/>
      <c r="AP44" s="36"/>
      <c r="AQ44" s="36"/>
    </row>
    <row r="45" spans="1:43" ht="63.75" customHeight="1">
      <c r="A45" s="233"/>
      <c r="B45" s="234"/>
      <c r="C45" s="234"/>
      <c r="D45" s="235"/>
      <c r="E45" s="233"/>
      <c r="F45" s="234"/>
      <c r="G45" s="234"/>
      <c r="H45" s="234"/>
      <c r="I45" s="238"/>
      <c r="J45" s="238"/>
      <c r="K45" s="238"/>
      <c r="L45" s="238"/>
      <c r="M45" s="238"/>
      <c r="N45" s="238"/>
      <c r="O45" s="64" t="s">
        <v>38</v>
      </c>
      <c r="P45" s="65" t="s">
        <v>162</v>
      </c>
      <c r="Q45" s="66">
        <f>IF(P45="COMPLETA",10,IF(P45="INCOMPLETA",5,IF(P45="NO EXISTE",0,"0")))</f>
        <v>10</v>
      </c>
      <c r="R45" s="241"/>
      <c r="S45" s="242"/>
      <c r="T45" s="242"/>
      <c r="U45" s="242"/>
      <c r="V45" s="118"/>
      <c r="W45" s="234"/>
      <c r="X45" s="234"/>
      <c r="Y45" s="234"/>
      <c r="Z45" s="234"/>
      <c r="AA45" s="234"/>
      <c r="AB45" s="235"/>
      <c r="AC45" s="222"/>
      <c r="AD45" s="244"/>
      <c r="AE45" s="243"/>
      <c r="AF45" s="57"/>
      <c r="AG45" s="244"/>
      <c r="AH45" s="157"/>
      <c r="AI45" s="157"/>
      <c r="AJ45" s="157"/>
      <c r="AK45" s="243"/>
      <c r="AL45" s="36"/>
      <c r="AM45" s="203"/>
      <c r="AN45" s="152"/>
      <c r="AO45" s="36"/>
      <c r="AP45" s="36"/>
      <c r="AQ45" s="36"/>
    </row>
    <row r="46" spans="1:43" ht="63.75" hidden="1" customHeight="1">
      <c r="A46" s="233"/>
      <c r="B46" s="234"/>
      <c r="C46" s="234"/>
      <c r="D46" s="235"/>
      <c r="E46" s="233"/>
      <c r="F46" s="234"/>
      <c r="G46" s="234"/>
      <c r="H46" s="234"/>
      <c r="I46" s="145"/>
      <c r="J46" s="160"/>
      <c r="K46" s="160"/>
      <c r="L46" s="53"/>
      <c r="M46" s="53"/>
      <c r="N46" s="160"/>
      <c r="O46" s="54" t="s">
        <v>3</v>
      </c>
      <c r="P46" s="55" t="s">
        <v>4</v>
      </c>
      <c r="Q46" s="56">
        <f>IF(P46="ASIGNADO",15,IF(P46="NO ASIGNADO",0,"0"))</f>
        <v>15</v>
      </c>
      <c r="R46" s="121">
        <f>SUM(Q46:Q52)</f>
        <v>100</v>
      </c>
      <c r="S46" s="172" t="s">
        <v>138</v>
      </c>
      <c r="T46" s="133">
        <f>IF(T49="DÉBIL",0,IF(T49="MODERADO",50,IF(T49="FUERTE",100,"")))</f>
        <v>100</v>
      </c>
      <c r="U46" s="173" t="str">
        <f>IF(AND(R49="FUERTE",S46="FUERTE (SIEMPRE SE EJECUTA)"),"NO","SÍ")</f>
        <v>NO</v>
      </c>
      <c r="V46" s="118"/>
      <c r="W46" s="234"/>
      <c r="X46" s="234"/>
      <c r="Y46" s="234"/>
      <c r="Z46" s="234"/>
      <c r="AA46" s="234"/>
      <c r="AB46" s="235"/>
      <c r="AC46" s="222"/>
      <c r="AD46" s="126"/>
      <c r="AE46" s="122"/>
      <c r="AF46" s="57"/>
      <c r="AG46" s="177"/>
      <c r="AH46" s="155"/>
      <c r="AI46" s="155"/>
      <c r="AJ46" s="155"/>
      <c r="AK46" s="158"/>
      <c r="AL46" s="36"/>
      <c r="AM46" s="96"/>
      <c r="AN46" s="154"/>
      <c r="AO46" s="36"/>
      <c r="AP46" s="36"/>
      <c r="AQ46" s="36"/>
    </row>
    <row r="47" spans="1:43" ht="63.75" hidden="1" customHeight="1">
      <c r="A47" s="233"/>
      <c r="B47" s="234"/>
      <c r="C47" s="234"/>
      <c r="D47" s="235"/>
      <c r="E47" s="233"/>
      <c r="F47" s="234"/>
      <c r="G47" s="234"/>
      <c r="H47" s="234"/>
      <c r="I47" s="234"/>
      <c r="J47" s="234"/>
      <c r="K47" s="234"/>
      <c r="L47" s="95"/>
      <c r="M47" s="95"/>
      <c r="N47" s="234"/>
      <c r="O47" s="58" t="s">
        <v>9</v>
      </c>
      <c r="P47" s="59" t="s">
        <v>161</v>
      </c>
      <c r="Q47" s="60">
        <f>IF(P47="ADECUADO",15,IF(P47="INADECUADO",0,"0"))</f>
        <v>15</v>
      </c>
      <c r="R47" s="239"/>
      <c r="S47" s="234"/>
      <c r="T47" s="234"/>
      <c r="U47" s="234"/>
      <c r="V47" s="118"/>
      <c r="W47" s="234"/>
      <c r="X47" s="234"/>
      <c r="Y47" s="234"/>
      <c r="Z47" s="234"/>
      <c r="AA47" s="234"/>
      <c r="AB47" s="235"/>
      <c r="AC47" s="222"/>
      <c r="AD47" s="233"/>
      <c r="AE47" s="235"/>
      <c r="AF47" s="57"/>
      <c r="AG47" s="233"/>
      <c r="AH47" s="234"/>
      <c r="AI47" s="234"/>
      <c r="AJ47" s="234"/>
      <c r="AK47" s="235"/>
      <c r="AL47" s="36"/>
      <c r="AM47" s="96"/>
      <c r="AN47" s="235"/>
      <c r="AO47" s="36"/>
      <c r="AP47" s="36"/>
      <c r="AQ47" s="36"/>
    </row>
    <row r="48" spans="1:43" ht="63.75" hidden="1" customHeight="1">
      <c r="A48" s="233"/>
      <c r="B48" s="234"/>
      <c r="C48" s="234"/>
      <c r="D48" s="235"/>
      <c r="E48" s="233"/>
      <c r="F48" s="234"/>
      <c r="G48" s="234"/>
      <c r="H48" s="234"/>
      <c r="I48" s="234"/>
      <c r="J48" s="234"/>
      <c r="K48" s="234"/>
      <c r="L48" s="95"/>
      <c r="M48" s="95"/>
      <c r="N48" s="234"/>
      <c r="O48" s="61" t="s">
        <v>16</v>
      </c>
      <c r="P48" s="59" t="s">
        <v>17</v>
      </c>
      <c r="Q48" s="60">
        <f>IF(P48="OPORTUNA",15,IF(P48="INOPORTUNA",0,"0"))</f>
        <v>15</v>
      </c>
      <c r="R48" s="245"/>
      <c r="S48" s="234"/>
      <c r="T48" s="238"/>
      <c r="U48" s="234"/>
      <c r="V48" s="118"/>
      <c r="W48" s="234"/>
      <c r="X48" s="234"/>
      <c r="Y48" s="234"/>
      <c r="Z48" s="234"/>
      <c r="AA48" s="234"/>
      <c r="AB48" s="235"/>
      <c r="AC48" s="222"/>
      <c r="AD48" s="233"/>
      <c r="AE48" s="240"/>
      <c r="AF48" s="57"/>
      <c r="AG48" s="233"/>
      <c r="AH48" s="234"/>
      <c r="AI48" s="234"/>
      <c r="AJ48" s="234"/>
      <c r="AK48" s="235"/>
      <c r="AL48" s="36"/>
      <c r="AM48" s="96"/>
      <c r="AN48" s="235"/>
      <c r="AO48" s="36"/>
      <c r="AP48" s="36"/>
      <c r="AQ48" s="36"/>
    </row>
    <row r="49" spans="1:43" ht="63.75" hidden="1" customHeight="1">
      <c r="A49" s="233"/>
      <c r="B49" s="234"/>
      <c r="C49" s="234"/>
      <c r="D49" s="235"/>
      <c r="E49" s="233"/>
      <c r="F49" s="234"/>
      <c r="G49" s="234"/>
      <c r="H49" s="234"/>
      <c r="I49" s="234"/>
      <c r="J49" s="234"/>
      <c r="K49" s="234"/>
      <c r="L49" s="95"/>
      <c r="M49" s="95"/>
      <c r="N49" s="234"/>
      <c r="O49" s="58" t="s">
        <v>23</v>
      </c>
      <c r="P49" s="59" t="s">
        <v>24</v>
      </c>
      <c r="Q49" s="60">
        <f>IF(P49="PREVENIR",15,IF(P49="DETECTAR",10,IF(P49="NO ES UN CONTROL",0,"0")))</f>
        <v>15</v>
      </c>
      <c r="R49" s="120" t="str">
        <f>IF(R46&lt;86,"DÉBIL",IF(R46&lt;96,"MODERADO",IF(R46&lt;101,"FUERTE","")))</f>
        <v>FUERTE</v>
      </c>
      <c r="S49" s="234"/>
      <c r="T49" s="134" t="str">
        <f>IF(AND(R49="FUERTE",S46="FUERTE (SIEMPRE SE EJECUTA)"),"FUERTE",IF(OR(R49="DÉBIL",S46="DÉBIL (NO SE EJECUTA)"),"DÉBIL",IF(OR(R49="MODERADO",S46="MODERADO (ALGUNAS VECES)"),"MODERADO")))</f>
        <v>FUERTE</v>
      </c>
      <c r="U49" s="234"/>
      <c r="V49" s="118"/>
      <c r="W49" s="234"/>
      <c r="X49" s="234"/>
      <c r="Y49" s="234"/>
      <c r="Z49" s="234"/>
      <c r="AA49" s="234"/>
      <c r="AB49" s="235"/>
      <c r="AC49" s="222"/>
      <c r="AD49" s="233"/>
      <c r="AE49" s="124" t="s">
        <v>149</v>
      </c>
      <c r="AF49" s="63"/>
      <c r="AG49" s="233"/>
      <c r="AH49" s="234"/>
      <c r="AI49" s="234"/>
      <c r="AJ49" s="234"/>
      <c r="AK49" s="235"/>
      <c r="AL49" s="36"/>
      <c r="AM49" s="96"/>
      <c r="AN49" s="235"/>
      <c r="AO49" s="36"/>
      <c r="AP49" s="36"/>
      <c r="AQ49" s="36"/>
    </row>
    <row r="50" spans="1:43" ht="63.75" hidden="1" customHeight="1">
      <c r="A50" s="233"/>
      <c r="B50" s="234"/>
      <c r="C50" s="234"/>
      <c r="D50" s="235"/>
      <c r="E50" s="233"/>
      <c r="F50" s="234"/>
      <c r="G50" s="234"/>
      <c r="H50" s="234"/>
      <c r="I50" s="234"/>
      <c r="J50" s="234"/>
      <c r="K50" s="234"/>
      <c r="L50" s="95"/>
      <c r="M50" s="95"/>
      <c r="N50" s="234"/>
      <c r="O50" s="58" t="s">
        <v>29</v>
      </c>
      <c r="P50" s="59" t="s">
        <v>30</v>
      </c>
      <c r="Q50" s="60">
        <f>IF(P50="CONFIABLE",15,IF(P50="NO CONFIABLE",0,"0"))</f>
        <v>15</v>
      </c>
      <c r="R50" s="239"/>
      <c r="S50" s="234"/>
      <c r="T50" s="234"/>
      <c r="U50" s="234"/>
      <c r="V50" s="118"/>
      <c r="W50" s="234"/>
      <c r="X50" s="234"/>
      <c r="Y50" s="234"/>
      <c r="Z50" s="234"/>
      <c r="AA50" s="234"/>
      <c r="AB50" s="235"/>
      <c r="AC50" s="222"/>
      <c r="AD50" s="233"/>
      <c r="AE50" s="240"/>
      <c r="AF50" s="63"/>
      <c r="AG50" s="233"/>
      <c r="AH50" s="234"/>
      <c r="AI50" s="234"/>
      <c r="AJ50" s="234"/>
      <c r="AK50" s="235"/>
      <c r="AL50" s="36"/>
      <c r="AM50" s="96"/>
      <c r="AN50" s="235"/>
      <c r="AO50" s="36"/>
      <c r="AP50" s="36"/>
      <c r="AQ50" s="36"/>
    </row>
    <row r="51" spans="1:43" ht="63.75" hidden="1" customHeight="1">
      <c r="A51" s="233"/>
      <c r="B51" s="234"/>
      <c r="C51" s="234"/>
      <c r="D51" s="235"/>
      <c r="E51" s="233"/>
      <c r="F51" s="234"/>
      <c r="G51" s="234"/>
      <c r="H51" s="234"/>
      <c r="I51" s="234"/>
      <c r="J51" s="234"/>
      <c r="K51" s="234"/>
      <c r="L51" s="95"/>
      <c r="M51" s="95"/>
      <c r="N51" s="234"/>
      <c r="O51" s="58" t="s">
        <v>34</v>
      </c>
      <c r="P51" s="59" t="s">
        <v>35</v>
      </c>
      <c r="Q51" s="60">
        <f>IF(P51="SE INVESTIGAN Y SE RESUELVEN OPORTUNAMENTE",15,IF(P51="NO SE INVESTIGAN Y SE RESUELVEN OPORTUNAMENTE",0,"0"))</f>
        <v>15</v>
      </c>
      <c r="R51" s="239"/>
      <c r="S51" s="234"/>
      <c r="T51" s="234"/>
      <c r="U51" s="234"/>
      <c r="V51" s="118"/>
      <c r="W51" s="234"/>
      <c r="X51" s="234"/>
      <c r="Y51" s="234"/>
      <c r="Z51" s="234"/>
      <c r="AA51" s="234"/>
      <c r="AB51" s="235"/>
      <c r="AC51" s="222"/>
      <c r="AD51" s="233"/>
      <c r="AE51" s="125"/>
      <c r="AF51" s="57"/>
      <c r="AG51" s="233"/>
      <c r="AH51" s="234"/>
      <c r="AI51" s="234"/>
      <c r="AJ51" s="234"/>
      <c r="AK51" s="235"/>
      <c r="AL51" s="36"/>
      <c r="AM51" s="96"/>
      <c r="AN51" s="235"/>
      <c r="AO51" s="36"/>
      <c r="AP51" s="36"/>
      <c r="AQ51" s="36"/>
    </row>
    <row r="52" spans="1:43" ht="63.75" hidden="1" customHeight="1">
      <c r="A52" s="233"/>
      <c r="B52" s="234"/>
      <c r="C52" s="234"/>
      <c r="D52" s="235"/>
      <c r="E52" s="233"/>
      <c r="F52" s="234"/>
      <c r="G52" s="234"/>
      <c r="H52" s="234"/>
      <c r="I52" s="238"/>
      <c r="J52" s="238"/>
      <c r="K52" s="238"/>
      <c r="L52" s="68"/>
      <c r="M52" s="68"/>
      <c r="N52" s="238"/>
      <c r="O52" s="64" t="s">
        <v>38</v>
      </c>
      <c r="P52" s="65" t="s">
        <v>39</v>
      </c>
      <c r="Q52" s="66">
        <f>IF(P52="COMPLETA",10,IF(P52="INCOMPLETA",5,IF(P52="NO EXISTE",0,"0")))</f>
        <v>10</v>
      </c>
      <c r="R52" s="241"/>
      <c r="S52" s="242"/>
      <c r="T52" s="242"/>
      <c r="U52" s="242"/>
      <c r="V52" s="118"/>
      <c r="W52" s="234"/>
      <c r="X52" s="234"/>
      <c r="Y52" s="234"/>
      <c r="Z52" s="234"/>
      <c r="AA52" s="234"/>
      <c r="AB52" s="235"/>
      <c r="AC52" s="222"/>
      <c r="AD52" s="244"/>
      <c r="AE52" s="243"/>
      <c r="AF52" s="57"/>
      <c r="AG52" s="244"/>
      <c r="AH52" s="242"/>
      <c r="AI52" s="242"/>
      <c r="AJ52" s="242"/>
      <c r="AK52" s="243"/>
      <c r="AL52" s="36"/>
      <c r="AM52" s="69"/>
      <c r="AN52" s="240"/>
      <c r="AO52" s="36"/>
      <c r="AP52" s="36"/>
      <c r="AQ52" s="36"/>
    </row>
    <row r="53" spans="1:43" ht="63.75" hidden="1" customHeight="1">
      <c r="A53" s="233"/>
      <c r="B53" s="234"/>
      <c r="C53" s="234"/>
      <c r="D53" s="235"/>
      <c r="E53" s="233"/>
      <c r="F53" s="234"/>
      <c r="G53" s="234"/>
      <c r="H53" s="234"/>
      <c r="I53" s="145"/>
      <c r="J53" s="160"/>
      <c r="K53" s="160"/>
      <c r="L53" s="160"/>
      <c r="M53" s="160"/>
      <c r="N53" s="160"/>
      <c r="O53" s="54" t="s">
        <v>3</v>
      </c>
      <c r="P53" s="55" t="s">
        <v>4</v>
      </c>
      <c r="Q53" s="56">
        <f>IF(P53="ASIGNADO",15,IF(P53="NO ASIGNADO",0,"0"))</f>
        <v>15</v>
      </c>
      <c r="R53" s="121">
        <f>SUM(Q53:Q59)</f>
        <v>100</v>
      </c>
      <c r="S53" s="172" t="s">
        <v>138</v>
      </c>
      <c r="T53" s="133">
        <f>IF(T56="DÉBIL",0,IF(T56="MODERADO",50,IF(T56="FUERTE",100,"")))</f>
        <v>100</v>
      </c>
      <c r="U53" s="173" t="str">
        <f>IF(AND(R56="FUERTE",S53="FUERTE (SIEMPRE SE EJECUTA)"),"NO","SÍ")</f>
        <v>NO</v>
      </c>
      <c r="V53" s="118"/>
      <c r="W53" s="234"/>
      <c r="X53" s="234"/>
      <c r="Y53" s="234"/>
      <c r="Z53" s="234"/>
      <c r="AA53" s="234"/>
      <c r="AB53" s="235"/>
      <c r="AC53" s="222"/>
      <c r="AD53" s="126"/>
      <c r="AE53" s="122"/>
      <c r="AF53" s="57"/>
      <c r="AG53" s="177"/>
      <c r="AH53" s="155"/>
      <c r="AI53" s="155"/>
      <c r="AJ53" s="155"/>
      <c r="AK53" s="158"/>
      <c r="AL53" s="36"/>
      <c r="AM53" s="153"/>
      <c r="AN53" s="154"/>
    </row>
    <row r="54" spans="1:43" ht="63.75" hidden="1" customHeight="1">
      <c r="A54" s="233"/>
      <c r="B54" s="234"/>
      <c r="C54" s="234"/>
      <c r="D54" s="235"/>
      <c r="E54" s="233"/>
      <c r="F54" s="234"/>
      <c r="G54" s="234"/>
      <c r="H54" s="234"/>
      <c r="I54" s="234"/>
      <c r="J54" s="234"/>
      <c r="K54" s="234"/>
      <c r="L54" s="234"/>
      <c r="M54" s="234"/>
      <c r="N54" s="234"/>
      <c r="O54" s="58" t="s">
        <v>9</v>
      </c>
      <c r="P54" s="59" t="s">
        <v>10</v>
      </c>
      <c r="Q54" s="60">
        <f>IF(P54="ADECUADO",15,IF(P54="INADECUADO",0,"0"))</f>
        <v>15</v>
      </c>
      <c r="R54" s="239"/>
      <c r="S54" s="234"/>
      <c r="T54" s="234"/>
      <c r="U54" s="234"/>
      <c r="V54" s="118"/>
      <c r="W54" s="234"/>
      <c r="X54" s="234"/>
      <c r="Y54" s="234"/>
      <c r="Z54" s="234"/>
      <c r="AA54" s="234"/>
      <c r="AB54" s="235"/>
      <c r="AC54" s="222"/>
      <c r="AD54" s="233"/>
      <c r="AE54" s="235"/>
      <c r="AF54" s="57"/>
      <c r="AG54" s="233"/>
      <c r="AH54" s="234"/>
      <c r="AI54" s="234"/>
      <c r="AJ54" s="234"/>
      <c r="AK54" s="235"/>
      <c r="AL54" s="36"/>
      <c r="AM54" s="233"/>
      <c r="AN54" s="235"/>
    </row>
    <row r="55" spans="1:43" ht="63.75" hidden="1" customHeight="1">
      <c r="A55" s="233"/>
      <c r="B55" s="234"/>
      <c r="C55" s="234"/>
      <c r="D55" s="235"/>
      <c r="E55" s="233"/>
      <c r="F55" s="234"/>
      <c r="G55" s="234"/>
      <c r="H55" s="234"/>
      <c r="I55" s="234"/>
      <c r="J55" s="234"/>
      <c r="K55" s="234"/>
      <c r="L55" s="234"/>
      <c r="M55" s="234"/>
      <c r="N55" s="234"/>
      <c r="O55" s="61" t="s">
        <v>16</v>
      </c>
      <c r="P55" s="59" t="s">
        <v>17</v>
      </c>
      <c r="Q55" s="60">
        <f>IF(P55="OPORTUNA",15,IF(P55="INOPORTUNA",0,"0"))</f>
        <v>15</v>
      </c>
      <c r="R55" s="245"/>
      <c r="S55" s="234"/>
      <c r="T55" s="238"/>
      <c r="U55" s="234"/>
      <c r="V55" s="118"/>
      <c r="W55" s="234"/>
      <c r="X55" s="234"/>
      <c r="Y55" s="234"/>
      <c r="Z55" s="234"/>
      <c r="AA55" s="234"/>
      <c r="AB55" s="235"/>
      <c r="AC55" s="222"/>
      <c r="AD55" s="233"/>
      <c r="AE55" s="240"/>
      <c r="AF55" s="57"/>
      <c r="AG55" s="233"/>
      <c r="AH55" s="234"/>
      <c r="AI55" s="234"/>
      <c r="AJ55" s="234"/>
      <c r="AK55" s="235"/>
      <c r="AL55" s="36"/>
      <c r="AM55" s="233"/>
      <c r="AN55" s="235"/>
    </row>
    <row r="56" spans="1:43" ht="63.75" hidden="1" customHeight="1">
      <c r="A56" s="233"/>
      <c r="B56" s="234"/>
      <c r="C56" s="234"/>
      <c r="D56" s="235"/>
      <c r="E56" s="233"/>
      <c r="F56" s="234"/>
      <c r="G56" s="234"/>
      <c r="H56" s="234"/>
      <c r="I56" s="234"/>
      <c r="J56" s="234"/>
      <c r="K56" s="234"/>
      <c r="L56" s="234"/>
      <c r="M56" s="234"/>
      <c r="N56" s="234"/>
      <c r="O56" s="58" t="s">
        <v>23</v>
      </c>
      <c r="P56" s="59" t="s">
        <v>24</v>
      </c>
      <c r="Q56" s="60">
        <f>IF(P56="PREVENIR",15,IF(P56="DETECTAR",10,IF(P56="NO ES UN CONTROL",0,"0")))</f>
        <v>15</v>
      </c>
      <c r="R56" s="120" t="str">
        <f>IF(R53&lt;86,"DÉBIL",IF(R53&lt;96,"MODERADO",IF(R53&lt;101,"FUERTE","")))</f>
        <v>FUERTE</v>
      </c>
      <c r="S56" s="234"/>
      <c r="T56" s="134" t="str">
        <f>IF(AND(R56="FUERTE",S53="FUERTE (SIEMPRE SE EJECUTA)"),"FUERTE",IF(OR(R56="DÉBIL",S53="DÉBIL (NO SE EJECUTA)"),"DÉBIL",IF(OR(R56="MODERADO",S53="MODERADO (ALGUNAS VECES)"),"MODERADO")))</f>
        <v>FUERTE</v>
      </c>
      <c r="U56" s="234"/>
      <c r="V56" s="118"/>
      <c r="W56" s="234"/>
      <c r="X56" s="234"/>
      <c r="Y56" s="234"/>
      <c r="Z56" s="234"/>
      <c r="AA56" s="234"/>
      <c r="AB56" s="235"/>
      <c r="AC56" s="222"/>
      <c r="AD56" s="233"/>
      <c r="AE56" s="124" t="s">
        <v>149</v>
      </c>
      <c r="AF56" s="63"/>
      <c r="AG56" s="233"/>
      <c r="AH56" s="234"/>
      <c r="AI56" s="234"/>
      <c r="AJ56" s="234"/>
      <c r="AK56" s="235"/>
      <c r="AL56" s="36"/>
      <c r="AM56" s="233"/>
      <c r="AN56" s="235"/>
    </row>
    <row r="57" spans="1:43" ht="63.75" hidden="1" customHeight="1">
      <c r="A57" s="233"/>
      <c r="B57" s="234"/>
      <c r="C57" s="234"/>
      <c r="D57" s="235"/>
      <c r="E57" s="233"/>
      <c r="F57" s="234"/>
      <c r="G57" s="234"/>
      <c r="H57" s="234"/>
      <c r="I57" s="234"/>
      <c r="J57" s="234"/>
      <c r="K57" s="234"/>
      <c r="L57" s="234"/>
      <c r="M57" s="234"/>
      <c r="N57" s="234"/>
      <c r="O57" s="58" t="s">
        <v>29</v>
      </c>
      <c r="P57" s="59" t="s">
        <v>30</v>
      </c>
      <c r="Q57" s="60">
        <f>IF(P57="CONFIABLE",15,IF(P57="NO CONFIABLE",0,"0"))</f>
        <v>15</v>
      </c>
      <c r="R57" s="239"/>
      <c r="S57" s="234"/>
      <c r="T57" s="234"/>
      <c r="U57" s="234"/>
      <c r="V57" s="118"/>
      <c r="W57" s="234"/>
      <c r="X57" s="234"/>
      <c r="Y57" s="234"/>
      <c r="Z57" s="234"/>
      <c r="AA57" s="234"/>
      <c r="AB57" s="235"/>
      <c r="AC57" s="222"/>
      <c r="AD57" s="233"/>
      <c r="AE57" s="240"/>
      <c r="AF57" s="63"/>
      <c r="AG57" s="233"/>
      <c r="AH57" s="234"/>
      <c r="AI57" s="234"/>
      <c r="AJ57" s="234"/>
      <c r="AK57" s="235"/>
      <c r="AL57" s="36"/>
      <c r="AM57" s="233"/>
      <c r="AN57" s="235"/>
    </row>
    <row r="58" spans="1:43" ht="63.75" hidden="1" customHeight="1">
      <c r="A58" s="233"/>
      <c r="B58" s="234"/>
      <c r="C58" s="234"/>
      <c r="D58" s="235"/>
      <c r="E58" s="233"/>
      <c r="F58" s="234"/>
      <c r="G58" s="234"/>
      <c r="H58" s="234"/>
      <c r="I58" s="234"/>
      <c r="J58" s="234"/>
      <c r="K58" s="234"/>
      <c r="L58" s="234"/>
      <c r="M58" s="234"/>
      <c r="N58" s="234"/>
      <c r="O58" s="58" t="s">
        <v>34</v>
      </c>
      <c r="P58" s="59" t="s">
        <v>35</v>
      </c>
      <c r="Q58" s="60">
        <f>IF(P58="SE INVESTIGAN Y SE RESUELVEN OPORTUNAMENTE",15,IF(P58="NO SE INVESTIGAN Y SE RESUELVEN OPORTUNAMENTE",0,"0"))</f>
        <v>15</v>
      </c>
      <c r="R58" s="239"/>
      <c r="S58" s="234"/>
      <c r="T58" s="234"/>
      <c r="U58" s="234"/>
      <c r="V58" s="118"/>
      <c r="W58" s="234"/>
      <c r="X58" s="234"/>
      <c r="Y58" s="234"/>
      <c r="Z58" s="234"/>
      <c r="AA58" s="234"/>
      <c r="AB58" s="235"/>
      <c r="AC58" s="222"/>
      <c r="AD58" s="233"/>
      <c r="AE58" s="125"/>
      <c r="AF58" s="57"/>
      <c r="AG58" s="233"/>
      <c r="AH58" s="234"/>
      <c r="AI58" s="234"/>
      <c r="AJ58" s="234"/>
      <c r="AK58" s="235"/>
      <c r="AL58" s="36"/>
      <c r="AM58" s="233"/>
      <c r="AN58" s="235"/>
    </row>
    <row r="59" spans="1:43" ht="63.75" hidden="1" customHeight="1">
      <c r="A59" s="244"/>
      <c r="B59" s="242"/>
      <c r="C59" s="242"/>
      <c r="D59" s="243"/>
      <c r="E59" s="244"/>
      <c r="F59" s="242"/>
      <c r="G59" s="242"/>
      <c r="H59" s="242"/>
      <c r="I59" s="238"/>
      <c r="J59" s="238"/>
      <c r="K59" s="238"/>
      <c r="L59" s="238"/>
      <c r="M59" s="238"/>
      <c r="N59" s="238"/>
      <c r="O59" s="64" t="s">
        <v>38</v>
      </c>
      <c r="P59" s="65" t="s">
        <v>39</v>
      </c>
      <c r="Q59" s="66">
        <f>IF(P59="COMPLETA",10,IF(P59="INCOMPLETA",5,IF(P59="NO EXISTE",0,"0")))</f>
        <v>10</v>
      </c>
      <c r="R59" s="241"/>
      <c r="S59" s="242"/>
      <c r="T59" s="242"/>
      <c r="U59" s="242"/>
      <c r="V59" s="119"/>
      <c r="W59" s="242"/>
      <c r="X59" s="242"/>
      <c r="Y59" s="242"/>
      <c r="Z59" s="242"/>
      <c r="AA59" s="242"/>
      <c r="AB59" s="243"/>
      <c r="AC59" s="224"/>
      <c r="AD59" s="244"/>
      <c r="AE59" s="243"/>
      <c r="AF59" s="57"/>
      <c r="AG59" s="244"/>
      <c r="AH59" s="242"/>
      <c r="AI59" s="242"/>
      <c r="AJ59" s="242"/>
      <c r="AK59" s="243"/>
      <c r="AL59" s="36"/>
      <c r="AM59" s="244"/>
      <c r="AN59" s="240"/>
    </row>
    <row r="60" spans="1:43" ht="15.75" customHeight="1"/>
    <row r="61" spans="1:43" ht="15.75" customHeight="1"/>
    <row r="62" spans="1:43" ht="15.75" customHeight="1">
      <c r="AN62" s="79" t="s">
        <v>172</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99">
    <mergeCell ref="AE44:AE45"/>
    <mergeCell ref="AH32:AH38"/>
    <mergeCell ref="AE39:AE41"/>
    <mergeCell ref="AG39:AG45"/>
    <mergeCell ref="AH39:AH45"/>
    <mergeCell ref="AI39:AI45"/>
    <mergeCell ref="AJ39:AJ45"/>
    <mergeCell ref="AK39:AK45"/>
    <mergeCell ref="AE46:AE48"/>
    <mergeCell ref="AE49:AE50"/>
    <mergeCell ref="J46:J52"/>
    <mergeCell ref="K46:K52"/>
    <mergeCell ref="AG46:AG52"/>
    <mergeCell ref="AH46:AH52"/>
    <mergeCell ref="AI46:AI52"/>
    <mergeCell ref="AJ46:AJ52"/>
    <mergeCell ref="AK46:AK52"/>
    <mergeCell ref="AE51:AE52"/>
    <mergeCell ref="W21:W59"/>
    <mergeCell ref="AE53:AE55"/>
    <mergeCell ref="AE56:AE57"/>
    <mergeCell ref="AE58:AE59"/>
    <mergeCell ref="AG53:AG59"/>
    <mergeCell ref="AH53:AH59"/>
    <mergeCell ref="AI53:AI59"/>
    <mergeCell ref="AJ53:AJ59"/>
    <mergeCell ref="AK53:AK59"/>
    <mergeCell ref="AG25:AG31"/>
    <mergeCell ref="AH25:AH31"/>
    <mergeCell ref="AI25:AI31"/>
    <mergeCell ref="N25:N31"/>
    <mergeCell ref="AE42:AE43"/>
    <mergeCell ref="J53:J59"/>
    <mergeCell ref="K53:K59"/>
    <mergeCell ref="L53:L59"/>
    <mergeCell ref="M53:M59"/>
    <mergeCell ref="E18:E59"/>
    <mergeCell ref="F18:F59"/>
    <mergeCell ref="K39:K45"/>
    <mergeCell ref="L39:L45"/>
    <mergeCell ref="M39:M45"/>
    <mergeCell ref="I32:I38"/>
    <mergeCell ref="J32:J38"/>
    <mergeCell ref="K32:K38"/>
    <mergeCell ref="L32:L38"/>
    <mergeCell ref="M32:M38"/>
    <mergeCell ref="I39:I45"/>
    <mergeCell ref="J39:J45"/>
    <mergeCell ref="I18:I24"/>
    <mergeCell ref="I25:I31"/>
    <mergeCell ref="J25:J31"/>
    <mergeCell ref="K25:K31"/>
    <mergeCell ref="L25:L31"/>
    <mergeCell ref="M25:M31"/>
    <mergeCell ref="N39:N45"/>
    <mergeCell ref="N46:N52"/>
    <mergeCell ref="N53:N59"/>
    <mergeCell ref="R49:R52"/>
    <mergeCell ref="R53:R55"/>
    <mergeCell ref="R32:R34"/>
    <mergeCell ref="S32:S38"/>
    <mergeCell ref="R39:R41"/>
    <mergeCell ref="S39:S45"/>
    <mergeCell ref="R42:R45"/>
    <mergeCell ref="R46:R48"/>
    <mergeCell ref="S46:S52"/>
    <mergeCell ref="R56:R59"/>
    <mergeCell ref="N32:N38"/>
    <mergeCell ref="S18:S24"/>
    <mergeCell ref="S25:S31"/>
    <mergeCell ref="U18:U24"/>
    <mergeCell ref="U25:U31"/>
    <mergeCell ref="U39:U45"/>
    <mergeCell ref="U46:U52"/>
    <mergeCell ref="U53:U59"/>
    <mergeCell ref="T25:T27"/>
    <mergeCell ref="T28:T31"/>
    <mergeCell ref="T39:T41"/>
    <mergeCell ref="T42:T45"/>
    <mergeCell ref="T46:T48"/>
    <mergeCell ref="T49:T52"/>
    <mergeCell ref="T53:T55"/>
    <mergeCell ref="S53:S59"/>
    <mergeCell ref="T56:T59"/>
    <mergeCell ref="T32:T34"/>
    <mergeCell ref="U32:U38"/>
    <mergeCell ref="T35:T38"/>
    <mergeCell ref="AM53:AM59"/>
    <mergeCell ref="AN53:AN59"/>
    <mergeCell ref="A1:B4"/>
    <mergeCell ref="C1:AJ2"/>
    <mergeCell ref="AK1:AM1"/>
    <mergeCell ref="AK2:AM2"/>
    <mergeCell ref="C3:AJ4"/>
    <mergeCell ref="AK3:AM3"/>
    <mergeCell ref="AK4:AM4"/>
    <mergeCell ref="A6:B6"/>
    <mergeCell ref="A8:B8"/>
    <mergeCell ref="C8:H8"/>
    <mergeCell ref="A10:B10"/>
    <mergeCell ref="C10:I10"/>
    <mergeCell ref="A11:B11"/>
    <mergeCell ref="C11:I11"/>
    <mergeCell ref="M16:M17"/>
    <mergeCell ref="N16:N17"/>
    <mergeCell ref="W18:W19"/>
    <mergeCell ref="AG18:AG24"/>
    <mergeCell ref="AH18:AH24"/>
    <mergeCell ref="AI18:AI24"/>
    <mergeCell ref="AJ18:AJ24"/>
    <mergeCell ref="AK18:AK24"/>
    <mergeCell ref="AM18:AM24"/>
    <mergeCell ref="AN18:AN24"/>
    <mergeCell ref="AM25:AM31"/>
    <mergeCell ref="AM32:AM38"/>
    <mergeCell ref="AM39:AM45"/>
    <mergeCell ref="AN39:AN45"/>
    <mergeCell ref="AN46:AN52"/>
    <mergeCell ref="I46:I52"/>
    <mergeCell ref="I53:I59"/>
    <mergeCell ref="AJ25:AJ31"/>
    <mergeCell ref="AK25:AK31"/>
    <mergeCell ref="AN25:AN31"/>
    <mergeCell ref="AI32:AI38"/>
    <mergeCell ref="AJ32:AJ38"/>
    <mergeCell ref="AK32:AK38"/>
    <mergeCell ref="AN32:AN38"/>
    <mergeCell ref="M18:M24"/>
    <mergeCell ref="N18:N24"/>
    <mergeCell ref="AE28:AE29"/>
    <mergeCell ref="AE30:AE31"/>
    <mergeCell ref="AE18:AE20"/>
    <mergeCell ref="AE21:AE22"/>
    <mergeCell ref="AE23:AE24"/>
    <mergeCell ref="AE25:AE27"/>
    <mergeCell ref="I15:W15"/>
    <mergeCell ref="Z15:AE15"/>
    <mergeCell ref="Q16:Q17"/>
    <mergeCell ref="R16:R17"/>
    <mergeCell ref="S16:S17"/>
    <mergeCell ref="T16:T17"/>
    <mergeCell ref="U16:U17"/>
    <mergeCell ref="V16:V17"/>
    <mergeCell ref="W16:W17"/>
    <mergeCell ref="X16:X17"/>
    <mergeCell ref="Z16:Z17"/>
    <mergeCell ref="AA16:AA17"/>
    <mergeCell ref="AB16:AB17"/>
    <mergeCell ref="AC16:AC17"/>
    <mergeCell ref="O16:O17"/>
    <mergeCell ref="P16:P17"/>
    <mergeCell ref="A14:D14"/>
    <mergeCell ref="E14:AE14"/>
    <mergeCell ref="AG14:AK16"/>
    <mergeCell ref="AM14:AN16"/>
    <mergeCell ref="A15:A17"/>
    <mergeCell ref="B15:B17"/>
    <mergeCell ref="C15:C17"/>
    <mergeCell ref="AD16:AE16"/>
    <mergeCell ref="G18:G59"/>
    <mergeCell ref="H18:H59"/>
    <mergeCell ref="D15:D17"/>
    <mergeCell ref="E15:H15"/>
    <mergeCell ref="E16:H16"/>
    <mergeCell ref="A18:A59"/>
    <mergeCell ref="B18:B59"/>
    <mergeCell ref="C18:C59"/>
    <mergeCell ref="D18:D59"/>
    <mergeCell ref="K16:K17"/>
    <mergeCell ref="L16:L17"/>
    <mergeCell ref="I16:I17"/>
    <mergeCell ref="J16:J17"/>
    <mergeCell ref="J18:J24"/>
    <mergeCell ref="K18:K24"/>
    <mergeCell ref="L18:L24"/>
    <mergeCell ref="R18:R20"/>
    <mergeCell ref="V18:V59"/>
    <mergeCell ref="R21:R24"/>
    <mergeCell ref="R25:R27"/>
    <mergeCell ref="R28:R31"/>
    <mergeCell ref="R35:R38"/>
    <mergeCell ref="AE32:AE34"/>
    <mergeCell ref="AG32:AG38"/>
    <mergeCell ref="AE35:AE36"/>
    <mergeCell ref="AE37:AE38"/>
    <mergeCell ref="AD32:AD38"/>
    <mergeCell ref="AD18:AD24"/>
    <mergeCell ref="AD25:AD31"/>
    <mergeCell ref="AD39:AD45"/>
    <mergeCell ref="AD46:AD52"/>
    <mergeCell ref="AD53:AD59"/>
    <mergeCell ref="X18:X59"/>
    <mergeCell ref="Y18:Y59"/>
    <mergeCell ref="Z18:Z59"/>
    <mergeCell ref="AA18:AA59"/>
    <mergeCell ref="AB18:AB59"/>
    <mergeCell ref="AC18:AC59"/>
    <mergeCell ref="T18:T20"/>
    <mergeCell ref="T21:T24"/>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400-000000000000}">
          <x14:formula1>
            <xm:f>Datos!$J$2:$K$2</xm:f>
          </x14:formula1>
          <xm:sqref>P18 P25 P32 P39 P46 P53</xm:sqref>
        </x14:dataValidation>
        <x14:dataValidation type="list" allowBlank="1" showErrorMessage="1" xr:uid="{00000000-0002-0000-0400-000001000000}">
          <x14:formula1>
            <xm:f>Datos!$B$3:$B$5</xm:f>
          </x14:formula1>
          <xm:sqref>F18</xm:sqref>
        </x14:dataValidation>
        <x14:dataValidation type="list" allowBlank="1" showErrorMessage="1" xr:uid="{00000000-0002-0000-0400-000002000000}">
          <x14:formula1>
            <xm:f>Datos!$A$11:$A$13</xm:f>
          </x14:formula1>
          <xm:sqref>AA18</xm:sqref>
        </x14:dataValidation>
        <x14:dataValidation type="list" allowBlank="1" showErrorMessage="1" xr:uid="{00000000-0002-0000-0400-000003000000}">
          <x14:formula1>
            <xm:f>Datos!$J$4:$K$4</xm:f>
          </x14:formula1>
          <xm:sqref>P20 P27 P34 P41 P48 P55</xm:sqref>
        </x14:dataValidation>
        <x14:dataValidation type="list" allowBlank="1" showErrorMessage="1" xr:uid="{00000000-0002-0000-0400-000004000000}">
          <x14:formula1>
            <xm:f>Datos!$J$5:$L$5</xm:f>
          </x14:formula1>
          <xm:sqref>P21 P28 P35 P42 P49 P56</xm:sqref>
        </x14:dataValidation>
        <x14:dataValidation type="list" allowBlank="1" showErrorMessage="1" xr:uid="{00000000-0002-0000-0400-000005000000}">
          <x14:formula1>
            <xm:f>Datos!$A$3:$A$7</xm:f>
          </x14:formula1>
          <xm:sqref>E18</xm:sqref>
        </x14:dataValidation>
        <x14:dataValidation type="list" allowBlank="1" showErrorMessage="1" xr:uid="{00000000-0002-0000-0400-000006000000}">
          <x14:formula1>
            <xm:f>Datos!$J$3:$K$3</xm:f>
          </x14:formula1>
          <xm:sqref>P19 P26 P33 P40 P47 P54</xm:sqref>
        </x14:dataValidation>
        <x14:dataValidation type="list" allowBlank="1" showErrorMessage="1" xr:uid="{00000000-0002-0000-0400-000007000000}">
          <x14:formula1>
            <xm:f>Datos!$J$7:$K$7</xm:f>
          </x14:formula1>
          <xm:sqref>P23 P30 P37 P44 P51 P58</xm:sqref>
        </x14:dataValidation>
        <x14:dataValidation type="list" allowBlank="1" showErrorMessage="1" xr:uid="{00000000-0002-0000-0400-000008000000}">
          <x14:formula1>
            <xm:f>Datos!$A$17:$A$18</xm:f>
          </x14:formula1>
          <xm:sqref>AC18</xm:sqref>
        </x14:dataValidation>
        <x14:dataValidation type="list" allowBlank="1" showErrorMessage="1" xr:uid="{00000000-0002-0000-0400-000009000000}">
          <x14:formula1>
            <xm:f>Datos!$I$19:$I$20</xm:f>
          </x14:formula1>
          <xm:sqref>W18</xm:sqref>
        </x14:dataValidation>
        <x14:dataValidation type="list" allowBlank="1" showErrorMessage="1" xr:uid="{00000000-0002-0000-0400-00000A000000}">
          <x14:formula1>
            <xm:f>Datos!$I$14:$I$16</xm:f>
          </x14:formula1>
          <xm:sqref>S18 S25 S32 S39 S46 S53</xm:sqref>
        </x14:dataValidation>
        <x14:dataValidation type="list" allowBlank="1" showErrorMessage="1" xr:uid="{00000000-0002-0000-0400-00000B000000}">
          <x14:formula1>
            <xm:f>Datos!$J$8:$L$8</xm:f>
          </x14:formula1>
          <xm:sqref>P24 P31 P38 P45 P52 P59</xm:sqref>
        </x14:dataValidation>
        <x14:dataValidation type="list" allowBlank="1" showErrorMessage="1" xr:uid="{00000000-0002-0000-0400-00000C000000}">
          <x14:formula1>
            <xm:f>Datos!$J$6:$K$6</xm:f>
          </x14:formula1>
          <xm:sqref>P22 P29 P36 P43 P50 P57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c r="A1" s="184" t="s">
        <v>173</v>
      </c>
      <c r="B1" s="227"/>
      <c r="C1" s="227"/>
      <c r="D1" s="228"/>
    </row>
    <row r="2" spans="1:4">
      <c r="A2" s="185" t="s">
        <v>174</v>
      </c>
      <c r="B2" s="70" t="s">
        <v>175</v>
      </c>
      <c r="C2" s="184" t="s">
        <v>176</v>
      </c>
      <c r="D2" s="228"/>
    </row>
    <row r="3" spans="1:4">
      <c r="A3" s="246"/>
      <c r="B3" s="97" t="s">
        <v>177</v>
      </c>
      <c r="C3" s="98" t="s">
        <v>58</v>
      </c>
      <c r="D3" s="98" t="s">
        <v>60</v>
      </c>
    </row>
    <row r="4" spans="1:4">
      <c r="A4" s="71">
        <v>1</v>
      </c>
      <c r="B4" s="99" t="s">
        <v>178</v>
      </c>
      <c r="C4" s="100" t="s">
        <v>179</v>
      </c>
      <c r="D4" s="100"/>
    </row>
    <row r="5" spans="1:4">
      <c r="A5" s="71">
        <v>2</v>
      </c>
      <c r="B5" s="99" t="s">
        <v>180</v>
      </c>
      <c r="C5" s="100" t="s">
        <v>179</v>
      </c>
      <c r="D5" s="100"/>
    </row>
    <row r="6" spans="1:4">
      <c r="A6" s="71">
        <v>3</v>
      </c>
      <c r="B6" s="99" t="s">
        <v>181</v>
      </c>
      <c r="C6" s="100" t="s">
        <v>179</v>
      </c>
      <c r="D6" s="100"/>
    </row>
    <row r="7" spans="1:4">
      <c r="A7" s="71">
        <v>4</v>
      </c>
      <c r="B7" s="99" t="s">
        <v>182</v>
      </c>
      <c r="C7" s="100"/>
      <c r="D7" s="100" t="s">
        <v>179</v>
      </c>
    </row>
    <row r="8" spans="1:4">
      <c r="A8" s="71">
        <v>5</v>
      </c>
      <c r="B8" s="99" t="s">
        <v>183</v>
      </c>
      <c r="C8" s="100" t="s">
        <v>179</v>
      </c>
      <c r="D8" s="100"/>
    </row>
    <row r="9" spans="1:4">
      <c r="A9" s="71">
        <v>6</v>
      </c>
      <c r="B9" s="99" t="s">
        <v>184</v>
      </c>
      <c r="C9" s="100" t="s">
        <v>179</v>
      </c>
      <c r="D9" s="100"/>
    </row>
    <row r="10" spans="1:4">
      <c r="A10" s="71">
        <v>7</v>
      </c>
      <c r="B10" s="99" t="s">
        <v>185</v>
      </c>
      <c r="C10" s="100" t="s">
        <v>179</v>
      </c>
      <c r="D10" s="100"/>
    </row>
    <row r="11" spans="1:4">
      <c r="A11" s="71">
        <v>8</v>
      </c>
      <c r="B11" s="99" t="s">
        <v>186</v>
      </c>
      <c r="C11" s="100"/>
      <c r="D11" s="100" t="s">
        <v>179</v>
      </c>
    </row>
    <row r="12" spans="1:4">
      <c r="A12" s="71">
        <v>9</v>
      </c>
      <c r="B12" s="99" t="s">
        <v>187</v>
      </c>
      <c r="C12" s="100" t="s">
        <v>179</v>
      </c>
      <c r="D12" s="100"/>
    </row>
    <row r="13" spans="1:4">
      <c r="A13" s="71">
        <v>10</v>
      </c>
      <c r="B13" s="99" t="s">
        <v>188</v>
      </c>
      <c r="C13" s="100" t="s">
        <v>179</v>
      </c>
      <c r="D13" s="100"/>
    </row>
    <row r="14" spans="1:4">
      <c r="A14" s="71">
        <v>11</v>
      </c>
      <c r="B14" s="99" t="s">
        <v>189</v>
      </c>
      <c r="C14" s="100" t="s">
        <v>179</v>
      </c>
      <c r="D14" s="100"/>
    </row>
    <row r="15" spans="1:4">
      <c r="A15" s="71">
        <v>12</v>
      </c>
      <c r="B15" s="99" t="s">
        <v>190</v>
      </c>
      <c r="C15" s="100" t="s">
        <v>179</v>
      </c>
      <c r="D15" s="100"/>
    </row>
    <row r="16" spans="1:4">
      <c r="A16" s="71">
        <v>13</v>
      </c>
      <c r="B16" s="99" t="s">
        <v>191</v>
      </c>
      <c r="C16" s="100" t="s">
        <v>179</v>
      </c>
      <c r="D16" s="100"/>
    </row>
    <row r="17" spans="1:4">
      <c r="A17" s="71">
        <v>14</v>
      </c>
      <c r="B17" s="99" t="s">
        <v>192</v>
      </c>
      <c r="C17" s="100" t="s">
        <v>179</v>
      </c>
      <c r="D17" s="100"/>
    </row>
    <row r="18" spans="1:4">
      <c r="A18" s="71">
        <v>15</v>
      </c>
      <c r="B18" s="99" t="s">
        <v>193</v>
      </c>
      <c r="C18" s="100"/>
      <c r="D18" s="100" t="s">
        <v>179</v>
      </c>
    </row>
    <row r="19" spans="1:4">
      <c r="A19" s="71">
        <v>16</v>
      </c>
      <c r="B19" s="99" t="s">
        <v>194</v>
      </c>
      <c r="C19" s="100"/>
      <c r="D19" s="100" t="s">
        <v>179</v>
      </c>
    </row>
    <row r="20" spans="1:4">
      <c r="A20" s="71">
        <v>17</v>
      </c>
      <c r="B20" s="99" t="s">
        <v>195</v>
      </c>
      <c r="C20" s="100"/>
      <c r="D20" s="100" t="s">
        <v>179</v>
      </c>
    </row>
    <row r="21" spans="1:4" ht="15.75" customHeight="1">
      <c r="A21" s="71">
        <v>18</v>
      </c>
      <c r="B21" s="99" t="s">
        <v>196</v>
      </c>
      <c r="C21" s="100"/>
      <c r="D21" s="100" t="s">
        <v>179</v>
      </c>
    </row>
    <row r="22" spans="1:4" ht="15.75" customHeight="1">
      <c r="A22" s="72">
        <v>19</v>
      </c>
      <c r="B22" s="99" t="s">
        <v>197</v>
      </c>
      <c r="C22" s="100"/>
      <c r="D22" s="100" t="s">
        <v>179</v>
      </c>
    </row>
    <row r="23" spans="1:4" ht="15" customHeight="1">
      <c r="A23" s="186" t="s">
        <v>198</v>
      </c>
      <c r="B23" s="229"/>
      <c r="C23" s="73">
        <f t="shared" ref="C23:D23" si="0">COUNTA(C4:C22)</f>
        <v>12</v>
      </c>
      <c r="D23" s="73">
        <f t="shared" si="0"/>
        <v>7</v>
      </c>
    </row>
    <row r="24" spans="1:4" ht="15.75" customHeight="1">
      <c r="A24" s="187" t="s">
        <v>199</v>
      </c>
      <c r="B24" s="220"/>
      <c r="C24" s="220"/>
      <c r="D24" s="221"/>
    </row>
    <row r="25" spans="1:4" ht="15.75" customHeight="1">
      <c r="A25" s="188" t="s">
        <v>200</v>
      </c>
      <c r="B25" s="220"/>
      <c r="C25" s="220"/>
      <c r="D25" s="221"/>
    </row>
    <row r="26" spans="1:4" ht="15.75" customHeight="1">
      <c r="A26" s="189" t="s">
        <v>201</v>
      </c>
      <c r="B26" s="247"/>
      <c r="C26" s="247"/>
      <c r="D26" s="248"/>
    </row>
    <row r="27" spans="1:4" ht="15.75" customHeight="1">
      <c r="A27" s="182" t="s">
        <v>202</v>
      </c>
      <c r="B27" s="227"/>
      <c r="C27" s="228"/>
      <c r="D27" s="74" t="str">
        <f>IF(AND(COUNTIF($C$19,"")=1,COUNTIF($C$1:$C$22,"X")&lt;6,COUNTIF($C$1:$C$22,"X")&gt;0),"X","")</f>
        <v/>
      </c>
    </row>
    <row r="28" spans="1:4" ht="15.75" customHeight="1">
      <c r="A28" s="182" t="s">
        <v>203</v>
      </c>
      <c r="B28" s="227"/>
      <c r="C28" s="228"/>
      <c r="D28" s="74" t="str">
        <f>IF(AND(COUNTIF($C$19,"")=1,COUNTIF($C$1:$C$22,"X")&lt;12,COUNTIF($C$1:$C$22,"X")&gt;5),"X","")</f>
        <v/>
      </c>
    </row>
    <row r="29" spans="1:4" ht="15.75" customHeight="1">
      <c r="A29" s="183" t="s">
        <v>204</v>
      </c>
      <c r="B29" s="225"/>
      <c r="C29" s="226"/>
      <c r="D29" s="74" t="str">
        <f>IF(OR(COUNTIF($C$19,"X")=1,COUNTIF($C$1:$C$22,"X")&gt;11),"X","")</f>
        <v>X</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B23"/>
    <mergeCell ref="A24:D24"/>
    <mergeCell ref="A25:D25"/>
    <mergeCell ref="A26:D26"/>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000"/>
  <sheetViews>
    <sheetView workbookViewId="0"/>
  </sheetViews>
  <sheetFormatPr defaultColWidth="14.42578125" defaultRowHeight="15" customHeight="1"/>
  <cols>
    <col min="1" max="1" width="6.28515625" customWidth="1"/>
    <col min="2" max="2" width="10.7109375" customWidth="1"/>
    <col min="3" max="3" width="34.42578125" customWidth="1"/>
    <col min="4" max="4" width="25.5703125" customWidth="1"/>
    <col min="5" max="7" width="7.5703125" customWidth="1"/>
    <col min="8" max="8" width="7.140625" customWidth="1"/>
    <col min="9" max="9" width="6.85546875" customWidth="1"/>
    <col min="10" max="15" width="12.85546875" customWidth="1"/>
    <col min="16" max="17" width="10.7109375" customWidth="1"/>
    <col min="18" max="18" width="51.42578125" customWidth="1"/>
    <col min="19" max="26" width="10.7109375" customWidth="1"/>
  </cols>
  <sheetData>
    <row r="1" spans="2:15">
      <c r="B1" s="208" t="s">
        <v>247</v>
      </c>
      <c r="C1" s="225"/>
      <c r="D1" s="225"/>
      <c r="E1" s="1"/>
      <c r="F1" s="1"/>
      <c r="G1" s="1"/>
      <c r="H1" s="1"/>
      <c r="J1" s="209" t="s">
        <v>248</v>
      </c>
      <c r="K1" s="232"/>
      <c r="L1" s="232"/>
    </row>
    <row r="2" spans="2:15">
      <c r="B2" s="7" t="s">
        <v>249</v>
      </c>
      <c r="C2" s="8" t="s">
        <v>250</v>
      </c>
      <c r="D2" s="9" t="s">
        <v>251</v>
      </c>
      <c r="E2" s="10"/>
      <c r="F2" s="10"/>
      <c r="G2" s="10"/>
      <c r="H2" s="10"/>
      <c r="J2" s="10"/>
      <c r="K2" s="10"/>
      <c r="L2" s="10"/>
    </row>
    <row r="3" spans="2:15" ht="30">
      <c r="B3" s="80" t="s">
        <v>252</v>
      </c>
      <c r="C3" s="11" t="s">
        <v>253</v>
      </c>
      <c r="D3" s="12" t="s">
        <v>254</v>
      </c>
      <c r="E3" s="13"/>
      <c r="F3" s="13"/>
      <c r="G3" s="13"/>
      <c r="H3" s="210"/>
      <c r="I3" s="211" t="s">
        <v>255</v>
      </c>
      <c r="J3" s="14" t="s">
        <v>252</v>
      </c>
      <c r="K3" s="212" t="s">
        <v>256</v>
      </c>
      <c r="L3" s="248"/>
      <c r="M3" s="15" t="s">
        <v>257</v>
      </c>
      <c r="N3" s="15" t="s">
        <v>257</v>
      </c>
      <c r="O3" s="15" t="s">
        <v>257</v>
      </c>
    </row>
    <row r="4" spans="2:15" ht="30">
      <c r="B4" s="81" t="s">
        <v>258</v>
      </c>
      <c r="C4" s="16" t="s">
        <v>259</v>
      </c>
      <c r="D4" s="17" t="s">
        <v>260</v>
      </c>
      <c r="E4" s="13"/>
      <c r="F4" s="13"/>
      <c r="G4" s="13"/>
      <c r="H4" s="232"/>
      <c r="I4" s="232"/>
      <c r="J4" s="18" t="s">
        <v>258</v>
      </c>
      <c r="K4" s="268"/>
      <c r="L4" s="269"/>
      <c r="M4" s="19" t="s">
        <v>261</v>
      </c>
      <c r="N4" s="15" t="s">
        <v>257</v>
      </c>
      <c r="O4" s="15" t="s">
        <v>257</v>
      </c>
    </row>
    <row r="5" spans="2:15" ht="30">
      <c r="B5" s="82" t="s">
        <v>262</v>
      </c>
      <c r="C5" s="16" t="s">
        <v>263</v>
      </c>
      <c r="D5" s="17" t="s">
        <v>264</v>
      </c>
      <c r="E5" s="13"/>
      <c r="F5" s="13"/>
      <c r="G5" s="13"/>
      <c r="H5" s="232"/>
      <c r="I5" s="232"/>
      <c r="J5" s="20" t="s">
        <v>262</v>
      </c>
      <c r="K5" s="268"/>
      <c r="L5" s="269"/>
      <c r="M5" s="19" t="s">
        <v>261</v>
      </c>
      <c r="N5" s="15" t="s">
        <v>257</v>
      </c>
      <c r="O5" s="15" t="s">
        <v>257</v>
      </c>
    </row>
    <row r="6" spans="2:15" ht="30">
      <c r="B6" s="83" t="s">
        <v>265</v>
      </c>
      <c r="C6" s="16" t="s">
        <v>266</v>
      </c>
      <c r="D6" s="17" t="s">
        <v>267</v>
      </c>
      <c r="E6" s="13"/>
      <c r="F6" s="13"/>
      <c r="G6" s="13"/>
      <c r="H6" s="232"/>
      <c r="I6" s="232"/>
      <c r="J6" s="21" t="s">
        <v>265</v>
      </c>
      <c r="K6" s="268"/>
      <c r="L6" s="269"/>
      <c r="M6" s="22" t="s">
        <v>268</v>
      </c>
      <c r="N6" s="19" t="s">
        <v>261</v>
      </c>
      <c r="O6" s="15" t="s">
        <v>257</v>
      </c>
    </row>
    <row r="7" spans="2:15" ht="45">
      <c r="B7" s="23" t="s">
        <v>269</v>
      </c>
      <c r="C7" s="24" t="s">
        <v>270</v>
      </c>
      <c r="D7" s="25" t="s">
        <v>271</v>
      </c>
      <c r="E7" s="13"/>
      <c r="F7" s="13"/>
      <c r="G7" s="13"/>
      <c r="H7" s="232"/>
      <c r="I7" s="232"/>
      <c r="J7" s="26" t="s">
        <v>269</v>
      </c>
      <c r="K7" s="270"/>
      <c r="L7" s="237"/>
      <c r="M7" s="22" t="s">
        <v>268</v>
      </c>
      <c r="N7" s="19" t="s">
        <v>261</v>
      </c>
      <c r="O7" s="15" t="s">
        <v>257</v>
      </c>
    </row>
    <row r="8" spans="2:15" ht="15" customHeight="1">
      <c r="K8" s="27" t="s">
        <v>272</v>
      </c>
      <c r="L8" s="28" t="s">
        <v>273</v>
      </c>
      <c r="M8" s="29" t="s">
        <v>274</v>
      </c>
      <c r="N8" s="30" t="s">
        <v>275</v>
      </c>
      <c r="O8" s="31" t="s">
        <v>276</v>
      </c>
    </row>
    <row r="9" spans="2:15" ht="27" customHeight="1">
      <c r="K9" s="213" t="s">
        <v>277</v>
      </c>
      <c r="L9" s="232"/>
      <c r="M9" s="232"/>
      <c r="N9" s="232"/>
      <c r="O9" s="232"/>
    </row>
    <row r="10" spans="2:15" ht="27.75" customHeight="1">
      <c r="K10" s="214"/>
      <c r="L10" s="232"/>
      <c r="M10" s="232"/>
      <c r="N10" s="232"/>
      <c r="O10" s="232"/>
    </row>
    <row r="13" spans="2:15" ht="67.5" customHeight="1">
      <c r="I13" s="84" t="s">
        <v>257</v>
      </c>
      <c r="J13" s="32" t="s">
        <v>278</v>
      </c>
      <c r="K13" s="205" t="s">
        <v>279</v>
      </c>
      <c r="L13" s="229"/>
      <c r="M13" s="229"/>
      <c r="N13" s="229"/>
      <c r="O13" s="230"/>
    </row>
    <row r="14" spans="2:15" ht="52.5" customHeight="1">
      <c r="I14" s="85" t="s">
        <v>261</v>
      </c>
      <c r="J14" s="33" t="s">
        <v>280</v>
      </c>
      <c r="K14" s="206" t="s">
        <v>281</v>
      </c>
      <c r="L14" s="220"/>
      <c r="M14" s="220"/>
      <c r="N14" s="220"/>
      <c r="O14" s="231"/>
    </row>
    <row r="15" spans="2:15" ht="81.75" customHeight="1">
      <c r="I15" s="34" t="s">
        <v>268</v>
      </c>
      <c r="J15" s="35" t="s">
        <v>282</v>
      </c>
      <c r="K15" s="207" t="s">
        <v>283</v>
      </c>
      <c r="L15" s="271"/>
      <c r="M15" s="271"/>
      <c r="N15" s="271"/>
      <c r="O15" s="27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K13:O13"/>
    <mergeCell ref="K14:O14"/>
    <mergeCell ref="K15:O15"/>
    <mergeCell ref="B1:D1"/>
    <mergeCell ref="J1:L1"/>
    <mergeCell ref="H3:H7"/>
    <mergeCell ref="I3:I7"/>
    <mergeCell ref="K3:L7"/>
    <mergeCell ref="K9:O9"/>
    <mergeCell ref="K10:O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DDEF0F-70F3-48C8-8A6F-B3D562A7F020}"/>
</file>

<file path=customXml/itemProps2.xml><?xml version="1.0" encoding="utf-8"?>
<ds:datastoreItem xmlns:ds="http://schemas.openxmlformats.org/officeDocument/2006/customXml" ds:itemID="{201916CB-938B-43C9-BCF7-B0047B71C1D2}"/>
</file>

<file path=customXml/itemProps3.xml><?xml version="1.0" encoding="utf-8"?>
<ds:datastoreItem xmlns:ds="http://schemas.openxmlformats.org/officeDocument/2006/customXml" ds:itemID="{01C56543-1284-4473-94E7-61EE570150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Willington Granados Herrera</cp:lastModifiedBy>
  <cp:revision/>
  <dcterms:created xsi:type="dcterms:W3CDTF">2020-01-16T20:08:19Z</dcterms:created>
  <dcterms:modified xsi:type="dcterms:W3CDTF">2026-06-04T15:21:57Z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4500</vt:r8>
  </property>
</Properties>
</file>