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mc:AlternateContent xmlns:mc="http://schemas.openxmlformats.org/markup-compatibility/2006">
    <mc:Choice Requires="x15">
      <x15ac:absPath xmlns:x15ac="http://schemas.microsoft.com/office/spreadsheetml/2010/11/ac" url="C:\Users\user\Documents\carpeta sin título\Documents\IDIPRON\Evidencias contrato César Diaz\Evidencias febrero\1.1 Formulación de Riesgos de Corrupción AÑO 2026\Corrupción CON CAMBIOS FINAL\"/>
    </mc:Choice>
  </mc:AlternateContent>
  <xr:revisionPtr revIDLastSave="59" documentId="13_ncr:1_{0B4ECE37-92A8-499E-80FD-64D9C859709F}" xr6:coauthVersionLast="47" xr6:coauthVersionMax="47" xr10:uidLastSave="{FED5B75C-EB3A-4020-937F-9014B3EE8E7A}"/>
  <bookViews>
    <workbookView xWindow="-108" yWindow="-108" windowWidth="23256" windowHeight="12456" firstSheet="2" activeTab="2" xr2:uid="{00000000-000D-0000-FFFF-FFFF00000000}"/>
  </bookViews>
  <sheets>
    <sheet name="Datos" sheetId="1" state="hidden" r:id="rId1"/>
    <sheet name="CONTROL DE CAMBIOS" sheetId="5" r:id="rId2"/>
    <sheet name="Riesgo 1" sheetId="3" r:id="rId3"/>
    <sheet name="ENCUESTA DE IMPACTO R1" sheetId="4" r:id="rId4"/>
    <sheet name="Instructivo" sheetId="2"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KdggN1XUHdKfuH28DvSPKMMLgjhxLjcZ6K3szFLj++s="/>
    </ext>
  </extLst>
</workbook>
</file>

<file path=xl/calcChain.xml><?xml version="1.0" encoding="utf-8"?>
<calcChain xmlns="http://schemas.openxmlformats.org/spreadsheetml/2006/main">
  <c r="R18" i="3" l="1"/>
  <c r="D29" i="4"/>
  <c r="D28" i="4"/>
  <c r="D27" i="4"/>
  <c r="D23" i="4"/>
  <c r="C23" i="4"/>
  <c r="Q59" i="3"/>
  <c r="Q58" i="3"/>
  <c r="Q57" i="3"/>
  <c r="Q56" i="3"/>
  <c r="Q55" i="3"/>
  <c r="Q54" i="3"/>
  <c r="Q53" i="3"/>
  <c r="R53" i="3" s="1"/>
  <c r="R56" i="3" s="1"/>
  <c r="Q52" i="3"/>
  <c r="Q51" i="3"/>
  <c r="Q50" i="3"/>
  <c r="Q49" i="3"/>
  <c r="Q48" i="3"/>
  <c r="Q47" i="3"/>
  <c r="Q46" i="3"/>
  <c r="Q45" i="3"/>
  <c r="Q44" i="3"/>
  <c r="Q43" i="3"/>
  <c r="Q42" i="3"/>
  <c r="Q41" i="3"/>
  <c r="Q40" i="3"/>
  <c r="Q39" i="3"/>
  <c r="R39" i="3" s="1"/>
  <c r="R42" i="3" s="1"/>
  <c r="Q38" i="3"/>
  <c r="Q37" i="3"/>
  <c r="Q36" i="3"/>
  <c r="Q35" i="3"/>
  <c r="Q34" i="3"/>
  <c r="Q33" i="3"/>
  <c r="Q32" i="3"/>
  <c r="Q31" i="3"/>
  <c r="Q30" i="3"/>
  <c r="Q29" i="3"/>
  <c r="Q28" i="3"/>
  <c r="Q27" i="3"/>
  <c r="Q26" i="3"/>
  <c r="Q25" i="3"/>
  <c r="R25" i="3" s="1"/>
  <c r="R28" i="3" s="1"/>
  <c r="Q24" i="3"/>
  <c r="Q23" i="3"/>
  <c r="Q22" i="3"/>
  <c r="Q21" i="3"/>
  <c r="Q20" i="3"/>
  <c r="Q19" i="3"/>
  <c r="Q18" i="3"/>
  <c r="R21" i="3" s="1"/>
  <c r="G18" i="3"/>
  <c r="H18" i="3" s="1"/>
  <c r="R32" i="3" l="1"/>
  <c r="R35" i="3" s="1"/>
  <c r="R46" i="3"/>
  <c r="R49" i="3" s="1"/>
  <c r="T35" i="3"/>
  <c r="T32" i="3" s="1"/>
  <c r="U32" i="3"/>
  <c r="T21" i="3"/>
  <c r="T18" i="3" s="1"/>
  <c r="U18" i="3"/>
  <c r="U53" i="3"/>
  <c r="T56" i="3"/>
  <c r="T53" i="3" s="1"/>
  <c r="T49" i="3"/>
  <c r="T46" i="3" s="1"/>
  <c r="U46" i="3"/>
  <c r="U25" i="3"/>
  <c r="T28" i="3"/>
  <c r="T25" i="3" s="1"/>
  <c r="U39" i="3"/>
  <c r="T42" i="3"/>
  <c r="T39" i="3" s="1"/>
  <c r="V18" i="3" l="1" a="1"/>
  <c r="V18" i="3" s="1"/>
  <c r="W21" i="3" s="1"/>
  <c r="X18" i="3" s="1"/>
  <c r="Y18" i="3" s="1"/>
  <c r="Z18"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<sst xmlns="http://schemas.openxmlformats.org/spreadsheetml/2006/main" count="398" uniqueCount="243">
  <si>
    <t>PROBABILIDAD INHERENTE</t>
  </si>
  <si>
    <t>IMPACTO INHERENTE</t>
  </si>
  <si>
    <t>CONDICIONES RIESGO INHERENTE</t>
  </si>
  <si>
    <t>¿Existe un responsable asignado a la ejecución del control?</t>
  </si>
  <si>
    <t>Asignado</t>
  </si>
  <si>
    <t>No Asignado</t>
  </si>
  <si>
    <t>MUY BAJA</t>
  </si>
  <si>
    <t>MODERADO</t>
  </si>
  <si>
    <t>MUY BAJA - MODERADO</t>
  </si>
  <si>
    <t>¿El responsable tiene la autoridad y adecuada segregación de funciones en la ejecución del control?</t>
  </si>
  <si>
    <t>Adecuado</t>
  </si>
  <si>
    <t>Inadecuado</t>
  </si>
  <si>
    <t>BAJA</t>
  </si>
  <si>
    <t>MAYOR</t>
  </si>
  <si>
    <t>MUY BAJA - MAYOR</t>
  </si>
  <si>
    <t>ALTO</t>
  </si>
  <si>
    <t>¿La oportunidad en que se ejecuta el control ayuda a prevenir la mitigación del riesgo o a detectar la materialización del riesgo de manera oportuna?</t>
  </si>
  <si>
    <t>Oportuna</t>
  </si>
  <si>
    <t>Inoportuna</t>
  </si>
  <si>
    <t>MEDIA</t>
  </si>
  <si>
    <t>CATASTRÓFICO</t>
  </si>
  <si>
    <t>MUY BAJA - CATASTRÓFICO</t>
  </si>
  <si>
    <t>EXTREMO</t>
  </si>
  <si>
    <t>¿Las actividades que se desarrollan en el
control realmente buscan por si sola prevenir o detectar las causas que pueden dar origen al riesgo, Ej.: verificar, validar, cotejar, comparar, revisar, etc.?</t>
  </si>
  <si>
    <t>Prevenir</t>
  </si>
  <si>
    <t>Detectar</t>
  </si>
  <si>
    <t>No es un control</t>
  </si>
  <si>
    <t>ALTA</t>
  </si>
  <si>
    <t>BAJA - MODERADO</t>
  </si>
  <si>
    <t>¿La fuente de información que se utiliza en el desarrollo del control es información confiable que permita mitigar el riesgo?</t>
  </si>
  <si>
    <t>Confiable</t>
  </si>
  <si>
    <t>No Confiable</t>
  </si>
  <si>
    <t>MUY ALTA</t>
  </si>
  <si>
    <t>BAJA - MAYOR</t>
  </si>
  <si>
    <t>¿Las observaciones, desviaciones o diferencias identificadas como resultados de la ejecución del control son investigadas y resueltas de manera oportuna?</t>
  </si>
  <si>
    <t>Se investigan y se resuelven oportunamente</t>
  </si>
  <si>
    <t>No se investigan, ni resuelven oportunamente</t>
  </si>
  <si>
    <t>BAJA - CATASTRÓFICO</t>
  </si>
  <si>
    <t>¿Se deja evidencia o rastro de la ejecución del control que permita a cualquier tercero con la evidencia llegar a la misma conclusión?</t>
  </si>
  <si>
    <t>Completa</t>
  </si>
  <si>
    <t>Incompleta</t>
  </si>
  <si>
    <t>No existe</t>
  </si>
  <si>
    <t>Opciones de Manejo</t>
  </si>
  <si>
    <t>MEDIA - MODERADO</t>
  </si>
  <si>
    <t>MEDIA - MAYOR</t>
  </si>
  <si>
    <t>REDUCIR EL RIESGO</t>
  </si>
  <si>
    <t>MEDIA - CATASTRÓFICO</t>
  </si>
  <si>
    <t>EVITAR EL RIESGO</t>
  </si>
  <si>
    <t>ALTA - MODERADO</t>
  </si>
  <si>
    <t>ALTA - MAYOR</t>
  </si>
  <si>
    <t>RANGO DE LA EJECUCION DE CADA CONTROL</t>
  </si>
  <si>
    <t>ALTA - CATASTRÓFICO</t>
  </si>
  <si>
    <r>
      <rPr>
        <b/>
        <sz val="11"/>
        <color theme="1"/>
        <rFont val="Calibri"/>
      </rPr>
      <t>FUERTE</t>
    </r>
    <r>
      <rPr>
        <sz val="11"/>
        <color theme="1"/>
        <rFont val="Calibri"/>
      </rPr>
      <t xml:space="preserve"> (Siempre se Ejecuta)</t>
    </r>
  </si>
  <si>
    <t>MUY ALTA - MODERADO</t>
  </si>
  <si>
    <r>
      <rPr>
        <b/>
        <sz val="11"/>
        <color theme="1"/>
        <rFont val="Calibri"/>
      </rPr>
      <t>MODERADO</t>
    </r>
    <r>
      <rPr>
        <sz val="11"/>
        <color theme="1"/>
        <rFont val="Calibri"/>
      </rPr>
      <t xml:space="preserve"> (Algunas Veces)</t>
    </r>
  </si>
  <si>
    <t>¿SE MATERIALIZO EL RIESGO DURANTE EL PERIODO?</t>
  </si>
  <si>
    <t>MUY ALTA - MAYOR</t>
  </si>
  <si>
    <r>
      <rPr>
        <b/>
        <sz val="11"/>
        <color theme="1"/>
        <rFont val="Calibri"/>
      </rPr>
      <t>DÉBIL</t>
    </r>
    <r>
      <rPr>
        <sz val="11"/>
        <color theme="1"/>
        <rFont val="Calibri"/>
      </rPr>
      <t xml:space="preserve"> (No se Ejecuta)</t>
    </r>
  </si>
  <si>
    <t>SI</t>
  </si>
  <si>
    <t>MUY ALTA - CATASTRÓFICO</t>
  </si>
  <si>
    <t>NO</t>
  </si>
  <si>
    <t>CONTROLES</t>
  </si>
  <si>
    <t>DIRECTAMENTE</t>
  </si>
  <si>
    <t>NO DISMINUYE</t>
  </si>
  <si>
    <t>CONTROL DE CAMBIOS</t>
  </si>
  <si>
    <t>A continuación se presentan los cambios realizados de los riesgos en el proceso</t>
  </si>
  <si>
    <t xml:space="preserve">FECHA </t>
  </si>
  <si>
    <t>CAMBIO REALIZADO</t>
  </si>
  <si>
    <t>Se actualiza la acción de fortalecimiento a: Socializar el procedimiento actualizado   E-GTIC-PR-004 Mantenimiento preventivo de Software y Hardware el equipo de la OTIC, especialmente, con los roles encargados de liderar y/o realizar las actividades de mantenimiento. Con fecha de compromiso: 01/01/26 - 31/03-2026 y el producto: Memorias / Listado de asistencia</t>
  </si>
  <si>
    <t>Se podrán incluir más filas de acuerdo a la cambios realizados</t>
  </si>
  <si>
    <t>DIRECCIONAMIENTO ESTRATÉGICO</t>
  </si>
  <si>
    <t>CÓDIGO</t>
  </si>
  <si>
    <t>E-DES-FT-020</t>
  </si>
  <si>
    <t>VERSIÓN</t>
  </si>
  <si>
    <t>04</t>
  </si>
  <si>
    <t>MAPA DE RIESGOS DE CORRUPCIÓN</t>
  </si>
  <si>
    <t>PÁGINA</t>
  </si>
  <si>
    <t>1 de 1</t>
  </si>
  <si>
    <t>VIGENTE DESDE</t>
  </si>
  <si>
    <t>FECHA DE ACTUALIZACIÓN</t>
  </si>
  <si>
    <t>PROCESO</t>
  </si>
  <si>
    <t>GESTIÓN TICS</t>
  </si>
  <si>
    <t>OBJETIVO DEL PROCESO</t>
  </si>
  <si>
    <t>Garantizar la implementación, administración y prestación de los servicios para la optimización de las herramientas informáticas, actividades de mantenimiento preventivo y correctivo de los activos de información, plataforma de comunicaciones y desarrollo de aplicaciones a la medida, así como salvaguardar la información en sus criterios de confidencialidad, integridad y disponibilidad con el fin de garantizar la ejecución de los servicios informáticos que aporten al cumplimiento de la misión del Instituto.</t>
  </si>
  <si>
    <t>ALCANCE DEL PROCESO</t>
  </si>
  <si>
    <t>Inicia con el diagnóstico de necesidades en los recursos de tecnologías de información (hardware, software y datos), elaboración del plan estratégico de TICS y solicitud de los servicios y finaliza con la adopción de buenas prácticas que permiten controlar el adecuado procesamiento de la información del Instituto en sus criterios de confidencialidad, integridad y disponibilidad</t>
  </si>
  <si>
    <t>IDENTIFICACIÓN DEL RIESGO</t>
  </si>
  <si>
    <t>VALORACIÓN DEL RIESGO</t>
  </si>
  <si>
    <t xml:space="preserve">MONITOREO </t>
  </si>
  <si>
    <t>SEGUIMIENTO Y EVALUACIÓN</t>
  </si>
  <si>
    <t>No. de Riesgo</t>
  </si>
  <si>
    <t>CAUSA</t>
  </si>
  <si>
    <t>RIESGO</t>
  </si>
  <si>
    <t>CONSECUENCIA</t>
  </si>
  <si>
    <t>ANÁLISIS DEL RIESGO</t>
  </si>
  <si>
    <t>EVALUACIÓN DEL RIESGO</t>
  </si>
  <si>
    <t>RIESGO RESIDUAL</t>
  </si>
  <si>
    <t>RIESGO INHERENTE</t>
  </si>
  <si>
    <t>RESPONSABLE DEL CONTROL
(Persona asignada para ejecutar el control. Debe tener la autoridad, competencias y conocimientos para ejecutar el control)</t>
  </si>
  <si>
    <t>PERIODICIDAD DEL CONTROL
(La periodicidad debe prevenir o detectar el riesgo de manera oportuna)</t>
  </si>
  <si>
    <t>PROPÓSITO DEL CONTROL
 (Validar, verificar, conciliar, comparar, revisar, cotejar…)
El control ayuda a mitigar las causas de los riesgos o detectar su materialización</t>
  </si>
  <si>
    <t>CÓMO SE REALIZA LA ACTIVIDAD DE CONTROL
(EL control debe indicar el cómo se realiza, de tal forma que se pueda evaluar si la fuente u origen de la información que sirve para ejecutar el control, es confiable para la mitigación del riesgo)</t>
  </si>
  <si>
    <t>CÓMO SE ACTÚA EN CASO DE OBSERVACIONES O DESVIACIONES 
(Qué se hace cuando se detectan observaciones o desviaciones como resultado de la ejecución de un control?)</t>
  </si>
  <si>
    <t>EVIDENCIA DE LA EJECUCIÓN DEL CONTROL
(El control debe dejar evidencia de su ejecución. Esta evidencia ayuda a que se pueda revisar la misma información por parte de un tercero y llegue a la misma conclusión de quien ejecutó el control)</t>
  </si>
  <si>
    <t xml:space="preserve">CARACTERISTICAS DEL CONTROL </t>
  </si>
  <si>
    <t>SÍ/NO</t>
  </si>
  <si>
    <t>Valor</t>
  </si>
  <si>
    <t>PESO DEL DISEÑO DE CADA CONTROL</t>
  </si>
  <si>
    <t>PESO DE LA EJECUCIÓN DE CADA CONTROL</t>
  </si>
  <si>
    <t>SOLIDEZ INDIVIDUAL DE CADA CONTROL</t>
  </si>
  <si>
    <t xml:space="preserve">DEBE ESTABLECER ACCIONES PARA FORTALECER EL CONTROL </t>
  </si>
  <si>
    <t>SOLIDEZ DEL CONJUNTO DE CONTROLES</t>
  </si>
  <si>
    <t>CONTROLES AYUDAN A DISMINUIR PROBABILIDAD</t>
  </si>
  <si>
    <t>PROBABILIDAD RESIDUAL</t>
  </si>
  <si>
    <t>ZONA DE RIESGO RESIDUAL</t>
  </si>
  <si>
    <t>OPCIÓN DE MANEJO</t>
  </si>
  <si>
    <t>ACCIONES DE CONTINGENCIA EN CASO DE MATERIALIZACIÓN DEL RIESGO</t>
  </si>
  <si>
    <t>ACCIONESPARA EL FORTALECIMIENTO DE LOS CONTROLES</t>
  </si>
  <si>
    <t>ZONA DE RIESGO INHERENTE</t>
  </si>
  <si>
    <t>ACCIONES A IMPLEMENTAR PARA EL FORTALECIMIENTO</t>
  </si>
  <si>
    <t>PERIODO DE EJECUCIÓN DE LAS ACCIONES A IMPLEMENTAR</t>
  </si>
  <si>
    <t>FECHA DEL MONITOREO</t>
  </si>
  <si>
    <t>REPORTE DE LA EJECUCIÓN DE LOS CONTROLES</t>
  </si>
  <si>
    <t>REPORTE DE LA EJECUCIÓN DE LAS ACCIONES PARA EL FORTALECIMENTO DEL RIESGO</t>
  </si>
  <si>
    <t>REPORTE DE LAS ACCIONES DESARROLLADAS EN CASO DE QUE SE HAYA MATERIALIZADO EL RIESGO</t>
  </si>
  <si>
    <t>OBSERVACIONES DEL MONITOREO</t>
  </si>
  <si>
    <t xml:space="preserve">OBSERVACIONES OFICINA ASESORA DE PLANEACIÓN </t>
  </si>
  <si>
    <t>OBSERVACIONES OFICINA DE          CONTROL INTERNO</t>
  </si>
  <si>
    <r>
      <rPr>
        <sz val="14"/>
        <color rgb="FF000000"/>
        <rFont val="Times New Roman"/>
      </rPr>
      <t xml:space="preserve">Debilidad en el control de los registro de los formatos establecidos para la actividad de mantenimiento
Existencia de intereses particulares que puedan incidir en la sustracción /alteración del equipo
</t>
    </r>
    <r>
      <rPr>
        <sz val="14"/>
        <color rgb="FF000000"/>
        <rFont val="Times New Roman"/>
      </rPr>
      <t xml:space="preserve"> 
</t>
    </r>
  </si>
  <si>
    <t>Posibilidad de sustracción, alteración o desvío de equipos o partes de los equipos de tecnología durante las actividades de mantenimiento, por parte de los servidores públicos del IDIPRON o colaboradores de la Oficina de Tecnologías de la Información y las Comunicaciones, con el fin de obtener beneficio personal o para terceros, aprovechando su acceso y conocimiento de los procedimientos de mantenimiento</t>
  </si>
  <si>
    <t>Pérdida de capacidad en el funcionamiento del equipo
Daño económico a la entidad
Repercusión administrativa o legal a la persona involucrada</t>
  </si>
  <si>
    <t xml:space="preserve">El Jefe de la Oficina de Tics </t>
  </si>
  <si>
    <t xml:space="preserve">Anualmente </t>
  </si>
  <si>
    <t>Verificar que se cuente con una póliza de seguro todo riesgo daño material  que repone a la entidad los equipos sustraidos en caso de hurto, daño o pérdida.</t>
  </si>
  <si>
    <t>Se solicita a través correo electrónico a la Gerencia respectiva la póliza  adquirida</t>
  </si>
  <si>
    <t>Se deber alertar mediante correo electrónico a la gerencia de recursos físicos que no se cuenta con póliza o no se encuentra vigente, para su adquisición. Y se debe informar a la Secretaría General y a la Dirección sobre la situación</t>
  </si>
  <si>
    <t>Póliza vigente
Correo electrónico (Cuando aplique)</t>
  </si>
  <si>
    <t>FUERTE (Siempre se Ejecuta)</t>
  </si>
  <si>
    <t>Verificar y hacer informe técnico de los equipos afectados a quien lo solicite con el fin de gestionar con la aseguradora.
Informar según el caso a la Oficina de Control Disciplinario interno o al Supervisor del contrato, para que adelante el debido proceso</t>
  </si>
  <si>
    <t>Socializar el procedimiento actualizado   E-GTIC-PR-004 Mantenimiento preventivo de Software y Hardware el equipo de la OTIC, especialmente, con los roles encargados de liderar y/o realizar las actividades de mantenimiento.</t>
  </si>
  <si>
    <t>01/01/26 - 31/03-2026</t>
  </si>
  <si>
    <r>
      <rPr>
        <sz val="10"/>
        <color rgb="FF000000"/>
        <rFont val="Times New Roman"/>
      </rPr>
      <t xml:space="preserve">En coordinación con la Gerencia Administrativa, se confirmó la vigencia de la póliza de todo riesgo, la cual se adjunta para su respectiva verificación.
</t>
    </r>
    <r>
      <rPr>
        <b/>
        <sz val="10"/>
        <color rgb="FF000000"/>
        <rFont val="Times New Roman"/>
      </rPr>
      <t xml:space="preserve">Anexo:
</t>
    </r>
    <r>
      <rPr>
        <sz val="10"/>
        <color rgb="FF000000"/>
        <rFont val="Times New Roman"/>
      </rPr>
      <t xml:space="preserve">Poliza todo riesgos IDIPRON </t>
    </r>
  </si>
  <si>
    <t>N/A</t>
  </si>
  <si>
    <t xml:space="preserve">No aplica </t>
  </si>
  <si>
    <t xml:space="preserve">Ninguna </t>
  </si>
  <si>
    <t>De acuerdo con la ejecución del control, la evidencia suminsitrada coreresponde a la informado.
&amp;</t>
  </si>
  <si>
    <t>Control 1:
Se evidenció la ejecución de la actividad de control, con la póliza TODO RIESGOS DAÑOS MATERIALES,  vigente desde el 12 de mayo de 2025 hasta el 02 de julio de 2026.
ACCION DE FORTALECIMIENTO
No aplica
Durante este periodo no se dio aplicación a la actividad de control, debido a que se fortalecio en el anterior seguimiento con la cobertura y amparo de la poliza a julio 02 de 2026
No se materializó el riesgo</t>
  </si>
  <si>
    <t>No. De columnas en la matriz de riesgo que se desplaza en el eje de la probabilidad.</t>
  </si>
  <si>
    <t>PRODUCTO O REGISTRO QUE QUEDA DE LA EJECUCIÓN DE LAS ACCIONES PARA FORTALECER EL RIESGO</t>
  </si>
  <si>
    <t>Memorias
Listado de asistencia</t>
  </si>
  <si>
    <t>Los profesionales / técnicos asignados de llevar a cabo el mantenimiento de los equipos de cómputo</t>
  </si>
  <si>
    <t xml:space="preserve">Cada vez que se realiza un mantenimiento preventivo o correctivo  </t>
  </si>
  <si>
    <t xml:space="preserve">Verificar que se cumpla con las actividades establecidas en el procedimiento E-GTIC-PR-004 Mantenimiento preventivo de Software y Hardware </t>
  </si>
  <si>
    <t xml:space="preserve">Se aplica el formato Lista de Chequeo para mantenimiento y Soporte de Equipos Tecnológicos E-GTIC-FT-03 y Registro de soporte técnico de Hardware y Software por equipo E-GTIC-FT-05 verificando entre otras cosas que el equipo cuente con guaya de seguridad y comprobando la configuración de hardware y software. </t>
  </si>
  <si>
    <t>Se debe realizar un requerimiento al personal responsable de la realización del mantenimiento y se realiza una reinducción del procedimiento</t>
  </si>
  <si>
    <t>Lista de Chequeo para mantenimiento y Soporte de Equipos Tecnológicos E-GTIC-FT-03 y Registro de soporte técnico de Hardware y Software por equipo E-GTIC-FT-05 
Acta de reunión y lista de asistencia a reinducción ( Cuando aplique)</t>
  </si>
  <si>
    <r>
      <rPr>
        <sz val="10"/>
        <color rgb="FF000000"/>
        <rFont val="Times New Roman"/>
      </rPr>
      <t xml:space="preserve">Se verificó el cumplimiento de las actividades establecidas en el procedimiento E-GTIC-PR-004 “Mantenimiento preventivo de Software y Hardware”, evidenciando la correcta aplicación de los formatos  E-GTIC-FT-05 Registro de soporte técnico de Hardware y Software por equipo
</t>
    </r>
    <r>
      <rPr>
        <b/>
        <sz val="10"/>
        <color rgb="FF000000"/>
        <rFont val="Times New Roman"/>
      </rPr>
      <t>Anexos</t>
    </r>
    <r>
      <rPr>
        <sz val="10"/>
        <color rgb="FF000000"/>
        <rFont val="Times New Roman"/>
      </rPr>
      <t xml:space="preserve"> 
1. Mantenimiento General de Sedes – Registro de soporte técnico de Hardware y Software E-GTIC-FT-005. Acta reunión AGDO-FT-004 revisión y proceso de inducción
</t>
    </r>
  </si>
  <si>
    <r>
      <rPr>
        <sz val="10"/>
        <color rgb="FF000000"/>
        <rFont val="Times New Roman"/>
      </rPr>
      <t xml:space="preserve">El poceso OTIC, Aparte del mantenimiento preventivo y correctivo, el proceso OtiC realiza un informe detallado de los mantenimientos preventivos y correctivos realizados a las diferentes sedes, las cuales programa de manera periodica mediante memorando y cronograma de mantenimientos
</t>
    </r>
    <r>
      <rPr>
        <b/>
        <sz val="10"/>
        <color rgb="FF000000"/>
        <rFont val="Times New Roman"/>
      </rPr>
      <t>Anexo</t>
    </r>
    <r>
      <rPr>
        <sz val="10"/>
        <color rgb="FF000000"/>
        <rFont val="Times New Roman"/>
      </rPr>
      <t xml:space="preserve">: 
1. Memorando y cronograma de mantenimientos preventivos y correctivos correspondientes al primer cuatrimestre de la vigencia 2025.
2. Informe de seguimiento a los mantenimientos preventivos y correctivos realizados en las diferentes sedes de la entidad.
</t>
    </r>
  </si>
  <si>
    <t>Es importante precisar que el formato E-GTIC-FT-03 “Lista de Chequeo para mantenimiento y soporte de equipos tecnológicos” fue declarado en obsolescencia, razón por la cual actualmente no es gestionado ni aplicado por el proceso OTIC dentro de las actividades de mantenimiento tecnológico.</t>
  </si>
  <si>
    <t>De acuerdo con la evidencia suministrada, se puede establecer que no se cumple con la totalidad de la evidencia requerida en el control, razón por la cual  solo se valida  la informacion reportada en el formato de registro de soporte técnico de Hardware y Software por equipo E-GTIC-FT-05 y las actas, puesto que, el formato lista de chequeo para mantenimiento y soporte de Equipos Tecnológicos  E-GTIC-FT-003, no existe y el proceso indica que se encuentra obsoleto dese hece unos años. 
En este sentido se sugiere al proceso revisar el diseño del control, ajustándolo a la realidad actual de los documentos vigentes y utilizados para el registro de los mantenimientos.
Acción de Fortalecimiento: 
Como acción de fortalecimiento el proceso adjunta el memorando, cronograma y los informes de deguimiento del manatenimiento preventivo y correctivo .  
&amp;</t>
  </si>
  <si>
    <t>Control 2:
Se evidenció la ejecución de la actividad de control mediante los registros de soporte técnico de hardware y software por equipo, así como el informe de seguimiento a los mantenimientos preventivos correspondientes al I y II trimestre de 2026, realizados por el proceso de Gestión TIC en las sedes UPIS durante los meses de enero a abril de 2026.
ACCION DE FORTALECIMIENTO
Como acción de fortalecimiento al control, se aporta memorandos, cronogramas e Informes de Seguimiento a Mantenimientos Preventivos y Correctivos 1er y 2do trimestre 2026
No se materializó el riesgo</t>
  </si>
  <si>
    <t>ADECUADO</t>
  </si>
  <si>
    <t>COMPLETA</t>
  </si>
  <si>
    <t>Profesional encargado de solicitar la actividades de soporte</t>
  </si>
  <si>
    <t>Cuatrimestral</t>
  </si>
  <si>
    <t>Realizar un muestreo aleatorio del 10% de los mantenimientos realizados para verificar que no hubo cambio de partes sin justificación</t>
  </si>
  <si>
    <t>Se compara la configuración actual del equipo con la anterior, antes de iniciar el mantenimiento.
Se deja documentado en un informe donde se evidencia el muestreo.</t>
  </si>
  <si>
    <t>Se debe realizar un requerimiento al personal responsable de la realización de los hallazgos en el muestreo para conocer las explicaciones del caso.
En caso de que la explicación no sea satisfactoria se corresponderá a notificar a las instancias correspondientes</t>
  </si>
  <si>
    <t>Informe de muestreo del 10%
Correo electrónico o memorando ( cuando aplique)</t>
  </si>
  <si>
    <r>
      <rPr>
        <sz val="10"/>
        <color rgb="FF000000"/>
        <rFont val="Times New Roman"/>
      </rPr>
      <t xml:space="preserve">Con base en el cronograma de mantenimientos de la Oficina de TIC, se seleccionó de manera aleatoria el 10 % de los equipos intervenidos para validar que las intervenciones realizadas no incluyeran cambios de partes sin el debido sustento técnico
</t>
    </r>
    <r>
      <rPr>
        <b/>
        <sz val="10"/>
        <color rgb="FF000000"/>
        <rFont val="Times New Roman"/>
      </rPr>
      <t xml:space="preserve">Anexos:
</t>
    </r>
    <r>
      <rPr>
        <sz val="10"/>
        <color rgb="FF000000"/>
        <rFont val="Times New Roman"/>
      </rPr>
      <t xml:space="preserve">
•	Informe de muestreo del 10% de mantenimientos realizados.
•	 Memorando de programación de mantenimientos 
</t>
    </r>
  </si>
  <si>
    <r>
      <rPr>
        <sz val="10"/>
        <color rgb="FF000000"/>
        <rFont val="Times New Roman"/>
      </rPr>
      <t xml:space="preserve">A través del proceso de revisión interna efectuado por la Oficina de TIC, se elaboró un informe que permite evidenciar el estado actual de los equipos, con base en los mantenimientos preventivos y correctivos ejecutados durante el cuatrimestre. 
</t>
    </r>
    <r>
      <rPr>
        <b/>
        <sz val="10"/>
        <color rgb="FF000000"/>
        <rFont val="Times New Roman"/>
      </rPr>
      <t xml:space="preserve">Anexo:
</t>
    </r>
    <r>
      <rPr>
        <sz val="10"/>
        <color rgb="FF000000"/>
        <rFont val="Times New Roman"/>
      </rPr>
      <t xml:space="preserve">Se anexan los registros con la información que sirvió como insumo para determinar la muestra objeto del análisis </t>
    </r>
  </si>
  <si>
    <t>De acuerdo con la evidencia suministrada, en el informe que se adjunta no se determina se establece como se obtuvo la muestra aleatoria del 10% de los equipos que han tenido mantenimiento correctivo y preventivo.
Acción de Fortalecimiento.
El proceso adjunta como accion de fortalecimiento las bases de datos en Excel de los equipos, procesadores, discos y memorias, los cuales fueron objeto de mantenimiento, por lo tanto, no se evidencia la socialización del procedimiento actualizado   E-GTIC-PR-004 Mantenimiento preventivo de Software y Hardware el equipo de la OTIC
&amp;</t>
  </si>
  <si>
    <t>Control 3:
 Se evidenció la ejecución de la actividad de control, con el informe de revisión de equipis sobre los mantenimientos preventicos y correctivos realizados en el tercer trimestre 2025, asimismo se observa los reportes consolidados en excel.
ACCION DE FORTALECIMIENTO
Como acción de fortalecimiento del control, se aportan memorandos y cronograma de actividades programadas para el I y II trimestre de 2026. Asimismo, se evidencia el Informe de Seguimiento a Mantenimientos Preventivos y Correctivos correspondiente al primer cuatrimestre de 2026.
No se materializó el riesgo</t>
  </si>
  <si>
    <t>Vr. 02; 13/03/2024</t>
  </si>
  <si>
    <t>FORMATO PARA DETERMINAR EL IMPACTO</t>
  </si>
  <si>
    <t xml:space="preserve">Nº </t>
  </si>
  <si>
    <t xml:space="preserve">PREGUNTA </t>
  </si>
  <si>
    <t>RESPUESTA</t>
  </si>
  <si>
    <t>SI EL RIESGO DE CORRUPCIÓN SE MATERIALIZA PODRÍA...</t>
  </si>
  <si>
    <t>¿Afectar al grupo de funcionarios del proceso?</t>
  </si>
  <si>
    <t>X</t>
  </si>
  <si>
    <t>¿Afectar el cumplimiento de metas y objetivos de la dependencia?</t>
  </si>
  <si>
    <t xml:space="preserve">¿Afectar el cumplimiento de misión de la Entidad? </t>
  </si>
  <si>
    <t>¿Afectar el cumplimiento de la misión del sector al que pertenece la Entidad?</t>
  </si>
  <si>
    <t>¿Generar pérdida de confianza de la Entidad, afectando su reputación?</t>
  </si>
  <si>
    <t>¿Generar pérdida de recursos económicos?</t>
  </si>
  <si>
    <t>¿Afectar la generación de los productos o la prestación de servicios?</t>
  </si>
  <si>
    <t>¿Dar lugar al detrimento de calidad de vida de la comunidad por la pérdida</t>
  </si>
  <si>
    <t>¿Generar pérdida de información de la Entidad?</t>
  </si>
  <si>
    <t>¿Generar intervención de los órganos de control, de la Fiscalía, u otro ente?</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</si>
  <si>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</si>
  <si>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</si>
  <si>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</si>
  <si>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</si>
  <si>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</si>
  <si>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</si>
  <si>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</si>
  <si>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</si>
  <si>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</si>
  <si>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TOTAL PREGUNTAS AFIRMATIVAS:                     
TOTAL PREGUNTAS NEGATIVAS:</t>
  </si>
  <si>
    <r>
      <rPr>
        <sz val="11"/>
        <color theme="1"/>
        <rFont val="Noto Sans Symbols"/>
      </rPr>
      <t>·</t>
    </r>
    <r>
      <rPr>
        <sz val="7"/>
        <color theme="1"/>
        <rFont val="Times New Roman"/>
      </rPr>
      <t>  </t>
    </r>
    <r>
      <rPr>
        <sz val="11"/>
        <color theme="1"/>
        <rFont val="Times New Roman"/>
      </rPr>
      <t xml:space="preserve">Responder afirmativamente de </t>
    </r>
    <r>
      <rPr>
        <b/>
        <sz val="11"/>
        <color theme="1"/>
        <rFont val="Times New Roman"/>
      </rPr>
      <t>UNA a CINCO</t>
    </r>
    <r>
      <rPr>
        <sz val="11"/>
        <color theme="1"/>
        <rFont val="Times New Roman"/>
      </rPr>
      <t xml:space="preserve"> pregunta(s) genera un impacto </t>
    </r>
    <r>
      <rPr>
        <b/>
        <sz val="11"/>
        <color theme="1"/>
        <rFont val="Times New Roman"/>
      </rPr>
      <t>MODERADO.</t>
    </r>
  </si>
  <si>
    <r>
      <rPr>
        <sz val="11"/>
        <color theme="1"/>
        <rFont val="Noto Sans Symbols"/>
      </rPr>
      <t>·</t>
    </r>
    <r>
      <rPr>
        <sz val="7"/>
        <color theme="1"/>
        <rFont val="Times New Roman"/>
      </rPr>
      <t xml:space="preserve">  </t>
    </r>
    <r>
      <rPr>
        <sz val="11"/>
        <color theme="1"/>
        <rFont val="Times New Roman"/>
      </rPr>
      <t xml:space="preserve">Responder afirmativamente de </t>
    </r>
    <r>
      <rPr>
        <b/>
        <sz val="11"/>
        <color theme="1"/>
        <rFont val="Times New Roman"/>
      </rPr>
      <t>SEIS a ONCE</t>
    </r>
    <r>
      <rPr>
        <sz val="11"/>
        <color theme="1"/>
        <rFont val="Times New Roman"/>
      </rPr>
      <t xml:space="preserve"> preguntas genera un impacto </t>
    </r>
    <r>
      <rPr>
        <b/>
        <sz val="11"/>
        <color theme="1"/>
        <rFont val="Times New Roman"/>
      </rPr>
      <t>MAYOR.</t>
    </r>
  </si>
  <si>
    <r>
      <rPr>
        <sz val="11"/>
        <color theme="1"/>
        <rFont val="Noto Sans Symbols"/>
      </rPr>
      <t>·</t>
    </r>
    <r>
      <rPr>
        <sz val="7"/>
        <color theme="1"/>
        <rFont val="Times New Roman"/>
      </rPr>
      <t>  </t>
    </r>
    <r>
      <rPr>
        <sz val="11"/>
        <color theme="1"/>
        <rFont val="Times New Roman"/>
      </rPr>
      <t xml:space="preserve">Responder afirmativamente de </t>
    </r>
    <r>
      <rPr>
        <b/>
        <sz val="11"/>
        <color theme="1"/>
        <rFont val="Times New Roman"/>
      </rPr>
      <t>DOCE a DIECINUEVE</t>
    </r>
    <r>
      <rPr>
        <sz val="11"/>
        <color theme="1"/>
        <rFont val="Times New Roman"/>
      </rPr>
      <t xml:space="preserve"> preguntas genera un impacto </t>
    </r>
    <r>
      <rPr>
        <b/>
        <sz val="11"/>
        <color theme="1"/>
        <rFont val="Times New Roman"/>
      </rPr>
      <t>CATASTRÓFICO.</t>
    </r>
  </si>
  <si>
    <r>
      <rPr>
        <b/>
        <sz val="11"/>
        <color theme="1"/>
        <rFont val="Times New Roman"/>
      </rPr>
      <t xml:space="preserve">MODERADO: </t>
    </r>
    <r>
      <rPr>
        <sz val="11"/>
        <color theme="1"/>
        <rFont val="Times New Roman"/>
      </rPr>
      <t>Genera medianas consecuencias sobre la entidad.</t>
    </r>
  </si>
  <si>
    <r>
      <rPr>
        <b/>
        <sz val="11"/>
        <color theme="1"/>
        <rFont val="Times New Roman"/>
      </rPr>
      <t xml:space="preserve">MAYOR: </t>
    </r>
    <r>
      <rPr>
        <sz val="11"/>
        <color theme="1"/>
        <rFont val="Times New Roman"/>
      </rPr>
      <t>Genera altas consecuencias sobre la entidad.</t>
    </r>
  </si>
  <si>
    <r>
      <rPr>
        <b/>
        <sz val="11"/>
        <color theme="1"/>
        <rFont val="Times New Roman"/>
      </rPr>
      <t xml:space="preserve">CATASTROFICO: </t>
    </r>
    <r>
      <rPr>
        <sz val="11"/>
        <color theme="1"/>
        <rFont val="Times New Roman"/>
      </rPr>
      <t>Genera consecuencias desastrosas para la entidad.</t>
    </r>
  </si>
  <si>
    <t>Criterios para calificar la probabilidad de los riesgos de corrupción</t>
  </si>
  <si>
    <t>MATRIZ DE RIESGO</t>
  </si>
  <si>
    <t>NIVEL</t>
  </si>
  <si>
    <t>CONCEPTO</t>
  </si>
  <si>
    <t>FRECUENCIA</t>
  </si>
  <si>
    <t>Muy Alta</t>
  </si>
  <si>
    <t>Se espera que el evento ocurra en la mayoría de las circunstancias.</t>
  </si>
  <si>
    <t>Más de 1 vez al año.</t>
  </si>
  <si>
    <t>PROBABILIDAD</t>
  </si>
  <si>
    <t>NO APLICA PARA LOS RIESGOS DE CORRUPCIÓN</t>
  </si>
  <si>
    <t>E</t>
  </si>
  <si>
    <t>Alta</t>
  </si>
  <si>
    <t>Es viable que el evento ocurra en la mayoría de las circunstancias.</t>
  </si>
  <si>
    <t>Al menos 1 vez en el último año.</t>
  </si>
  <si>
    <t>A</t>
  </si>
  <si>
    <t>Media</t>
  </si>
  <si>
    <t>El evento podrá ocurrir en algún momento.</t>
  </si>
  <si>
    <t>Al menos 1 vez en los últimos 2 años.</t>
  </si>
  <si>
    <t>Baja</t>
  </si>
  <si>
    <t>El evento puede ocurrir en algún momento.</t>
  </si>
  <si>
    <t>Al menos 1 vez en los últimos 5 años.</t>
  </si>
  <si>
    <t>M</t>
  </si>
  <si>
    <t>Muy baja</t>
  </si>
  <si>
    <t>El evento puede ocurrir solo en circunstancias excepcionales (poco comunes o anormales)</t>
  </si>
  <si>
    <t>No se ha presentado en los últimos 5 años.</t>
  </si>
  <si>
    <t>Leve</t>
  </si>
  <si>
    <t>Menor</t>
  </si>
  <si>
    <t>Moderado</t>
  </si>
  <si>
    <t>Mayor</t>
  </si>
  <si>
    <t>Catastrofico</t>
  </si>
  <si>
    <t>IMPACTO</t>
  </si>
  <si>
    <t>EVITAR</t>
  </si>
  <si>
    <t>Después de realizar un análisis y considerar que el nivel de riesgo es demasiado alto, Se deben determinar acciones para continuar disminuyendo tanto probabilidad como el impacto</t>
  </si>
  <si>
    <t>ACEPTAR</t>
  </si>
  <si>
    <t>Después de realizar un análisis y considerar los niveles de riesgo, se determina asumir el mismo conociendo los efectos de su posible materialización</t>
  </si>
  <si>
    <t>MITIGAR</t>
  </si>
  <si>
    <t>Después de realizar un análisis y considerar los niveles de riesgo se implementan acciones para continuar disminuyendo tanto probabilidad como el impacto, mediante el fortalecimiento de controles, optimización de procesos y/o el diseño de nuevos controles.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</si>
</sst>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4">
    <font>
      <sz val="11"/>
      <color theme="1"/>
      <name val="Calibri"/>
      <scheme val="minor"/>
    </font>
    <font>
      <sz val="11"/>
      <color theme="1"/>
      <name val="Calibri"/>
      <family val="2"/>
      <scheme val="minor"/>
    </font>
    <font>
      <sz val="11"/>
      <color theme="1"/>
      <name val="Calibri"/>
    </font>
    <font>
      <sz val="12"/>
      <color theme="1"/>
      <name val="Times New Roman"/>
    </font>
    <font>
      <b/>
      <sz val="12"/>
      <color theme="1"/>
      <name val="Calibri"/>
    </font>
    <font>
      <sz val="11"/>
      <name val="Calibri"/>
    </font>
    <font>
      <b/>
      <sz val="11"/>
      <color theme="1"/>
      <name val="Calibri"/>
    </font>
    <font>
      <b/>
      <sz val="18"/>
      <color theme="1"/>
      <name val="Calibri"/>
    </font>
    <font>
      <sz val="16"/>
      <color theme="1"/>
      <name val="Calibri"/>
    </font>
    <font>
      <b/>
      <sz val="10"/>
      <color theme="1"/>
      <name val="Times New Roman"/>
    </font>
    <font>
      <b/>
      <sz val="14"/>
      <color theme="1"/>
      <name val="Times New Roman"/>
    </font>
    <font>
      <b/>
      <sz val="12"/>
      <color theme="1"/>
      <name val="Times New Roman"/>
    </font>
    <font>
      <sz val="10"/>
      <color theme="1"/>
      <name val="Times New Roman"/>
    </font>
    <font>
      <sz val="14"/>
      <color theme="1"/>
      <name val="Times New Roman"/>
    </font>
    <font>
      <b/>
      <sz val="20"/>
      <color theme="1"/>
      <name val="Times New Roman"/>
    </font>
    <font>
      <sz val="14"/>
      <color rgb="FF000000"/>
      <name val="Times New Roman"/>
    </font>
    <font>
      <b/>
      <sz val="16"/>
      <color theme="1"/>
      <name val="Times New Roman"/>
    </font>
    <font>
      <b/>
      <sz val="11"/>
      <color theme="1"/>
      <name val="Times New Roman"/>
    </font>
    <font>
      <sz val="10"/>
      <color rgb="FF000000"/>
      <name val="Times New Roman"/>
    </font>
    <font>
      <sz val="12"/>
      <color rgb="FF000000"/>
      <name val="Times New Roman"/>
    </font>
    <font>
      <sz val="14"/>
      <color rgb="FFFF0000"/>
      <name val="Times New Roman"/>
    </font>
    <font>
      <sz val="11"/>
      <color rgb="FF242424"/>
      <name val="&quot;Aptos Narrow&quot;"/>
    </font>
    <font>
      <sz val="11"/>
      <color theme="1"/>
      <name val="Times New Roman"/>
    </font>
    <font>
      <b/>
      <sz val="11"/>
      <color rgb="FFFF0000"/>
      <name val="Times New Roman"/>
    </font>
    <font>
      <sz val="11"/>
      <color theme="1"/>
      <name val="Noto Sans Symbols"/>
    </font>
    <font>
      <sz val="7"/>
      <color theme="1"/>
      <name val="Times New Roman"/>
    </font>
    <font>
      <b/>
      <sz val="11"/>
      <color theme="1"/>
      <name val="Times New Roman"/>
      <family val="1"/>
    </font>
    <font>
      <sz val="11"/>
      <color theme="1"/>
      <name val="Calibri"/>
      <scheme val="minor"/>
    </font>
    <font>
      <b/>
      <sz val="16"/>
      <color theme="1"/>
      <name val="Calibri"/>
      <family val="2"/>
      <scheme val="minor"/>
    </font>
    <font>
      <b/>
      <sz val="10"/>
      <color theme="1"/>
      <name val="Times New Roman"/>
      <family val="1"/>
    </font>
    <font>
      <b/>
      <sz val="12"/>
      <color theme="1"/>
      <name val="Times New Roman"/>
      <family val="1"/>
    </font>
    <font>
      <sz val="11"/>
      <name val="Calibri"/>
      <family val="2"/>
      <scheme val="minor"/>
    </font>
    <font>
      <b/>
      <sz val="10"/>
      <color rgb="FF000000"/>
      <name val="Times New Roman"/>
    </font>
    <font>
      <sz val="10"/>
      <color rgb="FF000000"/>
      <name val="Times New Roman"/>
      <family val="1"/>
    </font>
  </fonts>
  <fills count="14">
    <fill>
      <patternFill patternType="none"/>
    </fill>
    <fill>
      <patternFill patternType="gray125"/>
    </fill>
    <fill>
      <patternFill patternType="solid">
        <fgColor rgb="FFFF0000"/>
        <bgColor rgb="FFFF0000"/>
      </patternFill>
    </fill>
    <fill>
      <patternFill patternType="solid">
        <fgColor rgb="FFFFC000"/>
        <bgColor rgb="FFFFC000"/>
      </patternFill>
    </fill>
    <fill>
      <patternFill patternType="solid">
        <fgColor rgb="FFFFFF00"/>
        <bgColor rgb="FFFFFF00"/>
      </patternFill>
    </fill>
    <fill>
      <patternFill patternType="solid">
        <fgColor rgb="FF92D050"/>
        <bgColor rgb="FF92D050"/>
      </patternFill>
    </fill>
    <fill>
      <patternFill patternType="solid">
        <fgColor rgb="FF00B050"/>
        <bgColor rgb="FF00B050"/>
      </patternFill>
    </fill>
    <fill>
      <patternFill patternType="solid">
        <fgColor theme="0"/>
        <bgColor theme="0"/>
      </patternFill>
    </fill>
    <fill>
      <patternFill patternType="solid">
        <fgColor rgb="FFFFFFFF"/>
        <bgColor rgb="FFFFFFFF"/>
      </patternFill>
    </fill>
    <fill>
      <patternFill patternType="solid">
        <fgColor rgb="FFF7CAAC"/>
        <bgColor rgb="FFF7CAAC"/>
      </patternFill>
    </fill>
    <fill>
      <patternFill patternType="solid">
        <fgColor rgb="FFECECEC"/>
        <bgColor rgb="FFECECEC"/>
      </patternFill>
    </fill>
    <fill>
      <patternFill patternType="solid">
        <fgColor rgb="FFDEEAF6"/>
        <bgColor rgb="FFDEEAF6"/>
      </patternFill>
    </fill>
    <fill>
      <patternFill patternType="solid">
        <fgColor rgb="FFD8D8D8"/>
        <bgColor rgb="FFD8D8D8"/>
      </patternFill>
    </fill>
    <fill>
      <patternFill patternType="solid">
        <fgColor rgb="FFD9D9D9"/>
        <bgColor rgb="FFD9D9D9"/>
      </patternFill>
    </fill>
  </fills>
  <borders count="71">
    <border>
      <left/>
      <right/>
      <top/>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right/>
      <top style="thin">
        <color rgb="FF000000"/>
      </top>
      <bottom style="medium">
        <color rgb="FF000000"/>
      </bottom>
      <diagonal/>
    </border>
    <border>
      <left/>
      <right/>
      <top style="medium">
        <color rgb="FF000000"/>
      </top>
      <bottom/>
      <diagonal/>
    </border>
    <border>
      <left/>
      <right style="thin">
        <color rgb="FF000000"/>
      </right>
      <top style="thin">
        <color rgb="FF000000"/>
      </top>
      <bottom style="thin">
        <color rgb="FF000000"/>
      </bottom>
      <diagonal/>
    </border>
    <border>
      <left style="medium">
        <color rgb="FF000000"/>
      </left>
      <right/>
      <top/>
      <bottom/>
      <diagonal/>
    </border>
    <border>
      <left style="thin">
        <color rgb="FF000000"/>
      </left>
      <right/>
      <top/>
      <bottom/>
      <diagonal/>
    </border>
    <border>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hair">
        <color rgb="FF000000"/>
      </left>
      <right style="hair">
        <color rgb="FF000000"/>
      </right>
      <top/>
      <bottom style="hair">
        <color rgb="FF000000"/>
      </bottom>
      <diagonal/>
    </border>
    <border>
      <left style="hair">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medium">
        <color rgb="FF000000"/>
      </left>
      <right/>
      <top style="thin">
        <color rgb="FF000000"/>
      </top>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bottom/>
      <diagonal/>
    </border>
    <border>
      <left style="hair">
        <color rgb="FF000000"/>
      </left>
      <right style="thin">
        <color rgb="FF000000"/>
      </right>
      <top style="hair">
        <color rgb="FF000000"/>
      </top>
      <bottom/>
      <diagonal/>
    </border>
    <border>
      <left style="thin">
        <color rgb="FF000000"/>
      </left>
      <right style="medium">
        <color rgb="FF000000"/>
      </right>
      <top/>
      <bottom style="thin">
        <color rgb="FF000000"/>
      </bottom>
      <diagonal/>
    </border>
    <border>
      <left style="thin">
        <color rgb="FF000000"/>
      </left>
      <right style="thin">
        <color rgb="FF000000"/>
      </right>
      <top/>
      <bottom style="medium">
        <color rgb="FF000000"/>
      </bottom>
      <diagonal/>
    </border>
    <border>
      <left/>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hair">
        <color rgb="FF000000"/>
      </left>
      <right style="thin">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hair">
        <color rgb="FF000000"/>
      </left>
      <right style="thin">
        <color rgb="FF000000"/>
      </right>
      <top/>
      <bottom style="hair">
        <color rgb="FF000000"/>
      </bottom>
      <diagonal/>
    </border>
    <border>
      <left/>
      <right style="thin">
        <color rgb="FF000000"/>
      </right>
      <top/>
      <bottom style="medium">
        <color rgb="FF000000"/>
      </bottom>
      <diagonal/>
    </border>
    <border>
      <left/>
      <right style="medium">
        <color rgb="FF000000"/>
      </right>
      <top/>
      <bottom/>
      <diagonal/>
    </border>
    <border>
      <left style="medium">
        <color rgb="FF000000"/>
      </left>
      <right style="medium">
        <color rgb="FF000000"/>
      </right>
      <top/>
      <bottom style="medium">
        <color rgb="FF000000"/>
      </bottom>
      <diagonal/>
    </border>
    <border>
      <left/>
      <right/>
      <top style="medium">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7" fillId="0" borderId="22"/>
  </cellStyleXfs>
  <cellXfs count="233">
    <xf numFmtId="0" fontId="0" fillId="0" borderId="0" xfId="0"/>
    <xf numFmtId="0" fontId="2" fillId="0" borderId="0" xfId="0" applyFont="1"/>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Alignment="1">
      <alignment vertical="top" wrapText="1"/>
    </xf>
    <xf numFmtId="0" fontId="2" fillId="0" borderId="0" xfId="0" applyFont="1" applyAlignment="1">
      <alignment wrapText="1"/>
    </xf>
    <xf numFmtId="0" fontId="3" fillId="0" borderId="3" xfId="0" applyFont="1" applyBorder="1" applyAlignment="1">
      <alignment horizontal="left" vertical="top" wrapText="1"/>
    </xf>
    <xf numFmtId="0" fontId="6" fillId="0" borderId="4"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6" fillId="0" borderId="0" xfId="0" applyFont="1" applyAlignment="1">
      <alignment horizont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0" xfId="0" applyFont="1" applyAlignment="1">
      <alignment horizontal="left" vertical="center" wrapText="1"/>
    </xf>
    <xf numFmtId="0" fontId="2" fillId="2" borderId="9" xfId="0" applyFont="1" applyFill="1" applyBorder="1" applyAlignment="1">
      <alignment horizontal="left" vertical="center" wrapText="1"/>
    </xf>
    <xf numFmtId="0" fontId="2" fillId="2" borderId="9" xfId="0" applyFont="1" applyFill="1" applyBorder="1" applyAlignment="1">
      <alignment horizontal="center" vertical="center"/>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3" borderId="9" xfId="0" applyFont="1" applyFill="1" applyBorder="1" applyAlignment="1">
      <alignment horizontal="left" vertical="center" wrapText="1"/>
    </xf>
    <xf numFmtId="0" fontId="2" fillId="3" borderId="9" xfId="0" applyFont="1" applyFill="1" applyBorder="1" applyAlignment="1">
      <alignment horizontal="center" vertical="center"/>
    </xf>
    <xf numFmtId="0" fontId="2" fillId="4" borderId="9" xfId="0" applyFont="1" applyFill="1" applyBorder="1" applyAlignment="1">
      <alignment horizontal="left" vertical="center" wrapText="1"/>
    </xf>
    <xf numFmtId="0" fontId="2" fillId="5" borderId="9" xfId="0" applyFont="1" applyFill="1" applyBorder="1" applyAlignment="1">
      <alignment horizontal="left" vertical="center" wrapText="1"/>
    </xf>
    <xf numFmtId="0" fontId="2" fillId="4" borderId="9" xfId="0" applyFont="1" applyFill="1" applyBorder="1" applyAlignment="1">
      <alignment horizontal="center" vertical="center"/>
    </xf>
    <xf numFmtId="0" fontId="2" fillId="6" borderId="13" xfId="0" applyFont="1" applyFill="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6" borderId="9" xfId="0" applyFont="1" applyFill="1" applyBorder="1" applyAlignment="1">
      <alignment horizontal="left" vertical="center" wrapText="1"/>
    </xf>
    <xf numFmtId="0" fontId="2" fillId="6" borderId="9" xfId="0" applyFont="1" applyFill="1" applyBorder="1" applyAlignment="1">
      <alignment horizontal="center"/>
    </xf>
    <xf numFmtId="0" fontId="2" fillId="5" borderId="9" xfId="0" applyFont="1" applyFill="1" applyBorder="1" applyAlignment="1">
      <alignment horizontal="center"/>
    </xf>
    <xf numFmtId="0" fontId="2" fillId="4" borderId="9" xfId="0" applyFont="1" applyFill="1" applyBorder="1" applyAlignment="1">
      <alignment horizontal="center"/>
    </xf>
    <xf numFmtId="0" fontId="2" fillId="3" borderId="9" xfId="0" applyFont="1" applyFill="1" applyBorder="1" applyAlignment="1">
      <alignment horizontal="center"/>
    </xf>
    <xf numFmtId="0" fontId="2" fillId="2" borderId="9" xfId="0" applyFont="1" applyFill="1" applyBorder="1" applyAlignment="1">
      <alignment horizontal="center"/>
    </xf>
    <xf numFmtId="0" fontId="6" fillId="0" borderId="7" xfId="0" applyFont="1" applyBorder="1" applyAlignment="1">
      <alignment horizontal="center" vertical="center"/>
    </xf>
    <xf numFmtId="0" fontId="6" fillId="0" borderId="10" xfId="0" applyFont="1" applyBorder="1" applyAlignment="1">
      <alignment horizontal="center" vertical="center"/>
    </xf>
    <xf numFmtId="0" fontId="2" fillId="4" borderId="13" xfId="0" applyFont="1" applyFill="1" applyBorder="1" applyAlignment="1">
      <alignment horizontal="center" vertical="center"/>
    </xf>
    <xf numFmtId="0" fontId="6" fillId="0" borderId="14" xfId="0" applyFont="1" applyBorder="1" applyAlignment="1">
      <alignment horizontal="center" vertical="center"/>
    </xf>
    <xf numFmtId="0" fontId="12" fillId="0" borderId="0" xfId="0" applyFont="1"/>
    <xf numFmtId="0" fontId="9" fillId="7" borderId="21" xfId="0" applyFont="1" applyFill="1" applyBorder="1" applyAlignment="1">
      <alignment horizontal="left" vertical="center"/>
    </xf>
    <xf numFmtId="0" fontId="9" fillId="7" borderId="22" xfId="0" applyFont="1" applyFill="1" applyBorder="1" applyAlignment="1">
      <alignment horizontal="center" vertical="center"/>
    </xf>
    <xf numFmtId="14" fontId="9" fillId="7" borderId="22" xfId="0" applyNumberFormat="1" applyFont="1" applyFill="1" applyBorder="1" applyAlignment="1">
      <alignment horizontal="center" vertical="center"/>
    </xf>
    <xf numFmtId="14" fontId="3" fillId="7" borderId="24" xfId="0" applyNumberFormat="1" applyFont="1" applyFill="1" applyBorder="1" applyAlignment="1">
      <alignment vertical="center"/>
    </xf>
    <xf numFmtId="0" fontId="9" fillId="7" borderId="22" xfId="0" applyFont="1" applyFill="1" applyBorder="1" applyAlignment="1">
      <alignment vertical="center"/>
    </xf>
    <xf numFmtId="0" fontId="9" fillId="7" borderId="22" xfId="0" applyFont="1" applyFill="1" applyBorder="1" applyAlignment="1">
      <alignment horizontal="left" vertical="center"/>
    </xf>
    <xf numFmtId="0" fontId="12" fillId="0" borderId="0" xfId="0" applyFont="1" applyAlignment="1">
      <alignment horizontal="left" vertical="center"/>
    </xf>
    <xf numFmtId="0" fontId="9" fillId="0" borderId="0" xfId="0" applyFont="1" applyAlignment="1">
      <alignment horizontal="center" vertical="center"/>
    </xf>
    <xf numFmtId="0" fontId="3" fillId="7" borderId="22" xfId="0" applyFont="1" applyFill="1" applyBorder="1" applyAlignment="1">
      <alignment horizontal="left" vertical="center" wrapText="1"/>
    </xf>
    <xf numFmtId="0" fontId="9" fillId="7" borderId="21" xfId="0" applyFont="1" applyFill="1" applyBorder="1" applyAlignment="1">
      <alignment horizontal="center" vertical="center"/>
    </xf>
    <xf numFmtId="0" fontId="9" fillId="0" borderId="0" xfId="0" applyFont="1" applyAlignment="1">
      <alignment horizontal="center"/>
    </xf>
    <xf numFmtId="0" fontId="9" fillId="9" borderId="33" xfId="0" applyFont="1" applyFill="1" applyBorder="1" applyAlignment="1">
      <alignment horizontal="center"/>
    </xf>
    <xf numFmtId="0" fontId="9" fillId="0" borderId="0" xfId="0" applyFont="1"/>
    <xf numFmtId="0" fontId="9" fillId="0" borderId="0" xfId="0" applyFont="1" applyAlignment="1">
      <alignment horizontal="center" vertical="center" wrapText="1"/>
    </xf>
    <xf numFmtId="0" fontId="9" fillId="9" borderId="39" xfId="0" applyFont="1" applyFill="1" applyBorder="1" applyAlignment="1">
      <alignment horizontal="center" vertical="center" wrapText="1"/>
    </xf>
    <xf numFmtId="0" fontId="9" fillId="9" borderId="9" xfId="0" applyFont="1" applyFill="1" applyBorder="1" applyAlignment="1">
      <alignment horizontal="center" vertical="center" wrapText="1"/>
    </xf>
    <xf numFmtId="0" fontId="9" fillId="9" borderId="41" xfId="0" applyFont="1" applyFill="1" applyBorder="1" applyAlignment="1">
      <alignment horizontal="center" vertical="center" wrapText="1"/>
    </xf>
    <xf numFmtId="0" fontId="3" fillId="0" borderId="1" xfId="0" applyFont="1" applyBorder="1" applyAlignment="1">
      <alignment horizontal="left" vertical="center" wrapText="1"/>
    </xf>
    <xf numFmtId="0" fontId="9" fillId="0" borderId="42" xfId="0" applyFont="1" applyBorder="1" applyAlignment="1">
      <alignment horizontal="center" vertical="center" wrapText="1"/>
    </xf>
    <xf numFmtId="1" fontId="3" fillId="0" borderId="42" xfId="0" applyNumberFormat="1" applyFont="1" applyBorder="1" applyAlignment="1">
      <alignment horizontal="center" vertical="center"/>
    </xf>
    <xf numFmtId="0" fontId="12" fillId="0" borderId="0" xfId="0" applyFont="1" applyAlignment="1">
      <alignment horizontal="center"/>
    </xf>
    <xf numFmtId="0" fontId="3" fillId="0" borderId="2" xfId="0" applyFont="1" applyBorder="1" applyAlignment="1">
      <alignment horizontal="left" vertical="center" wrapText="1"/>
    </xf>
    <xf numFmtId="0" fontId="9" fillId="0" borderId="46" xfId="0" applyFont="1" applyBorder="1" applyAlignment="1">
      <alignment horizontal="center" vertical="center" wrapText="1"/>
    </xf>
    <xf numFmtId="1" fontId="3" fillId="0" borderId="46" xfId="0" applyNumberFormat="1" applyFont="1" applyBorder="1" applyAlignment="1">
      <alignment horizontal="center" vertical="center"/>
    </xf>
    <xf numFmtId="0" fontId="3" fillId="0" borderId="0" xfId="0" applyFont="1" applyAlignment="1">
      <alignment horizontal="left" vertical="center" wrapText="1"/>
    </xf>
    <xf numFmtId="0" fontId="3" fillId="11" borderId="9" xfId="0" applyFont="1" applyFill="1" applyBorder="1" applyAlignment="1">
      <alignment horizontal="center" vertical="center" wrapText="1"/>
    </xf>
    <xf numFmtId="0" fontId="9" fillId="0" borderId="0" xfId="0" applyFont="1" applyAlignment="1">
      <alignment horizontal="left" vertical="center" wrapText="1"/>
    </xf>
    <xf numFmtId="0" fontId="3" fillId="0" borderId="51" xfId="0" applyFont="1" applyBorder="1" applyAlignment="1">
      <alignment horizontal="left" vertical="center" wrapText="1"/>
    </xf>
    <xf numFmtId="0" fontId="9" fillId="0" borderId="52" xfId="0" applyFont="1" applyBorder="1" applyAlignment="1">
      <alignment horizontal="center" vertical="center" wrapText="1"/>
    </xf>
    <xf numFmtId="1" fontId="3" fillId="0" borderId="52" xfId="0" applyNumberFormat="1" applyFont="1" applyBorder="1" applyAlignment="1">
      <alignment horizontal="center" vertical="center"/>
    </xf>
    <xf numFmtId="0" fontId="13" fillId="0" borderId="29" xfId="0" applyFont="1" applyBorder="1" applyAlignment="1">
      <alignment horizontal="center" vertical="center" wrapText="1"/>
    </xf>
    <xf numFmtId="0" fontId="18" fillId="0" borderId="57" xfId="0" applyFont="1" applyBorder="1" applyAlignment="1">
      <alignment horizontal="center" vertical="center" wrapText="1"/>
    </xf>
    <xf numFmtId="0" fontId="13" fillId="0" borderId="40" xfId="0" applyFont="1" applyBorder="1" applyAlignment="1">
      <alignment horizontal="center" vertical="center" wrapText="1"/>
    </xf>
    <xf numFmtId="0" fontId="18" fillId="0" borderId="55" xfId="0" applyFont="1" applyBorder="1" applyAlignment="1">
      <alignment horizontal="center" vertical="center" wrapText="1"/>
    </xf>
    <xf numFmtId="0" fontId="21" fillId="7" borderId="0" xfId="0" applyFont="1" applyFill="1" applyAlignment="1">
      <alignment horizontal="right"/>
    </xf>
    <xf numFmtId="0" fontId="17" fillId="13" borderId="61" xfId="0" applyFont="1" applyFill="1" applyBorder="1" applyAlignment="1">
      <alignment horizontal="left" vertical="center" wrapText="1"/>
    </xf>
    <xf numFmtId="0" fontId="17" fillId="13" borderId="62" xfId="0" applyFont="1" applyFill="1" applyBorder="1" applyAlignment="1">
      <alignment horizontal="left" vertical="center" wrapText="1"/>
    </xf>
    <xf numFmtId="0" fontId="17" fillId="13" borderId="24" xfId="0" applyFont="1" applyFill="1" applyBorder="1" applyAlignment="1">
      <alignment horizontal="left" vertical="center" wrapText="1"/>
    </xf>
    <xf numFmtId="0" fontId="17" fillId="13" borderId="24" xfId="0" applyFont="1" applyFill="1" applyBorder="1" applyAlignment="1">
      <alignment horizontal="center" vertical="center" wrapText="1"/>
    </xf>
    <xf numFmtId="0" fontId="6" fillId="12" borderId="24" xfId="0" applyFont="1" applyFill="1" applyBorder="1" applyAlignment="1">
      <alignment horizontal="center"/>
    </xf>
    <xf numFmtId="0" fontId="2" fillId="2" borderId="27" xfId="0" applyFont="1" applyFill="1" applyBorder="1" applyAlignment="1">
      <alignment horizontal="left" vertical="center" wrapText="1"/>
    </xf>
    <xf numFmtId="0" fontId="2" fillId="3" borderId="31"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5" borderId="31" xfId="0" applyFont="1" applyFill="1" applyBorder="1" applyAlignment="1">
      <alignment horizontal="left" vertical="center" wrapText="1"/>
    </xf>
    <xf numFmtId="0" fontId="2" fillId="2" borderId="27" xfId="0" applyFont="1" applyFill="1" applyBorder="1" applyAlignment="1">
      <alignment horizontal="center" vertical="center"/>
    </xf>
    <xf numFmtId="0" fontId="2" fillId="3" borderId="31"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35" xfId="0" applyFont="1" applyFill="1" applyBorder="1" applyAlignment="1">
      <alignment horizontal="center" vertical="center"/>
    </xf>
    <xf numFmtId="14" fontId="9" fillId="7" borderId="35" xfId="0" applyNumberFormat="1" applyFont="1" applyFill="1" applyBorder="1" applyAlignment="1">
      <alignment horizontal="center" vertical="center"/>
    </xf>
    <xf numFmtId="0" fontId="9" fillId="7" borderId="68" xfId="0" applyFont="1" applyFill="1" applyBorder="1" applyAlignment="1">
      <alignment horizontal="center" vertical="center"/>
    </xf>
    <xf numFmtId="0" fontId="9" fillId="9" borderId="37" xfId="0" applyFont="1" applyFill="1" applyBorder="1" applyAlignment="1">
      <alignment horizontal="center" vertical="center" wrapText="1"/>
    </xf>
    <xf numFmtId="0" fontId="9" fillId="9" borderId="37" xfId="0" applyFont="1" applyFill="1" applyBorder="1" applyAlignment="1">
      <alignment horizontal="center" vertical="center"/>
    </xf>
    <xf numFmtId="0" fontId="11" fillId="9" borderId="40" xfId="0" applyFont="1" applyFill="1" applyBorder="1" applyAlignment="1">
      <alignment horizontal="center" vertical="center" wrapText="1"/>
    </xf>
    <xf numFmtId="0" fontId="9" fillId="9" borderId="40" xfId="0" applyFont="1" applyFill="1" applyBorder="1" applyAlignment="1">
      <alignment horizontal="center" vertical="center" wrapText="1"/>
    </xf>
    <xf numFmtId="0" fontId="9" fillId="9" borderId="49" xfId="0" applyFont="1" applyFill="1" applyBorder="1" applyAlignment="1">
      <alignment horizontal="center" vertical="center" wrapText="1"/>
    </xf>
    <xf numFmtId="0" fontId="13" fillId="0" borderId="37" xfId="0" applyFont="1" applyBorder="1" applyAlignment="1">
      <alignment horizontal="center" vertical="center" wrapText="1"/>
    </xf>
    <xf numFmtId="0" fontId="18" fillId="0" borderId="39" xfId="0" applyFont="1" applyBorder="1" applyAlignment="1">
      <alignment horizontal="center" vertical="center" wrapText="1"/>
    </xf>
    <xf numFmtId="0" fontId="17" fillId="13" borderId="69" xfId="0" applyFont="1" applyFill="1" applyBorder="1" applyAlignment="1">
      <alignment horizontal="left" vertical="center" wrapText="1"/>
    </xf>
    <xf numFmtId="0" fontId="17" fillId="13" borderId="69" xfId="0" applyFont="1" applyFill="1" applyBorder="1" applyAlignment="1">
      <alignment horizontal="center" vertical="center" wrapText="1"/>
    </xf>
    <xf numFmtId="0" fontId="22" fillId="0" borderId="69" xfId="0" applyFont="1" applyBorder="1" applyAlignment="1">
      <alignment horizontal="left" vertical="center" wrapText="1"/>
    </xf>
    <xf numFmtId="0" fontId="17" fillId="0" borderId="69" xfId="0" applyFont="1" applyBorder="1" applyAlignment="1">
      <alignment horizontal="center" vertical="center" wrapText="1"/>
    </xf>
    <xf numFmtId="0" fontId="23" fillId="0" borderId="69" xfId="0" applyFont="1" applyBorder="1" applyAlignment="1">
      <alignment horizontal="center" vertical="center" wrapText="1"/>
    </xf>
    <xf numFmtId="0" fontId="27" fillId="0" borderId="22" xfId="1"/>
    <xf numFmtId="0" fontId="1" fillId="0" borderId="22" xfId="1" applyFont="1"/>
    <xf numFmtId="0" fontId="29" fillId="9" borderId="29" xfId="1" applyFont="1" applyFill="1" applyBorder="1" applyAlignment="1">
      <alignment horizontal="center" vertical="center" wrapText="1"/>
    </xf>
    <xf numFmtId="0" fontId="27" fillId="0" borderId="70" xfId="1" applyBorder="1"/>
    <xf numFmtId="0" fontId="27" fillId="0" borderId="70" xfId="1" applyBorder="1" applyAlignment="1">
      <alignment horizontal="justify" vertical="center"/>
    </xf>
    <xf numFmtId="0" fontId="30" fillId="7" borderId="9" xfId="0" applyFont="1" applyFill="1" applyBorder="1" applyAlignment="1">
      <alignment horizontal="center" vertical="center"/>
    </xf>
    <xf numFmtId="49" fontId="30" fillId="7" borderId="9" xfId="0" applyNumberFormat="1" applyFont="1" applyFill="1" applyBorder="1" applyAlignment="1">
      <alignment horizontal="center" vertical="center"/>
    </xf>
    <xf numFmtId="164" fontId="30" fillId="7" borderId="9" xfId="0" applyNumberFormat="1" applyFont="1" applyFill="1" applyBorder="1" applyAlignment="1">
      <alignment horizontal="center" vertical="center"/>
    </xf>
    <xf numFmtId="14" fontId="31" fillId="0" borderId="70" xfId="1" applyNumberFormat="1" applyFont="1" applyBorder="1" applyAlignment="1">
      <alignment horizontal="center" vertical="center" wrapText="1"/>
    </xf>
    <xf numFmtId="0" fontId="31" fillId="0" borderId="70" xfId="1" applyFont="1" applyBorder="1" applyAlignment="1">
      <alignment horizontal="justify" vertical="center"/>
    </xf>
    <xf numFmtId="0" fontId="18" fillId="0" borderId="29" xfId="0" applyFont="1" applyBorder="1" applyAlignment="1">
      <alignment horizontal="center" vertical="center" wrapText="1"/>
    </xf>
    <xf numFmtId="0" fontId="9" fillId="9" borderId="29" xfId="0" applyFont="1" applyFill="1" applyBorder="1" applyAlignment="1">
      <alignment horizontal="center" vertical="center"/>
    </xf>
    <xf numFmtId="1" fontId="16" fillId="0" borderId="43" xfId="0" applyNumberFormat="1" applyFont="1" applyBorder="1" applyAlignment="1">
      <alignment horizontal="center" vertical="center" wrapText="1"/>
    </xf>
    <xf numFmtId="0" fontId="26" fillId="0" borderId="29" xfId="0" applyFont="1" applyBorder="1" applyAlignment="1">
      <alignment horizontal="center" vertical="top" wrapText="1"/>
    </xf>
    <xf numFmtId="0" fontId="26" fillId="0" borderId="37" xfId="0" applyFont="1" applyBorder="1" applyAlignment="1">
      <alignment horizontal="center" vertical="top" wrapText="1"/>
    </xf>
    <xf numFmtId="0" fontId="26" fillId="0" borderId="50" xfId="0" applyFont="1" applyBorder="1" applyAlignment="1">
      <alignment horizontal="center" vertical="top" wrapText="1"/>
    </xf>
    <xf numFmtId="0" fontId="10" fillId="0" borderId="48" xfId="0" applyFont="1" applyBorder="1" applyAlignment="1">
      <alignment horizontal="center" vertical="center" wrapText="1"/>
    </xf>
    <xf numFmtId="1" fontId="16" fillId="0" borderId="56" xfId="0" applyNumberFormat="1" applyFont="1" applyBorder="1" applyAlignment="1">
      <alignment horizontal="center" vertical="center" wrapText="1"/>
    </xf>
    <xf numFmtId="0" fontId="11" fillId="0" borderId="44" xfId="0" applyFont="1" applyBorder="1" applyAlignment="1">
      <alignment horizontal="center" vertical="center" wrapText="1"/>
    </xf>
    <xf numFmtId="0" fontId="16" fillId="0" borderId="44" xfId="0" applyFont="1" applyBorder="1" applyAlignment="1">
      <alignment horizontal="center" vertical="center" wrapText="1"/>
    </xf>
    <xf numFmtId="0" fontId="16" fillId="10" borderId="44" xfId="0" applyFont="1" applyFill="1" applyBorder="1" applyAlignment="1">
      <alignment horizontal="center" vertical="center"/>
    </xf>
    <xf numFmtId="0" fontId="10" fillId="10" borderId="29" xfId="0" applyFont="1" applyFill="1" applyBorder="1" applyAlignment="1">
      <alignment horizontal="center" vertical="center" wrapText="1"/>
    </xf>
    <xf numFmtId="0" fontId="11" fillId="0" borderId="29" xfId="0" applyFont="1" applyBorder="1" applyAlignment="1">
      <alignment horizontal="center" vertical="center" wrapText="1"/>
    </xf>
    <xf numFmtId="0" fontId="9" fillId="9" borderId="29" xfId="0" applyFont="1" applyFill="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left" vertical="center" wrapText="1"/>
    </xf>
    <xf numFmtId="0" fontId="15" fillId="0" borderId="29" xfId="0" applyFont="1" applyBorder="1" applyAlignment="1">
      <alignment horizontal="left" vertical="center" wrapText="1"/>
    </xf>
    <xf numFmtId="0" fontId="13" fillId="0" borderId="29" xfId="0" applyFont="1" applyBorder="1" applyAlignment="1">
      <alignment horizontal="left" vertical="center" wrapText="1"/>
    </xf>
    <xf numFmtId="0" fontId="9" fillId="9" borderId="4" xfId="0" applyFont="1" applyFill="1" applyBorder="1" applyAlignment="1">
      <alignment horizontal="center" vertical="center"/>
    </xf>
    <xf numFmtId="0" fontId="9" fillId="9" borderId="28" xfId="0" applyFont="1" applyFill="1" applyBorder="1" applyAlignment="1">
      <alignment horizontal="center" vertical="center" wrapText="1"/>
    </xf>
    <xf numFmtId="0" fontId="9" fillId="9" borderId="32" xfId="0" applyFont="1" applyFill="1" applyBorder="1" applyAlignment="1">
      <alignment horizontal="center" vertical="center" wrapText="1"/>
    </xf>
    <xf numFmtId="0" fontId="9" fillId="0" borderId="29" xfId="0" applyFont="1" applyBorder="1" applyAlignment="1">
      <alignment horizontal="center" vertical="center" wrapText="1"/>
    </xf>
    <xf numFmtId="0" fontId="11" fillId="7" borderId="29" xfId="0" applyFont="1" applyFill="1" applyBorder="1" applyAlignment="1">
      <alignment horizontal="center" vertical="top"/>
    </xf>
    <xf numFmtId="0" fontId="15" fillId="0" borderId="29"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37" xfId="0" applyFont="1" applyBorder="1" applyAlignment="1">
      <alignment horizontal="left" vertical="center" wrapText="1"/>
    </xf>
    <xf numFmtId="0" fontId="13" fillId="0" borderId="38" xfId="0" applyFont="1" applyBorder="1" applyAlignment="1">
      <alignment horizontal="left" vertical="center" wrapText="1"/>
    </xf>
    <xf numFmtId="0" fontId="9" fillId="9" borderId="30" xfId="0" applyFont="1" applyFill="1" applyBorder="1" applyAlignment="1">
      <alignment horizontal="center" vertical="center" wrapText="1"/>
    </xf>
    <xf numFmtId="0" fontId="9" fillId="9" borderId="31" xfId="0" applyFont="1" applyFill="1" applyBorder="1" applyAlignment="1">
      <alignment horizontal="center"/>
    </xf>
    <xf numFmtId="0" fontId="9" fillId="9" borderId="34" xfId="0" applyFont="1" applyFill="1" applyBorder="1" applyAlignment="1">
      <alignment horizontal="center"/>
    </xf>
    <xf numFmtId="0" fontId="14" fillId="0" borderId="28" xfId="0" applyFont="1" applyBorder="1" applyAlignment="1">
      <alignment horizontal="center" vertical="top" wrapText="1"/>
    </xf>
    <xf numFmtId="0" fontId="9" fillId="9" borderId="37" xfId="0" applyFont="1" applyFill="1" applyBorder="1" applyAlignment="1">
      <alignment horizontal="center" vertical="center" wrapText="1"/>
    </xf>
    <xf numFmtId="0" fontId="18" fillId="0" borderId="44" xfId="0" applyFont="1" applyBorder="1" applyAlignment="1">
      <alignment horizontal="center" vertical="center" wrapText="1"/>
    </xf>
    <xf numFmtId="0" fontId="12" fillId="0" borderId="58" xfId="0" applyFont="1" applyBorder="1" applyAlignment="1">
      <alignment horizontal="center" vertical="center" wrapText="1"/>
    </xf>
    <xf numFmtId="0" fontId="18" fillId="0" borderId="57" xfId="0" applyFont="1" applyBorder="1" applyAlignment="1">
      <alignment horizontal="center" vertical="center" wrapText="1"/>
    </xf>
    <xf numFmtId="0" fontId="13" fillId="0" borderId="30" xfId="0" applyFont="1" applyBorder="1" applyAlignment="1">
      <alignment horizontal="center" vertical="center" wrapText="1"/>
    </xf>
    <xf numFmtId="14" fontId="12" fillId="0" borderId="57" xfId="0" applyNumberFormat="1" applyFont="1" applyBorder="1" applyAlignment="1">
      <alignment horizontal="center" vertical="center"/>
    </xf>
    <xf numFmtId="0" fontId="9" fillId="12" borderId="30" xfId="0" applyFont="1" applyFill="1" applyBorder="1" applyAlignment="1">
      <alignment horizontal="left" vertical="center" wrapText="1"/>
    </xf>
    <xf numFmtId="0" fontId="13" fillId="0" borderId="57" xfId="0" applyFont="1" applyBorder="1" applyAlignment="1">
      <alignment horizontal="left" vertical="center" wrapText="1"/>
    </xf>
    <xf numFmtId="49" fontId="18" fillId="0" borderId="30" xfId="0" applyNumberFormat="1" applyFont="1" applyBorder="1" applyAlignment="1">
      <alignment horizontal="center" vertical="center" wrapText="1"/>
    </xf>
    <xf numFmtId="0" fontId="13" fillId="0" borderId="58" xfId="0" applyFont="1" applyBorder="1" applyAlignment="1">
      <alignment horizontal="center" vertical="center" wrapText="1"/>
    </xf>
    <xf numFmtId="0" fontId="17" fillId="0" borderId="29" xfId="0" applyFont="1" applyBorder="1" applyAlignment="1">
      <alignment horizontal="center" vertical="top" wrapText="1"/>
    </xf>
    <xf numFmtId="0" fontId="9" fillId="0" borderId="29" xfId="0" applyFont="1" applyBorder="1" applyAlignment="1">
      <alignment horizontal="center" vertical="top" wrapText="1"/>
    </xf>
    <xf numFmtId="0" fontId="15" fillId="0" borderId="30" xfId="0" applyFont="1" applyBorder="1" applyAlignment="1">
      <alignment horizontal="center" vertical="top" wrapText="1"/>
    </xf>
    <xf numFmtId="0" fontId="12" fillId="0" borderId="45" xfId="0" applyFont="1" applyBorder="1" applyAlignment="1">
      <alignment horizontal="center" vertical="top"/>
    </xf>
    <xf numFmtId="0" fontId="16" fillId="11" borderId="29" xfId="0" applyFont="1" applyFill="1" applyBorder="1" applyAlignment="1">
      <alignment horizontal="center" vertical="top" wrapText="1"/>
    </xf>
    <xf numFmtId="0" fontId="18" fillId="0" borderId="28" xfId="0" applyFont="1" applyBorder="1" applyAlignment="1">
      <alignment horizontal="center" vertical="center" wrapText="1"/>
    </xf>
    <xf numFmtId="0" fontId="20" fillId="0" borderId="58" xfId="0" applyFont="1" applyBorder="1" applyAlignment="1">
      <alignment horizontal="center" vertical="center" wrapText="1"/>
    </xf>
    <xf numFmtId="0" fontId="15" fillId="8" borderId="29" xfId="0" applyFont="1" applyFill="1" applyBorder="1" applyAlignment="1">
      <alignment horizontal="left" vertical="center" wrapText="1"/>
    </xf>
    <xf numFmtId="0" fontId="15" fillId="0" borderId="30" xfId="0" applyFont="1" applyBorder="1" applyAlignment="1">
      <alignment horizontal="center" vertical="center" wrapText="1"/>
    </xf>
    <xf numFmtId="0" fontId="20" fillId="0" borderId="57" xfId="0" applyFont="1" applyBorder="1" applyAlignment="1">
      <alignment horizontal="left" vertical="center" wrapText="1"/>
    </xf>
    <xf numFmtId="0" fontId="11" fillId="9" borderId="23" xfId="0" applyFont="1" applyFill="1" applyBorder="1" applyAlignment="1">
      <alignment horizontal="center" vertical="center"/>
    </xf>
    <xf numFmtId="0" fontId="13" fillId="7" borderId="23" xfId="0" applyFont="1" applyFill="1" applyBorder="1" applyAlignment="1">
      <alignment horizontal="left" vertical="center" wrapText="1"/>
    </xf>
    <xf numFmtId="0" fontId="17" fillId="0" borderId="29" xfId="0" applyFont="1" applyBorder="1" applyAlignment="1">
      <alignment horizontal="center" vertical="center" wrapText="1"/>
    </xf>
    <xf numFmtId="14" fontId="12" fillId="0" borderId="28" xfId="0" applyNumberFormat="1" applyFont="1" applyBorder="1" applyAlignment="1">
      <alignment horizontal="center" vertical="center"/>
    </xf>
    <xf numFmtId="0" fontId="9" fillId="9" borderId="27" xfId="0" applyFont="1" applyFill="1" applyBorder="1" applyAlignment="1">
      <alignment horizontal="center"/>
    </xf>
    <xf numFmtId="0" fontId="19" fillId="0" borderId="30" xfId="0" applyFont="1" applyBorder="1" applyAlignment="1">
      <alignment horizontal="center" vertical="center" wrapText="1"/>
    </xf>
    <xf numFmtId="0" fontId="12" fillId="0" borderId="30" xfId="0" applyFont="1" applyBorder="1" applyAlignment="1">
      <alignment horizontal="center" vertical="center" wrapText="1"/>
    </xf>
    <xf numFmtId="0" fontId="9" fillId="9" borderId="32" xfId="0" applyFont="1" applyFill="1" applyBorder="1" applyAlignment="1">
      <alignment horizontal="center"/>
    </xf>
    <xf numFmtId="0" fontId="9" fillId="7" borderId="4" xfId="0" applyFont="1" applyFill="1" applyBorder="1" applyAlignment="1">
      <alignment horizontal="center" vertical="center"/>
    </xf>
    <xf numFmtId="0" fontId="10" fillId="7" borderId="4" xfId="0" applyFont="1" applyFill="1" applyBorder="1" applyAlignment="1">
      <alignment horizontal="center" vertical="center"/>
    </xf>
    <xf numFmtId="0" fontId="11" fillId="7" borderId="33" xfId="0" applyFont="1" applyFill="1" applyBorder="1" applyAlignment="1">
      <alignment horizontal="center" vertical="center"/>
    </xf>
    <xf numFmtId="0" fontId="11" fillId="9" borderId="23" xfId="0" applyFont="1" applyFill="1" applyBorder="1" applyAlignment="1">
      <alignment horizontal="center" vertical="center" wrapText="1"/>
    </xf>
    <xf numFmtId="0" fontId="11" fillId="7" borderId="23" xfId="0" applyFont="1" applyFill="1" applyBorder="1" applyAlignment="1">
      <alignment horizontal="center" vertical="center"/>
    </xf>
    <xf numFmtId="0" fontId="9" fillId="0" borderId="66" xfId="0" applyFont="1" applyBorder="1" applyAlignment="1">
      <alignment horizontal="center" vertical="top" wrapText="1"/>
    </xf>
    <xf numFmtId="0" fontId="28" fillId="0" borderId="22" xfId="1" applyFont="1" applyAlignment="1">
      <alignment horizontal="center"/>
    </xf>
    <xf numFmtId="0" fontId="22" fillId="12" borderId="23" xfId="0" applyFont="1" applyFill="1" applyBorder="1" applyAlignment="1">
      <alignment horizontal="left"/>
    </xf>
    <xf numFmtId="0" fontId="22" fillId="12" borderId="67" xfId="0" applyFont="1" applyFill="1" applyBorder="1" applyAlignment="1">
      <alignment horizontal="left"/>
    </xf>
    <xf numFmtId="0" fontId="17" fillId="13" borderId="23" xfId="0" applyFont="1" applyFill="1" applyBorder="1" applyAlignment="1">
      <alignment horizontal="center" vertical="center" wrapText="1"/>
    </xf>
    <xf numFmtId="0" fontId="17" fillId="13" borderId="5" xfId="0" applyFont="1" applyFill="1" applyBorder="1" applyAlignment="1">
      <alignment horizontal="left" vertical="center" wrapText="1"/>
    </xf>
    <xf numFmtId="0" fontId="17" fillId="13" borderId="27" xfId="0" applyFont="1" applyFill="1" applyBorder="1" applyAlignment="1">
      <alignment horizontal="center" vertical="center" wrapText="1"/>
    </xf>
    <xf numFmtId="0" fontId="24" fillId="13" borderId="32" xfId="0" applyFont="1" applyFill="1" applyBorder="1" applyAlignment="1">
      <alignment horizontal="left" vertical="center" wrapText="1"/>
    </xf>
    <xf numFmtId="0" fontId="24" fillId="13" borderId="32" xfId="0" applyFont="1" applyFill="1" applyBorder="1" applyAlignment="1">
      <alignment horizontal="left" vertical="top" wrapText="1"/>
    </xf>
    <xf numFmtId="0" fontId="24" fillId="13" borderId="64" xfId="0" applyFont="1" applyFill="1" applyBorder="1" applyAlignment="1">
      <alignment horizontal="left" vertical="top" wrapText="1"/>
    </xf>
    <xf numFmtId="0" fontId="2" fillId="0" borderId="63" xfId="0" applyFont="1" applyBorder="1" applyAlignment="1">
      <alignment horizontal="left" vertical="center" wrapText="1"/>
    </xf>
    <xf numFmtId="0" fontId="2" fillId="0" borderId="33" xfId="0" applyFont="1" applyBorder="1" applyAlignment="1">
      <alignment horizontal="left" vertical="center" wrapText="1"/>
    </xf>
    <xf numFmtId="0" fontId="2" fillId="0" borderId="17" xfId="0" applyFont="1" applyBorder="1" applyAlignment="1">
      <alignment horizontal="left" vertical="center" wrapText="1"/>
    </xf>
    <xf numFmtId="0" fontId="4" fillId="0" borderId="68" xfId="0" applyFont="1" applyBorder="1" applyAlignment="1">
      <alignment horizontal="center" wrapText="1"/>
    </xf>
    <xf numFmtId="0" fontId="4" fillId="0" borderId="0" xfId="0" applyFont="1" applyAlignment="1">
      <alignment horizontal="center" wrapText="1"/>
    </xf>
    <xf numFmtId="0" fontId="2" fillId="0" borderId="0" xfId="0" applyFont="1" applyAlignment="1">
      <alignment horizontal="center" vertical="center" wrapText="1"/>
    </xf>
    <xf numFmtId="0" fontId="7" fillId="0" borderId="0" xfId="0" applyFont="1" applyAlignment="1">
      <alignment horizontal="center" vertical="center" textRotation="90"/>
    </xf>
    <xf numFmtId="0" fontId="8" fillId="0" borderId="64" xfId="0" applyFont="1" applyBorder="1" applyAlignment="1">
      <alignment horizontal="center" vertical="center" wrapText="1"/>
    </xf>
    <xf numFmtId="0" fontId="7" fillId="0" borderId="0" xfId="0" applyFont="1" applyAlignment="1">
      <alignment horizontal="center" vertical="center"/>
    </xf>
    <xf numFmtId="0" fontId="2" fillId="0" borderId="0" xfId="0" applyFont="1" applyAlignment="1">
      <alignment horizontal="center"/>
    </xf>
    <xf numFmtId="0" fontId="33" fillId="0" borderId="30" xfId="0" applyFont="1" applyFill="1" applyBorder="1" applyAlignment="1">
      <alignment horizontal="center" vertical="center" wrapText="1"/>
    </xf>
    <xf numFmtId="0" fontId="33" fillId="0" borderId="38" xfId="0" applyFont="1" applyFill="1" applyBorder="1" applyAlignment="1">
      <alignment horizontal="center" vertical="center" wrapText="1"/>
    </xf>
    <xf numFmtId="0" fontId="33" fillId="0" borderId="49" xfId="0" applyFont="1" applyFill="1" applyBorder="1" applyAlignment="1">
      <alignment horizontal="center" vertical="center" wrapText="1"/>
    </xf>
    <xf numFmtId="0" fontId="5" fillId="0" borderId="6" xfId="0" applyFont="1" applyBorder="1" applyAlignment="1"/>
    <xf numFmtId="0" fontId="5" fillId="0" borderId="18" xfId="0" applyFont="1" applyBorder="1" applyAlignment="1"/>
    <xf numFmtId="0" fontId="5" fillId="0" borderId="33" xfId="0" applyFont="1" applyBorder="1" applyAlignment="1"/>
    <xf numFmtId="0" fontId="5" fillId="0" borderId="19" xfId="0" applyFont="1" applyBorder="1" applyAlignment="1"/>
    <xf numFmtId="0" fontId="5" fillId="0" borderId="20" xfId="0" applyFont="1" applyBorder="1" applyAlignment="1"/>
    <xf numFmtId="0" fontId="5" fillId="0" borderId="61" xfId="0" applyFont="1" applyBorder="1" applyAlignment="1"/>
    <xf numFmtId="0" fontId="5" fillId="0" borderId="67" xfId="0" applyFont="1" applyBorder="1" applyAlignment="1"/>
    <xf numFmtId="0" fontId="5" fillId="0" borderId="68" xfId="0" applyFont="1" applyBorder="1" applyAlignment="1"/>
    <xf numFmtId="0" fontId="5" fillId="0" borderId="69" xfId="0" applyFont="1" applyBorder="1" applyAlignment="1"/>
    <xf numFmtId="0" fontId="5" fillId="0" borderId="25" xfId="0" applyFont="1" applyBorder="1" applyAlignment="1"/>
    <xf numFmtId="0" fontId="5" fillId="0" borderId="26" xfId="0" applyFont="1" applyBorder="1" applyAlignment="1"/>
    <xf numFmtId="0" fontId="5" fillId="0" borderId="63" xfId="0" applyFont="1" applyBorder="1" applyAlignment="1"/>
    <xf numFmtId="0" fontId="5" fillId="0" borderId="8" xfId="0" applyFont="1" applyBorder="1" applyAlignment="1"/>
    <xf numFmtId="0" fontId="5" fillId="0" borderId="11" xfId="0" applyFont="1" applyBorder="1" applyAlignment="1"/>
    <xf numFmtId="0" fontId="0" fillId="0" borderId="0" xfId="0" applyAlignment="1"/>
    <xf numFmtId="0" fontId="5" fillId="0" borderId="39" xfId="0" applyFont="1" applyBorder="1" applyAlignment="1"/>
    <xf numFmtId="0" fontId="5" fillId="0" borderId="37" xfId="0" applyFont="1" applyBorder="1" applyAlignment="1"/>
    <xf numFmtId="0" fontId="5" fillId="0" borderId="38" xfId="0" applyFont="1" applyBorder="1" applyAlignment="1"/>
    <xf numFmtId="0" fontId="5" fillId="0" borderId="35" xfId="0" applyFont="1" applyBorder="1" applyAlignment="1"/>
    <xf numFmtId="0" fontId="5" fillId="0" borderId="36" xfId="0" applyFont="1" applyBorder="1" applyAlignment="1"/>
    <xf numFmtId="0" fontId="5" fillId="0" borderId="40" xfId="0" applyFont="1" applyBorder="1" applyAlignment="1"/>
    <xf numFmtId="0" fontId="5" fillId="0" borderId="12" xfId="0" applyFont="1" applyBorder="1" applyAlignment="1"/>
    <xf numFmtId="0" fontId="5" fillId="0" borderId="47" xfId="0" applyFont="1" applyBorder="1" applyAlignment="1"/>
    <xf numFmtId="0" fontId="5" fillId="0" borderId="49" xfId="0" applyFont="1" applyBorder="1" applyAlignment="1"/>
    <xf numFmtId="0" fontId="5" fillId="0" borderId="50" xfId="0" applyFont="1" applyBorder="1" applyAlignment="1"/>
    <xf numFmtId="0" fontId="5" fillId="0" borderId="53" xfId="0" applyFont="1" applyBorder="1" applyAlignment="1"/>
    <xf numFmtId="0" fontId="5" fillId="0" borderId="54" xfId="0" applyFont="1" applyBorder="1" applyAlignment="1"/>
    <xf numFmtId="0" fontId="5" fillId="0" borderId="55" xfId="0" applyFont="1" applyBorder="1" applyAlignment="1"/>
    <xf numFmtId="0" fontId="5" fillId="0" borderId="59" xfId="0" applyFont="1" applyBorder="1" applyAlignment="1"/>
    <xf numFmtId="0" fontId="5" fillId="0" borderId="60" xfId="0" applyFont="1" applyBorder="1" applyAlignment="1"/>
    <xf numFmtId="0" fontId="5" fillId="0" borderId="62" xfId="0" applyFont="1" applyBorder="1" applyAlignment="1"/>
    <xf numFmtId="0" fontId="5" fillId="0" borderId="65" xfId="0" applyFont="1" applyBorder="1" applyAlignment="1"/>
    <xf numFmtId="0" fontId="5" fillId="0" borderId="66" xfId="0" applyFont="1" applyBorder="1" applyAlignment="1"/>
    <xf numFmtId="0" fontId="5" fillId="0" borderId="21" xfId="0" applyFont="1" applyBorder="1" applyAlignment="1"/>
    <xf numFmtId="0" fontId="5" fillId="0" borderId="16" xfId="0" applyFont="1" applyBorder="1" applyAlignment="1"/>
    <xf numFmtId="0" fontId="5" fillId="0" borderId="17" xfId="0" applyFont="1" applyBorder="1" applyAlignment="1"/>
    <xf numFmtId="0" fontId="5" fillId="0" borderId="15" xfId="0" applyFont="1" applyBorder="1" applyAlignment="1"/>
  </cellXfs>
  <cellStyles count="2">
    <cellStyle name="Normal" xfId="0" builtinId="0"/>
    <cellStyle name="Normal 2" xfId="1" xr:uid="{33C74A36-D53E-4CCB-9653-497DAF15DA6E}"/>
  </cellStyles>
  <dxfs count="6">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114300</xdr:colOff>
      <xdr:row>2</xdr:row>
      <xdr:rowOff>200025</xdr:rowOff>
    </xdr:from>
    <xdr:ext cx="276225" cy="971550"/>
    <xdr:sp macro="" textlink="">
      <xdr:nvSpPr>
        <xdr:cNvPr id="3" name="Shape 3">
          <a:extLst>
            <a:ext uri="{FF2B5EF4-FFF2-40B4-BE49-F238E27FC236}">
              <a16:creationId xmlns:a16="http://schemas.microsoft.com/office/drawing/2014/main" id="{00000000-0008-0000-0100-000003000000}"/>
            </a:ext>
          </a:extLst>
        </xdr:cNvPr>
        <xdr:cNvSpPr/>
      </xdr:nvSpPr>
      <xdr:spPr>
        <a:xfrm>
          <a:off x="5212650" y="3298988"/>
          <a:ext cx="266700" cy="962025"/>
        </a:xfrm>
        <a:prstGeom prst="upArrow">
          <a:avLst>
            <a:gd name="adj1" fmla="val 50000"/>
            <a:gd name="adj2" fmla="val 50000"/>
          </a:avLst>
        </a:prstGeom>
        <a:solidFill>
          <a:schemeClr val="dk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10</xdr:col>
      <xdr:colOff>571500</xdr:colOff>
      <xdr:row>9</xdr:row>
      <xdr:rowOff>38100</xdr:rowOff>
    </xdr:from>
    <xdr:ext cx="3171825" cy="266700"/>
    <xdr:sp macro="" textlink="">
      <xdr:nvSpPr>
        <xdr:cNvPr id="4" name="Shape 4">
          <a:extLst>
            <a:ext uri="{FF2B5EF4-FFF2-40B4-BE49-F238E27FC236}">
              <a16:creationId xmlns:a16="http://schemas.microsoft.com/office/drawing/2014/main" id="{00000000-0008-0000-0100-000004000000}"/>
            </a:ext>
          </a:extLst>
        </xdr:cNvPr>
        <xdr:cNvSpPr/>
      </xdr:nvSpPr>
      <xdr:spPr>
        <a:xfrm>
          <a:off x="3769613" y="3656175"/>
          <a:ext cx="3152775" cy="247650"/>
        </a:xfrm>
        <a:prstGeom prst="rightArrow">
          <a:avLst>
            <a:gd name="adj1" fmla="val 50000"/>
            <a:gd name="adj2" fmla="val 50000"/>
          </a:avLst>
        </a:prstGeom>
        <a:solidFill>
          <a:schemeClr val="dk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00"/>
  <sheetViews>
    <sheetView workbookViewId="0"/>
  </sheetViews>
  <sheetFormatPr defaultColWidth="14.42578125" defaultRowHeight="15" customHeight="1"/>
  <cols>
    <col min="1" max="1" width="30.7109375" customWidth="1"/>
    <col min="2" max="2" width="23" customWidth="1"/>
    <col min="3" max="3" width="11.42578125" customWidth="1"/>
    <col min="4" max="4" width="31" customWidth="1"/>
    <col min="5" max="8" width="11.42578125" customWidth="1"/>
    <col min="9" max="9" width="68.5703125" customWidth="1"/>
    <col min="10" max="12" width="17.140625" customWidth="1"/>
    <col min="13" max="26" width="11.42578125" customWidth="1"/>
  </cols>
  <sheetData>
    <row r="2" spans="1:12" ht="15.6">
      <c r="A2" s="1" t="s">
        <v>0</v>
      </c>
      <c r="B2" s="1" t="s">
        <v>1</v>
      </c>
      <c r="D2" s="1" t="s">
        <v>2</v>
      </c>
      <c r="I2" s="2" t="s">
        <v>3</v>
      </c>
      <c r="J2" s="1" t="s">
        <v>4</v>
      </c>
      <c r="K2" s="1" t="s">
        <v>5</v>
      </c>
    </row>
    <row r="3" spans="1:12" ht="31.15">
      <c r="A3" s="1" t="s">
        <v>6</v>
      </c>
      <c r="B3" s="1" t="s">
        <v>7</v>
      </c>
      <c r="D3" s="1" t="s">
        <v>8</v>
      </c>
      <c r="E3" s="1" t="s">
        <v>7</v>
      </c>
      <c r="I3" s="3" t="s">
        <v>9</v>
      </c>
      <c r="J3" s="1" t="s">
        <v>10</v>
      </c>
      <c r="K3" s="1" t="s">
        <v>11</v>
      </c>
    </row>
    <row r="4" spans="1:12" ht="31.15">
      <c r="A4" s="1" t="s">
        <v>12</v>
      </c>
      <c r="B4" s="1" t="s">
        <v>13</v>
      </c>
      <c r="D4" s="1" t="s">
        <v>14</v>
      </c>
      <c r="E4" s="1" t="s">
        <v>15</v>
      </c>
      <c r="I4" s="4" t="s">
        <v>16</v>
      </c>
      <c r="J4" s="1" t="s">
        <v>17</v>
      </c>
      <c r="K4" s="1" t="s">
        <v>18</v>
      </c>
    </row>
    <row r="5" spans="1:12" ht="62.45">
      <c r="A5" s="1" t="s">
        <v>19</v>
      </c>
      <c r="B5" s="1" t="s">
        <v>20</v>
      </c>
      <c r="D5" s="1" t="s">
        <v>21</v>
      </c>
      <c r="E5" s="1" t="s">
        <v>22</v>
      </c>
      <c r="I5" s="3" t="s">
        <v>23</v>
      </c>
      <c r="J5" s="1" t="s">
        <v>24</v>
      </c>
      <c r="K5" s="1" t="s">
        <v>25</v>
      </c>
      <c r="L5" s="1" t="s">
        <v>26</v>
      </c>
    </row>
    <row r="6" spans="1:12" ht="31.15">
      <c r="A6" s="1" t="s">
        <v>27</v>
      </c>
      <c r="D6" s="1" t="s">
        <v>28</v>
      </c>
      <c r="E6" s="1" t="s">
        <v>7</v>
      </c>
      <c r="I6" s="3" t="s">
        <v>29</v>
      </c>
      <c r="J6" s="1" t="s">
        <v>30</v>
      </c>
      <c r="K6" s="1" t="s">
        <v>31</v>
      </c>
    </row>
    <row r="7" spans="1:12" ht="46.9">
      <c r="A7" s="1" t="s">
        <v>32</v>
      </c>
      <c r="D7" s="1" t="s">
        <v>33</v>
      </c>
      <c r="E7" s="1" t="s">
        <v>15</v>
      </c>
      <c r="I7" s="3" t="s">
        <v>34</v>
      </c>
      <c r="J7" s="5" t="s">
        <v>35</v>
      </c>
      <c r="K7" s="5" t="s">
        <v>36</v>
      </c>
    </row>
    <row r="8" spans="1:12" ht="31.15">
      <c r="D8" s="1" t="s">
        <v>37</v>
      </c>
      <c r="E8" s="1" t="s">
        <v>22</v>
      </c>
      <c r="I8" s="6" t="s">
        <v>38</v>
      </c>
      <c r="J8" s="1" t="s">
        <v>39</v>
      </c>
      <c r="K8" s="1" t="s">
        <v>40</v>
      </c>
      <c r="L8" s="1" t="s">
        <v>41</v>
      </c>
    </row>
    <row r="9" spans="1:12" ht="14.45">
      <c r="A9" s="1" t="s">
        <v>42</v>
      </c>
      <c r="D9" s="1" t="s">
        <v>43</v>
      </c>
      <c r="E9" s="1" t="s">
        <v>7</v>
      </c>
    </row>
    <row r="10" spans="1:12" ht="14.45">
      <c r="D10" s="1" t="s">
        <v>44</v>
      </c>
      <c r="E10" s="1" t="s">
        <v>15</v>
      </c>
    </row>
    <row r="11" spans="1:12" ht="14.45">
      <c r="A11" s="1" t="s">
        <v>45</v>
      </c>
      <c r="D11" s="1" t="s">
        <v>46</v>
      </c>
      <c r="E11" s="1" t="s">
        <v>22</v>
      </c>
    </row>
    <row r="12" spans="1:12" ht="14.45">
      <c r="A12" s="1" t="s">
        <v>47</v>
      </c>
      <c r="D12" s="1" t="s">
        <v>48</v>
      </c>
      <c r="E12" s="1" t="s">
        <v>15</v>
      </c>
    </row>
    <row r="13" spans="1:12" ht="14.45">
      <c r="D13" s="1" t="s">
        <v>49</v>
      </c>
      <c r="E13" s="1" t="s">
        <v>15</v>
      </c>
      <c r="I13" s="1" t="s">
        <v>50</v>
      </c>
    </row>
    <row r="14" spans="1:12" ht="14.45">
      <c r="D14" s="1" t="s">
        <v>51</v>
      </c>
      <c r="E14" s="1" t="s">
        <v>22</v>
      </c>
      <c r="I14" s="1" t="s">
        <v>52</v>
      </c>
    </row>
    <row r="15" spans="1:12" ht="14.45">
      <c r="D15" s="1" t="s">
        <v>53</v>
      </c>
      <c r="E15" s="1" t="s">
        <v>15</v>
      </c>
      <c r="I15" s="1" t="s">
        <v>54</v>
      </c>
    </row>
    <row r="16" spans="1:12" ht="14.45">
      <c r="A16" s="1" t="s">
        <v>55</v>
      </c>
      <c r="D16" s="1" t="s">
        <v>56</v>
      </c>
      <c r="E16" s="1" t="s">
        <v>15</v>
      </c>
      <c r="I16" s="1" t="s">
        <v>57</v>
      </c>
    </row>
    <row r="17" spans="1:9" ht="14.45">
      <c r="A17" s="1" t="s">
        <v>58</v>
      </c>
      <c r="D17" s="1" t="s">
        <v>59</v>
      </c>
      <c r="E17" s="1" t="s">
        <v>22</v>
      </c>
    </row>
    <row r="18" spans="1:9" ht="14.45">
      <c r="A18" s="1" t="s">
        <v>60</v>
      </c>
      <c r="I18" s="1" t="s">
        <v>61</v>
      </c>
    </row>
    <row r="19" spans="1:9" ht="14.45">
      <c r="I19" s="1" t="s">
        <v>62</v>
      </c>
    </row>
    <row r="20" spans="1:9" ht="14.45">
      <c r="I20" s="1" t="s">
        <v>63</v>
      </c>
    </row>
    <row r="21" spans="1:9" ht="15.75" customHeight="1"/>
    <row r="22" spans="1:9" ht="15.75" customHeight="1"/>
    <row r="23" spans="1:9" ht="15.75" customHeight="1"/>
    <row r="24" spans="1:9" ht="15.75" customHeight="1"/>
    <row r="25" spans="1:9" ht="15.75" customHeight="1"/>
    <row r="26" spans="1:9" ht="15.75" customHeight="1"/>
    <row r="27" spans="1:9" ht="15.75" customHeight="1"/>
    <row r="28" spans="1:9" ht="15.75" customHeight="1"/>
    <row r="29" spans="1:9" ht="15.75" customHeight="1"/>
    <row r="30" spans="1:9" ht="15.75" customHeight="1"/>
    <row r="31" spans="1:9" ht="15.75" customHeight="1"/>
    <row r="32" spans="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29CE2-2D2F-4310-BE63-50936C3FF292}">
  <sheetPr>
    <tabColor rgb="FF00B050"/>
  </sheetPr>
  <dimension ref="A1:B14"/>
  <sheetViews>
    <sheetView workbookViewId="0">
      <selection activeCell="H8" sqref="H8"/>
    </sheetView>
  </sheetViews>
  <sheetFormatPr defaultColWidth="11.5703125" defaultRowHeight="14.45"/>
  <cols>
    <col min="1" max="1" width="18.7109375" style="99" customWidth="1"/>
    <col min="2" max="2" width="69.7109375" style="99" customWidth="1"/>
    <col min="3" max="16384" width="11.5703125" style="99"/>
  </cols>
  <sheetData>
    <row r="1" spans="1:2" ht="21">
      <c r="A1" s="174" t="s">
        <v>64</v>
      </c>
      <c r="B1" s="174"/>
    </row>
    <row r="3" spans="1:2">
      <c r="A3" s="100" t="s">
        <v>65</v>
      </c>
    </row>
    <row r="5" spans="1:2">
      <c r="A5" s="101" t="s">
        <v>66</v>
      </c>
      <c r="B5" s="101" t="s">
        <v>67</v>
      </c>
    </row>
    <row r="6" spans="1:2" ht="85.9" customHeight="1">
      <c r="A6" s="107">
        <v>46055</v>
      </c>
      <c r="B6" s="108" t="s">
        <v>68</v>
      </c>
    </row>
    <row r="7" spans="1:2">
      <c r="A7" s="102"/>
      <c r="B7" s="103"/>
    </row>
    <row r="8" spans="1:2">
      <c r="A8" s="102"/>
      <c r="B8" s="103"/>
    </row>
    <row r="9" spans="1:2">
      <c r="A9" s="102"/>
      <c r="B9" s="103"/>
    </row>
    <row r="10" spans="1:2">
      <c r="A10" s="102"/>
      <c r="B10" s="103"/>
    </row>
    <row r="11" spans="1:2">
      <c r="A11" s="102"/>
      <c r="B11" s="103"/>
    </row>
    <row r="12" spans="1:2">
      <c r="A12" s="102"/>
      <c r="B12" s="103"/>
    </row>
    <row r="14" spans="1:2">
      <c r="A14" s="100" t="s">
        <v>69</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Q995"/>
  <sheetViews>
    <sheetView showGridLines="0" tabSelected="1" topLeftCell="AH82" zoomScale="70" zoomScaleNormal="70" workbookViewId="0">
      <selection activeCell="AM32" sqref="AM32:AM38"/>
    </sheetView>
  </sheetViews>
  <sheetFormatPr defaultColWidth="14.42578125" defaultRowHeight="15" customHeight="1"/>
  <cols>
    <col min="1" max="1" width="9.42578125" customWidth="1"/>
    <col min="2" max="4" width="32.5703125" customWidth="1"/>
    <col min="5" max="6" width="20.85546875" customWidth="1"/>
    <col min="7" max="7" width="20.85546875" hidden="1" customWidth="1"/>
    <col min="8" max="8" width="25.42578125" customWidth="1"/>
    <col min="9" max="9" width="46.28515625" customWidth="1"/>
    <col min="10" max="14" width="41.285156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25.42578125" customWidth="1"/>
    <col min="32" max="32" width="1.7109375" customWidth="1"/>
    <col min="33" max="35" width="33.42578125" customWidth="1"/>
    <col min="36" max="36" width="40.28515625" customWidth="1"/>
    <col min="37" max="37" width="34.85546875" customWidth="1"/>
    <col min="38" max="38" width="3.7109375" customWidth="1"/>
    <col min="39" max="39" width="42.5703125" customWidth="1"/>
    <col min="40" max="40" width="50.28515625" customWidth="1"/>
    <col min="41" max="43" width="11.42578125" customWidth="1"/>
  </cols>
  <sheetData>
    <row r="1" spans="1:43" ht="27" customHeight="1">
      <c r="A1" s="168"/>
      <c r="B1" s="196"/>
      <c r="C1" s="169" t="s">
        <v>70</v>
      </c>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6"/>
      <c r="AK1" s="170" t="s">
        <v>71</v>
      </c>
      <c r="AL1" s="198"/>
      <c r="AM1" s="199"/>
      <c r="AN1" s="104" t="s">
        <v>72</v>
      </c>
      <c r="AO1" s="36"/>
      <c r="AP1" s="36"/>
      <c r="AQ1" s="36"/>
    </row>
    <row r="2" spans="1:43" ht="27" customHeight="1">
      <c r="A2" s="200"/>
      <c r="B2" s="201"/>
      <c r="C2" s="202"/>
      <c r="D2" s="203"/>
      <c r="E2" s="203"/>
      <c r="F2" s="203"/>
      <c r="G2" s="203"/>
      <c r="H2" s="203"/>
      <c r="I2" s="203"/>
      <c r="J2" s="203"/>
      <c r="K2" s="203"/>
      <c r="L2" s="203"/>
      <c r="M2" s="203"/>
      <c r="N2" s="203"/>
      <c r="O2" s="203"/>
      <c r="P2" s="203"/>
      <c r="Q2" s="203"/>
      <c r="R2" s="203"/>
      <c r="S2" s="203"/>
      <c r="T2" s="203"/>
      <c r="U2" s="203"/>
      <c r="V2" s="203"/>
      <c r="W2" s="203"/>
      <c r="X2" s="203"/>
      <c r="Y2" s="203"/>
      <c r="Z2" s="203"/>
      <c r="AA2" s="203"/>
      <c r="AB2" s="203"/>
      <c r="AC2" s="203"/>
      <c r="AD2" s="203"/>
      <c r="AE2" s="203"/>
      <c r="AF2" s="203"/>
      <c r="AG2" s="203"/>
      <c r="AH2" s="203"/>
      <c r="AI2" s="203"/>
      <c r="AJ2" s="204"/>
      <c r="AK2" s="170" t="s">
        <v>73</v>
      </c>
      <c r="AL2" s="198"/>
      <c r="AM2" s="199"/>
      <c r="AN2" s="105" t="s">
        <v>74</v>
      </c>
      <c r="AO2" s="36"/>
      <c r="AP2" s="36"/>
      <c r="AQ2" s="36"/>
    </row>
    <row r="3" spans="1:43" ht="27" customHeight="1">
      <c r="A3" s="200"/>
      <c r="B3" s="201"/>
      <c r="C3" s="169" t="s">
        <v>75</v>
      </c>
      <c r="D3" s="197"/>
      <c r="E3" s="197"/>
      <c r="F3" s="197"/>
      <c r="G3" s="197"/>
      <c r="H3" s="197"/>
      <c r="I3" s="197"/>
      <c r="J3" s="197"/>
      <c r="K3" s="197"/>
      <c r="L3" s="197"/>
      <c r="M3" s="197"/>
      <c r="N3" s="197"/>
      <c r="O3" s="197"/>
      <c r="P3" s="197"/>
      <c r="Q3" s="197"/>
      <c r="R3" s="197"/>
      <c r="S3" s="197"/>
      <c r="T3" s="197"/>
      <c r="U3" s="197"/>
      <c r="V3" s="197"/>
      <c r="W3" s="197"/>
      <c r="X3" s="197"/>
      <c r="Y3" s="197"/>
      <c r="Z3" s="197"/>
      <c r="AA3" s="197"/>
      <c r="AB3" s="197"/>
      <c r="AC3" s="197"/>
      <c r="AD3" s="197"/>
      <c r="AE3" s="197"/>
      <c r="AF3" s="197"/>
      <c r="AG3" s="197"/>
      <c r="AH3" s="197"/>
      <c r="AI3" s="197"/>
      <c r="AJ3" s="196"/>
      <c r="AK3" s="170" t="s">
        <v>76</v>
      </c>
      <c r="AL3" s="198"/>
      <c r="AM3" s="199"/>
      <c r="AN3" s="104" t="s">
        <v>77</v>
      </c>
      <c r="AO3" s="36"/>
      <c r="AP3" s="36"/>
      <c r="AQ3" s="36"/>
    </row>
    <row r="4" spans="1:43" ht="27" customHeight="1">
      <c r="A4" s="202"/>
      <c r="B4" s="204"/>
      <c r="C4" s="202"/>
      <c r="D4" s="203"/>
      <c r="E4" s="203"/>
      <c r="F4" s="203"/>
      <c r="G4" s="203"/>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4"/>
      <c r="AK4" s="170" t="s">
        <v>78</v>
      </c>
      <c r="AL4" s="198"/>
      <c r="AM4" s="199"/>
      <c r="AN4" s="106">
        <v>45909</v>
      </c>
      <c r="AO4" s="36"/>
      <c r="AP4" s="36"/>
      <c r="AQ4" s="36"/>
    </row>
    <row r="5" spans="1:43" ht="27" customHeight="1">
      <c r="A5" s="37"/>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9"/>
      <c r="AK5" s="83"/>
      <c r="AL5" s="36"/>
      <c r="AM5" s="36"/>
      <c r="AN5" s="36"/>
      <c r="AO5" s="36"/>
      <c r="AP5" s="36"/>
      <c r="AQ5" s="36"/>
    </row>
    <row r="6" spans="1:43" ht="36" customHeight="1">
      <c r="A6" s="171" t="s">
        <v>79</v>
      </c>
      <c r="B6" s="205"/>
      <c r="C6" s="40">
        <v>46055</v>
      </c>
      <c r="D6" s="41"/>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9"/>
      <c r="AK6" s="38"/>
      <c r="AL6" s="36"/>
      <c r="AM6" s="36"/>
      <c r="AN6" s="36"/>
      <c r="AO6" s="36"/>
      <c r="AP6" s="36"/>
      <c r="AQ6" s="36"/>
    </row>
    <row r="7" spans="1:43" ht="17.25" customHeight="1">
      <c r="A7" s="42"/>
      <c r="B7" s="38"/>
      <c r="C7" s="38"/>
      <c r="D7" s="38"/>
      <c r="E7" s="38"/>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9"/>
      <c r="AK7" s="38"/>
      <c r="AL7" s="36"/>
      <c r="AM7" s="36"/>
      <c r="AN7" s="36"/>
      <c r="AO7" s="36"/>
      <c r="AP7" s="36"/>
      <c r="AQ7" s="36"/>
    </row>
    <row r="8" spans="1:43" ht="59.25" customHeight="1">
      <c r="A8" s="160" t="s">
        <v>80</v>
      </c>
      <c r="B8" s="205"/>
      <c r="C8" s="172" t="s">
        <v>81</v>
      </c>
      <c r="D8" s="205"/>
      <c r="E8" s="205"/>
      <c r="F8" s="205"/>
      <c r="G8" s="205"/>
      <c r="H8" s="206"/>
      <c r="I8" s="38"/>
      <c r="J8" s="38"/>
      <c r="K8" s="38"/>
      <c r="L8" s="38"/>
      <c r="T8" s="38"/>
      <c r="U8" s="38"/>
      <c r="V8" s="38"/>
      <c r="W8" s="38"/>
      <c r="X8" s="38"/>
      <c r="Y8" s="38"/>
      <c r="Z8" s="38"/>
      <c r="AA8" s="38"/>
      <c r="AB8" s="38"/>
      <c r="AC8" s="38"/>
      <c r="AD8" s="38"/>
      <c r="AE8" s="38"/>
      <c r="AF8" s="38"/>
      <c r="AG8" s="38"/>
      <c r="AH8" s="38"/>
      <c r="AI8" s="38"/>
      <c r="AJ8" s="39"/>
      <c r="AK8" s="38"/>
      <c r="AL8" s="36"/>
      <c r="AM8" s="36"/>
      <c r="AN8" s="36"/>
      <c r="AO8" s="36"/>
      <c r="AP8" s="36"/>
      <c r="AQ8" s="36"/>
    </row>
    <row r="9" spans="1:43" ht="13.5" customHeight="1">
      <c r="A9" s="43"/>
      <c r="B9" s="44"/>
      <c r="C9" s="44"/>
      <c r="D9" s="44"/>
      <c r="E9" s="44"/>
      <c r="F9" s="44"/>
      <c r="G9" s="44"/>
      <c r="H9" s="44"/>
      <c r="I9" s="44"/>
      <c r="J9" s="44"/>
      <c r="K9" s="44"/>
      <c r="L9" s="44"/>
      <c r="M9" s="44"/>
      <c r="N9" s="44"/>
      <c r="O9" s="44"/>
      <c r="P9" s="44"/>
      <c r="Q9" s="44"/>
      <c r="R9" s="44"/>
      <c r="S9" s="44"/>
      <c r="T9" s="38"/>
      <c r="U9" s="38"/>
      <c r="V9" s="38"/>
      <c r="W9" s="38"/>
      <c r="X9" s="38"/>
      <c r="Y9" s="38"/>
      <c r="Z9" s="38"/>
      <c r="AA9" s="38"/>
      <c r="AB9" s="38"/>
      <c r="AC9" s="38"/>
      <c r="AD9" s="38"/>
      <c r="AE9" s="38"/>
      <c r="AF9" s="38"/>
      <c r="AG9" s="38"/>
      <c r="AH9" s="38"/>
      <c r="AI9" s="38"/>
      <c r="AJ9" s="39"/>
      <c r="AK9" s="38"/>
      <c r="AL9" s="36"/>
      <c r="AM9" s="36"/>
      <c r="AN9" s="36"/>
      <c r="AO9" s="36"/>
      <c r="AP9" s="36"/>
      <c r="AQ9" s="36"/>
    </row>
    <row r="10" spans="1:43" ht="59.25" customHeight="1">
      <c r="A10" s="160" t="s">
        <v>82</v>
      </c>
      <c r="B10" s="205"/>
      <c r="C10" s="161" t="s">
        <v>83</v>
      </c>
      <c r="D10" s="205"/>
      <c r="E10" s="205"/>
      <c r="F10" s="205"/>
      <c r="G10" s="205"/>
      <c r="H10" s="205"/>
      <c r="I10" s="205"/>
      <c r="J10" s="206"/>
      <c r="K10" s="45"/>
      <c r="L10" s="45"/>
      <c r="M10" s="45"/>
      <c r="N10" s="45"/>
      <c r="O10" s="38"/>
      <c r="P10" s="38"/>
      <c r="Q10" s="38"/>
      <c r="R10" s="38"/>
      <c r="S10" s="38"/>
      <c r="T10" s="38"/>
      <c r="U10" s="38"/>
      <c r="V10" s="38"/>
      <c r="W10" s="38"/>
      <c r="X10" s="38"/>
      <c r="Y10" s="38"/>
      <c r="Z10" s="38"/>
      <c r="AA10" s="38"/>
      <c r="AB10" s="38"/>
      <c r="AC10" s="38"/>
      <c r="AD10" s="38"/>
      <c r="AE10" s="38"/>
      <c r="AF10" s="38"/>
      <c r="AG10" s="38"/>
      <c r="AH10" s="38"/>
      <c r="AI10" s="38"/>
      <c r="AJ10" s="39"/>
      <c r="AK10" s="38"/>
      <c r="AL10" s="36"/>
      <c r="AM10" s="36"/>
      <c r="AN10" s="36"/>
      <c r="AO10" s="36"/>
      <c r="AP10" s="36"/>
      <c r="AQ10" s="36"/>
    </row>
    <row r="11" spans="1:43" ht="78" customHeight="1">
      <c r="A11" s="160" t="s">
        <v>84</v>
      </c>
      <c r="B11" s="205"/>
      <c r="C11" s="161" t="s">
        <v>85</v>
      </c>
      <c r="D11" s="205"/>
      <c r="E11" s="205"/>
      <c r="F11" s="205"/>
      <c r="G11" s="205"/>
      <c r="H11" s="205"/>
      <c r="I11" s="205"/>
      <c r="J11" s="206"/>
      <c r="K11" s="45"/>
      <c r="L11" s="45"/>
      <c r="M11" s="45"/>
      <c r="N11" s="45"/>
      <c r="O11" s="38"/>
      <c r="P11" s="38"/>
      <c r="Q11" s="38"/>
      <c r="R11" s="38"/>
      <c r="S11" s="38"/>
      <c r="T11" s="38"/>
      <c r="U11" s="38"/>
      <c r="V11" s="38"/>
      <c r="W11" s="38"/>
      <c r="X11" s="38"/>
      <c r="Y11" s="38"/>
      <c r="Z11" s="38"/>
      <c r="AA11" s="38"/>
      <c r="AB11" s="38"/>
      <c r="AC11" s="38"/>
      <c r="AD11" s="38"/>
      <c r="AE11" s="38"/>
      <c r="AF11" s="38"/>
      <c r="AG11" s="38"/>
      <c r="AH11" s="38"/>
      <c r="AI11" s="38"/>
      <c r="AJ11" s="39"/>
      <c r="AK11" s="38"/>
      <c r="AL11" s="36"/>
      <c r="AM11" s="36"/>
      <c r="AN11" s="36"/>
      <c r="AO11" s="36"/>
      <c r="AP11" s="36"/>
      <c r="AQ11" s="36"/>
    </row>
    <row r="12" spans="1:43" ht="15.75" customHeight="1">
      <c r="A12" s="38"/>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9"/>
      <c r="AK12" s="38"/>
      <c r="AL12" s="36"/>
      <c r="AM12" s="36"/>
      <c r="AN12" s="36"/>
      <c r="AO12" s="36"/>
      <c r="AP12" s="36"/>
      <c r="AQ12" s="36"/>
    </row>
    <row r="13" spans="1:43" ht="15.75" customHeight="1">
      <c r="A13" s="46"/>
      <c r="B13" s="38"/>
      <c r="C13" s="38"/>
      <c r="D13" s="38"/>
      <c r="E13" s="38"/>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38"/>
      <c r="AG13" s="84"/>
      <c r="AH13" s="84"/>
      <c r="AI13" s="84"/>
      <c r="AJ13" s="85"/>
      <c r="AK13" s="86"/>
      <c r="AL13" s="36"/>
      <c r="AM13" s="36"/>
      <c r="AN13" s="36"/>
      <c r="AO13" s="36"/>
      <c r="AP13" s="36"/>
      <c r="AQ13" s="36"/>
    </row>
    <row r="14" spans="1:43" ht="14.45">
      <c r="A14" s="164" t="s">
        <v>86</v>
      </c>
      <c r="B14" s="207"/>
      <c r="C14" s="207"/>
      <c r="D14" s="208"/>
      <c r="E14" s="164" t="s">
        <v>87</v>
      </c>
      <c r="F14" s="207"/>
      <c r="G14" s="207"/>
      <c r="H14" s="207"/>
      <c r="I14" s="207"/>
      <c r="J14" s="207"/>
      <c r="K14" s="207"/>
      <c r="L14" s="207"/>
      <c r="M14" s="207"/>
      <c r="N14" s="207"/>
      <c r="O14" s="207"/>
      <c r="P14" s="207"/>
      <c r="Q14" s="207"/>
      <c r="R14" s="207"/>
      <c r="S14" s="207"/>
      <c r="T14" s="207"/>
      <c r="U14" s="207"/>
      <c r="V14" s="207"/>
      <c r="W14" s="207"/>
      <c r="X14" s="207"/>
      <c r="Y14" s="207"/>
      <c r="Z14" s="207"/>
      <c r="AA14" s="207"/>
      <c r="AB14" s="207"/>
      <c r="AC14" s="207"/>
      <c r="AD14" s="207"/>
      <c r="AE14" s="208"/>
      <c r="AF14" s="47"/>
      <c r="AG14" s="127" t="s">
        <v>88</v>
      </c>
      <c r="AH14" s="197"/>
      <c r="AI14" s="197"/>
      <c r="AJ14" s="197"/>
      <c r="AK14" s="196"/>
      <c r="AL14" s="36"/>
      <c r="AM14" s="127" t="s">
        <v>89</v>
      </c>
      <c r="AN14" s="196"/>
      <c r="AO14" s="36"/>
      <c r="AP14" s="36"/>
      <c r="AQ14" s="36"/>
    </row>
    <row r="15" spans="1:43" ht="14.45">
      <c r="A15" s="128" t="s">
        <v>90</v>
      </c>
      <c r="B15" s="122" t="s">
        <v>91</v>
      </c>
      <c r="C15" s="122" t="s">
        <v>92</v>
      </c>
      <c r="D15" s="136" t="s">
        <v>93</v>
      </c>
      <c r="E15" s="137" t="s">
        <v>94</v>
      </c>
      <c r="F15" s="198"/>
      <c r="G15" s="198"/>
      <c r="H15" s="199"/>
      <c r="I15" s="167" t="s">
        <v>95</v>
      </c>
      <c r="J15" s="198"/>
      <c r="K15" s="198"/>
      <c r="L15" s="198"/>
      <c r="M15" s="198"/>
      <c r="N15" s="198"/>
      <c r="O15" s="198"/>
      <c r="P15" s="198"/>
      <c r="Q15" s="198"/>
      <c r="R15" s="198"/>
      <c r="S15" s="198"/>
      <c r="T15" s="198"/>
      <c r="U15" s="198"/>
      <c r="V15" s="198"/>
      <c r="W15" s="198"/>
      <c r="X15" s="48"/>
      <c r="Y15" s="48"/>
      <c r="Z15" s="167" t="s">
        <v>96</v>
      </c>
      <c r="AA15" s="198"/>
      <c r="AB15" s="198"/>
      <c r="AC15" s="198"/>
      <c r="AD15" s="198"/>
      <c r="AE15" s="209"/>
      <c r="AF15" s="47"/>
      <c r="AG15" s="200"/>
      <c r="AH15" s="210"/>
      <c r="AI15" s="210"/>
      <c r="AJ15" s="210"/>
      <c r="AK15" s="201"/>
      <c r="AL15" s="36"/>
      <c r="AM15" s="200"/>
      <c r="AN15" s="201"/>
      <c r="AO15" s="49"/>
      <c r="AP15" s="49"/>
      <c r="AQ15" s="49"/>
    </row>
    <row r="16" spans="1:43" ht="32.25" customHeight="1">
      <c r="A16" s="211"/>
      <c r="B16" s="212"/>
      <c r="C16" s="212"/>
      <c r="D16" s="213"/>
      <c r="E16" s="138" t="s">
        <v>97</v>
      </c>
      <c r="F16" s="214"/>
      <c r="G16" s="214"/>
      <c r="H16" s="215"/>
      <c r="I16" s="122" t="s">
        <v>98</v>
      </c>
      <c r="J16" s="122" t="s">
        <v>99</v>
      </c>
      <c r="K16" s="122" t="s">
        <v>100</v>
      </c>
      <c r="L16" s="122" t="s">
        <v>101</v>
      </c>
      <c r="M16" s="122" t="s">
        <v>102</v>
      </c>
      <c r="N16" s="122" t="s">
        <v>103</v>
      </c>
      <c r="O16" s="110" t="s">
        <v>104</v>
      </c>
      <c r="P16" s="110" t="s">
        <v>105</v>
      </c>
      <c r="Q16" s="110" t="s">
        <v>106</v>
      </c>
      <c r="R16" s="122" t="s">
        <v>107</v>
      </c>
      <c r="S16" s="140" t="s">
        <v>108</v>
      </c>
      <c r="T16" s="122" t="s">
        <v>109</v>
      </c>
      <c r="U16" s="122" t="s">
        <v>110</v>
      </c>
      <c r="V16" s="122" t="s">
        <v>111</v>
      </c>
      <c r="W16" s="122" t="s">
        <v>112</v>
      </c>
      <c r="X16" s="122" t="s">
        <v>113</v>
      </c>
      <c r="Y16" s="87"/>
      <c r="Z16" s="140" t="s">
        <v>114</v>
      </c>
      <c r="AA16" s="122" t="s">
        <v>115</v>
      </c>
      <c r="AB16" s="122" t="s">
        <v>116</v>
      </c>
      <c r="AC16" s="122" t="s">
        <v>55</v>
      </c>
      <c r="AD16" s="129" t="s">
        <v>117</v>
      </c>
      <c r="AE16" s="209"/>
      <c r="AF16" s="50"/>
      <c r="AG16" s="202"/>
      <c r="AH16" s="203"/>
      <c r="AI16" s="203"/>
      <c r="AJ16" s="203"/>
      <c r="AK16" s="204"/>
      <c r="AL16" s="49"/>
      <c r="AM16" s="202"/>
      <c r="AN16" s="204"/>
      <c r="AO16" s="49"/>
      <c r="AP16" s="36"/>
      <c r="AQ16" s="49"/>
    </row>
    <row r="17" spans="1:43" ht="102" customHeight="1">
      <c r="A17" s="211"/>
      <c r="B17" s="212"/>
      <c r="C17" s="212"/>
      <c r="D17" s="213"/>
      <c r="E17" s="51" t="s">
        <v>0</v>
      </c>
      <c r="F17" s="87" t="s">
        <v>1</v>
      </c>
      <c r="G17" s="88"/>
      <c r="H17" s="89" t="s">
        <v>118</v>
      </c>
      <c r="I17" s="216"/>
      <c r="J17" s="216"/>
      <c r="K17" s="216"/>
      <c r="L17" s="216"/>
      <c r="M17" s="216"/>
      <c r="N17" s="216"/>
      <c r="O17" s="216"/>
      <c r="P17" s="216"/>
      <c r="Q17" s="216"/>
      <c r="R17" s="216"/>
      <c r="S17" s="216"/>
      <c r="T17" s="216"/>
      <c r="U17" s="216"/>
      <c r="V17" s="216"/>
      <c r="W17" s="216"/>
      <c r="X17" s="216"/>
      <c r="Y17" s="90"/>
      <c r="Z17" s="216"/>
      <c r="AA17" s="216"/>
      <c r="AB17" s="216"/>
      <c r="AC17" s="216"/>
      <c r="AD17" s="52" t="s">
        <v>119</v>
      </c>
      <c r="AE17" s="53" t="s">
        <v>120</v>
      </c>
      <c r="AF17" s="50"/>
      <c r="AG17" s="51" t="s">
        <v>121</v>
      </c>
      <c r="AH17" s="90" t="s">
        <v>122</v>
      </c>
      <c r="AI17" s="90" t="s">
        <v>123</v>
      </c>
      <c r="AJ17" s="90" t="s">
        <v>124</v>
      </c>
      <c r="AK17" s="91" t="s">
        <v>125</v>
      </c>
      <c r="AL17" s="49"/>
      <c r="AM17" s="51" t="s">
        <v>126</v>
      </c>
      <c r="AN17" s="91" t="s">
        <v>127</v>
      </c>
      <c r="AO17" s="49"/>
      <c r="AP17" s="36"/>
      <c r="AQ17" s="49"/>
    </row>
    <row r="18" spans="1:43" ht="31.15" customHeight="1">
      <c r="A18" s="139">
        <v>1</v>
      </c>
      <c r="B18" s="132" t="s">
        <v>128</v>
      </c>
      <c r="C18" s="132" t="s">
        <v>129</v>
      </c>
      <c r="D18" s="132" t="s">
        <v>130</v>
      </c>
      <c r="E18" s="173" t="s">
        <v>12</v>
      </c>
      <c r="F18" s="151" t="s">
        <v>13</v>
      </c>
      <c r="G18" s="130" t="str">
        <f>+CONCATENATE(E18," - ",F18)</f>
        <v>BAJA - MAYOR</v>
      </c>
      <c r="H18" s="131" t="str">
        <f>+VLOOKUP(G18,Datos!D3:E17,2,FALSE)</f>
        <v>ALTO</v>
      </c>
      <c r="I18" s="125" t="s">
        <v>131</v>
      </c>
      <c r="J18" s="125" t="s">
        <v>132</v>
      </c>
      <c r="K18" s="125" t="s">
        <v>133</v>
      </c>
      <c r="L18" s="125" t="s">
        <v>134</v>
      </c>
      <c r="M18" s="125" t="s">
        <v>135</v>
      </c>
      <c r="N18" s="125" t="s">
        <v>136</v>
      </c>
      <c r="O18" s="54" t="s">
        <v>3</v>
      </c>
      <c r="P18" s="55" t="s">
        <v>4</v>
      </c>
      <c r="Q18" s="56">
        <f>IF(P18="ASIGNADO",15,IF(P18="NO ASIGNADO",0,"0"))</f>
        <v>15</v>
      </c>
      <c r="R18" s="111">
        <f>SUM(Q18:Q24)</f>
        <v>100</v>
      </c>
      <c r="S18" s="121" t="s">
        <v>137</v>
      </c>
      <c r="T18" s="119">
        <f>IF(T21="DÉBIL",0,IF(T21="MODERADO",50,IF(T21="FUERTE",100,"")))</f>
        <v>100</v>
      </c>
      <c r="U18" s="118" t="str">
        <f>IF(AND(R21="FUERTE",S18="FUERTE (SIEMPRE SE EJECUTA)"),"NO","SÍ")</f>
        <v>NO</v>
      </c>
      <c r="V18" s="112" t="str" cm="1">
        <f t="array" ref="V18">_xlfn.IFS(AVERAGE(T18,T25,T32,T39,T46,T53)=100,"FUERTE",AVERAGE(T18,T25,T32,T39,T46,T53)&lt;50,"DÉBIL",AVERAGE(T18,T25,T32,T39,T46,T53)&gt;=50,"MODERADO")</f>
        <v>FUERTE</v>
      </c>
      <c r="W18" s="162" t="s">
        <v>62</v>
      </c>
      <c r="X18" s="150" t="str">
        <f>IF(AND(E18="MUY BAJA",W21=2),"MUY BAJA",IF(AND(E18="BAJA",W21=2),"MUY BAJA",IF(AND(E18="MEDIA",W21=2),"MUY BAJA",IF(AND(E18="ALTA",W21=2),"BAJA",IF(AND(E18="MUY ALTA",W21=2),"MEDIA",IF(AND(E18="MUY BAJA",W21=1),"MUY BAJA",IF(AND(E18="BAJA",W21=1),"MUY BAJA",IF(AND(E18="MEDIA",W21=1),"BAJA",IF(AND(E18="ALTA",W21=1),"MEDIA",IF(AND(E18="MUY ALTA",W21=1),"ALTA",E18))))))))))</f>
        <v>MUY BAJA</v>
      </c>
      <c r="Y18" s="130" t="str">
        <f>+CONCATENATE(X18," - ",F18)</f>
        <v>MUY BAJA - MAYOR</v>
      </c>
      <c r="Z18" s="131" t="str">
        <f>+VLOOKUP(Y18,Datos!$D$3:$E$17,2,FALSE)</f>
        <v>ALTO</v>
      </c>
      <c r="AA18" s="151" t="s">
        <v>45</v>
      </c>
      <c r="AB18" s="152" t="s">
        <v>138</v>
      </c>
      <c r="AC18" s="153"/>
      <c r="AD18" s="157" t="s">
        <v>139</v>
      </c>
      <c r="AE18" s="158" t="s">
        <v>140</v>
      </c>
      <c r="AF18" s="57"/>
      <c r="AG18" s="163">
        <v>46153</v>
      </c>
      <c r="AH18" s="109" t="s">
        <v>141</v>
      </c>
      <c r="AI18" s="109" t="s">
        <v>142</v>
      </c>
      <c r="AJ18" s="109" t="s">
        <v>143</v>
      </c>
      <c r="AK18" s="166" t="s">
        <v>144</v>
      </c>
      <c r="AL18" s="36"/>
      <c r="AM18" s="155" t="s">
        <v>145</v>
      </c>
      <c r="AN18" s="193" t="s">
        <v>146</v>
      </c>
      <c r="AO18" s="36"/>
      <c r="AP18" s="36"/>
      <c r="AQ18" s="36"/>
    </row>
    <row r="19" spans="1:43" ht="31.15" customHeight="1">
      <c r="A19" s="211"/>
      <c r="B19" s="212"/>
      <c r="C19" s="212"/>
      <c r="D19" s="212"/>
      <c r="E19" s="217"/>
      <c r="F19" s="212"/>
      <c r="G19" s="212"/>
      <c r="H19" s="212"/>
      <c r="I19" s="212"/>
      <c r="J19" s="212"/>
      <c r="K19" s="212"/>
      <c r="L19" s="212"/>
      <c r="M19" s="212"/>
      <c r="N19" s="212"/>
      <c r="O19" s="58" t="s">
        <v>9</v>
      </c>
      <c r="P19" s="59" t="s">
        <v>10</v>
      </c>
      <c r="Q19" s="60">
        <f>IF(P19="ADECUADO",15,IF(P19="INADECUADO",0,"0"))</f>
        <v>15</v>
      </c>
      <c r="R19" s="218"/>
      <c r="S19" s="212"/>
      <c r="T19" s="212"/>
      <c r="U19" s="212"/>
      <c r="V19" s="113"/>
      <c r="W19" s="216"/>
      <c r="X19" s="212"/>
      <c r="Y19" s="212"/>
      <c r="Z19" s="212"/>
      <c r="AA19" s="212"/>
      <c r="AB19" s="213"/>
      <c r="AC19" s="200"/>
      <c r="AD19" s="212"/>
      <c r="AE19" s="213"/>
      <c r="AF19" s="57"/>
      <c r="AG19" s="211"/>
      <c r="AH19" s="212"/>
      <c r="AI19" s="212"/>
      <c r="AJ19" s="212"/>
      <c r="AK19" s="213"/>
      <c r="AL19" s="36"/>
      <c r="AM19" s="211"/>
      <c r="AN19" s="194"/>
      <c r="AO19" s="36"/>
      <c r="AP19" s="36"/>
      <c r="AQ19" s="36"/>
    </row>
    <row r="20" spans="1:43" ht="54" customHeight="1">
      <c r="A20" s="211"/>
      <c r="B20" s="212"/>
      <c r="C20" s="212"/>
      <c r="D20" s="212"/>
      <c r="E20" s="217"/>
      <c r="F20" s="212"/>
      <c r="G20" s="212"/>
      <c r="H20" s="212"/>
      <c r="I20" s="212"/>
      <c r="J20" s="212"/>
      <c r="K20" s="212"/>
      <c r="L20" s="212"/>
      <c r="M20" s="212"/>
      <c r="N20" s="212"/>
      <c r="O20" s="61" t="s">
        <v>16</v>
      </c>
      <c r="P20" s="59" t="s">
        <v>17</v>
      </c>
      <c r="Q20" s="60">
        <f>IF(P20="OPORTUNA",15,IF(P20="INOPORTUNA",0,"0"))</f>
        <v>15</v>
      </c>
      <c r="R20" s="218"/>
      <c r="S20" s="212"/>
      <c r="T20" s="216"/>
      <c r="U20" s="212"/>
      <c r="V20" s="113"/>
      <c r="W20" s="62" t="s">
        <v>147</v>
      </c>
      <c r="X20" s="212"/>
      <c r="Y20" s="212"/>
      <c r="Z20" s="212"/>
      <c r="AA20" s="212"/>
      <c r="AB20" s="213"/>
      <c r="AC20" s="200"/>
      <c r="AD20" s="212"/>
      <c r="AE20" s="213"/>
      <c r="AF20" s="57"/>
      <c r="AG20" s="211"/>
      <c r="AH20" s="212"/>
      <c r="AI20" s="212"/>
      <c r="AJ20" s="212"/>
      <c r="AK20" s="213"/>
      <c r="AL20" s="36"/>
      <c r="AM20" s="211"/>
      <c r="AN20" s="194"/>
      <c r="AO20" s="36"/>
      <c r="AP20" s="36"/>
      <c r="AQ20" s="36"/>
    </row>
    <row r="21" spans="1:43" ht="90.75" customHeight="1">
      <c r="A21" s="211"/>
      <c r="B21" s="212"/>
      <c r="C21" s="212"/>
      <c r="D21" s="212"/>
      <c r="E21" s="217"/>
      <c r="F21" s="212"/>
      <c r="G21" s="212"/>
      <c r="H21" s="212"/>
      <c r="I21" s="212"/>
      <c r="J21" s="212"/>
      <c r="K21" s="212"/>
      <c r="L21" s="212"/>
      <c r="M21" s="212"/>
      <c r="N21" s="212"/>
      <c r="O21" s="58" t="s">
        <v>23</v>
      </c>
      <c r="P21" s="59" t="s">
        <v>24</v>
      </c>
      <c r="Q21" s="60">
        <f>IF(P21="PREVENIR",15,IF(P21="DETECTAR",10,IF(P21="NO ES UN CONTROL",0,"0")))</f>
        <v>15</v>
      </c>
      <c r="R21" s="115" t="str">
        <f>IF(R18&lt;86,"DÉBIL",IF(R18&lt;96,"MODERADO",IF(R18&lt;101,"FUERTE","")))</f>
        <v>FUERTE</v>
      </c>
      <c r="S21" s="212"/>
      <c r="T21" s="120" t="str">
        <f>IF(AND(R21="FUERTE",S18="FUERTE (SIEMPRE SE EJECUTA)"),"FUERTE",IF(OR(R21="DÉBIL",S18="DÉBIL (NO SE EJECUTA)"),"DÉBIL",IF(OR(R21="MODERADO",S18="MODERADO (ALGUNAS VECES)"),"MODERADO")))</f>
        <v>FUERTE</v>
      </c>
      <c r="U21" s="212"/>
      <c r="V21" s="113"/>
      <c r="W21" s="154">
        <f>IF(AND($V$18="FUERTE",$W$18="DIRECTAMENTE"),2,IF(AND($V$18="FUERTE",$W$18="DIRECTAMENTE"),2,IF(AND($V$18="FUERTE",$W$18="DIRECTAMENTE"),2,IF(AND($V$18="FUERTE",$W$18="NO DISMINUYE"),0,IF(AND($V$18="MODERADO",$W$18="DIRECTAMENTE"),1,IF(AND($V$18="MODERADO",$W$18="DIRECTAMENTE"),1,IF(AND($V$18="MODERADO",$W$18="DIRECTAMENTE"),1,IF(AND($V$18="MODERADO",$W$18="NO DISMINUYE"),0,"N/A"))))))))</f>
        <v>2</v>
      </c>
      <c r="X21" s="212"/>
      <c r="Y21" s="212"/>
      <c r="Z21" s="212"/>
      <c r="AA21" s="212"/>
      <c r="AB21" s="213"/>
      <c r="AC21" s="200"/>
      <c r="AD21" s="212"/>
      <c r="AE21" s="146" t="s">
        <v>148</v>
      </c>
      <c r="AF21" s="63"/>
      <c r="AG21" s="211"/>
      <c r="AH21" s="212"/>
      <c r="AI21" s="212"/>
      <c r="AJ21" s="212"/>
      <c r="AK21" s="213"/>
      <c r="AL21" s="36"/>
      <c r="AM21" s="211"/>
      <c r="AN21" s="194"/>
      <c r="AO21" s="36"/>
      <c r="AP21" s="36"/>
      <c r="AQ21" s="36"/>
    </row>
    <row r="22" spans="1:43" ht="57.75" customHeight="1">
      <c r="A22" s="211"/>
      <c r="B22" s="212"/>
      <c r="C22" s="212"/>
      <c r="D22" s="212"/>
      <c r="E22" s="217"/>
      <c r="F22" s="212"/>
      <c r="G22" s="212"/>
      <c r="H22" s="212"/>
      <c r="I22" s="212"/>
      <c r="J22" s="212"/>
      <c r="K22" s="212"/>
      <c r="L22" s="212"/>
      <c r="M22" s="212"/>
      <c r="N22" s="212"/>
      <c r="O22" s="58" t="s">
        <v>29</v>
      </c>
      <c r="P22" s="59" t="s">
        <v>30</v>
      </c>
      <c r="Q22" s="60">
        <f>IF(P22="CONFIABLE",15,IF(P22="NO CONFIABLE",0,"0"))</f>
        <v>15</v>
      </c>
      <c r="R22" s="218"/>
      <c r="S22" s="212"/>
      <c r="T22" s="212"/>
      <c r="U22" s="212"/>
      <c r="V22" s="113"/>
      <c r="W22" s="212"/>
      <c r="X22" s="212"/>
      <c r="Y22" s="212"/>
      <c r="Z22" s="212"/>
      <c r="AA22" s="212"/>
      <c r="AB22" s="213"/>
      <c r="AC22" s="200"/>
      <c r="AD22" s="212"/>
      <c r="AE22" s="219"/>
      <c r="AF22" s="63"/>
      <c r="AG22" s="211"/>
      <c r="AH22" s="212"/>
      <c r="AI22" s="212"/>
      <c r="AJ22" s="212"/>
      <c r="AK22" s="213"/>
      <c r="AL22" s="36"/>
      <c r="AM22" s="211"/>
      <c r="AN22" s="194"/>
      <c r="AO22" s="36"/>
      <c r="AP22" s="36"/>
      <c r="AQ22" s="36"/>
    </row>
    <row r="23" spans="1:43" ht="36.75" customHeight="1">
      <c r="A23" s="211"/>
      <c r="B23" s="212"/>
      <c r="C23" s="212"/>
      <c r="D23" s="212"/>
      <c r="E23" s="217"/>
      <c r="F23" s="212"/>
      <c r="G23" s="212"/>
      <c r="H23" s="212"/>
      <c r="I23" s="212"/>
      <c r="J23" s="212"/>
      <c r="K23" s="212"/>
      <c r="L23" s="212"/>
      <c r="M23" s="212"/>
      <c r="N23" s="212"/>
      <c r="O23" s="58" t="s">
        <v>34</v>
      </c>
      <c r="P23" s="59" t="s">
        <v>35</v>
      </c>
      <c r="Q23" s="60">
        <f>IF(P23="SE INVESTIGAN Y SE RESUELVEN OPORTUNAMENTE",15,IF(P23="NO SE INVESTIGAN Y SE RESUELVEN OPORTUNAMENTE",0,"0"))</f>
        <v>15</v>
      </c>
      <c r="R23" s="218"/>
      <c r="S23" s="212"/>
      <c r="T23" s="212"/>
      <c r="U23" s="212"/>
      <c r="V23" s="113"/>
      <c r="W23" s="212"/>
      <c r="X23" s="212"/>
      <c r="Y23" s="212"/>
      <c r="Z23" s="212"/>
      <c r="AA23" s="212"/>
      <c r="AB23" s="213"/>
      <c r="AC23" s="200"/>
      <c r="AD23" s="212"/>
      <c r="AE23" s="165" t="s">
        <v>149</v>
      </c>
      <c r="AF23" s="57"/>
      <c r="AG23" s="211"/>
      <c r="AH23" s="212"/>
      <c r="AI23" s="212"/>
      <c r="AJ23" s="212"/>
      <c r="AK23" s="213"/>
      <c r="AL23" s="36"/>
      <c r="AM23" s="211"/>
      <c r="AN23" s="194"/>
      <c r="AO23" s="36"/>
      <c r="AP23" s="36"/>
      <c r="AQ23" s="36"/>
    </row>
    <row r="24" spans="1:43" ht="75.75" customHeight="1">
      <c r="A24" s="211"/>
      <c r="B24" s="220"/>
      <c r="C24" s="220"/>
      <c r="D24" s="220"/>
      <c r="E24" s="217"/>
      <c r="F24" s="212"/>
      <c r="G24" s="212"/>
      <c r="H24" s="212"/>
      <c r="I24" s="216"/>
      <c r="J24" s="216"/>
      <c r="K24" s="216"/>
      <c r="L24" s="216"/>
      <c r="M24" s="216"/>
      <c r="N24" s="216"/>
      <c r="O24" s="64" t="s">
        <v>38</v>
      </c>
      <c r="P24" s="65" t="s">
        <v>39</v>
      </c>
      <c r="Q24" s="66">
        <f>IF(P24="COMPLETA",10,IF(P24="INCOMPLETA",5,IF(P24="NO EXISTE",0,"0")))</f>
        <v>10</v>
      </c>
      <c r="R24" s="221"/>
      <c r="S24" s="220"/>
      <c r="T24" s="220"/>
      <c r="U24" s="220"/>
      <c r="V24" s="113"/>
      <c r="W24" s="212"/>
      <c r="X24" s="212"/>
      <c r="Y24" s="212"/>
      <c r="Z24" s="212"/>
      <c r="AA24" s="212"/>
      <c r="AB24" s="213"/>
      <c r="AC24" s="200"/>
      <c r="AD24" s="220"/>
      <c r="AE24" s="222"/>
      <c r="AF24" s="57"/>
      <c r="AG24" s="223"/>
      <c r="AH24" s="220"/>
      <c r="AI24" s="220"/>
      <c r="AJ24" s="220"/>
      <c r="AK24" s="222"/>
      <c r="AL24" s="36"/>
      <c r="AM24" s="223"/>
      <c r="AN24" s="195"/>
      <c r="AO24" s="36"/>
      <c r="AP24" s="36"/>
      <c r="AQ24" s="36"/>
    </row>
    <row r="25" spans="1:43" ht="38.25" customHeight="1">
      <c r="A25" s="211"/>
      <c r="B25" s="123"/>
      <c r="C25" s="123"/>
      <c r="D25" s="123"/>
      <c r="E25" s="217"/>
      <c r="F25" s="212"/>
      <c r="G25" s="212"/>
      <c r="H25" s="212"/>
      <c r="I25" s="125" t="s">
        <v>150</v>
      </c>
      <c r="J25" s="125" t="s">
        <v>151</v>
      </c>
      <c r="K25" s="125" t="s">
        <v>152</v>
      </c>
      <c r="L25" s="125" t="s">
        <v>153</v>
      </c>
      <c r="M25" s="125" t="s">
        <v>154</v>
      </c>
      <c r="N25" s="125" t="s">
        <v>155</v>
      </c>
      <c r="O25" s="54" t="s">
        <v>3</v>
      </c>
      <c r="P25" s="55" t="s">
        <v>4</v>
      </c>
      <c r="Q25" s="56">
        <f>IF(P25="ASIGNADO",15,IF(P25="NO ASIGNADO",0,"0"))</f>
        <v>15</v>
      </c>
      <c r="R25" s="116">
        <f>SUM(Q25:Q31)</f>
        <v>100</v>
      </c>
      <c r="S25" s="117" t="s">
        <v>137</v>
      </c>
      <c r="T25" s="119">
        <f>IF(T28="DÉBIL",0,IF(T28="MODERADO",50,IF(T28="FUERTE",100,"")))</f>
        <v>100</v>
      </c>
      <c r="U25" s="118" t="str">
        <f>IF(AND(R28="FUERTE",S25="FUERTE (SIEMPRE SE EJECUTA)"),"NO","SÍ")</f>
        <v>NO</v>
      </c>
      <c r="V25" s="113"/>
      <c r="W25" s="212"/>
      <c r="X25" s="212"/>
      <c r="Y25" s="212"/>
      <c r="Z25" s="212"/>
      <c r="AA25" s="212"/>
      <c r="AB25" s="213"/>
      <c r="AC25" s="200"/>
      <c r="AD25" s="159"/>
      <c r="AE25" s="156"/>
      <c r="AF25" s="57"/>
      <c r="AG25" s="145">
        <v>46153</v>
      </c>
      <c r="AH25" s="141" t="s">
        <v>156</v>
      </c>
      <c r="AI25" s="109" t="s">
        <v>157</v>
      </c>
      <c r="AJ25" s="109" t="s">
        <v>143</v>
      </c>
      <c r="AK25" s="142" t="s">
        <v>158</v>
      </c>
      <c r="AL25" s="36"/>
      <c r="AM25" s="143" t="s">
        <v>159</v>
      </c>
      <c r="AN25" s="194" t="s">
        <v>160</v>
      </c>
      <c r="AO25" s="36"/>
      <c r="AP25" s="36"/>
      <c r="AQ25" s="36"/>
    </row>
    <row r="26" spans="1:43" ht="55.5" customHeight="1">
      <c r="A26" s="211"/>
      <c r="B26" s="212"/>
      <c r="C26" s="212"/>
      <c r="D26" s="212"/>
      <c r="E26" s="217"/>
      <c r="F26" s="212"/>
      <c r="G26" s="212"/>
      <c r="H26" s="212"/>
      <c r="I26" s="212"/>
      <c r="J26" s="212"/>
      <c r="K26" s="212"/>
      <c r="L26" s="212"/>
      <c r="M26" s="212"/>
      <c r="N26" s="212"/>
      <c r="O26" s="58" t="s">
        <v>9</v>
      </c>
      <c r="P26" s="59" t="s">
        <v>161</v>
      </c>
      <c r="Q26" s="60">
        <f>IF(P26="ADECUADO",15,IF(P26="INADECUADO",0,"0"))</f>
        <v>15</v>
      </c>
      <c r="R26" s="218"/>
      <c r="S26" s="212"/>
      <c r="T26" s="212"/>
      <c r="U26" s="212"/>
      <c r="V26" s="113"/>
      <c r="W26" s="212"/>
      <c r="X26" s="212"/>
      <c r="Y26" s="212"/>
      <c r="Z26" s="212"/>
      <c r="AA26" s="212"/>
      <c r="AB26" s="213"/>
      <c r="AC26" s="200"/>
      <c r="AD26" s="211"/>
      <c r="AE26" s="213"/>
      <c r="AF26" s="57"/>
      <c r="AG26" s="211"/>
      <c r="AH26" s="212"/>
      <c r="AI26" s="212"/>
      <c r="AJ26" s="212"/>
      <c r="AK26" s="213"/>
      <c r="AL26" s="36"/>
      <c r="AM26" s="211"/>
      <c r="AN26" s="194"/>
      <c r="AO26" s="36"/>
      <c r="AP26" s="36"/>
      <c r="AQ26" s="36"/>
    </row>
    <row r="27" spans="1:43" ht="85.5" customHeight="1">
      <c r="A27" s="211"/>
      <c r="B27" s="212"/>
      <c r="C27" s="212"/>
      <c r="D27" s="212"/>
      <c r="E27" s="217"/>
      <c r="F27" s="212"/>
      <c r="G27" s="212"/>
      <c r="H27" s="212"/>
      <c r="I27" s="212"/>
      <c r="J27" s="212"/>
      <c r="K27" s="212"/>
      <c r="L27" s="212"/>
      <c r="M27" s="212"/>
      <c r="N27" s="212"/>
      <c r="O27" s="61" t="s">
        <v>16</v>
      </c>
      <c r="P27" s="59" t="s">
        <v>17</v>
      </c>
      <c r="Q27" s="60">
        <f>IF(P27="OPORTUNA",15,IF(P27="INOPORTUNA",0,"0"))</f>
        <v>15</v>
      </c>
      <c r="R27" s="224"/>
      <c r="S27" s="212"/>
      <c r="T27" s="216"/>
      <c r="U27" s="212"/>
      <c r="V27" s="113"/>
      <c r="W27" s="212"/>
      <c r="X27" s="212"/>
      <c r="Y27" s="212"/>
      <c r="Z27" s="212"/>
      <c r="AA27" s="212"/>
      <c r="AB27" s="213"/>
      <c r="AC27" s="200"/>
      <c r="AD27" s="211"/>
      <c r="AE27" s="219"/>
      <c r="AF27" s="57"/>
      <c r="AG27" s="211"/>
      <c r="AH27" s="212"/>
      <c r="AI27" s="212"/>
      <c r="AJ27" s="212"/>
      <c r="AK27" s="213"/>
      <c r="AL27" s="36"/>
      <c r="AM27" s="211"/>
      <c r="AN27" s="194"/>
      <c r="AO27" s="36"/>
      <c r="AP27" s="36"/>
      <c r="AQ27" s="36"/>
    </row>
    <row r="28" spans="1:43" ht="130.5" customHeight="1">
      <c r="A28" s="211"/>
      <c r="B28" s="212"/>
      <c r="C28" s="212"/>
      <c r="D28" s="212"/>
      <c r="E28" s="217"/>
      <c r="F28" s="212"/>
      <c r="G28" s="212"/>
      <c r="H28" s="212"/>
      <c r="I28" s="212"/>
      <c r="J28" s="212"/>
      <c r="K28" s="212"/>
      <c r="L28" s="212"/>
      <c r="M28" s="212"/>
      <c r="N28" s="212"/>
      <c r="O28" s="58" t="s">
        <v>23</v>
      </c>
      <c r="P28" s="59" t="s">
        <v>24</v>
      </c>
      <c r="Q28" s="60">
        <f>IF(P28="PREVENIR",15,IF(P28="DETECTAR",10,IF(P28="NO ES UN CONTROL",0,"0")))</f>
        <v>15</v>
      </c>
      <c r="R28" s="115" t="str">
        <f>IF(R25&lt;86,"DÉBIL",IF(R25&lt;96,"MODERADO",IF(R25&lt;101,"FUERTE","")))</f>
        <v>FUERTE</v>
      </c>
      <c r="S28" s="212"/>
      <c r="T28" s="120" t="str">
        <f>IF(AND(R28="FUERTE",S25="FUERTE (SIEMPRE SE EJECUTA)"),"FUERTE",IF(OR(R28="DÉBIL",S25="DÉBIL (NO SE EJECUTA)"),"DÉBIL",IF(OR(R28="MODERADO",S25="MODERADO (ALGUNAS VECES)"),"MODERADO")))</f>
        <v>FUERTE</v>
      </c>
      <c r="U28" s="212"/>
      <c r="V28" s="113"/>
      <c r="W28" s="212"/>
      <c r="X28" s="212"/>
      <c r="Y28" s="212"/>
      <c r="Z28" s="212"/>
      <c r="AA28" s="212"/>
      <c r="AB28" s="213"/>
      <c r="AC28" s="200"/>
      <c r="AD28" s="211"/>
      <c r="AE28" s="146" t="s">
        <v>148</v>
      </c>
      <c r="AF28" s="63"/>
      <c r="AG28" s="211"/>
      <c r="AH28" s="212"/>
      <c r="AI28" s="212"/>
      <c r="AJ28" s="212"/>
      <c r="AK28" s="213"/>
      <c r="AL28" s="36"/>
      <c r="AM28" s="211"/>
      <c r="AN28" s="194"/>
      <c r="AO28" s="36"/>
      <c r="AP28" s="36"/>
      <c r="AQ28" s="36"/>
    </row>
    <row r="29" spans="1:43" ht="106.5" customHeight="1">
      <c r="A29" s="211"/>
      <c r="B29" s="212"/>
      <c r="C29" s="212"/>
      <c r="D29" s="212"/>
      <c r="E29" s="217"/>
      <c r="F29" s="212"/>
      <c r="G29" s="212"/>
      <c r="H29" s="212"/>
      <c r="I29" s="212"/>
      <c r="J29" s="212"/>
      <c r="K29" s="212"/>
      <c r="L29" s="212"/>
      <c r="M29" s="212"/>
      <c r="N29" s="212"/>
      <c r="O29" s="58" t="s">
        <v>29</v>
      </c>
      <c r="P29" s="59" t="s">
        <v>30</v>
      </c>
      <c r="Q29" s="60">
        <f>IF(P29="CONFIABLE",15,IF(P29="NO CONFIABLE",0,"0"))</f>
        <v>15</v>
      </c>
      <c r="R29" s="218"/>
      <c r="S29" s="212"/>
      <c r="T29" s="212"/>
      <c r="U29" s="212"/>
      <c r="V29" s="113"/>
      <c r="W29" s="212"/>
      <c r="X29" s="212"/>
      <c r="Y29" s="212"/>
      <c r="Z29" s="212"/>
      <c r="AA29" s="212"/>
      <c r="AB29" s="213"/>
      <c r="AC29" s="200"/>
      <c r="AD29" s="211"/>
      <c r="AE29" s="219"/>
      <c r="AF29" s="63"/>
      <c r="AG29" s="211"/>
      <c r="AH29" s="212"/>
      <c r="AI29" s="212"/>
      <c r="AJ29" s="212"/>
      <c r="AK29" s="213"/>
      <c r="AL29" s="36"/>
      <c r="AM29" s="211"/>
      <c r="AN29" s="194"/>
      <c r="AO29" s="36"/>
      <c r="AP29" s="36"/>
      <c r="AQ29" s="36"/>
    </row>
    <row r="30" spans="1:43" ht="86.25" customHeight="1">
      <c r="A30" s="211"/>
      <c r="B30" s="212"/>
      <c r="C30" s="212"/>
      <c r="D30" s="212"/>
      <c r="E30" s="217"/>
      <c r="F30" s="212"/>
      <c r="G30" s="212"/>
      <c r="H30" s="212"/>
      <c r="I30" s="212"/>
      <c r="J30" s="212"/>
      <c r="K30" s="212"/>
      <c r="L30" s="212"/>
      <c r="M30" s="212"/>
      <c r="N30" s="212"/>
      <c r="O30" s="58" t="s">
        <v>34</v>
      </c>
      <c r="P30" s="59" t="s">
        <v>35</v>
      </c>
      <c r="Q30" s="60">
        <f>IF(P30="SE INVESTIGAN Y SE RESUELVEN OPORTUNAMENTE",15,IF(P30="NO SE INVESTIGAN Y SE RESUELVEN OPORTUNAMENTE",0,"0"))</f>
        <v>15</v>
      </c>
      <c r="R30" s="218"/>
      <c r="S30" s="212"/>
      <c r="T30" s="212"/>
      <c r="U30" s="212"/>
      <c r="V30" s="113"/>
      <c r="W30" s="212"/>
      <c r="X30" s="212"/>
      <c r="Y30" s="212"/>
      <c r="Z30" s="212"/>
      <c r="AA30" s="212"/>
      <c r="AB30" s="213"/>
      <c r="AC30" s="200"/>
      <c r="AD30" s="211"/>
      <c r="AE30" s="144"/>
      <c r="AF30" s="57"/>
      <c r="AG30" s="211"/>
      <c r="AH30" s="212"/>
      <c r="AI30" s="212"/>
      <c r="AJ30" s="212"/>
      <c r="AK30" s="213"/>
      <c r="AL30" s="36"/>
      <c r="AM30" s="211"/>
      <c r="AN30" s="194"/>
      <c r="AO30" s="36"/>
      <c r="AP30" s="36"/>
      <c r="AQ30" s="36"/>
    </row>
    <row r="31" spans="1:43" ht="69.75" customHeight="1">
      <c r="A31" s="211"/>
      <c r="B31" s="220"/>
      <c r="C31" s="220"/>
      <c r="D31" s="220"/>
      <c r="E31" s="217"/>
      <c r="F31" s="212"/>
      <c r="G31" s="212"/>
      <c r="H31" s="212"/>
      <c r="I31" s="216"/>
      <c r="J31" s="216"/>
      <c r="K31" s="216"/>
      <c r="L31" s="216"/>
      <c r="M31" s="216"/>
      <c r="N31" s="216"/>
      <c r="O31" s="64" t="s">
        <v>38</v>
      </c>
      <c r="P31" s="65" t="s">
        <v>162</v>
      </c>
      <c r="Q31" s="66">
        <f>IF(P31="COMPLETA",10,IF(P31="INCOMPLETA",5,IF(P31="NO EXISTE",0,"0")))</f>
        <v>10</v>
      </c>
      <c r="R31" s="221"/>
      <c r="S31" s="220"/>
      <c r="T31" s="220"/>
      <c r="U31" s="220"/>
      <c r="V31" s="113"/>
      <c r="W31" s="212"/>
      <c r="X31" s="212"/>
      <c r="Y31" s="212"/>
      <c r="Z31" s="212"/>
      <c r="AA31" s="212"/>
      <c r="AB31" s="213"/>
      <c r="AC31" s="200"/>
      <c r="AD31" s="223"/>
      <c r="AE31" s="222"/>
      <c r="AF31" s="57"/>
      <c r="AG31" s="223"/>
      <c r="AH31" s="220"/>
      <c r="AI31" s="220"/>
      <c r="AJ31" s="220"/>
      <c r="AK31" s="222"/>
      <c r="AL31" s="36"/>
      <c r="AM31" s="223"/>
      <c r="AN31" s="195"/>
      <c r="AO31" s="36"/>
      <c r="AP31" s="36"/>
      <c r="AQ31" s="36"/>
    </row>
    <row r="32" spans="1:43" ht="63.75" customHeight="1">
      <c r="A32" s="211"/>
      <c r="B32" s="133"/>
      <c r="C32" s="134"/>
      <c r="D32" s="135"/>
      <c r="E32" s="217"/>
      <c r="F32" s="212"/>
      <c r="G32" s="212"/>
      <c r="H32" s="212"/>
      <c r="I32" s="125" t="s">
        <v>163</v>
      </c>
      <c r="J32" s="125" t="s">
        <v>164</v>
      </c>
      <c r="K32" s="125" t="s">
        <v>165</v>
      </c>
      <c r="L32" s="125" t="s">
        <v>166</v>
      </c>
      <c r="M32" s="125" t="s">
        <v>167</v>
      </c>
      <c r="N32" s="125" t="s">
        <v>168</v>
      </c>
      <c r="O32" s="54" t="s">
        <v>3</v>
      </c>
      <c r="P32" s="55" t="s">
        <v>4</v>
      </c>
      <c r="Q32" s="56">
        <f>IF(P32="ASIGNADO",15,IF(P32="NO ASIGNADO",0,"0"))</f>
        <v>15</v>
      </c>
      <c r="R32" s="116">
        <f>SUM(Q32:Q38)</f>
        <v>100</v>
      </c>
      <c r="S32" s="117" t="s">
        <v>137</v>
      </c>
      <c r="T32" s="119">
        <f>IF(T35="DÉBIL",0,IF(T35="MODERADO",50,IF(T35="FUERTE",100,"")))</f>
        <v>100</v>
      </c>
      <c r="U32" s="118" t="str">
        <f>IF(AND(R35="FUERTE",S32="FUERTE (SIEMPRE SE EJECUTA)"),"NO","SÍ")</f>
        <v>NO</v>
      </c>
      <c r="V32" s="113"/>
      <c r="W32" s="212"/>
      <c r="X32" s="212"/>
      <c r="Y32" s="212"/>
      <c r="Z32" s="212"/>
      <c r="AA32" s="212"/>
      <c r="AB32" s="213"/>
      <c r="AC32" s="200"/>
      <c r="AD32" s="147"/>
      <c r="AE32" s="149"/>
      <c r="AF32" s="57"/>
      <c r="AG32" s="145">
        <v>46153</v>
      </c>
      <c r="AH32" s="141" t="s">
        <v>169</v>
      </c>
      <c r="AI32" s="141" t="s">
        <v>170</v>
      </c>
      <c r="AJ32" s="141" t="s">
        <v>143</v>
      </c>
      <c r="AK32" s="142" t="s">
        <v>143</v>
      </c>
      <c r="AL32" s="36"/>
      <c r="AM32" s="143" t="s">
        <v>171</v>
      </c>
      <c r="AN32" s="194" t="s">
        <v>172</v>
      </c>
      <c r="AO32" s="36"/>
      <c r="AP32" s="36"/>
      <c r="AQ32" s="36"/>
    </row>
    <row r="33" spans="1:43" ht="63.75" customHeight="1">
      <c r="A33" s="211"/>
      <c r="B33" s="212"/>
      <c r="C33" s="212"/>
      <c r="D33" s="213"/>
      <c r="E33" s="217"/>
      <c r="F33" s="212"/>
      <c r="G33" s="212"/>
      <c r="H33" s="212"/>
      <c r="I33" s="212"/>
      <c r="J33" s="212"/>
      <c r="K33" s="212"/>
      <c r="L33" s="212"/>
      <c r="M33" s="212"/>
      <c r="N33" s="212"/>
      <c r="O33" s="58" t="s">
        <v>9</v>
      </c>
      <c r="P33" s="59" t="s">
        <v>161</v>
      </c>
      <c r="Q33" s="60">
        <f>IF(P33="ADECUADO",15,IF(P33="INADECUADO",0,"0"))</f>
        <v>15</v>
      </c>
      <c r="R33" s="218"/>
      <c r="S33" s="212"/>
      <c r="T33" s="212"/>
      <c r="U33" s="212"/>
      <c r="V33" s="113"/>
      <c r="W33" s="212"/>
      <c r="X33" s="212"/>
      <c r="Y33" s="212"/>
      <c r="Z33" s="212"/>
      <c r="AA33" s="212"/>
      <c r="AB33" s="213"/>
      <c r="AC33" s="200"/>
      <c r="AD33" s="211"/>
      <c r="AE33" s="213"/>
      <c r="AF33" s="57"/>
      <c r="AG33" s="211"/>
      <c r="AH33" s="212"/>
      <c r="AI33" s="212"/>
      <c r="AJ33" s="212"/>
      <c r="AK33" s="213"/>
      <c r="AL33" s="36"/>
      <c r="AM33" s="211"/>
      <c r="AN33" s="194"/>
      <c r="AO33" s="36"/>
      <c r="AP33" s="36"/>
      <c r="AQ33" s="36"/>
    </row>
    <row r="34" spans="1:43" ht="63.75" customHeight="1">
      <c r="A34" s="211"/>
      <c r="B34" s="212"/>
      <c r="C34" s="212"/>
      <c r="D34" s="213"/>
      <c r="E34" s="217"/>
      <c r="F34" s="212"/>
      <c r="G34" s="212"/>
      <c r="H34" s="212"/>
      <c r="I34" s="212"/>
      <c r="J34" s="212"/>
      <c r="K34" s="212"/>
      <c r="L34" s="212"/>
      <c r="M34" s="212"/>
      <c r="N34" s="212"/>
      <c r="O34" s="61" t="s">
        <v>16</v>
      </c>
      <c r="P34" s="59" t="s">
        <v>17</v>
      </c>
      <c r="Q34" s="60">
        <f>IF(P34="OPORTUNA",15,IF(P34="INOPORTUNA",0,"0"))</f>
        <v>15</v>
      </c>
      <c r="R34" s="224"/>
      <c r="S34" s="212"/>
      <c r="T34" s="216"/>
      <c r="U34" s="212"/>
      <c r="V34" s="113"/>
      <c r="W34" s="212"/>
      <c r="X34" s="212"/>
      <c r="Y34" s="212"/>
      <c r="Z34" s="212"/>
      <c r="AA34" s="212"/>
      <c r="AB34" s="213"/>
      <c r="AC34" s="200"/>
      <c r="AD34" s="211"/>
      <c r="AE34" s="219"/>
      <c r="AF34" s="57"/>
      <c r="AG34" s="211"/>
      <c r="AH34" s="212"/>
      <c r="AI34" s="212"/>
      <c r="AJ34" s="212"/>
      <c r="AK34" s="213"/>
      <c r="AL34" s="36"/>
      <c r="AM34" s="211"/>
      <c r="AN34" s="194"/>
      <c r="AO34" s="36"/>
      <c r="AP34" s="36"/>
      <c r="AQ34" s="36"/>
    </row>
    <row r="35" spans="1:43" ht="63.75" customHeight="1">
      <c r="A35" s="211"/>
      <c r="B35" s="212"/>
      <c r="C35" s="212"/>
      <c r="D35" s="213"/>
      <c r="E35" s="217"/>
      <c r="F35" s="212"/>
      <c r="G35" s="212"/>
      <c r="H35" s="212"/>
      <c r="I35" s="212"/>
      <c r="J35" s="212"/>
      <c r="K35" s="212"/>
      <c r="L35" s="212"/>
      <c r="M35" s="212"/>
      <c r="N35" s="212"/>
      <c r="O35" s="58" t="s">
        <v>23</v>
      </c>
      <c r="P35" s="59" t="s">
        <v>24</v>
      </c>
      <c r="Q35" s="60">
        <f>IF(P35="PREVENIR",15,IF(P35="DETECTAR",10,IF(P35="NO ES UN CONTROL",0,"0")))</f>
        <v>15</v>
      </c>
      <c r="R35" s="115" t="str">
        <f>IF(R32&lt;86,"DÉBIL",IF(R32&lt;96,"MODERADO",IF(R32&lt;101,"FUERTE","")))</f>
        <v>FUERTE</v>
      </c>
      <c r="S35" s="212"/>
      <c r="T35" s="120" t="str">
        <f>IF(AND(R35="FUERTE",S32="FUERTE (SIEMPRE SE EJECUTA)"),"FUERTE",IF(OR(R35="DÉBIL",S32="DÉBIL (NO SE EJECUTA)"),"DÉBIL",IF(OR(R35="MODERADO",S32="MODERADO (ALGUNAS VECES)"),"MODERADO")))</f>
        <v>FUERTE</v>
      </c>
      <c r="U35" s="212"/>
      <c r="V35" s="113"/>
      <c r="W35" s="212"/>
      <c r="X35" s="212"/>
      <c r="Y35" s="212"/>
      <c r="Z35" s="212"/>
      <c r="AA35" s="212"/>
      <c r="AB35" s="213"/>
      <c r="AC35" s="200"/>
      <c r="AD35" s="211"/>
      <c r="AE35" s="146" t="s">
        <v>148</v>
      </c>
      <c r="AF35" s="63"/>
      <c r="AG35" s="211"/>
      <c r="AH35" s="212"/>
      <c r="AI35" s="212"/>
      <c r="AJ35" s="212"/>
      <c r="AK35" s="213"/>
      <c r="AL35" s="36"/>
      <c r="AM35" s="211"/>
      <c r="AN35" s="194"/>
      <c r="AO35" s="36"/>
      <c r="AP35" s="36"/>
      <c r="AQ35" s="36"/>
    </row>
    <row r="36" spans="1:43" ht="63.75" customHeight="1">
      <c r="A36" s="211"/>
      <c r="B36" s="212"/>
      <c r="C36" s="212"/>
      <c r="D36" s="213"/>
      <c r="E36" s="217"/>
      <c r="F36" s="212"/>
      <c r="G36" s="212"/>
      <c r="H36" s="212"/>
      <c r="I36" s="212"/>
      <c r="J36" s="212"/>
      <c r="K36" s="212"/>
      <c r="L36" s="212"/>
      <c r="M36" s="212"/>
      <c r="N36" s="212"/>
      <c r="O36" s="58" t="s">
        <v>29</v>
      </c>
      <c r="P36" s="59" t="s">
        <v>30</v>
      </c>
      <c r="Q36" s="60">
        <f>IF(P36="CONFIABLE",15,IF(P36="NO CONFIABLE",0,"0"))</f>
        <v>15</v>
      </c>
      <c r="R36" s="218"/>
      <c r="S36" s="212"/>
      <c r="T36" s="212"/>
      <c r="U36" s="212"/>
      <c r="V36" s="113"/>
      <c r="W36" s="212"/>
      <c r="X36" s="212"/>
      <c r="Y36" s="212"/>
      <c r="Z36" s="212"/>
      <c r="AA36" s="212"/>
      <c r="AB36" s="213"/>
      <c r="AC36" s="200"/>
      <c r="AD36" s="211"/>
      <c r="AE36" s="219"/>
      <c r="AF36" s="63"/>
      <c r="AG36" s="211"/>
      <c r="AH36" s="212"/>
      <c r="AI36" s="212"/>
      <c r="AJ36" s="212"/>
      <c r="AK36" s="213"/>
      <c r="AL36" s="36"/>
      <c r="AM36" s="211"/>
      <c r="AN36" s="194"/>
      <c r="AO36" s="36"/>
      <c r="AP36" s="36"/>
      <c r="AQ36" s="36"/>
    </row>
    <row r="37" spans="1:43" ht="63.75" customHeight="1">
      <c r="A37" s="211"/>
      <c r="B37" s="212"/>
      <c r="C37" s="212"/>
      <c r="D37" s="213"/>
      <c r="E37" s="217"/>
      <c r="F37" s="212"/>
      <c r="G37" s="212"/>
      <c r="H37" s="212"/>
      <c r="I37" s="212"/>
      <c r="J37" s="212"/>
      <c r="K37" s="212"/>
      <c r="L37" s="212"/>
      <c r="M37" s="212"/>
      <c r="N37" s="212"/>
      <c r="O37" s="58" t="s">
        <v>34</v>
      </c>
      <c r="P37" s="59" t="s">
        <v>35</v>
      </c>
      <c r="Q37" s="60">
        <f>IF(P37="SE INVESTIGAN Y SE RESUELVEN OPORTUNAMENTE",15,IF(P37="NO SE INVESTIGAN Y SE RESUELVEN OPORTUNAMENTE",0,"0"))</f>
        <v>15</v>
      </c>
      <c r="R37" s="218"/>
      <c r="S37" s="212"/>
      <c r="T37" s="212"/>
      <c r="U37" s="212"/>
      <c r="V37" s="113"/>
      <c r="W37" s="212"/>
      <c r="X37" s="212"/>
      <c r="Y37" s="212"/>
      <c r="Z37" s="212"/>
      <c r="AA37" s="212"/>
      <c r="AB37" s="213"/>
      <c r="AC37" s="200"/>
      <c r="AD37" s="211"/>
      <c r="AE37" s="144"/>
      <c r="AF37" s="57"/>
      <c r="AG37" s="211"/>
      <c r="AH37" s="212"/>
      <c r="AI37" s="212"/>
      <c r="AJ37" s="212"/>
      <c r="AK37" s="213"/>
      <c r="AL37" s="36"/>
      <c r="AM37" s="211"/>
      <c r="AN37" s="194"/>
      <c r="AO37" s="36"/>
      <c r="AP37" s="36"/>
      <c r="AQ37" s="36"/>
    </row>
    <row r="38" spans="1:43" ht="63.75" customHeight="1">
      <c r="A38" s="211"/>
      <c r="B38" s="220"/>
      <c r="C38" s="220"/>
      <c r="D38" s="222"/>
      <c r="E38" s="217"/>
      <c r="F38" s="212"/>
      <c r="G38" s="212"/>
      <c r="H38" s="212"/>
      <c r="I38" s="216"/>
      <c r="J38" s="216"/>
      <c r="K38" s="216"/>
      <c r="L38" s="216"/>
      <c r="M38" s="216"/>
      <c r="N38" s="216"/>
      <c r="O38" s="64" t="s">
        <v>38</v>
      </c>
      <c r="P38" s="65" t="s">
        <v>162</v>
      </c>
      <c r="Q38" s="66">
        <f>IF(P38="COMPLETA",10,IF(P38="INCOMPLETA",5,IF(P38="NO EXISTE",0,"0")))</f>
        <v>10</v>
      </c>
      <c r="R38" s="221"/>
      <c r="S38" s="220"/>
      <c r="T38" s="220"/>
      <c r="U38" s="220"/>
      <c r="V38" s="113"/>
      <c r="W38" s="212"/>
      <c r="X38" s="212"/>
      <c r="Y38" s="212"/>
      <c r="Z38" s="212"/>
      <c r="AA38" s="212"/>
      <c r="AB38" s="213"/>
      <c r="AC38" s="200"/>
      <c r="AD38" s="223"/>
      <c r="AE38" s="222"/>
      <c r="AF38" s="57"/>
      <c r="AG38" s="223"/>
      <c r="AH38" s="220"/>
      <c r="AI38" s="220"/>
      <c r="AJ38" s="220"/>
      <c r="AK38" s="222"/>
      <c r="AL38" s="36"/>
      <c r="AM38" s="223"/>
      <c r="AN38" s="195"/>
      <c r="AO38" s="36"/>
      <c r="AP38" s="36"/>
      <c r="AQ38" s="36"/>
    </row>
    <row r="39" spans="1:43" ht="63.75" hidden="1" customHeight="1">
      <c r="A39" s="211"/>
      <c r="B39" s="123"/>
      <c r="C39" s="126"/>
      <c r="D39" s="124"/>
      <c r="E39" s="217"/>
      <c r="F39" s="212"/>
      <c r="G39" s="212"/>
      <c r="H39" s="212"/>
      <c r="I39" s="126"/>
      <c r="J39" s="123"/>
      <c r="K39" s="123"/>
      <c r="L39" s="123"/>
      <c r="M39" s="123"/>
      <c r="N39" s="123"/>
      <c r="O39" s="54" t="s">
        <v>3</v>
      </c>
      <c r="P39" s="55" t="s">
        <v>4</v>
      </c>
      <c r="Q39" s="56">
        <f>IF(P39="ASIGNADO",15,IF(P39="NO ASIGNADO",0,"0"))</f>
        <v>15</v>
      </c>
      <c r="R39" s="116">
        <f>SUM(Q39:Q45)</f>
        <v>100</v>
      </c>
      <c r="S39" s="117" t="s">
        <v>137</v>
      </c>
      <c r="T39" s="119">
        <f>IF(T42="DÉBIL",0,IF(T42="MODERADO",50,IF(T42="FUERTE",100,"")))</f>
        <v>100</v>
      </c>
      <c r="U39" s="118" t="str">
        <f>IF(AND(R42="FUERTE",S39="FUERTE (SIEMPRE SE EJECUTA)"),"NO","SÍ")</f>
        <v>NO</v>
      </c>
      <c r="V39" s="113"/>
      <c r="W39" s="212"/>
      <c r="X39" s="212"/>
      <c r="Y39" s="212"/>
      <c r="Z39" s="212"/>
      <c r="AA39" s="212"/>
      <c r="AB39" s="213"/>
      <c r="AC39" s="200"/>
      <c r="AD39" s="147"/>
      <c r="AE39" s="149"/>
      <c r="AF39" s="57"/>
      <c r="AG39" s="145"/>
      <c r="AH39" s="141"/>
      <c r="AI39" s="141"/>
      <c r="AJ39" s="141"/>
      <c r="AK39" s="142"/>
      <c r="AL39" s="36"/>
      <c r="AM39" s="143"/>
      <c r="AN39" s="148"/>
      <c r="AO39" s="36"/>
      <c r="AP39" s="36"/>
      <c r="AQ39" s="36"/>
    </row>
    <row r="40" spans="1:43" ht="63.75" hidden="1" customHeight="1">
      <c r="A40" s="211"/>
      <c r="B40" s="212"/>
      <c r="C40" s="212"/>
      <c r="D40" s="213"/>
      <c r="E40" s="217"/>
      <c r="F40" s="212"/>
      <c r="G40" s="212"/>
      <c r="H40" s="212"/>
      <c r="I40" s="212"/>
      <c r="J40" s="212"/>
      <c r="K40" s="212"/>
      <c r="L40" s="212"/>
      <c r="M40" s="212"/>
      <c r="N40" s="212"/>
      <c r="O40" s="58" t="s">
        <v>9</v>
      </c>
      <c r="P40" s="59" t="s">
        <v>161</v>
      </c>
      <c r="Q40" s="60">
        <f>IF(P40="ADECUADO",15,IF(P40="INADECUADO",0,"0"))</f>
        <v>15</v>
      </c>
      <c r="R40" s="218"/>
      <c r="S40" s="212"/>
      <c r="T40" s="212"/>
      <c r="U40" s="212"/>
      <c r="V40" s="113"/>
      <c r="W40" s="212"/>
      <c r="X40" s="212"/>
      <c r="Y40" s="212"/>
      <c r="Z40" s="212"/>
      <c r="AA40" s="212"/>
      <c r="AB40" s="213"/>
      <c r="AC40" s="200"/>
      <c r="AD40" s="211"/>
      <c r="AE40" s="213"/>
      <c r="AF40" s="57"/>
      <c r="AG40" s="211"/>
      <c r="AH40" s="212"/>
      <c r="AI40" s="212"/>
      <c r="AJ40" s="212"/>
      <c r="AK40" s="213"/>
      <c r="AL40" s="36"/>
      <c r="AM40" s="211"/>
      <c r="AN40" s="213"/>
      <c r="AO40" s="36"/>
      <c r="AP40" s="36"/>
      <c r="AQ40" s="36"/>
    </row>
    <row r="41" spans="1:43" ht="63.75" hidden="1" customHeight="1">
      <c r="A41" s="211"/>
      <c r="B41" s="212"/>
      <c r="C41" s="212"/>
      <c r="D41" s="213"/>
      <c r="E41" s="217"/>
      <c r="F41" s="212"/>
      <c r="G41" s="212"/>
      <c r="H41" s="212"/>
      <c r="I41" s="212"/>
      <c r="J41" s="212"/>
      <c r="K41" s="212"/>
      <c r="L41" s="212"/>
      <c r="M41" s="212"/>
      <c r="N41" s="212"/>
      <c r="O41" s="61" t="s">
        <v>16</v>
      </c>
      <c r="P41" s="59" t="s">
        <v>17</v>
      </c>
      <c r="Q41" s="60">
        <f>IF(P41="OPORTUNA",15,IF(P41="INOPORTUNA",0,"0"))</f>
        <v>15</v>
      </c>
      <c r="R41" s="224"/>
      <c r="S41" s="212"/>
      <c r="T41" s="216"/>
      <c r="U41" s="212"/>
      <c r="V41" s="113"/>
      <c r="W41" s="212"/>
      <c r="X41" s="212"/>
      <c r="Y41" s="212"/>
      <c r="Z41" s="212"/>
      <c r="AA41" s="212"/>
      <c r="AB41" s="213"/>
      <c r="AC41" s="200"/>
      <c r="AD41" s="211"/>
      <c r="AE41" s="219"/>
      <c r="AF41" s="57"/>
      <c r="AG41" s="211"/>
      <c r="AH41" s="212"/>
      <c r="AI41" s="212"/>
      <c r="AJ41" s="212"/>
      <c r="AK41" s="213"/>
      <c r="AL41" s="36"/>
      <c r="AM41" s="211"/>
      <c r="AN41" s="213"/>
      <c r="AO41" s="36"/>
      <c r="AP41" s="36"/>
      <c r="AQ41" s="36"/>
    </row>
    <row r="42" spans="1:43" ht="63.75" hidden="1" customHeight="1">
      <c r="A42" s="211"/>
      <c r="B42" s="212"/>
      <c r="C42" s="212"/>
      <c r="D42" s="213"/>
      <c r="E42" s="217"/>
      <c r="F42" s="212"/>
      <c r="G42" s="212"/>
      <c r="H42" s="212"/>
      <c r="I42" s="212"/>
      <c r="J42" s="212"/>
      <c r="K42" s="212"/>
      <c r="L42" s="212"/>
      <c r="M42" s="212"/>
      <c r="N42" s="212"/>
      <c r="O42" s="58" t="s">
        <v>23</v>
      </c>
      <c r="P42" s="59" t="s">
        <v>24</v>
      </c>
      <c r="Q42" s="60">
        <f>IF(P42="PREVENIR",15,IF(P42="DETECTAR",10,IF(P42="NO ES UN CONTROL",0,"0")))</f>
        <v>15</v>
      </c>
      <c r="R42" s="115" t="str">
        <f>IF(R39&lt;86,"DÉBIL",IF(R39&lt;96,"MODERADO",IF(R39&lt;101,"FUERTE","")))</f>
        <v>FUERTE</v>
      </c>
      <c r="S42" s="212"/>
      <c r="T42" s="120" t="str">
        <f>IF(AND(R42="FUERTE",S39="FUERTE (SIEMPRE SE EJECUTA)"),"FUERTE",IF(OR(R42="DÉBIL",S39="DÉBIL (NO SE EJECUTA)"),"DÉBIL",IF(OR(R42="MODERADO",S39="MODERADO (ALGUNAS VECES)"),"MODERADO")))</f>
        <v>FUERTE</v>
      </c>
      <c r="U42" s="212"/>
      <c r="V42" s="113"/>
      <c r="W42" s="212"/>
      <c r="X42" s="212"/>
      <c r="Y42" s="212"/>
      <c r="Z42" s="212"/>
      <c r="AA42" s="212"/>
      <c r="AB42" s="213"/>
      <c r="AC42" s="200"/>
      <c r="AD42" s="211"/>
      <c r="AE42" s="146" t="s">
        <v>148</v>
      </c>
      <c r="AF42" s="63"/>
      <c r="AG42" s="211"/>
      <c r="AH42" s="212"/>
      <c r="AI42" s="212"/>
      <c r="AJ42" s="212"/>
      <c r="AK42" s="213"/>
      <c r="AL42" s="36"/>
      <c r="AM42" s="211"/>
      <c r="AN42" s="213"/>
      <c r="AO42" s="36"/>
      <c r="AP42" s="36"/>
      <c r="AQ42" s="36"/>
    </row>
    <row r="43" spans="1:43" ht="63.75" hidden="1" customHeight="1">
      <c r="A43" s="211"/>
      <c r="B43" s="212"/>
      <c r="C43" s="212"/>
      <c r="D43" s="213"/>
      <c r="E43" s="217"/>
      <c r="F43" s="212"/>
      <c r="G43" s="212"/>
      <c r="H43" s="212"/>
      <c r="I43" s="212"/>
      <c r="J43" s="212"/>
      <c r="K43" s="212"/>
      <c r="L43" s="212"/>
      <c r="M43" s="212"/>
      <c r="N43" s="212"/>
      <c r="O43" s="58" t="s">
        <v>29</v>
      </c>
      <c r="P43" s="59" t="s">
        <v>30</v>
      </c>
      <c r="Q43" s="60">
        <f>IF(P43="CONFIABLE",15,IF(P43="NO CONFIABLE",0,"0"))</f>
        <v>15</v>
      </c>
      <c r="R43" s="218"/>
      <c r="S43" s="212"/>
      <c r="T43" s="212"/>
      <c r="U43" s="212"/>
      <c r="V43" s="113"/>
      <c r="W43" s="212"/>
      <c r="X43" s="212"/>
      <c r="Y43" s="212"/>
      <c r="Z43" s="212"/>
      <c r="AA43" s="212"/>
      <c r="AB43" s="213"/>
      <c r="AC43" s="200"/>
      <c r="AD43" s="211"/>
      <c r="AE43" s="219"/>
      <c r="AF43" s="63"/>
      <c r="AG43" s="211"/>
      <c r="AH43" s="212"/>
      <c r="AI43" s="212"/>
      <c r="AJ43" s="212"/>
      <c r="AK43" s="213"/>
      <c r="AL43" s="36"/>
      <c r="AM43" s="211"/>
      <c r="AN43" s="213"/>
      <c r="AO43" s="36"/>
      <c r="AP43" s="36"/>
      <c r="AQ43" s="36"/>
    </row>
    <row r="44" spans="1:43" ht="63.75" hidden="1" customHeight="1">
      <c r="A44" s="211"/>
      <c r="B44" s="212"/>
      <c r="C44" s="212"/>
      <c r="D44" s="213"/>
      <c r="E44" s="217"/>
      <c r="F44" s="212"/>
      <c r="G44" s="212"/>
      <c r="H44" s="212"/>
      <c r="I44" s="212"/>
      <c r="J44" s="212"/>
      <c r="K44" s="212"/>
      <c r="L44" s="212"/>
      <c r="M44" s="212"/>
      <c r="N44" s="212"/>
      <c r="O44" s="58" t="s">
        <v>34</v>
      </c>
      <c r="P44" s="59" t="s">
        <v>35</v>
      </c>
      <c r="Q44" s="60">
        <f>IF(P44="SE INVESTIGAN Y SE RESUELVEN OPORTUNAMENTE",15,IF(P44="NO SE INVESTIGAN Y SE RESUELVEN OPORTUNAMENTE",0,"0"))</f>
        <v>15</v>
      </c>
      <c r="R44" s="218"/>
      <c r="S44" s="212"/>
      <c r="T44" s="212"/>
      <c r="U44" s="212"/>
      <c r="V44" s="113"/>
      <c r="W44" s="212"/>
      <c r="X44" s="212"/>
      <c r="Y44" s="212"/>
      <c r="Z44" s="212"/>
      <c r="AA44" s="212"/>
      <c r="AB44" s="213"/>
      <c r="AC44" s="200"/>
      <c r="AD44" s="211"/>
      <c r="AE44" s="144"/>
      <c r="AF44" s="57"/>
      <c r="AG44" s="211"/>
      <c r="AH44" s="212"/>
      <c r="AI44" s="212"/>
      <c r="AJ44" s="212"/>
      <c r="AK44" s="213"/>
      <c r="AL44" s="36"/>
      <c r="AM44" s="211"/>
      <c r="AN44" s="213"/>
      <c r="AO44" s="36"/>
      <c r="AP44" s="36"/>
      <c r="AQ44" s="36"/>
    </row>
    <row r="45" spans="1:43" ht="63.75" hidden="1" customHeight="1">
      <c r="A45" s="211"/>
      <c r="B45" s="220"/>
      <c r="C45" s="220"/>
      <c r="D45" s="222"/>
      <c r="E45" s="217"/>
      <c r="F45" s="212"/>
      <c r="G45" s="212"/>
      <c r="H45" s="212"/>
      <c r="I45" s="216"/>
      <c r="J45" s="216"/>
      <c r="K45" s="216"/>
      <c r="L45" s="216"/>
      <c r="M45" s="216"/>
      <c r="N45" s="216"/>
      <c r="O45" s="64" t="s">
        <v>38</v>
      </c>
      <c r="P45" s="65" t="s">
        <v>162</v>
      </c>
      <c r="Q45" s="66">
        <f>IF(P45="COMPLETA",10,IF(P45="INCOMPLETA",5,IF(P45="NO EXISTE",0,"0")))</f>
        <v>10</v>
      </c>
      <c r="R45" s="221"/>
      <c r="S45" s="220"/>
      <c r="T45" s="220"/>
      <c r="U45" s="220"/>
      <c r="V45" s="113"/>
      <c r="W45" s="212"/>
      <c r="X45" s="212"/>
      <c r="Y45" s="212"/>
      <c r="Z45" s="212"/>
      <c r="AA45" s="212"/>
      <c r="AB45" s="213"/>
      <c r="AC45" s="200"/>
      <c r="AD45" s="223"/>
      <c r="AE45" s="222"/>
      <c r="AF45" s="57"/>
      <c r="AG45" s="223"/>
      <c r="AH45" s="220"/>
      <c r="AI45" s="220"/>
      <c r="AJ45" s="220"/>
      <c r="AK45" s="222"/>
      <c r="AL45" s="36"/>
      <c r="AM45" s="223"/>
      <c r="AN45" s="219"/>
      <c r="AO45" s="36"/>
      <c r="AP45" s="36"/>
      <c r="AQ45" s="36"/>
    </row>
    <row r="46" spans="1:43" ht="63.75" hidden="1" customHeight="1">
      <c r="A46" s="211"/>
      <c r="B46" s="123"/>
      <c r="C46" s="126"/>
      <c r="D46" s="124"/>
      <c r="E46" s="217"/>
      <c r="F46" s="212"/>
      <c r="G46" s="212"/>
      <c r="H46" s="212"/>
      <c r="I46" s="126"/>
      <c r="J46" s="123"/>
      <c r="K46" s="123"/>
      <c r="L46" s="67"/>
      <c r="M46" s="67"/>
      <c r="N46" s="123"/>
      <c r="O46" s="54" t="s">
        <v>3</v>
      </c>
      <c r="P46" s="55" t="s">
        <v>4</v>
      </c>
      <c r="Q46" s="56">
        <f>IF(P46="ASIGNADO",15,IF(P46="NO ASIGNADO",0,"0"))</f>
        <v>15</v>
      </c>
      <c r="R46" s="116">
        <f>SUM(Q46:Q52)</f>
        <v>100</v>
      </c>
      <c r="S46" s="117" t="s">
        <v>137</v>
      </c>
      <c r="T46" s="119">
        <f>IF(T49="DÉBIL",0,IF(T49="MODERADO",50,IF(T49="FUERTE",100,"")))</f>
        <v>100</v>
      </c>
      <c r="U46" s="118" t="str">
        <f>IF(AND(R49="FUERTE",S46="FUERTE (SIEMPRE SE EJECUTA)"),"NO","SÍ")</f>
        <v>NO</v>
      </c>
      <c r="V46" s="113"/>
      <c r="W46" s="212"/>
      <c r="X46" s="212"/>
      <c r="Y46" s="212"/>
      <c r="Z46" s="212"/>
      <c r="AA46" s="212"/>
      <c r="AB46" s="213"/>
      <c r="AC46" s="200"/>
      <c r="AD46" s="147"/>
      <c r="AE46" s="149"/>
      <c r="AF46" s="57"/>
      <c r="AG46" s="145"/>
      <c r="AH46" s="141"/>
      <c r="AI46" s="141"/>
      <c r="AJ46" s="141"/>
      <c r="AK46" s="142"/>
      <c r="AL46" s="36"/>
      <c r="AM46" s="68"/>
      <c r="AN46" s="148"/>
      <c r="AO46" s="36"/>
      <c r="AP46" s="36"/>
      <c r="AQ46" s="36"/>
    </row>
    <row r="47" spans="1:43" ht="63.75" hidden="1" customHeight="1">
      <c r="A47" s="211"/>
      <c r="B47" s="212"/>
      <c r="C47" s="212"/>
      <c r="D47" s="213"/>
      <c r="E47" s="217"/>
      <c r="F47" s="212"/>
      <c r="G47" s="212"/>
      <c r="H47" s="212"/>
      <c r="I47" s="212"/>
      <c r="J47" s="212"/>
      <c r="K47" s="212"/>
      <c r="L47" s="92"/>
      <c r="M47" s="92"/>
      <c r="N47" s="212"/>
      <c r="O47" s="58" t="s">
        <v>9</v>
      </c>
      <c r="P47" s="59" t="s">
        <v>161</v>
      </c>
      <c r="Q47" s="60">
        <f>IF(P47="ADECUADO",15,IF(P47="INADECUADO",0,"0"))</f>
        <v>15</v>
      </c>
      <c r="R47" s="218"/>
      <c r="S47" s="212"/>
      <c r="T47" s="212"/>
      <c r="U47" s="212"/>
      <c r="V47" s="113"/>
      <c r="W47" s="212"/>
      <c r="X47" s="212"/>
      <c r="Y47" s="212"/>
      <c r="Z47" s="212"/>
      <c r="AA47" s="212"/>
      <c r="AB47" s="213"/>
      <c r="AC47" s="200"/>
      <c r="AD47" s="211"/>
      <c r="AE47" s="213"/>
      <c r="AF47" s="57"/>
      <c r="AG47" s="211"/>
      <c r="AH47" s="212"/>
      <c r="AI47" s="212"/>
      <c r="AJ47" s="212"/>
      <c r="AK47" s="213"/>
      <c r="AL47" s="36"/>
      <c r="AM47" s="93"/>
      <c r="AN47" s="213"/>
      <c r="AO47" s="36"/>
      <c r="AP47" s="36"/>
      <c r="AQ47" s="36"/>
    </row>
    <row r="48" spans="1:43" ht="63.75" hidden="1" customHeight="1">
      <c r="A48" s="211"/>
      <c r="B48" s="212"/>
      <c r="C48" s="212"/>
      <c r="D48" s="213"/>
      <c r="E48" s="217"/>
      <c r="F48" s="212"/>
      <c r="G48" s="212"/>
      <c r="H48" s="212"/>
      <c r="I48" s="212"/>
      <c r="J48" s="212"/>
      <c r="K48" s="212"/>
      <c r="L48" s="92"/>
      <c r="M48" s="92"/>
      <c r="N48" s="212"/>
      <c r="O48" s="61" t="s">
        <v>16</v>
      </c>
      <c r="P48" s="59" t="s">
        <v>17</v>
      </c>
      <c r="Q48" s="60">
        <f>IF(P48="OPORTUNA",15,IF(P48="INOPORTUNA",0,"0"))</f>
        <v>15</v>
      </c>
      <c r="R48" s="224"/>
      <c r="S48" s="212"/>
      <c r="T48" s="216"/>
      <c r="U48" s="212"/>
      <c r="V48" s="113"/>
      <c r="W48" s="212"/>
      <c r="X48" s="212"/>
      <c r="Y48" s="212"/>
      <c r="Z48" s="212"/>
      <c r="AA48" s="212"/>
      <c r="AB48" s="213"/>
      <c r="AC48" s="200"/>
      <c r="AD48" s="211"/>
      <c r="AE48" s="219"/>
      <c r="AF48" s="57"/>
      <c r="AG48" s="211"/>
      <c r="AH48" s="212"/>
      <c r="AI48" s="212"/>
      <c r="AJ48" s="212"/>
      <c r="AK48" s="213"/>
      <c r="AL48" s="36"/>
      <c r="AM48" s="93"/>
      <c r="AN48" s="213"/>
      <c r="AO48" s="36"/>
      <c r="AP48" s="36"/>
      <c r="AQ48" s="36"/>
    </row>
    <row r="49" spans="1:43" ht="63.75" hidden="1" customHeight="1">
      <c r="A49" s="211"/>
      <c r="B49" s="212"/>
      <c r="C49" s="212"/>
      <c r="D49" s="213"/>
      <c r="E49" s="217"/>
      <c r="F49" s="212"/>
      <c r="G49" s="212"/>
      <c r="H49" s="212"/>
      <c r="I49" s="212"/>
      <c r="J49" s="212"/>
      <c r="K49" s="212"/>
      <c r="L49" s="92"/>
      <c r="M49" s="92"/>
      <c r="N49" s="212"/>
      <c r="O49" s="58" t="s">
        <v>23</v>
      </c>
      <c r="P49" s="59" t="s">
        <v>24</v>
      </c>
      <c r="Q49" s="60">
        <f>IF(P49="PREVENIR",15,IF(P49="DETECTAR",10,IF(P49="NO ES UN CONTROL",0,"0")))</f>
        <v>15</v>
      </c>
      <c r="R49" s="115" t="str">
        <f>IF(R46&lt;86,"DÉBIL",IF(R46&lt;96,"MODERADO",IF(R46&lt;101,"FUERTE","")))</f>
        <v>FUERTE</v>
      </c>
      <c r="S49" s="212"/>
      <c r="T49" s="120" t="str">
        <f>IF(AND(R49="FUERTE",S46="FUERTE (SIEMPRE SE EJECUTA)"),"FUERTE",IF(OR(R49="DÉBIL",S46="DÉBIL (NO SE EJECUTA)"),"DÉBIL",IF(OR(R49="MODERADO",S46="MODERADO (ALGUNAS VECES)"),"MODERADO")))</f>
        <v>FUERTE</v>
      </c>
      <c r="U49" s="212"/>
      <c r="V49" s="113"/>
      <c r="W49" s="212"/>
      <c r="X49" s="212"/>
      <c r="Y49" s="212"/>
      <c r="Z49" s="212"/>
      <c r="AA49" s="212"/>
      <c r="AB49" s="213"/>
      <c r="AC49" s="200"/>
      <c r="AD49" s="211"/>
      <c r="AE49" s="146" t="s">
        <v>148</v>
      </c>
      <c r="AF49" s="63"/>
      <c r="AG49" s="211"/>
      <c r="AH49" s="212"/>
      <c r="AI49" s="212"/>
      <c r="AJ49" s="212"/>
      <c r="AK49" s="213"/>
      <c r="AL49" s="36"/>
      <c r="AM49" s="93"/>
      <c r="AN49" s="213"/>
      <c r="AO49" s="36"/>
      <c r="AP49" s="36"/>
      <c r="AQ49" s="36"/>
    </row>
    <row r="50" spans="1:43" ht="63.75" hidden="1" customHeight="1">
      <c r="A50" s="211"/>
      <c r="B50" s="212"/>
      <c r="C50" s="212"/>
      <c r="D50" s="213"/>
      <c r="E50" s="217"/>
      <c r="F50" s="212"/>
      <c r="G50" s="212"/>
      <c r="H50" s="212"/>
      <c r="I50" s="212"/>
      <c r="J50" s="212"/>
      <c r="K50" s="212"/>
      <c r="L50" s="92"/>
      <c r="M50" s="92"/>
      <c r="N50" s="212"/>
      <c r="O50" s="58" t="s">
        <v>29</v>
      </c>
      <c r="P50" s="59" t="s">
        <v>30</v>
      </c>
      <c r="Q50" s="60">
        <f>IF(P50="CONFIABLE",15,IF(P50="NO CONFIABLE",0,"0"))</f>
        <v>15</v>
      </c>
      <c r="R50" s="218"/>
      <c r="S50" s="212"/>
      <c r="T50" s="212"/>
      <c r="U50" s="212"/>
      <c r="V50" s="113"/>
      <c r="W50" s="212"/>
      <c r="X50" s="212"/>
      <c r="Y50" s="212"/>
      <c r="Z50" s="212"/>
      <c r="AA50" s="212"/>
      <c r="AB50" s="213"/>
      <c r="AC50" s="200"/>
      <c r="AD50" s="211"/>
      <c r="AE50" s="219"/>
      <c r="AF50" s="63"/>
      <c r="AG50" s="211"/>
      <c r="AH50" s="212"/>
      <c r="AI50" s="212"/>
      <c r="AJ50" s="212"/>
      <c r="AK50" s="213"/>
      <c r="AL50" s="36"/>
      <c r="AM50" s="93"/>
      <c r="AN50" s="213"/>
      <c r="AO50" s="36"/>
      <c r="AP50" s="36"/>
      <c r="AQ50" s="36"/>
    </row>
    <row r="51" spans="1:43" ht="63.75" hidden="1" customHeight="1">
      <c r="A51" s="211"/>
      <c r="B51" s="212"/>
      <c r="C51" s="212"/>
      <c r="D51" s="213"/>
      <c r="E51" s="217"/>
      <c r="F51" s="212"/>
      <c r="G51" s="212"/>
      <c r="H51" s="212"/>
      <c r="I51" s="212"/>
      <c r="J51" s="212"/>
      <c r="K51" s="212"/>
      <c r="L51" s="92"/>
      <c r="M51" s="92"/>
      <c r="N51" s="212"/>
      <c r="O51" s="58" t="s">
        <v>34</v>
      </c>
      <c r="P51" s="59" t="s">
        <v>35</v>
      </c>
      <c r="Q51" s="60">
        <f>IF(P51="SE INVESTIGAN Y SE RESUELVEN OPORTUNAMENTE",15,IF(P51="NO SE INVESTIGAN Y SE RESUELVEN OPORTUNAMENTE",0,"0"))</f>
        <v>15</v>
      </c>
      <c r="R51" s="218"/>
      <c r="S51" s="212"/>
      <c r="T51" s="212"/>
      <c r="U51" s="212"/>
      <c r="V51" s="113"/>
      <c r="W51" s="212"/>
      <c r="X51" s="212"/>
      <c r="Y51" s="212"/>
      <c r="Z51" s="212"/>
      <c r="AA51" s="212"/>
      <c r="AB51" s="213"/>
      <c r="AC51" s="200"/>
      <c r="AD51" s="211"/>
      <c r="AE51" s="144"/>
      <c r="AF51" s="57"/>
      <c r="AG51" s="211"/>
      <c r="AH51" s="212"/>
      <c r="AI51" s="212"/>
      <c r="AJ51" s="212"/>
      <c r="AK51" s="213"/>
      <c r="AL51" s="36"/>
      <c r="AM51" s="93"/>
      <c r="AN51" s="213"/>
      <c r="AO51" s="36"/>
      <c r="AP51" s="36"/>
      <c r="AQ51" s="36"/>
    </row>
    <row r="52" spans="1:43" ht="63.75" hidden="1" customHeight="1">
      <c r="A52" s="211"/>
      <c r="B52" s="220"/>
      <c r="C52" s="220"/>
      <c r="D52" s="222"/>
      <c r="E52" s="217"/>
      <c r="F52" s="212"/>
      <c r="G52" s="212"/>
      <c r="H52" s="212"/>
      <c r="I52" s="216"/>
      <c r="J52" s="216"/>
      <c r="K52" s="216"/>
      <c r="L52" s="69"/>
      <c r="M52" s="69"/>
      <c r="N52" s="216"/>
      <c r="O52" s="64" t="s">
        <v>38</v>
      </c>
      <c r="P52" s="65" t="s">
        <v>39</v>
      </c>
      <c r="Q52" s="66">
        <f>IF(P52="COMPLETA",10,IF(P52="INCOMPLETA",5,IF(P52="NO EXISTE",0,"0")))</f>
        <v>10</v>
      </c>
      <c r="R52" s="221"/>
      <c r="S52" s="220"/>
      <c r="T52" s="220"/>
      <c r="U52" s="220"/>
      <c r="V52" s="113"/>
      <c r="W52" s="212"/>
      <c r="X52" s="212"/>
      <c r="Y52" s="212"/>
      <c r="Z52" s="212"/>
      <c r="AA52" s="212"/>
      <c r="AB52" s="213"/>
      <c r="AC52" s="200"/>
      <c r="AD52" s="223"/>
      <c r="AE52" s="222"/>
      <c r="AF52" s="57"/>
      <c r="AG52" s="223"/>
      <c r="AH52" s="220"/>
      <c r="AI52" s="220"/>
      <c r="AJ52" s="220"/>
      <c r="AK52" s="222"/>
      <c r="AL52" s="36"/>
      <c r="AM52" s="70"/>
      <c r="AN52" s="219"/>
      <c r="AO52" s="36"/>
      <c r="AP52" s="36"/>
      <c r="AQ52" s="36"/>
    </row>
    <row r="53" spans="1:43" ht="63.75" hidden="1" customHeight="1">
      <c r="A53" s="211"/>
      <c r="B53" s="123"/>
      <c r="C53" s="126"/>
      <c r="D53" s="124"/>
      <c r="E53" s="217"/>
      <c r="F53" s="212"/>
      <c r="G53" s="212"/>
      <c r="H53" s="212"/>
      <c r="I53" s="126"/>
      <c r="J53" s="123"/>
      <c r="K53" s="123"/>
      <c r="L53" s="123"/>
      <c r="M53" s="123"/>
      <c r="N53" s="123"/>
      <c r="O53" s="54" t="s">
        <v>3</v>
      </c>
      <c r="P53" s="55" t="s">
        <v>4</v>
      </c>
      <c r="Q53" s="56">
        <f>IF(P53="ASIGNADO",15,IF(P53="NO ASIGNADO",0,"0"))</f>
        <v>15</v>
      </c>
      <c r="R53" s="116">
        <f>SUM(Q53:Q59)</f>
        <v>100</v>
      </c>
      <c r="S53" s="117" t="s">
        <v>137</v>
      </c>
      <c r="T53" s="119">
        <f>IF(T56="DÉBIL",0,IF(T56="MODERADO",50,IF(T56="FUERTE",100,"")))</f>
        <v>100</v>
      </c>
      <c r="U53" s="118" t="str">
        <f>IF(AND(R56="FUERTE",S53="FUERTE (SIEMPRE SE EJECUTA)"),"NO","SÍ")</f>
        <v>NO</v>
      </c>
      <c r="V53" s="113"/>
      <c r="W53" s="212"/>
      <c r="X53" s="212"/>
      <c r="Y53" s="212"/>
      <c r="Z53" s="212"/>
      <c r="AA53" s="212"/>
      <c r="AB53" s="213"/>
      <c r="AC53" s="200"/>
      <c r="AD53" s="147"/>
      <c r="AE53" s="149"/>
      <c r="AF53" s="57"/>
      <c r="AG53" s="145"/>
      <c r="AH53" s="141"/>
      <c r="AI53" s="141"/>
      <c r="AJ53" s="141"/>
      <c r="AK53" s="142"/>
      <c r="AL53" s="36"/>
      <c r="AM53" s="143"/>
      <c r="AN53" s="148"/>
    </row>
    <row r="54" spans="1:43" ht="63.75" hidden="1" customHeight="1">
      <c r="A54" s="211"/>
      <c r="B54" s="212"/>
      <c r="C54" s="212"/>
      <c r="D54" s="213"/>
      <c r="E54" s="217"/>
      <c r="F54" s="212"/>
      <c r="G54" s="212"/>
      <c r="H54" s="212"/>
      <c r="I54" s="212"/>
      <c r="J54" s="212"/>
      <c r="K54" s="212"/>
      <c r="L54" s="212"/>
      <c r="M54" s="212"/>
      <c r="N54" s="212"/>
      <c r="O54" s="58" t="s">
        <v>9</v>
      </c>
      <c r="P54" s="59" t="s">
        <v>10</v>
      </c>
      <c r="Q54" s="60">
        <f>IF(P54="ADECUADO",15,IF(P54="INADECUADO",0,"0"))</f>
        <v>15</v>
      </c>
      <c r="R54" s="218"/>
      <c r="S54" s="212"/>
      <c r="T54" s="212"/>
      <c r="U54" s="212"/>
      <c r="V54" s="113"/>
      <c r="W54" s="212"/>
      <c r="X54" s="212"/>
      <c r="Y54" s="212"/>
      <c r="Z54" s="212"/>
      <c r="AA54" s="212"/>
      <c r="AB54" s="213"/>
      <c r="AC54" s="200"/>
      <c r="AD54" s="211"/>
      <c r="AE54" s="213"/>
      <c r="AF54" s="57"/>
      <c r="AG54" s="211"/>
      <c r="AH54" s="212"/>
      <c r="AI54" s="212"/>
      <c r="AJ54" s="212"/>
      <c r="AK54" s="213"/>
      <c r="AL54" s="36"/>
      <c r="AM54" s="211"/>
      <c r="AN54" s="213"/>
    </row>
    <row r="55" spans="1:43" ht="63.75" hidden="1" customHeight="1">
      <c r="A55" s="211"/>
      <c r="B55" s="212"/>
      <c r="C55" s="212"/>
      <c r="D55" s="213"/>
      <c r="E55" s="217"/>
      <c r="F55" s="212"/>
      <c r="G55" s="212"/>
      <c r="H55" s="212"/>
      <c r="I55" s="212"/>
      <c r="J55" s="212"/>
      <c r="K55" s="212"/>
      <c r="L55" s="212"/>
      <c r="M55" s="212"/>
      <c r="N55" s="212"/>
      <c r="O55" s="61" t="s">
        <v>16</v>
      </c>
      <c r="P55" s="59" t="s">
        <v>17</v>
      </c>
      <c r="Q55" s="60">
        <f>IF(P55="OPORTUNA",15,IF(P55="INOPORTUNA",0,"0"))</f>
        <v>15</v>
      </c>
      <c r="R55" s="224"/>
      <c r="S55" s="212"/>
      <c r="T55" s="216"/>
      <c r="U55" s="212"/>
      <c r="V55" s="113"/>
      <c r="W55" s="212"/>
      <c r="X55" s="212"/>
      <c r="Y55" s="212"/>
      <c r="Z55" s="212"/>
      <c r="AA55" s="212"/>
      <c r="AB55" s="213"/>
      <c r="AC55" s="200"/>
      <c r="AD55" s="211"/>
      <c r="AE55" s="219"/>
      <c r="AF55" s="57"/>
      <c r="AG55" s="211"/>
      <c r="AH55" s="212"/>
      <c r="AI55" s="212"/>
      <c r="AJ55" s="212"/>
      <c r="AK55" s="213"/>
      <c r="AL55" s="36"/>
      <c r="AM55" s="211"/>
      <c r="AN55" s="213"/>
    </row>
    <row r="56" spans="1:43" ht="63.75" hidden="1" customHeight="1">
      <c r="A56" s="211"/>
      <c r="B56" s="212"/>
      <c r="C56" s="212"/>
      <c r="D56" s="213"/>
      <c r="E56" s="217"/>
      <c r="F56" s="212"/>
      <c r="G56" s="212"/>
      <c r="H56" s="212"/>
      <c r="I56" s="212"/>
      <c r="J56" s="212"/>
      <c r="K56" s="212"/>
      <c r="L56" s="212"/>
      <c r="M56" s="212"/>
      <c r="N56" s="212"/>
      <c r="O56" s="58" t="s">
        <v>23</v>
      </c>
      <c r="P56" s="59" t="s">
        <v>24</v>
      </c>
      <c r="Q56" s="60">
        <f>IF(P56="PREVENIR",15,IF(P56="DETECTAR",10,IF(P56="NO ES UN CONTROL",0,"0")))</f>
        <v>15</v>
      </c>
      <c r="R56" s="115" t="str">
        <f>IF(R53&lt;86,"DÉBIL",IF(R53&lt;96,"MODERADO",IF(R53&lt;101,"FUERTE","")))</f>
        <v>FUERTE</v>
      </c>
      <c r="S56" s="212"/>
      <c r="T56" s="120" t="str">
        <f>IF(AND(R56="FUERTE",S53="FUERTE (SIEMPRE SE EJECUTA)"),"FUERTE",IF(OR(R56="DÉBIL",S53="DÉBIL (NO SE EJECUTA)"),"DÉBIL",IF(OR(R56="MODERADO",S53="MODERADO (ALGUNAS VECES)"),"MODERADO")))</f>
        <v>FUERTE</v>
      </c>
      <c r="U56" s="212"/>
      <c r="V56" s="113"/>
      <c r="W56" s="212"/>
      <c r="X56" s="212"/>
      <c r="Y56" s="212"/>
      <c r="Z56" s="212"/>
      <c r="AA56" s="212"/>
      <c r="AB56" s="213"/>
      <c r="AC56" s="200"/>
      <c r="AD56" s="211"/>
      <c r="AE56" s="146" t="s">
        <v>148</v>
      </c>
      <c r="AF56" s="63"/>
      <c r="AG56" s="211"/>
      <c r="AH56" s="212"/>
      <c r="AI56" s="212"/>
      <c r="AJ56" s="212"/>
      <c r="AK56" s="213"/>
      <c r="AL56" s="36"/>
      <c r="AM56" s="211"/>
      <c r="AN56" s="213"/>
    </row>
    <row r="57" spans="1:43" ht="63.75" hidden="1" customHeight="1">
      <c r="A57" s="211"/>
      <c r="B57" s="212"/>
      <c r="C57" s="212"/>
      <c r="D57" s="213"/>
      <c r="E57" s="217"/>
      <c r="F57" s="212"/>
      <c r="G57" s="212"/>
      <c r="H57" s="212"/>
      <c r="I57" s="212"/>
      <c r="J57" s="212"/>
      <c r="K57" s="212"/>
      <c r="L57" s="212"/>
      <c r="M57" s="212"/>
      <c r="N57" s="212"/>
      <c r="O57" s="58" t="s">
        <v>29</v>
      </c>
      <c r="P57" s="59" t="s">
        <v>30</v>
      </c>
      <c r="Q57" s="60">
        <f>IF(P57="CONFIABLE",15,IF(P57="NO CONFIABLE",0,"0"))</f>
        <v>15</v>
      </c>
      <c r="R57" s="218"/>
      <c r="S57" s="212"/>
      <c r="T57" s="212"/>
      <c r="U57" s="212"/>
      <c r="V57" s="113"/>
      <c r="W57" s="212"/>
      <c r="X57" s="212"/>
      <c r="Y57" s="212"/>
      <c r="Z57" s="212"/>
      <c r="AA57" s="212"/>
      <c r="AB57" s="213"/>
      <c r="AC57" s="200"/>
      <c r="AD57" s="211"/>
      <c r="AE57" s="219"/>
      <c r="AF57" s="63"/>
      <c r="AG57" s="211"/>
      <c r="AH57" s="212"/>
      <c r="AI57" s="212"/>
      <c r="AJ57" s="212"/>
      <c r="AK57" s="213"/>
      <c r="AL57" s="36"/>
      <c r="AM57" s="211"/>
      <c r="AN57" s="213"/>
    </row>
    <row r="58" spans="1:43" ht="63.75" hidden="1" customHeight="1">
      <c r="A58" s="211"/>
      <c r="B58" s="212"/>
      <c r="C58" s="212"/>
      <c r="D58" s="213"/>
      <c r="E58" s="217"/>
      <c r="F58" s="212"/>
      <c r="G58" s="212"/>
      <c r="H58" s="212"/>
      <c r="I58" s="212"/>
      <c r="J58" s="212"/>
      <c r="K58" s="212"/>
      <c r="L58" s="212"/>
      <c r="M58" s="212"/>
      <c r="N58" s="212"/>
      <c r="O58" s="58" t="s">
        <v>34</v>
      </c>
      <c r="P58" s="59" t="s">
        <v>35</v>
      </c>
      <c r="Q58" s="60">
        <f>IF(P58="SE INVESTIGAN Y SE RESUELVEN OPORTUNAMENTE",15,IF(P58="NO SE INVESTIGAN Y SE RESUELVEN OPORTUNAMENTE",0,"0"))</f>
        <v>15</v>
      </c>
      <c r="R58" s="218"/>
      <c r="S58" s="212"/>
      <c r="T58" s="212"/>
      <c r="U58" s="212"/>
      <c r="V58" s="113"/>
      <c r="W58" s="212"/>
      <c r="X58" s="212"/>
      <c r="Y58" s="212"/>
      <c r="Z58" s="212"/>
      <c r="AA58" s="212"/>
      <c r="AB58" s="213"/>
      <c r="AC58" s="200"/>
      <c r="AD58" s="211"/>
      <c r="AE58" s="144"/>
      <c r="AF58" s="57"/>
      <c r="AG58" s="211"/>
      <c r="AH58" s="212"/>
      <c r="AI58" s="212"/>
      <c r="AJ58" s="212"/>
      <c r="AK58" s="213"/>
      <c r="AL58" s="36"/>
      <c r="AM58" s="211"/>
      <c r="AN58" s="213"/>
    </row>
    <row r="59" spans="1:43" ht="63.75" hidden="1" customHeight="1">
      <c r="A59" s="223"/>
      <c r="B59" s="220"/>
      <c r="C59" s="220"/>
      <c r="D59" s="222"/>
      <c r="E59" s="225"/>
      <c r="F59" s="220"/>
      <c r="G59" s="220"/>
      <c r="H59" s="220"/>
      <c r="I59" s="216"/>
      <c r="J59" s="216"/>
      <c r="K59" s="216"/>
      <c r="L59" s="216"/>
      <c r="M59" s="216"/>
      <c r="N59" s="216"/>
      <c r="O59" s="64" t="s">
        <v>38</v>
      </c>
      <c r="P59" s="65" t="s">
        <v>39</v>
      </c>
      <c r="Q59" s="66">
        <f>IF(P59="COMPLETA",10,IF(P59="INCOMPLETA",5,IF(P59="NO EXISTE",0,"0")))</f>
        <v>10</v>
      </c>
      <c r="R59" s="221"/>
      <c r="S59" s="220"/>
      <c r="T59" s="220"/>
      <c r="U59" s="220"/>
      <c r="V59" s="114"/>
      <c r="W59" s="220"/>
      <c r="X59" s="220"/>
      <c r="Y59" s="220"/>
      <c r="Z59" s="220"/>
      <c r="AA59" s="220"/>
      <c r="AB59" s="222"/>
      <c r="AC59" s="202"/>
      <c r="AD59" s="223"/>
      <c r="AE59" s="222"/>
      <c r="AF59" s="57"/>
      <c r="AG59" s="223"/>
      <c r="AH59" s="220"/>
      <c r="AI59" s="220"/>
      <c r="AJ59" s="220"/>
      <c r="AK59" s="222"/>
      <c r="AL59" s="36"/>
      <c r="AM59" s="223"/>
      <c r="AN59" s="219"/>
    </row>
    <row r="60" spans="1:43" ht="15.75" customHeight="1"/>
    <row r="61" spans="1:43" ht="15.75" customHeight="1">
      <c r="AN61" s="71" t="s">
        <v>173</v>
      </c>
    </row>
    <row r="62" spans="1:43" ht="15.75" customHeight="1"/>
    <row r="63" spans="1:43" ht="15.75" customHeight="1"/>
    <row r="64" spans="1:4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214">
    <mergeCell ref="I46:I52"/>
    <mergeCell ref="J46:J52"/>
    <mergeCell ref="N39:N45"/>
    <mergeCell ref="N46:N52"/>
    <mergeCell ref="B53:B59"/>
    <mergeCell ref="C53:C59"/>
    <mergeCell ref="D53:D59"/>
    <mergeCell ref="I53:I59"/>
    <mergeCell ref="J53:J59"/>
    <mergeCell ref="K53:K59"/>
    <mergeCell ref="L53:L59"/>
    <mergeCell ref="M53:M59"/>
    <mergeCell ref="N53:N59"/>
    <mergeCell ref="E18:E59"/>
    <mergeCell ref="F18:F59"/>
    <mergeCell ref="K39:K45"/>
    <mergeCell ref="L39:L45"/>
    <mergeCell ref="M39:M45"/>
    <mergeCell ref="B46:B52"/>
    <mergeCell ref="K46:K52"/>
    <mergeCell ref="I32:I38"/>
    <mergeCell ref="J32:J38"/>
    <mergeCell ref="K32:K38"/>
    <mergeCell ref="L32:L38"/>
    <mergeCell ref="A1:B4"/>
    <mergeCell ref="C1:AJ2"/>
    <mergeCell ref="AK1:AM1"/>
    <mergeCell ref="AK2:AM2"/>
    <mergeCell ref="C3:AJ4"/>
    <mergeCell ref="AK3:AM3"/>
    <mergeCell ref="AK4:AM4"/>
    <mergeCell ref="A6:B6"/>
    <mergeCell ref="A8:B8"/>
    <mergeCell ref="C8:H8"/>
    <mergeCell ref="A10:B10"/>
    <mergeCell ref="C10:J10"/>
    <mergeCell ref="A11:B11"/>
    <mergeCell ref="C11:J11"/>
    <mergeCell ref="M16:M17"/>
    <mergeCell ref="N16:N17"/>
    <mergeCell ref="W18:W19"/>
    <mergeCell ref="AG18:AG24"/>
    <mergeCell ref="AH18:AH24"/>
    <mergeCell ref="A14:D14"/>
    <mergeCell ref="E14:AE14"/>
    <mergeCell ref="AG14:AK16"/>
    <mergeCell ref="J18:J24"/>
    <mergeCell ref="K18:K24"/>
    <mergeCell ref="L18:L24"/>
    <mergeCell ref="M18:M24"/>
    <mergeCell ref="N18:N24"/>
    <mergeCell ref="AE23:AE24"/>
    <mergeCell ref="AK18:AK24"/>
    <mergeCell ref="I15:W15"/>
    <mergeCell ref="Z15:AE15"/>
    <mergeCell ref="Q16:Q17"/>
    <mergeCell ref="R16:R17"/>
    <mergeCell ref="S16:S17"/>
    <mergeCell ref="AN46:AN52"/>
    <mergeCell ref="AE25:AE27"/>
    <mergeCell ref="AG25:AG31"/>
    <mergeCell ref="AH25:AH31"/>
    <mergeCell ref="U39:U45"/>
    <mergeCell ref="AD18:AD24"/>
    <mergeCell ref="AD46:AD52"/>
    <mergeCell ref="AJ18:AJ24"/>
    <mergeCell ref="AI32:AI38"/>
    <mergeCell ref="AE42:AE43"/>
    <mergeCell ref="AE44:AE45"/>
    <mergeCell ref="AH32:AH38"/>
    <mergeCell ref="AE39:AE41"/>
    <mergeCell ref="AG39:AG45"/>
    <mergeCell ref="AH39:AH45"/>
    <mergeCell ref="AI39:AI45"/>
    <mergeCell ref="AE28:AE29"/>
    <mergeCell ref="AE30:AE31"/>
    <mergeCell ref="AE18:AE20"/>
    <mergeCell ref="AE21:AE22"/>
    <mergeCell ref="AD25:AD31"/>
    <mergeCell ref="AD39:AD45"/>
    <mergeCell ref="AI25:AI31"/>
    <mergeCell ref="AE32:AE34"/>
    <mergeCell ref="AM18:AM24"/>
    <mergeCell ref="AN18:AN24"/>
    <mergeCell ref="AM25:AM31"/>
    <mergeCell ref="AM32:AM38"/>
    <mergeCell ref="AM39:AM45"/>
    <mergeCell ref="AN39:AN45"/>
    <mergeCell ref="AJ25:AJ31"/>
    <mergeCell ref="AK25:AK31"/>
    <mergeCell ref="AN25:AN31"/>
    <mergeCell ref="AJ32:AJ38"/>
    <mergeCell ref="AK32:AK38"/>
    <mergeCell ref="AN32:AN38"/>
    <mergeCell ref="AJ39:AJ45"/>
    <mergeCell ref="AK39:AK45"/>
    <mergeCell ref="AN53:AN59"/>
    <mergeCell ref="S53:S59"/>
    <mergeCell ref="R56:R59"/>
    <mergeCell ref="AD53:AD59"/>
    <mergeCell ref="AE53:AE55"/>
    <mergeCell ref="AG53:AG59"/>
    <mergeCell ref="C46:C52"/>
    <mergeCell ref="D46:D52"/>
    <mergeCell ref="AE46:AE48"/>
    <mergeCell ref="AG46:AG52"/>
    <mergeCell ref="AH46:AH52"/>
    <mergeCell ref="AI46:AI52"/>
    <mergeCell ref="AJ46:AJ52"/>
    <mergeCell ref="AK46:AK52"/>
    <mergeCell ref="AE49:AE50"/>
    <mergeCell ref="AE51:AE52"/>
    <mergeCell ref="X18:X59"/>
    <mergeCell ref="Y18:Y59"/>
    <mergeCell ref="Z18:Z59"/>
    <mergeCell ref="AA18:AA59"/>
    <mergeCell ref="AB18:AB59"/>
    <mergeCell ref="AC18:AC59"/>
    <mergeCell ref="W21:W59"/>
    <mergeCell ref="AE56:AE57"/>
    <mergeCell ref="AH53:AH59"/>
    <mergeCell ref="AI53:AI59"/>
    <mergeCell ref="AJ53:AJ59"/>
    <mergeCell ref="AK53:AK59"/>
    <mergeCell ref="AM53:AM59"/>
    <mergeCell ref="AE58:AE59"/>
    <mergeCell ref="U46:U52"/>
    <mergeCell ref="U53:U59"/>
    <mergeCell ref="T25:T27"/>
    <mergeCell ref="T28:T31"/>
    <mergeCell ref="T49:T52"/>
    <mergeCell ref="T39:T41"/>
    <mergeCell ref="T42:T45"/>
    <mergeCell ref="T46:T48"/>
    <mergeCell ref="AG32:AG38"/>
    <mergeCell ref="AE35:AE36"/>
    <mergeCell ref="AE37:AE38"/>
    <mergeCell ref="AD32:AD38"/>
    <mergeCell ref="T32:T34"/>
    <mergeCell ref="U32:U38"/>
    <mergeCell ref="X16:X17"/>
    <mergeCell ref="Z16:Z17"/>
    <mergeCell ref="AA16:AA17"/>
    <mergeCell ref="AB16:AB17"/>
    <mergeCell ref="AC16:AC17"/>
    <mergeCell ref="S25:S31"/>
    <mergeCell ref="T53:T55"/>
    <mergeCell ref="T56:T59"/>
    <mergeCell ref="T35:T38"/>
    <mergeCell ref="AM14:AN16"/>
    <mergeCell ref="A15:A17"/>
    <mergeCell ref="B15:B17"/>
    <mergeCell ref="C15:C17"/>
    <mergeCell ref="AD16:AE16"/>
    <mergeCell ref="G18:G59"/>
    <mergeCell ref="H18:H59"/>
    <mergeCell ref="B25:B31"/>
    <mergeCell ref="C25:C31"/>
    <mergeCell ref="B18:B24"/>
    <mergeCell ref="B32:B38"/>
    <mergeCell ref="C32:C38"/>
    <mergeCell ref="D32:D38"/>
    <mergeCell ref="B39:B45"/>
    <mergeCell ref="C39:C45"/>
    <mergeCell ref="D15:D17"/>
    <mergeCell ref="E15:H15"/>
    <mergeCell ref="E16:H16"/>
    <mergeCell ref="A18:A59"/>
    <mergeCell ref="C18:C24"/>
    <mergeCell ref="D18:D24"/>
    <mergeCell ref="T16:T17"/>
    <mergeCell ref="U16:U17"/>
    <mergeCell ref="V16:V17"/>
    <mergeCell ref="D25:D31"/>
    <mergeCell ref="D39:D45"/>
    <mergeCell ref="K16:K17"/>
    <mergeCell ref="M32:M38"/>
    <mergeCell ref="N32:N38"/>
    <mergeCell ref="I39:I45"/>
    <mergeCell ref="J39:J45"/>
    <mergeCell ref="I18:I24"/>
    <mergeCell ref="I25:I31"/>
    <mergeCell ref="J25:J31"/>
    <mergeCell ref="K25:K31"/>
    <mergeCell ref="L25:L31"/>
    <mergeCell ref="M25:M31"/>
    <mergeCell ref="N25:N31"/>
    <mergeCell ref="L16:L17"/>
    <mergeCell ref="I16:I17"/>
    <mergeCell ref="J16:J17"/>
    <mergeCell ref="AI18:AI24"/>
    <mergeCell ref="O16:O17"/>
    <mergeCell ref="P16:P17"/>
    <mergeCell ref="R18:R20"/>
    <mergeCell ref="V18:V59"/>
    <mergeCell ref="R21:R24"/>
    <mergeCell ref="R25:R27"/>
    <mergeCell ref="R28:R31"/>
    <mergeCell ref="R35:R38"/>
    <mergeCell ref="R32:R34"/>
    <mergeCell ref="S32:S38"/>
    <mergeCell ref="R39:R41"/>
    <mergeCell ref="S39:S45"/>
    <mergeCell ref="R42:R45"/>
    <mergeCell ref="U18:U24"/>
    <mergeCell ref="U25:U31"/>
    <mergeCell ref="R46:R48"/>
    <mergeCell ref="S46:S52"/>
    <mergeCell ref="R49:R52"/>
    <mergeCell ref="T18:T20"/>
    <mergeCell ref="T21:T24"/>
    <mergeCell ref="S18:S24"/>
    <mergeCell ref="R53:R55"/>
    <mergeCell ref="W16:W17"/>
  </mergeCells>
  <conditionalFormatting sqref="H18">
    <cfRule type="containsText" dxfId="5" priority="1" operator="containsText" text="EXTREMO">
      <formula>NOT(ISERROR(SEARCH(("EXTREMO"),(H18))))</formula>
    </cfRule>
    <cfRule type="containsText" dxfId="4" priority="2" operator="containsText" text="ALTO">
      <formula>NOT(ISERROR(SEARCH(("ALTO"),(H18))))</formula>
    </cfRule>
    <cfRule type="containsText" dxfId="3" priority="3" operator="containsText" text="MODERADO">
      <formula>NOT(ISERROR(SEARCH(("MODERADO"),(H18))))</formula>
    </cfRule>
  </conditionalFormatting>
  <conditionalFormatting sqref="Z18">
    <cfRule type="containsText" dxfId="2" priority="4" operator="containsText" text="EXTREMO">
      <formula>NOT(ISERROR(SEARCH(("EXTREMO"),(Z18))))</formula>
    </cfRule>
    <cfRule type="containsText" dxfId="1" priority="5" operator="containsText" text="ALTO">
      <formula>NOT(ISERROR(SEARCH(("ALTO"),(Z18))))</formula>
    </cfRule>
    <cfRule type="containsText" dxfId="0" priority="6" operator="containsText" text="MODERADO">
      <formula>NOT(ISERROR(SEARCH(("MODERADO"),(Z18))))</formula>
    </cfRule>
  </conditionalFormatting>
  <pageMargins left="0.70866141732283472" right="0.70866141732283472" top="0.74803149606299213" bottom="0.74803149606299213" header="0" footer="0"/>
  <pageSetup scale="14" orientation="landscape"/>
  <drawing r:id="rId1"/>
  <extLst>
    <ext xmlns:x14="http://schemas.microsoft.com/office/spreadsheetml/2009/9/main" uri="{CCE6A557-97BC-4b89-ADB6-D9C93CAAB3DF}">
      <x14:dataValidations xmlns:xm="http://schemas.microsoft.com/office/excel/2006/main" count="13">
        <x14:dataValidation type="list" allowBlank="1" showErrorMessage="1" xr:uid="{00000000-0002-0000-0200-000000000000}">
          <x14:formula1>
            <xm:f>Datos!$J$2:$K$2</xm:f>
          </x14:formula1>
          <xm:sqref>P18 P25 P32 P39 P46 P53</xm:sqref>
        </x14:dataValidation>
        <x14:dataValidation type="list" allowBlank="1" showErrorMessage="1" xr:uid="{00000000-0002-0000-0200-000001000000}">
          <x14:formula1>
            <xm:f>Datos!$B$3:$B$5</xm:f>
          </x14:formula1>
          <xm:sqref>F18</xm:sqref>
        </x14:dataValidation>
        <x14:dataValidation type="list" allowBlank="1" showErrorMessage="1" xr:uid="{00000000-0002-0000-0200-000002000000}">
          <x14:formula1>
            <xm:f>Datos!$A$11:$A$13</xm:f>
          </x14:formula1>
          <xm:sqref>AA18</xm:sqref>
        </x14:dataValidation>
        <x14:dataValidation type="list" allowBlank="1" showErrorMessage="1" xr:uid="{00000000-0002-0000-0200-000003000000}">
          <x14:formula1>
            <xm:f>Datos!$J$4:$K$4</xm:f>
          </x14:formula1>
          <xm:sqref>P20 P27 P34 P41 P48 P55</xm:sqref>
        </x14:dataValidation>
        <x14:dataValidation type="list" allowBlank="1" showErrorMessage="1" xr:uid="{00000000-0002-0000-0200-000004000000}">
          <x14:formula1>
            <xm:f>Datos!$J$5:$L$5</xm:f>
          </x14:formula1>
          <xm:sqref>P21 P28 P35 P42 P49 P56</xm:sqref>
        </x14:dataValidation>
        <x14:dataValidation type="list" allowBlank="1" showErrorMessage="1" xr:uid="{00000000-0002-0000-0200-000005000000}">
          <x14:formula1>
            <xm:f>Datos!$A$3:$A$7</xm:f>
          </x14:formula1>
          <xm:sqref>E18</xm:sqref>
        </x14:dataValidation>
        <x14:dataValidation type="list" allowBlank="1" showErrorMessage="1" xr:uid="{00000000-0002-0000-0200-000006000000}">
          <x14:formula1>
            <xm:f>Datos!$J$3:$K$3</xm:f>
          </x14:formula1>
          <xm:sqref>P19 P26 P33 P40 P47 P54</xm:sqref>
        </x14:dataValidation>
        <x14:dataValidation type="list" allowBlank="1" showErrorMessage="1" xr:uid="{00000000-0002-0000-0200-000007000000}">
          <x14:formula1>
            <xm:f>Datos!$J$7:$K$7</xm:f>
          </x14:formula1>
          <xm:sqref>P23 P30 P37 P44 P51 P58</xm:sqref>
        </x14:dataValidation>
        <x14:dataValidation type="list" allowBlank="1" showErrorMessage="1" xr:uid="{00000000-0002-0000-0200-000008000000}">
          <x14:formula1>
            <xm:f>Datos!$A$17:$A$18</xm:f>
          </x14:formula1>
          <xm:sqref>AC18</xm:sqref>
        </x14:dataValidation>
        <x14:dataValidation type="list" allowBlank="1" showErrorMessage="1" xr:uid="{00000000-0002-0000-0200-000009000000}">
          <x14:formula1>
            <xm:f>Datos!$I$19:$I$20</xm:f>
          </x14:formula1>
          <xm:sqref>W18</xm:sqref>
        </x14:dataValidation>
        <x14:dataValidation type="list" allowBlank="1" showErrorMessage="1" xr:uid="{00000000-0002-0000-0200-00000A000000}">
          <x14:formula1>
            <xm:f>Datos!$I$14:$I$16</xm:f>
          </x14:formula1>
          <xm:sqref>S18 S25 S32 S39 S46 S53</xm:sqref>
        </x14:dataValidation>
        <x14:dataValidation type="list" allowBlank="1" showErrorMessage="1" xr:uid="{00000000-0002-0000-0200-00000B000000}">
          <x14:formula1>
            <xm:f>Datos!$J$8:$L$8</xm:f>
          </x14:formula1>
          <xm:sqref>P24 P31 P38 P45 P52 P59</xm:sqref>
        </x14:dataValidation>
        <x14:dataValidation type="list" allowBlank="1" showErrorMessage="1" xr:uid="{00000000-0002-0000-0200-00000C000000}">
          <x14:formula1>
            <xm:f>Datos!$J$6:$K$6</xm:f>
          </x14:formula1>
          <xm:sqref>P22 P29 P36 P43 P50 P57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000"/>
  <sheetViews>
    <sheetView workbookViewId="0">
      <selection sqref="A1:D1"/>
    </sheetView>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c r="A1" s="177" t="s">
        <v>174</v>
      </c>
      <c r="B1" s="205"/>
      <c r="C1" s="205"/>
      <c r="D1" s="206"/>
    </row>
    <row r="2" spans="1:4" ht="14.45">
      <c r="A2" s="178" t="s">
        <v>175</v>
      </c>
      <c r="B2" s="72" t="s">
        <v>176</v>
      </c>
      <c r="C2" s="177" t="s">
        <v>177</v>
      </c>
      <c r="D2" s="206"/>
    </row>
    <row r="3" spans="1:4" ht="14.45">
      <c r="A3" s="226"/>
      <c r="B3" s="94" t="s">
        <v>178</v>
      </c>
      <c r="C3" s="95" t="s">
        <v>58</v>
      </c>
      <c r="D3" s="95" t="s">
        <v>60</v>
      </c>
    </row>
    <row r="4" spans="1:4" ht="14.45">
      <c r="A4" s="73">
        <v>1</v>
      </c>
      <c r="B4" s="96" t="s">
        <v>179</v>
      </c>
      <c r="C4" s="97" t="s">
        <v>180</v>
      </c>
      <c r="D4" s="98"/>
    </row>
    <row r="5" spans="1:4" ht="14.45">
      <c r="A5" s="73">
        <v>2</v>
      </c>
      <c r="B5" s="96" t="s">
        <v>181</v>
      </c>
      <c r="C5" s="97"/>
      <c r="D5" s="97" t="s">
        <v>180</v>
      </c>
    </row>
    <row r="6" spans="1:4" ht="14.45">
      <c r="A6" s="73">
        <v>3</v>
      </c>
      <c r="B6" s="96" t="s">
        <v>182</v>
      </c>
      <c r="C6" s="97"/>
      <c r="D6" s="97" t="s">
        <v>180</v>
      </c>
    </row>
    <row r="7" spans="1:4" ht="14.45">
      <c r="A7" s="73">
        <v>4</v>
      </c>
      <c r="B7" s="96" t="s">
        <v>183</v>
      </c>
      <c r="C7" s="97"/>
      <c r="D7" s="97" t="s">
        <v>180</v>
      </c>
    </row>
    <row r="8" spans="1:4" ht="14.45">
      <c r="A8" s="73">
        <v>5</v>
      </c>
      <c r="B8" s="96" t="s">
        <v>184</v>
      </c>
      <c r="C8" s="97" t="s">
        <v>180</v>
      </c>
      <c r="D8" s="97"/>
    </row>
    <row r="9" spans="1:4" ht="14.45">
      <c r="A9" s="73">
        <v>6</v>
      </c>
      <c r="B9" s="96" t="s">
        <v>185</v>
      </c>
      <c r="C9" s="97" t="s">
        <v>180</v>
      </c>
      <c r="D9" s="97"/>
    </row>
    <row r="10" spans="1:4" ht="14.45">
      <c r="A10" s="73">
        <v>7</v>
      </c>
      <c r="B10" s="96" t="s">
        <v>186</v>
      </c>
      <c r="C10" s="97"/>
      <c r="D10" s="97" t="s">
        <v>180</v>
      </c>
    </row>
    <row r="11" spans="1:4" ht="14.45">
      <c r="A11" s="73">
        <v>8</v>
      </c>
      <c r="B11" s="96" t="s">
        <v>187</v>
      </c>
      <c r="C11" s="97"/>
      <c r="D11" s="97" t="s">
        <v>180</v>
      </c>
    </row>
    <row r="12" spans="1:4" ht="14.45">
      <c r="A12" s="73">
        <v>9</v>
      </c>
      <c r="B12" s="96" t="s">
        <v>188</v>
      </c>
      <c r="C12" s="97"/>
      <c r="D12" s="97" t="s">
        <v>180</v>
      </c>
    </row>
    <row r="13" spans="1:4" ht="14.45">
      <c r="A13" s="73">
        <v>10</v>
      </c>
      <c r="B13" s="96" t="s">
        <v>189</v>
      </c>
      <c r="C13" s="97" t="s">
        <v>180</v>
      </c>
      <c r="D13" s="97"/>
    </row>
    <row r="14" spans="1:4" ht="14.45">
      <c r="A14" s="73">
        <v>11</v>
      </c>
      <c r="B14" s="96" t="s">
        <v>190</v>
      </c>
      <c r="C14" s="97" t="s">
        <v>180</v>
      </c>
      <c r="D14" s="97"/>
    </row>
    <row r="15" spans="1:4" ht="14.45">
      <c r="A15" s="73">
        <v>12</v>
      </c>
      <c r="B15" s="96" t="s">
        <v>191</v>
      </c>
      <c r="C15" s="97" t="s">
        <v>180</v>
      </c>
      <c r="D15" s="97"/>
    </row>
    <row r="16" spans="1:4" ht="14.45">
      <c r="A16" s="73">
        <v>13</v>
      </c>
      <c r="B16" s="96" t="s">
        <v>192</v>
      </c>
      <c r="C16" s="97" t="s">
        <v>180</v>
      </c>
      <c r="D16" s="97"/>
    </row>
    <row r="17" spans="1:4" ht="14.45">
      <c r="A17" s="73">
        <v>14</v>
      </c>
      <c r="B17" s="96" t="s">
        <v>193</v>
      </c>
      <c r="C17" s="97" t="s">
        <v>180</v>
      </c>
      <c r="D17" s="97"/>
    </row>
    <row r="18" spans="1:4" ht="14.45">
      <c r="A18" s="73">
        <v>15</v>
      </c>
      <c r="B18" s="96" t="s">
        <v>194</v>
      </c>
      <c r="C18" s="97"/>
      <c r="D18" s="97" t="s">
        <v>180</v>
      </c>
    </row>
    <row r="19" spans="1:4" ht="14.45">
      <c r="A19" s="73">
        <v>16</v>
      </c>
      <c r="B19" s="96" t="s">
        <v>195</v>
      </c>
      <c r="C19" s="97"/>
      <c r="D19" s="97" t="s">
        <v>180</v>
      </c>
    </row>
    <row r="20" spans="1:4" ht="14.45">
      <c r="A20" s="73">
        <v>17</v>
      </c>
      <c r="B20" s="96" t="s">
        <v>196</v>
      </c>
      <c r="C20" s="97"/>
      <c r="D20" s="97" t="s">
        <v>180</v>
      </c>
    </row>
    <row r="21" spans="1:4" ht="15.75" customHeight="1">
      <c r="A21" s="73">
        <v>18</v>
      </c>
      <c r="B21" s="96" t="s">
        <v>197</v>
      </c>
      <c r="C21" s="97"/>
      <c r="D21" s="97" t="s">
        <v>180</v>
      </c>
    </row>
    <row r="22" spans="1:4" ht="15.75" customHeight="1">
      <c r="A22" s="74">
        <v>19</v>
      </c>
      <c r="B22" s="96" t="s">
        <v>198</v>
      </c>
      <c r="C22" s="97"/>
      <c r="D22" s="97" t="s">
        <v>180</v>
      </c>
    </row>
    <row r="23" spans="1:4" ht="15" customHeight="1">
      <c r="A23" s="179" t="s">
        <v>199</v>
      </c>
      <c r="B23" s="207"/>
      <c r="C23" s="75">
        <f t="shared" ref="C23:D23" si="0">+COUNTA(C4:C22)</f>
        <v>8</v>
      </c>
      <c r="D23" s="75">
        <f t="shared" si="0"/>
        <v>11</v>
      </c>
    </row>
    <row r="24" spans="1:4" ht="15.75" customHeight="1">
      <c r="A24" s="180" t="s">
        <v>200</v>
      </c>
      <c r="B24" s="198"/>
      <c r="C24" s="198"/>
      <c r="D24" s="199"/>
    </row>
    <row r="25" spans="1:4" ht="15.75" customHeight="1">
      <c r="A25" s="181" t="s">
        <v>201</v>
      </c>
      <c r="B25" s="198"/>
      <c r="C25" s="198"/>
      <c r="D25" s="199"/>
    </row>
    <row r="26" spans="1:4" ht="15.75" customHeight="1">
      <c r="A26" s="182" t="s">
        <v>202</v>
      </c>
      <c r="B26" s="227"/>
      <c r="C26" s="227"/>
      <c r="D26" s="228"/>
    </row>
    <row r="27" spans="1:4" ht="15.75" customHeight="1">
      <c r="A27" s="175" t="s">
        <v>203</v>
      </c>
      <c r="B27" s="205"/>
      <c r="C27" s="206"/>
      <c r="D27" s="76" t="str">
        <f>IF(AND(COUNTIF($C$19,"")=1,COUNTIF($C$1:$C$22,"X")&lt;6,COUNTIF($C$1:$C$22,"X")&gt;0),"X","")</f>
        <v/>
      </c>
    </row>
    <row r="28" spans="1:4" ht="15.75" customHeight="1">
      <c r="A28" s="175" t="s">
        <v>204</v>
      </c>
      <c r="B28" s="205"/>
      <c r="C28" s="206"/>
      <c r="D28" s="76" t="str">
        <f>IF(AND(COUNTIF($C$19,"")=1,COUNTIF($C$1:$C$22,"X")&lt;12,COUNTIF($C$1:$C$22,"X")&gt;5),"X","")</f>
        <v>X</v>
      </c>
    </row>
    <row r="29" spans="1:4" ht="15.75" customHeight="1">
      <c r="A29" s="176" t="s">
        <v>205</v>
      </c>
      <c r="B29" s="203"/>
      <c r="C29" s="204"/>
      <c r="D29" s="76" t="str">
        <f>IF(OR(COUNTIF($C$19,"X")=1,COUNTIF($C$1:$C$22,"X")&gt;11),"X","")</f>
        <v/>
      </c>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7:C27"/>
    <mergeCell ref="A28:C28"/>
    <mergeCell ref="A29:C29"/>
    <mergeCell ref="A1:D1"/>
    <mergeCell ref="A2:A3"/>
    <mergeCell ref="C2:D2"/>
    <mergeCell ref="A23:B23"/>
    <mergeCell ref="A24:D24"/>
    <mergeCell ref="A25:D25"/>
    <mergeCell ref="A26:D26"/>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1000"/>
  <sheetViews>
    <sheetView workbookViewId="0"/>
  </sheetViews>
  <sheetFormatPr defaultColWidth="14.42578125" defaultRowHeight="15" customHeight="1"/>
  <cols>
    <col min="1" max="1" width="6.28515625" customWidth="1"/>
    <col min="2" max="2" width="10.7109375" customWidth="1"/>
    <col min="3" max="3" width="34.42578125" customWidth="1"/>
    <col min="4" max="4" width="25.5703125" customWidth="1"/>
    <col min="5" max="7" width="7.5703125" customWidth="1"/>
    <col min="8" max="8" width="7.140625" customWidth="1"/>
    <col min="9" max="9" width="6.85546875" customWidth="1"/>
    <col min="10" max="15" width="12.85546875" customWidth="1"/>
    <col min="16" max="17" width="10.7109375" customWidth="1"/>
    <col min="18" max="18" width="51.42578125" customWidth="1"/>
    <col min="19" max="26" width="10.7109375" customWidth="1"/>
  </cols>
  <sheetData>
    <row r="1" spans="2:15" ht="14.45">
      <c r="B1" s="186" t="s">
        <v>206</v>
      </c>
      <c r="C1" s="203"/>
      <c r="D1" s="203"/>
      <c r="E1" s="1"/>
      <c r="F1" s="1"/>
      <c r="G1" s="1"/>
      <c r="H1" s="1"/>
      <c r="J1" s="187" t="s">
        <v>207</v>
      </c>
      <c r="K1" s="210"/>
      <c r="L1" s="210"/>
    </row>
    <row r="2" spans="2:15" ht="14.45">
      <c r="B2" s="7" t="s">
        <v>208</v>
      </c>
      <c r="C2" s="8" t="s">
        <v>209</v>
      </c>
      <c r="D2" s="9" t="s">
        <v>210</v>
      </c>
      <c r="E2" s="10"/>
      <c r="F2" s="10"/>
      <c r="G2" s="10"/>
      <c r="H2" s="10"/>
      <c r="J2" s="10"/>
      <c r="K2" s="10"/>
      <c r="L2" s="10"/>
    </row>
    <row r="3" spans="2:15" ht="28.9">
      <c r="B3" s="77" t="s">
        <v>211</v>
      </c>
      <c r="C3" s="11" t="s">
        <v>212</v>
      </c>
      <c r="D3" s="12" t="s">
        <v>213</v>
      </c>
      <c r="E3" s="13"/>
      <c r="F3" s="13"/>
      <c r="G3" s="13"/>
      <c r="H3" s="188"/>
      <c r="I3" s="189" t="s">
        <v>214</v>
      </c>
      <c r="J3" s="14" t="s">
        <v>211</v>
      </c>
      <c r="K3" s="190" t="s">
        <v>215</v>
      </c>
      <c r="L3" s="228"/>
      <c r="M3" s="15" t="s">
        <v>216</v>
      </c>
      <c r="N3" s="15" t="s">
        <v>216</v>
      </c>
      <c r="O3" s="15" t="s">
        <v>216</v>
      </c>
    </row>
    <row r="4" spans="2:15" ht="28.9">
      <c r="B4" s="78" t="s">
        <v>217</v>
      </c>
      <c r="C4" s="16" t="s">
        <v>218</v>
      </c>
      <c r="D4" s="17" t="s">
        <v>219</v>
      </c>
      <c r="E4" s="13"/>
      <c r="F4" s="13"/>
      <c r="G4" s="13"/>
      <c r="H4" s="210"/>
      <c r="I4" s="210"/>
      <c r="J4" s="18" t="s">
        <v>217</v>
      </c>
      <c r="K4" s="229"/>
      <c r="L4" s="217"/>
      <c r="M4" s="19" t="s">
        <v>220</v>
      </c>
      <c r="N4" s="15" t="s">
        <v>216</v>
      </c>
      <c r="O4" s="15" t="s">
        <v>216</v>
      </c>
    </row>
    <row r="5" spans="2:15" ht="28.9">
      <c r="B5" s="79" t="s">
        <v>221</v>
      </c>
      <c r="C5" s="16" t="s">
        <v>222</v>
      </c>
      <c r="D5" s="17" t="s">
        <v>223</v>
      </c>
      <c r="E5" s="13"/>
      <c r="F5" s="13"/>
      <c r="G5" s="13"/>
      <c r="H5" s="210"/>
      <c r="I5" s="210"/>
      <c r="J5" s="20" t="s">
        <v>221</v>
      </c>
      <c r="K5" s="229"/>
      <c r="L5" s="217"/>
      <c r="M5" s="19" t="s">
        <v>220</v>
      </c>
      <c r="N5" s="15" t="s">
        <v>216</v>
      </c>
      <c r="O5" s="15" t="s">
        <v>216</v>
      </c>
    </row>
    <row r="6" spans="2:15" ht="28.9">
      <c r="B6" s="80" t="s">
        <v>224</v>
      </c>
      <c r="C6" s="16" t="s">
        <v>225</v>
      </c>
      <c r="D6" s="17" t="s">
        <v>226</v>
      </c>
      <c r="E6" s="13"/>
      <c r="F6" s="13"/>
      <c r="G6" s="13"/>
      <c r="H6" s="210"/>
      <c r="I6" s="210"/>
      <c r="J6" s="21" t="s">
        <v>224</v>
      </c>
      <c r="K6" s="229"/>
      <c r="L6" s="217"/>
      <c r="M6" s="22" t="s">
        <v>227</v>
      </c>
      <c r="N6" s="19" t="s">
        <v>220</v>
      </c>
      <c r="O6" s="15" t="s">
        <v>216</v>
      </c>
    </row>
    <row r="7" spans="2:15" ht="43.15">
      <c r="B7" s="23" t="s">
        <v>228</v>
      </c>
      <c r="C7" s="24" t="s">
        <v>229</v>
      </c>
      <c r="D7" s="25" t="s">
        <v>230</v>
      </c>
      <c r="E7" s="13"/>
      <c r="F7" s="13"/>
      <c r="G7" s="13"/>
      <c r="H7" s="210"/>
      <c r="I7" s="210"/>
      <c r="J7" s="26" t="s">
        <v>228</v>
      </c>
      <c r="K7" s="230"/>
      <c r="L7" s="215"/>
      <c r="M7" s="22" t="s">
        <v>227</v>
      </c>
      <c r="N7" s="19" t="s">
        <v>220</v>
      </c>
      <c r="O7" s="19" t="s">
        <v>220</v>
      </c>
    </row>
    <row r="8" spans="2:15" ht="15" customHeight="1">
      <c r="K8" s="27" t="s">
        <v>231</v>
      </c>
      <c r="L8" s="28" t="s">
        <v>232</v>
      </c>
      <c r="M8" s="29" t="s">
        <v>233</v>
      </c>
      <c r="N8" s="30" t="s">
        <v>234</v>
      </c>
      <c r="O8" s="31" t="s">
        <v>235</v>
      </c>
    </row>
    <row r="9" spans="2:15" ht="27" customHeight="1">
      <c r="K9" s="191" t="s">
        <v>236</v>
      </c>
      <c r="L9" s="210"/>
      <c r="M9" s="210"/>
      <c r="N9" s="210"/>
      <c r="O9" s="210"/>
    </row>
    <row r="10" spans="2:15" ht="27.75" customHeight="1">
      <c r="K10" s="192"/>
      <c r="L10" s="210"/>
      <c r="M10" s="210"/>
      <c r="N10" s="210"/>
      <c r="O10" s="210"/>
    </row>
    <row r="13" spans="2:15" ht="67.5" customHeight="1">
      <c r="I13" s="81" t="s">
        <v>216</v>
      </c>
      <c r="J13" s="32" t="s">
        <v>237</v>
      </c>
      <c r="K13" s="183" t="s">
        <v>238</v>
      </c>
      <c r="L13" s="207"/>
      <c r="M13" s="207"/>
      <c r="N13" s="207"/>
      <c r="O13" s="208"/>
    </row>
    <row r="14" spans="2:15" ht="52.5" customHeight="1">
      <c r="I14" s="82" t="s">
        <v>220</v>
      </c>
      <c r="J14" s="33" t="s">
        <v>239</v>
      </c>
      <c r="K14" s="184" t="s">
        <v>240</v>
      </c>
      <c r="L14" s="198"/>
      <c r="M14" s="198"/>
      <c r="N14" s="198"/>
      <c r="O14" s="209"/>
    </row>
    <row r="15" spans="2:15" ht="81.75" customHeight="1">
      <c r="I15" s="34" t="s">
        <v>227</v>
      </c>
      <c r="J15" s="35" t="s">
        <v>241</v>
      </c>
      <c r="K15" s="185" t="s">
        <v>242</v>
      </c>
      <c r="L15" s="231"/>
      <c r="M15" s="231"/>
      <c r="N15" s="231"/>
      <c r="O15" s="232"/>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K13:O13"/>
    <mergeCell ref="K14:O14"/>
    <mergeCell ref="K15:O15"/>
    <mergeCell ref="B1:D1"/>
    <mergeCell ref="J1:L1"/>
    <mergeCell ref="H3:H7"/>
    <mergeCell ref="I3:I7"/>
    <mergeCell ref="K3:L7"/>
    <mergeCell ref="K9:O9"/>
    <mergeCell ref="K10:O10"/>
  </mergeCells>
  <pageMargins left="0.7" right="0.7" top="0.75" bottom="0.75" header="0" footer="0"/>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8efec78-3424-4c97-abf4-c2ff1d9e6d03" xsi:nil="true"/>
    <lcf76f155ced4ddcb4097134ff3c332f xmlns="8befd943-4f51-4e42-85af-a0705225944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960FE7278092C44B5607AA964C04AD8" ma:contentTypeVersion="18" ma:contentTypeDescription="Crear nuevo documento." ma:contentTypeScope="" ma:versionID="ac766add390fbe93480fcd3f366b7c76">
  <xsd:schema xmlns:xsd="http://www.w3.org/2001/XMLSchema" xmlns:xs="http://www.w3.org/2001/XMLSchema" xmlns:p="http://schemas.microsoft.com/office/2006/metadata/properties" xmlns:ns2="8befd943-4f51-4e42-85af-a07052259448" xmlns:ns3="d8efec78-3424-4c97-abf4-c2ff1d9e6d03" targetNamespace="http://schemas.microsoft.com/office/2006/metadata/properties" ma:root="true" ma:fieldsID="ce5bce25e497ee0144e0bc875b6449eb" ns2:_="" ns3:_="">
    <xsd:import namespace="8befd943-4f51-4e42-85af-a07052259448"/>
    <xsd:import namespace="d8efec78-3424-4c97-abf4-c2ff1d9e6d0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efd943-4f51-4e42-85af-a07052259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efec78-3424-4c97-abf4-c2ff1d9e6d03"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dbdcf5c2-d273-4d70-8f91-c5c66f26fa01}" ma:internalName="TaxCatchAll" ma:showField="CatchAllData" ma:web="d8efec78-3424-4c97-abf4-c2ff1d9e6d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A7A17FD-76AB-4F40-BCD5-83ABA75210EE}"/>
</file>

<file path=customXml/itemProps2.xml><?xml version="1.0" encoding="utf-8"?>
<ds:datastoreItem xmlns:ds="http://schemas.openxmlformats.org/officeDocument/2006/customXml" ds:itemID="{35FC048C-3A21-44B5-9673-87E69675DABC}"/>
</file>

<file path=customXml/itemProps3.xml><?xml version="1.0" encoding="utf-8"?>
<ds:datastoreItem xmlns:ds="http://schemas.openxmlformats.org/officeDocument/2006/customXml" ds:itemID="{D7653FB7-7C2E-47DB-8FA4-034C013F0A9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Betancour Garcia</dc:creator>
  <cp:keywords/>
  <dc:description/>
  <cp:lastModifiedBy>Sergio Andres Castro Londono</cp:lastModifiedBy>
  <cp:revision/>
  <dcterms:created xsi:type="dcterms:W3CDTF">2020-01-16T20:08:19Z</dcterms:created>
  <dcterms:modified xsi:type="dcterms:W3CDTF">2026-05-21T16:08:47Z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0x010100C960FE7278092C44B5607AA964C04AD8</vt:lpwstr>
  </property>
  <property fmtid="{D5CDD505-2E9C-101B-9397-08002B2CF9AE}" pid="3" name="MediaServiceImageTags">
    <vt:lpwstr/>
  </property>
  <property fmtid="{D5CDD505-2E9C-101B-9397-08002B2CF9AE}" pid="4" name="Order">
    <vt:r8>5500</vt:r8>
  </property>
</Properties>
</file>