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1.1 Formulación de Riesgos de Corrupción AÑO 2026\Corrupción CON CAMBIOS FINAL\"/>
    </mc:Choice>
  </mc:AlternateContent>
  <xr:revisionPtr revIDLastSave="44" documentId="13_ncr:1_{ABC64F03-6ACC-4D3B-A7F6-C9C265251768}" xr6:coauthVersionLast="47" xr6:coauthVersionMax="47" xr10:uidLastSave="{138FD675-2B5F-4B89-80D0-728B6BFEBD41}"/>
  <bookViews>
    <workbookView xWindow="-108" yWindow="-108" windowWidth="23256" windowHeight="12456" firstSheet="2" activeTab="2" xr2:uid="{00000000-000D-0000-FFFF-FFFF00000000}"/>
  </bookViews>
  <sheets>
    <sheet name="Datos" sheetId="1" state="hidden" r:id="rId1"/>
    <sheet name="CONTROL DE CAMBIOS" sheetId="5" r:id="rId2"/>
    <sheet name="Riesgo 1" sheetId="3" r:id="rId3"/>
    <sheet name="ENCUESTA DE IMPACTO R1" sheetId="4" r:id="rId4"/>
    <sheet name="Instructivo"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KdggN1XUHdKfuH28DvSPKMMLgjhxLjcZ6K3szFLj++s="/>
    </ext>
  </extLst>
</workbook>
</file>

<file path=xl/calcChain.xml><?xml version="1.0" encoding="utf-8"?>
<calcChain xmlns="http://schemas.openxmlformats.org/spreadsheetml/2006/main">
  <c r="V18" i="3" l="1" a="1"/>
  <c r="V18" i="3" s="1"/>
  <c r="D29" i="4"/>
  <c r="D28" i="4"/>
  <c r="D27" i="4"/>
  <c r="D23" i="4"/>
  <c r="C23" i="4"/>
  <c r="Q59" i="3"/>
  <c r="Q58" i="3"/>
  <c r="Q57" i="3"/>
  <c r="Q56" i="3"/>
  <c r="Q55" i="3"/>
  <c r="Q54" i="3"/>
  <c r="R53" i="3"/>
  <c r="R56" i="3" s="1"/>
  <c r="Q53" i="3"/>
  <c r="Q52" i="3"/>
  <c r="Q51" i="3"/>
  <c r="Q50" i="3"/>
  <c r="R49" i="3"/>
  <c r="T49" i="3" s="1"/>
  <c r="T46" i="3" s="1"/>
  <c r="Q49" i="3"/>
  <c r="Q48" i="3"/>
  <c r="Q47" i="3"/>
  <c r="R46" i="3"/>
  <c r="Q46" i="3"/>
  <c r="Q45" i="3"/>
  <c r="Q44" i="3"/>
  <c r="Q43" i="3"/>
  <c r="Q42" i="3"/>
  <c r="Q41" i="3"/>
  <c r="Q40" i="3"/>
  <c r="R39" i="3"/>
  <c r="R42" i="3" s="1"/>
  <c r="Q39" i="3"/>
  <c r="Q38" i="3"/>
  <c r="Q37" i="3"/>
  <c r="Q36" i="3"/>
  <c r="R35" i="3"/>
  <c r="T35" i="3" s="1"/>
  <c r="T32" i="3" s="1"/>
  <c r="Q35" i="3"/>
  <c r="Q34" i="3"/>
  <c r="Q33" i="3"/>
  <c r="R32" i="3"/>
  <c r="Q32" i="3"/>
  <c r="Q31" i="3"/>
  <c r="Q30" i="3"/>
  <c r="Q29" i="3"/>
  <c r="Q28" i="3"/>
  <c r="Q27" i="3"/>
  <c r="Q26" i="3"/>
  <c r="R25" i="3"/>
  <c r="R28" i="3" s="1"/>
  <c r="Q25" i="3"/>
  <c r="Q24" i="3"/>
  <c r="Q23" i="3"/>
  <c r="Q22" i="3"/>
  <c r="R21" i="3"/>
  <c r="T21" i="3" s="1"/>
  <c r="T18" i="3" s="1"/>
  <c r="Q21" i="3"/>
  <c r="Q20" i="3"/>
  <c r="Q19" i="3"/>
  <c r="U18" i="3"/>
  <c r="R18" i="3"/>
  <c r="Q18" i="3"/>
  <c r="H18" i="3"/>
  <c r="G18" i="3"/>
  <c r="T56" i="3" l="1"/>
  <c r="T53" i="3" s="1"/>
  <c r="U53" i="3"/>
  <c r="T28" i="3"/>
  <c r="T25" i="3" s="1"/>
  <c r="U25" i="3"/>
  <c r="T42" i="3"/>
  <c r="T39" i="3" s="1"/>
  <c r="W21" i="3" s="1"/>
  <c r="X18" i="3" s="1"/>
  <c r="Y18" i="3" s="1"/>
  <c r="Z18" i="3" s="1"/>
  <c r="U39" i="3"/>
  <c r="U32" i="3"/>
  <c r="U46"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<sst xmlns="http://schemas.openxmlformats.org/spreadsheetml/2006/main" count="386" uniqueCount="229">
  <si>
    <t>PROBABILIDAD INHERENTE</t>
  </si>
  <si>
    <t>IMPACTO INHERENTE</t>
  </si>
  <si>
    <t>CONDICIONES RIESGO INHERENTE</t>
  </si>
  <si>
    <t>¿Existe un responsable asignado a la ejecución del control?</t>
  </si>
  <si>
    <t>Asignado</t>
  </si>
  <si>
    <t>No Asignado</t>
  </si>
  <si>
    <t>MUY BAJA</t>
  </si>
  <si>
    <t>MODERADO</t>
  </si>
  <si>
    <t>MUY BAJA - MODERADO</t>
  </si>
  <si>
    <t>¿El responsable tiene la autoridad y adecuada segregación de funciones en la ejecución del control?</t>
  </si>
  <si>
    <t>Adecuado</t>
  </si>
  <si>
    <t>Inadecuado</t>
  </si>
  <si>
    <t>BAJA</t>
  </si>
  <si>
    <t>MAYOR</t>
  </si>
  <si>
    <t>MUY BAJA - MAYOR</t>
  </si>
  <si>
    <t>ALTO</t>
  </si>
  <si>
    <t>¿La oportunidad en que se ejecuta el control ayuda a prevenir la mitigación del riesgo o a detectar la materialización del riesgo de manera oportuna?</t>
  </si>
  <si>
    <t>Oportuna</t>
  </si>
  <si>
    <t>Inoportuna</t>
  </si>
  <si>
    <t>MEDIA</t>
  </si>
  <si>
    <t>CATASTRÓFICO</t>
  </si>
  <si>
    <t>MUY BAJA - CATASTRÓFICO</t>
  </si>
  <si>
    <t>EXTREMO</t>
  </si>
  <si>
    <t>¿Las actividades que se desarrollan en el
control realmente buscan por si sola prevenir o detectar las causas que pueden dar origen al riesgo, Ej.: verificar, validar, cotejar, comparar, revisar, etc.?</t>
  </si>
  <si>
    <t>Prevenir</t>
  </si>
  <si>
    <t>Detectar</t>
  </si>
  <si>
    <t>No es un control</t>
  </si>
  <si>
    <t>ALTA</t>
  </si>
  <si>
    <t>BAJA - MODERADO</t>
  </si>
  <si>
    <t>¿La fuente de información que se utiliza en el desarrollo del control es información confiable que permita mitigar el riesgo?</t>
  </si>
  <si>
    <t>Confiable</t>
  </si>
  <si>
    <t>No Confiable</t>
  </si>
  <si>
    <t>MUY ALTA</t>
  </si>
  <si>
    <t>BAJA - MAYOR</t>
  </si>
  <si>
    <t>¿Las observaciones, desviaciones o diferencias identificadas como resultados de la ejecución del control son investigadas y resueltas de manera oportuna?</t>
  </si>
  <si>
    <t>Se investigan y se resuelven oportunamente</t>
  </si>
  <si>
    <t>No se investigan, ni resuelven oportunamente</t>
  </si>
  <si>
    <t>BAJA - CATASTRÓFICO</t>
  </si>
  <si>
    <t>¿Se deja evidencia o rastro de la ejecución del control que permita a cualquier tercero con la evidencia llegar a la misma conclusión?</t>
  </si>
  <si>
    <t>Completa</t>
  </si>
  <si>
    <t>Incompleta</t>
  </si>
  <si>
    <t>No existe</t>
  </si>
  <si>
    <t>Opciones de Manejo</t>
  </si>
  <si>
    <t>MEDIA - MODERADO</t>
  </si>
  <si>
    <t>MEDIA - MAYOR</t>
  </si>
  <si>
    <t>REDUCIR EL RIESGO</t>
  </si>
  <si>
    <t>MEDIA - CATASTRÓFICO</t>
  </si>
  <si>
    <t>EVITAR EL RIESGO</t>
  </si>
  <si>
    <t>ALTA - MODERADO</t>
  </si>
  <si>
    <t>ALTA - MAYOR</t>
  </si>
  <si>
    <t>RANGO DE LA EJECUCION DE CADA CONTROL</t>
  </si>
  <si>
    <t>ALTA - CATASTRÓFICO</t>
  </si>
  <si>
    <r>
      <rPr>
        <b/>
        <sz val="11"/>
        <color theme="1"/>
        <rFont val="Calibri"/>
        <family val="2"/>
      </rPr>
      <t>FUERTE</t>
    </r>
    <r>
      <rPr>
        <sz val="11"/>
        <color theme="1"/>
        <rFont val="Calibri"/>
        <family val="2"/>
      </rPr>
      <t xml:space="preserve"> (Siempre se Ejecuta)</t>
    </r>
  </si>
  <si>
    <t>MUY ALTA - MODERADO</t>
  </si>
  <si>
    <r>
      <rPr>
        <b/>
        <sz val="11"/>
        <color theme="1"/>
        <rFont val="Calibri"/>
        <family val="2"/>
      </rPr>
      <t>MODERADO</t>
    </r>
    <r>
      <rPr>
        <sz val="11"/>
        <color theme="1"/>
        <rFont val="Calibri"/>
        <family val="2"/>
      </rPr>
      <t xml:space="preserve"> (Algunas Veces)</t>
    </r>
  </si>
  <si>
    <t>¿SE MATERIALIZO EL RIESGO DURANTE EL PERIODO?</t>
  </si>
  <si>
    <t>MUY ALTA - MAYOR</t>
  </si>
  <si>
    <r>
      <rPr>
        <b/>
        <sz val="11"/>
        <color theme="1"/>
        <rFont val="Calibri"/>
        <family val="2"/>
      </rPr>
      <t>DÉBIL</t>
    </r>
    <r>
      <rPr>
        <sz val="11"/>
        <color theme="1"/>
        <rFont val="Calibri"/>
        <family val="2"/>
      </rPr>
      <t xml:space="preserve"> (No se Ejecuta)</t>
    </r>
  </si>
  <si>
    <t>SI</t>
  </si>
  <si>
    <t>MUY ALTA - CATASTRÓFICO</t>
  </si>
  <si>
    <t>NO</t>
  </si>
  <si>
    <t>CONTROLES</t>
  </si>
  <si>
    <t>DIRECTAMENTE</t>
  </si>
  <si>
    <t>NO DISMINUYE</t>
  </si>
  <si>
    <t>CONTROL DE CAMBIOS</t>
  </si>
  <si>
    <t>A continuación se presentan los cambios realizados de los riesgos en el proceso</t>
  </si>
  <si>
    <t xml:space="preserve">FECHA </t>
  </si>
  <si>
    <t>CAMBIO REALIZADO</t>
  </si>
  <si>
    <t>Se revisa la matriz y se encuentra vigente, no requeire actualización</t>
  </si>
  <si>
    <t>Se podrán incluir más filas de acuerdo a la cambios realizados</t>
  </si>
  <si>
    <t>DIRECCIONAMIENTO ESTRATÉGICO</t>
  </si>
  <si>
    <t>CÓDIGO</t>
  </si>
  <si>
    <t>E-DES-FT-020</t>
  </si>
  <si>
    <t>VERSIÓN</t>
  </si>
  <si>
    <t>04</t>
  </si>
  <si>
    <t>MAPA DE RIESGOS DE CORRUPCIÓN</t>
  </si>
  <si>
    <t>PÁGINA</t>
  </si>
  <si>
    <t>1 de 1</t>
  </si>
  <si>
    <t>VIGENTE DESDE</t>
  </si>
  <si>
    <t>FECHA DE ACTUALIZACIÓN</t>
  </si>
  <si>
    <t>PROCESO</t>
  </si>
  <si>
    <t>INSTRUCCIÓN Y JUZGAMIENTO DISCIPLINARIOS</t>
  </si>
  <si>
    <t>OBJETIVO DEL PROCESO</t>
  </si>
  <si>
    <t>Ejercer el control disciplinario sobre la conducta de los servidores públicos del IDIPRON, en el cumplimiento de sus deberes funcionales, a través de medidas de corrección o de prevención, con el fin de garantizar los principios de eficiencia moralidad economía y transparencia **</t>
  </si>
  <si>
    <t>ALCANCE DEL PROCESO</t>
  </si>
  <si>
    <t>La actuación Disciplinaria se origina con la recepción de información proveniente de un servidor público, por queja formulada por cualquier persona, por anónimos o por otro medio que amerite credibilidad y finaliza con cualquiera de las siguientes decisiones: un auto  inhibitorio, un auto de archivo definitivo, un auto de remisión por competencia y el correspondiente fallo sancionatorio o absolutorio en primera instancia. Esta Actuación está destinada a los servidores públicos del IDIPRON aunque se encuentren retirados del servicio. **</t>
  </si>
  <si>
    <t>IDENTIFICACIÓN DEL RIESGO</t>
  </si>
  <si>
    <t>VALORACIÓN DEL RIESGO</t>
  </si>
  <si>
    <t xml:space="preserve">MONITOREO </t>
  </si>
  <si>
    <t>SEGUIMIENTO Y EVALUACIÓN</t>
  </si>
  <si>
    <t>No. de Riesgo</t>
  </si>
  <si>
    <t>CAUSA</t>
  </si>
  <si>
    <t>RIESGO</t>
  </si>
  <si>
    <t>CONSECUENCIA</t>
  </si>
  <si>
    <t>ANÁLISIS DEL RIESGO</t>
  </si>
  <si>
    <t>EVALUACIÓN DEL RIESGO</t>
  </si>
  <si>
    <t>RIESGO RESIDUAL</t>
  </si>
  <si>
    <t>RIESGO INHERENTE</t>
  </si>
  <si>
    <t>RESPONSABLE DEL CONTROL
(Persona asignada para ejecutar el control. Debe tener la autoridad, competencias y conocimientos para ejecutar el control)</t>
  </si>
  <si>
    <t>PERIODICIDAD DEL CONTROL
(La periodicidad debe prevenir o detectar el riesgo de manera oportuna)</t>
  </si>
  <si>
    <t>PROPÓSITO DEL CONTROL
 (Validar, verificar, conciliar, comparar, revisar, cotejar…)
El control ayuda a mitigar las causas de los riesgos o detectar su materialización</t>
  </si>
  <si>
    <t>CÓMO SE REALIZA LA ACTIVIDAD DE CONTROL
(EL control debe indicar el cómo se realiza, de tal forma que se pueda evaluar si la fuente u origen de la información que sirve para ejecutar el control, es confiable para la mitigación del riesgo)</t>
  </si>
  <si>
    <t>CÓMO SE ACTÚA EN CASO DE OBSERVACIONES O DESVIACIONES 
(Qué se hace cuando se detectan observaciones o desviaciones como resultado de la ejecución de un control?)</t>
  </si>
  <si>
    <t>EVIDENCIA DE LA EJECUCIÓN DEL CONTROL
(El control debe dejar evidencia de su ejecución. Esta evidencia ayuda a que se pueda revisar la misma información por parte de un tercero y llegue a la misma conclusión de quien ejecutó el control)</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</si>
  <si>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</si>
  <si>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</si>
  <si>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</si>
  <si>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</si>
  <si>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</si>
  <si>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</si>
  <si>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</si>
  <si>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SOLIDEZ DEL CONJUNTO DE CONTROLES</t>
  </si>
  <si>
    <t>CONTROLES AYUDAN A DISMINUIR PROBABILIDAD</t>
  </si>
  <si>
    <t>PROBABILIDAD RESIDUAL</t>
  </si>
  <si>
    <t>ZONA DE RIESGO RESIDUAL</t>
  </si>
  <si>
    <t>OPCIÓN DE MANEJO</t>
  </si>
  <si>
    <t>ACCIONES DE CONTINGENCIA EN CASO DE MATERIALIZACIÓN DEL RIESGO</t>
  </si>
  <si>
    <t>ACCIONESPARA EL FORTALECIMIENTO DE LOS CONTROLES</t>
  </si>
  <si>
    <t>ZONA DE RIESGO INHERENTE</t>
  </si>
  <si>
    <t>ACCIONES A IMPLEMENTAR PARA EL FORTALECIMIENTO</t>
  </si>
  <si>
    <t>PERIODO DE EJECUCIÓN DE LAS ACCIONES A IMPLEMENTAR</t>
  </si>
  <si>
    <t>FECHA DEL MONITOREO</t>
  </si>
  <si>
    <t>REPORTE DE LA EJECUCIÓN DE LOS CONTROLES</t>
  </si>
  <si>
    <t>REPORTE DE LA EJECUCIÓN DE LAS ACCIONES PARA EL FORTALECIMENTO DEL RIESGO</t>
  </si>
  <si>
    <t>REPORTE DE LAS ACCIONES DESARROLLADAS EN CASO DE QUE SE HAYA MATERIALIZADO EL RIESGO</t>
  </si>
  <si>
    <t>OBSERVACIONES DEL MONITOREO</t>
  </si>
  <si>
    <t xml:space="preserve">OBSERVACIONES OFICINA ASESORA DE PLANEACIÓN </t>
  </si>
  <si>
    <t>OBSERVACIONES OFICINA DE          CONTROL INTERNO</t>
  </si>
  <si>
    <t>Divulgación de la información por parte de las personas que hacen parte de la Oficina de Control Disciplinario Interno.</t>
  </si>
  <si>
    <t xml:space="preserve">Posibilidad de manipulación o alteración de la información asociada al desarrollo de procesos disciplinarios por parte de los servidores o contratistas de la Oficina de Control Disciplinario Interno para beneficio propio  o de un tercero . </t>
  </si>
  <si>
    <t>* Demanda. 
* Violación al debido proceso. 
* Investigación disciplinaria al Grupo de Control Interno Disciplinario</t>
  </si>
  <si>
    <t xml:space="preserve">
El Jefe de la Oficina de Control Disciplinario Interno</t>
  </si>
  <si>
    <t xml:space="preserve">
Cada vez que ingresa un servidor o cada vez que un contratista suscribe contrato </t>
  </si>
  <si>
    <t xml:space="preserve">
Verificar el diligenciamiento del  Acuerdo de confidencialidad</t>
  </si>
  <si>
    <t>En el momento en que las personas van a suscribir los contratos, se verifica que el formato de Acuerdo de confidencialidad esté completamente diligenciado y firmado por las personas que ingresan a la dependencia</t>
  </si>
  <si>
    <t>En caso de detectarse que un servidor o contratista no ha diligenciado dicho Acuerdo de manera oportuna, se procede a solicitarle de forma escrita su diligenciamiento y firma.</t>
  </si>
  <si>
    <t>Acuerdo de confidencialidad y no divulgación de la información E-GTIC-FT-015
Comunicación oficial ( correo electrónico o memorando, solicitando se diligencie el formato de Acuerdo de Confidencialidad, cuando no se encuentre documentado) , esto solo en caso de que algún funcionario o contratista no haya firmado el acuerdo de confidencialidad</t>
  </si>
  <si>
    <t>FUERTE (Siempre se Ejecuta)</t>
  </si>
  <si>
    <t>Se inicia proceso disciplinario.                            Se inicia proceso por incumplimiento del contrato.                                    Se compulsan copias a la Fiscalía General de la Nación</t>
  </si>
  <si>
    <t>No aplica</t>
  </si>
  <si>
    <t xml:space="preserve">EN ESTE CUATRIMESTRE DE 2026  SE SUSCRIBIERON 4 CONTRATOS DE PRESTACION DE SERVICIOS,  EN LOS CUALES SE VERIFICO QUE ESTUVIERAN ANEXOS Y FIRMADOS LOS ACUERDOS DE CONFIDENCIALIDAD DE LOS CONTRATISTAS: HERNAN CAMILO RIVERA FRANCO CPS 0762-2026 -  JOSE ALEJANDRO FORERO GALINDO CPS 0760-2026 - DIANA CAROLINA TINJACA GONZALEZ CPS 0761-2026 - FABIO ALEJANDRO PEREZ LEON CPS 0763  LOS CUALES SE ANEXAN EN LAS EVIDENCIAS 
</t>
  </si>
  <si>
    <t>SIEMPRE SE VERIFICA QUE AL MOMENTO DE LA CONTRATACION  LAS PERSONAS A CONTRATAR, PRESENTEN  SU DOCUMENTACION PARA LA SUSCRIPCION DE LOS CONTRATOS Y ENTRE LOS DOCUMENTOS A PRESENTAR SUSCRIBAN EL ACUERDO DE CONFIDENCIALIDAD.</t>
  </si>
  <si>
    <t xml:space="preserve">NO SE MATERIALIZO EL RIESGO </t>
  </si>
  <si>
    <t>N/A</t>
  </si>
  <si>
    <t xml:space="preserve">12/05/2026
Una vez revisadas las evidencias allegadas por el proceso para la ejecución del control, se denota que el mismo fue llevado a cabo en su totalidad, dado que  los 4 contratistas que ingresaron durante el periodo a evaluar realizaron la firma del acuerdo de confidencialidad requerido.
Teniendo en cuenta lo anterior, no se evidencia materialiación del riesgo.
El proceso no formuló acciones de fortalecimiento.
</t>
  </si>
  <si>
    <t>22/05/2026
CONTROL No. 1. Cumple al evidenciar 4 acuerdos debidamente firmados de confidencializadad.
ACCION DE FORTALECIMIENTO: No aplica
NO SE MATERIALIZÓ EL DAÑO
RECOMENDACIONES: Continuar con el cumplimiento de la accion para mitigar la materializacion del daño</t>
  </si>
  <si>
    <t>No. De columnas en la matriz de riesgo que se desplaza en el eje de la probabilidad.</t>
  </si>
  <si>
    <t>PRODUCTO O REGISTRO QUE QUEDA DE LA EJECUCIÓN DE LAS ACCIONES PARA FORTALECER EL RIESGO</t>
  </si>
  <si>
    <t>Mensualmente</t>
  </si>
  <si>
    <t xml:space="preserve">Verificar que los integrantes de la Oficina de Control Disciplinario Interno tengan el conocimiento del Articulo 115 de la Ley 1952 de 2019, el cual indica la reserva de las actuaciones disciplinarias </t>
  </si>
  <si>
    <t>A través de reunión periódica se recuerda a cada integrante del equipo la importancia de guardar la reserva legal en todas las actuaciones disciplinarias</t>
  </si>
  <si>
    <t>Se retroalimenta en las reuniones periodicas para informarle sobre lo socializado  en referencia con la reserva legal</t>
  </si>
  <si>
    <t>Lista de asistencia y/o acta de reunión</t>
  </si>
  <si>
    <t>PARA EL CUARTO TRIMESTRE DE 2026 SE REALIZO ANALISIS JURIDICO DE LAS QIEJAS  EN LOS MESES DE ENERO,FEBRERO ,MARZO  Y ABRIL ,EN LAS CUALES  SE RECUERDA LO ESTABLECIDO, EN EL ARTICULO 115 DE LA LEY 1952 DE 2019 RESPECTO A  LA RESERVA DE LA ACTUACION DISCIPLINARIA; SE ADJUNTA COMO EVIDENCIA LA LISTA DE ASISTENCIA DE LAS REUNIONES.</t>
  </si>
  <si>
    <t xml:space="preserve">SE LLEVAN A CABO, LAS REUNIONES MENSUALMENTE PARA  REALIZAR LOS ANALISIS DE LAS QUEJAS Y RECORDAR LO ESTABLECIDO EN EL ARTICULO 115 DE LA LEY 1952 RESPECTO A LA RESERVA DE LA ACTUACION DISCIPLINARIA 
</t>
  </si>
  <si>
    <t>12/05/2026
Una vez revisadas las evidencias allegadas por el proceso para la ejecución del control, se establece que el  mismo fue cumplido a cavalidad, dado que durante cada uno de los meses objeto de evaluación, se llevaron a cabo las reuniones de equipo establecidas para socializar la reserva legal de la información recibida.
Teniendo en cuenta lo anterior, no se evidencia materialiación del riesgo.
El proceso no formuló acciones de fortalecimiento.</t>
  </si>
  <si>
    <t>22/05/2026
CONTROL No. 2 Cumple, se aportan 4 planillas de asistencia a reuniones de equipo mensuales con el analisis de as quejas y el recordatorio al debido cumplimiento al articulo 115 de la ley 1952.
ACCION DE FORTALECIMIENTO: No aplica
NO SE MATERIALIZÓ EL DAÑO
RECOMENDACIONES: Continuar con el cumplimiento de las actividades de control con el fin de mitigar el daño</t>
  </si>
  <si>
    <t>ADECUADO</t>
  </si>
  <si>
    <t>COMPLETA</t>
  </si>
  <si>
    <t>Vr. 02; 13/03/2024</t>
  </si>
  <si>
    <t>FORMATO PARA DETERMINAR EL IMPACTO</t>
  </si>
  <si>
    <t xml:space="preserve">Nº </t>
  </si>
  <si>
    <t xml:space="preserve">PREGUNTA </t>
  </si>
  <si>
    <t>RESPUESTA</t>
  </si>
  <si>
    <t>SI EL RIESGO DE CORRUPCIÓN SE MATERIALIZA PODRÍA...</t>
  </si>
  <si>
    <t>¿Afectar al grupo de funcionarios del proceso?</t>
  </si>
  <si>
    <t>X</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</si>
  <si>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</si>
  <si>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</si>
  <si>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</si>
  <si>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</si>
  <si>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</si>
  <si>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</si>
  <si>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</si>
  <si>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</si>
  <si>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</si>
  <si>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</si>
  <si>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</si>
  <si>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</si>
  <si>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</si>
  <si>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</si>
  <si>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</si>
  <si>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</si>
  <si>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</si>
  <si>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</si>
  <si>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 PREGUNTAS AFIRMATIVAS:                     
TOTAL PREGUNTAS NEGATIVAS:</t>
  </si>
  <si>
    <r>
      <rPr>
        <sz val="11"/>
        <color theme="1"/>
        <rFont val="Noto Sans Symbols"/>
      </rP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</si>
  <si>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r>
      <rPr>
        <sz val="11"/>
        <color theme="1"/>
        <rFont val="Noto Sans Symbols"/>
      </rP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</si>
  <si>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rPr>
        <sz val="11"/>
        <color theme="1"/>
        <rFont val="Noto Sans Symbols"/>
      </rP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</si>
  <si>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r>
      <rPr>
        <b/>
        <sz val="11"/>
        <color theme="1"/>
        <rFont val="Times New Roman"/>
        <family val="1"/>
      </rPr>
      <t xml:space="preserve">MODERADO: </t>
    </r>
    <r>
      <rPr>
        <sz val="11"/>
        <color theme="1"/>
        <rFont val="Times New Roman"/>
        <family val="1"/>
      </rPr>
      <t>Genera medianas consecuencias sobre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</si>
  <si>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</si>
  <si>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CATASTROFICO: </t>
    </r>
    <r>
      <rPr>
        <sz val="11"/>
        <color theme="1"/>
        <rFont val="Times New Roman"/>
        <family val="1"/>
      </rPr>
      <t>Genera consecuencias desastrosas para la entidad.</t>
    </r>
  </si>
  <si>
    <t>Criterios para calificar la probabilidad de los riesgos de corrupción</t>
  </si>
  <si>
    <t>MATRIZ DE RIESGO</t>
  </si>
  <si>
    <t>NIVEL</t>
  </si>
  <si>
    <t>CONCEPTO</t>
  </si>
  <si>
    <t>FRECUENCIA</t>
  </si>
  <si>
    <t>Muy Alta</t>
  </si>
  <si>
    <t>Se espera que el evento ocurra en la mayoría de las circunstancias.</t>
  </si>
  <si>
    <t>Más de 1 vez al año.</t>
  </si>
  <si>
    <t>PROBABILIDAD</t>
  </si>
  <si>
    <t>NO APLICA PARA LOS RIESGOS DE CORRUPCIÓN</t>
  </si>
  <si>
    <t>E</t>
  </si>
  <si>
    <t>Alta</t>
  </si>
  <si>
    <t>Es viable que el evento ocurra en la mayoría de las circunstancias.</t>
  </si>
  <si>
    <t>Al menos 1 vez en el último año.</t>
  </si>
  <si>
    <t>A</t>
  </si>
  <si>
    <t>Media</t>
  </si>
  <si>
    <t>El evento podrá ocurrir en algún momento.</t>
  </si>
  <si>
    <t>Al menos 1 vez en los últimos 2 años.</t>
  </si>
  <si>
    <t>Baja</t>
  </si>
  <si>
    <t>El evento puede ocurrir en algún momento.</t>
  </si>
  <si>
    <t>Al menos 1 vez en los últimos 5 años.</t>
  </si>
  <si>
    <t>M</t>
  </si>
  <si>
    <t>Muy baja</t>
  </si>
  <si>
    <t>El evento puede ocurrir solo en circunstancias excepcionales (poco comunes o anormales)</t>
  </si>
  <si>
    <t>No se ha presentado en los últimos 5 años.</t>
  </si>
  <si>
    <t>Leve</t>
  </si>
  <si>
    <t>Menor</t>
  </si>
  <si>
    <t>Moderado</t>
  </si>
  <si>
    <t>Mayor</t>
  </si>
  <si>
    <t>Catastrofico</t>
  </si>
  <si>
    <t>IMPACTO</t>
  </si>
  <si>
    <t>EVITAR</t>
  </si>
  <si>
    <t>Después de realizar un análisis y considerar que el nivel de riesgo es demasiado alto, Se deben determinar acciones para continuar disminuyendo tanto probabilidad como el impacto</t>
  </si>
  <si>
    <t>ACEPTAR</t>
  </si>
  <si>
    <t>Después de realizar un análisis y considerar los niveles de riesgo, se determina asumir el mismo conociendo los efectos de su posible materialización</t>
  </si>
  <si>
    <t>MITIGAR</t>
  </si>
  <si>
    <t>Después de realizar un análisis y considerar los niveles de riesgo se implementan acciones para continuar disminuyendo tanto probabilidad como el impacto, mediante el fortalecimiento de controles, optimización de procesos y/o el diseño de nuevos controles.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</si>
</sst>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29">
    <font>
      <sz val="11"/>
      <color theme="1"/>
      <name val="Calibri"/>
      <scheme val="minor"/>
    </font>
    <font>
      <sz val="11"/>
      <color theme="1"/>
      <name val="Calibri"/>
      <family val="2"/>
      <scheme val="minor"/>
    </font>
    <font>
      <sz val="11"/>
      <color theme="1"/>
      <name val="Calibri"/>
      <family val="2"/>
    </font>
    <font>
      <sz val="12"/>
      <color theme="1"/>
      <name val="Times New Roman"/>
      <family val="1"/>
    </font>
    <font>
      <b/>
      <sz val="12"/>
      <color theme="1"/>
      <name val="Calibri"/>
      <family val="2"/>
    </font>
    <font>
      <sz val="11"/>
      <name val="Calibri"/>
      <family val="2"/>
    </font>
    <font>
      <b/>
      <sz val="11"/>
      <color theme="1"/>
      <name val="Calibri"/>
      <family val="2"/>
    </font>
    <font>
      <b/>
      <sz val="18"/>
      <color theme="1"/>
      <name val="Calibri"/>
      <family val="2"/>
    </font>
    <font>
      <sz val="16"/>
      <color theme="1"/>
      <name val="Calibri"/>
      <family val="2"/>
    </font>
    <font>
      <b/>
      <sz val="10"/>
      <color theme="1"/>
      <name val="Times New Roman"/>
      <family val="1"/>
    </font>
    <font>
      <b/>
      <sz val="14"/>
      <color theme="1"/>
      <name val="Times New Roman"/>
      <family val="1"/>
    </font>
    <font>
      <b/>
      <sz val="12"/>
      <color theme="1"/>
      <name val="Times New Roman"/>
      <family val="1"/>
    </font>
    <font>
      <sz val="10"/>
      <color theme="1"/>
      <name val="Times New Roman"/>
      <family val="1"/>
    </font>
    <font>
      <sz val="14"/>
      <color theme="1"/>
      <name val="Times New Roman"/>
      <family val="1"/>
    </font>
    <font>
      <b/>
      <sz val="20"/>
      <color theme="1"/>
      <name val="Times New Roman"/>
      <family val="1"/>
    </font>
    <font>
      <sz val="12"/>
      <color rgb="FF000000"/>
      <name val="Times New Roman"/>
      <family val="1"/>
    </font>
    <font>
      <b/>
      <sz val="16"/>
      <color theme="1"/>
      <name val="Times New Roman"/>
      <family val="1"/>
    </font>
    <font>
      <b/>
      <sz val="11"/>
      <color theme="1"/>
      <name val="Times New Roman"/>
      <family val="1"/>
    </font>
    <font>
      <sz val="10"/>
      <color rgb="FF000000"/>
      <name val="Times New Roman"/>
      <family val="1"/>
    </font>
    <font>
      <sz val="14"/>
      <color rgb="FFFF0000"/>
      <name val="Times New Roman"/>
      <family val="1"/>
    </font>
    <font>
      <sz val="11"/>
      <color theme="1"/>
      <name val="Times New Roman"/>
      <family val="1"/>
    </font>
    <font>
      <b/>
      <sz val="11"/>
      <color rgb="FFFF0000"/>
      <name val="Times New Roman"/>
      <family val="1"/>
    </font>
    <font>
      <sz val="11"/>
      <color theme="1"/>
      <name val="Noto Sans Symbols"/>
    </font>
    <font>
      <sz val="7"/>
      <color theme="1"/>
      <name val="Times New Roman"/>
      <family val="1"/>
    </font>
    <font>
      <sz val="11"/>
      <color rgb="FF242424"/>
      <name val="&quot;Aptos Narrow&quot;"/>
    </font>
    <font>
      <b/>
      <sz val="11"/>
      <name val="Times New Roman"/>
      <family val="1"/>
    </font>
    <font>
      <sz val="11"/>
      <color theme="1"/>
      <name val="Calibri"/>
      <family val="2"/>
      <scheme val="minor"/>
    </font>
    <font>
      <b/>
      <sz val="16"/>
      <color theme="1"/>
      <name val="Calibri"/>
      <family val="2"/>
      <scheme val="minor"/>
    </font>
    <font>
      <sz val="10"/>
      <color rgb="FF000000"/>
      <name val="Times New Roman"/>
    </font>
  </fonts>
  <fills count="14">
    <fill>
      <patternFill patternType="none"/>
    </fill>
    <fill>
      <patternFill patternType="gray125"/>
    </fill>
    <fill>
      <patternFill patternType="solid">
        <fgColor rgb="FFFF0000"/>
        <bgColor rgb="FFFF0000"/>
      </patternFill>
    </fill>
    <fill>
      <patternFill patternType="solid">
        <fgColor rgb="FFFFC000"/>
        <bgColor rgb="FFFFC000"/>
      </patternFill>
    </fill>
    <fill>
      <patternFill patternType="solid">
        <fgColor rgb="FFFFFF00"/>
        <bgColor rgb="FFFFFF00"/>
      </patternFill>
    </fill>
    <fill>
      <patternFill patternType="solid">
        <fgColor rgb="FF92D050"/>
        <bgColor rgb="FF92D050"/>
      </patternFill>
    </fill>
    <fill>
      <patternFill patternType="solid">
        <fgColor rgb="FF00B050"/>
        <bgColor rgb="FF00B050"/>
      </patternFill>
    </fill>
    <fill>
      <patternFill patternType="solid">
        <fgColor theme="0"/>
        <bgColor theme="0"/>
      </patternFill>
    </fill>
    <fill>
      <patternFill patternType="solid">
        <fgColor rgb="FFF7CAAC"/>
        <bgColor rgb="FFF7CAAC"/>
      </patternFill>
    </fill>
    <fill>
      <patternFill patternType="solid">
        <fgColor rgb="FFECECEC"/>
        <bgColor rgb="FFECECEC"/>
      </patternFill>
    </fill>
    <fill>
      <patternFill patternType="solid">
        <fgColor rgb="FFFFFFFF"/>
        <bgColor rgb="FFFFFFFF"/>
      </patternFill>
    </fill>
    <fill>
      <patternFill patternType="solid">
        <fgColor rgb="FFDEEAF6"/>
        <bgColor rgb="FFDEEAF6"/>
      </patternFill>
    </fill>
    <fill>
      <patternFill patternType="solid">
        <fgColor rgb="FFD8D8D8"/>
        <bgColor rgb="FFD8D8D8"/>
      </patternFill>
    </fill>
    <fill>
      <patternFill patternType="solid">
        <fgColor rgb="FFD9D9D9"/>
        <bgColor rgb="FFD9D9D9"/>
      </patternFill>
    </fill>
  </fills>
  <borders count="70">
    <border>
      <left/>
      <right/>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bottom style="thin">
        <color rgb="FF000000"/>
      </bottom>
      <diagonal/>
    </border>
    <border>
      <left/>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medium">
        <color rgb="FF000000"/>
      </left>
      <right/>
      <top/>
      <bottom/>
      <diagonal/>
    </border>
    <border>
      <left style="thin">
        <color rgb="FF000000"/>
      </left>
      <right/>
      <top/>
      <bottom/>
      <diagonal/>
    </border>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style="thin">
        <color rgb="FF000000"/>
      </right>
      <top style="medium">
        <color rgb="FF000000"/>
      </top>
      <bottom/>
      <diagonal/>
    </border>
    <border>
      <left style="medium">
        <color rgb="FF000000"/>
      </left>
      <right/>
      <top style="thin">
        <color rgb="FF000000"/>
      </top>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hair">
        <color rgb="FF000000"/>
      </left>
      <right style="thin">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hair">
        <color rgb="FF000000"/>
      </left>
      <right style="thin">
        <color rgb="FF000000"/>
      </right>
      <top/>
      <bottom style="hair">
        <color rgb="FF000000"/>
      </bottom>
      <diagonal/>
    </border>
    <border>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6" fillId="0" borderId="22"/>
  </cellStyleXfs>
  <cellXfs count="232">
    <xf numFmtId="0" fontId="0" fillId="0" borderId="0" xfId="0"/>
    <xf numFmtId="0" fontId="2" fillId="0" borderId="0" xfId="0" applyFont="1"/>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0" xfId="0" applyFont="1" applyAlignment="1">
      <alignment vertical="top" wrapText="1"/>
    </xf>
    <xf numFmtId="0" fontId="2" fillId="0" borderId="0" xfId="0" applyFont="1" applyAlignment="1">
      <alignment wrapText="1"/>
    </xf>
    <xf numFmtId="0" fontId="3" fillId="0" borderId="3" xfId="0" applyFont="1" applyBorder="1" applyAlignment="1">
      <alignment horizontal="left" vertical="top" wrapText="1"/>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0" xfId="0" applyFont="1" applyAlignment="1">
      <alignment horizont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2" borderId="9" xfId="0" applyFont="1" applyFill="1" applyBorder="1" applyAlignment="1">
      <alignment horizontal="left" vertical="center" wrapText="1"/>
    </xf>
    <xf numFmtId="0" fontId="2" fillId="2" borderId="9" xfId="0" applyFont="1" applyFill="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9" xfId="0" applyFont="1" applyFill="1" applyBorder="1" applyAlignment="1">
      <alignment horizontal="center" vertical="center"/>
    </xf>
    <xf numFmtId="0" fontId="2" fillId="4" borderId="9"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4" borderId="9" xfId="0" applyFont="1" applyFill="1" applyBorder="1" applyAlignment="1">
      <alignment horizontal="center" vertical="center"/>
    </xf>
    <xf numFmtId="0" fontId="2" fillId="6" borderId="13" xfId="0" applyFont="1" applyFill="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6" borderId="9" xfId="0" applyFont="1" applyFill="1" applyBorder="1" applyAlignment="1">
      <alignment horizontal="left" vertical="center" wrapText="1"/>
    </xf>
    <xf numFmtId="0" fontId="2" fillId="6" borderId="9" xfId="0" applyFont="1" applyFill="1" applyBorder="1" applyAlignment="1">
      <alignment horizontal="center"/>
    </xf>
    <xf numFmtId="0" fontId="2" fillId="5" borderId="9" xfId="0" applyFont="1" applyFill="1" applyBorder="1" applyAlignment="1">
      <alignment horizontal="center"/>
    </xf>
    <xf numFmtId="0" fontId="2" fillId="4" borderId="9" xfId="0" applyFont="1" applyFill="1" applyBorder="1" applyAlignment="1">
      <alignment horizontal="center"/>
    </xf>
    <xf numFmtId="0" fontId="2" fillId="3" borderId="9" xfId="0" applyFont="1" applyFill="1" applyBorder="1" applyAlignment="1">
      <alignment horizontal="center"/>
    </xf>
    <xf numFmtId="0" fontId="2" fillId="2" borderId="9" xfId="0" applyFont="1" applyFill="1" applyBorder="1" applyAlignment="1">
      <alignment horizontal="center"/>
    </xf>
    <xf numFmtId="0" fontId="6" fillId="0" borderId="7" xfId="0" applyFont="1" applyBorder="1" applyAlignment="1">
      <alignment horizontal="center" vertical="center"/>
    </xf>
    <xf numFmtId="0" fontId="6" fillId="0" borderId="10" xfId="0" applyFont="1" applyBorder="1" applyAlignment="1">
      <alignment horizontal="center" vertical="center"/>
    </xf>
    <xf numFmtId="0" fontId="2" fillId="4" borderId="13" xfId="0" applyFont="1" applyFill="1" applyBorder="1" applyAlignment="1">
      <alignment horizontal="center" vertical="center"/>
    </xf>
    <xf numFmtId="0" fontId="6" fillId="0" borderId="14" xfId="0" applyFont="1" applyBorder="1" applyAlignment="1">
      <alignment horizontal="center" vertical="center"/>
    </xf>
    <xf numFmtId="0" fontId="12" fillId="0" borderId="0" xfId="0" applyFont="1"/>
    <xf numFmtId="0" fontId="9" fillId="7" borderId="21" xfId="0" applyFont="1" applyFill="1" applyBorder="1" applyAlignment="1">
      <alignment horizontal="left" vertical="center"/>
    </xf>
    <xf numFmtId="0" fontId="9" fillId="7" borderId="22" xfId="0" applyFont="1" applyFill="1" applyBorder="1" applyAlignment="1">
      <alignment horizontal="center" vertical="center"/>
    </xf>
    <xf numFmtId="14" fontId="9" fillId="7" borderId="22" xfId="0" applyNumberFormat="1" applyFont="1" applyFill="1" applyBorder="1" applyAlignment="1">
      <alignment horizontal="center" vertical="center"/>
    </xf>
    <xf numFmtId="14" fontId="13" fillId="7" borderId="24" xfId="0" applyNumberFormat="1" applyFont="1" applyFill="1" applyBorder="1" applyAlignment="1">
      <alignment vertical="center"/>
    </xf>
    <xf numFmtId="0" fontId="9" fillId="7" borderId="22" xfId="0" applyFont="1" applyFill="1" applyBorder="1" applyAlignment="1">
      <alignment vertical="center"/>
    </xf>
    <xf numFmtId="0" fontId="9" fillId="7" borderId="22" xfId="0" applyFont="1" applyFill="1" applyBorder="1" applyAlignment="1">
      <alignment horizontal="left" vertical="center"/>
    </xf>
    <xf numFmtId="0" fontId="12" fillId="0" borderId="0" xfId="0" applyFont="1" applyAlignment="1">
      <alignment horizontal="left" vertical="center"/>
    </xf>
    <xf numFmtId="0" fontId="9" fillId="0" borderId="0" xfId="0" applyFont="1" applyAlignment="1">
      <alignment horizontal="center" vertical="center"/>
    </xf>
    <xf numFmtId="0" fontId="3" fillId="7" borderId="22" xfId="0" applyFont="1" applyFill="1" applyBorder="1" applyAlignment="1">
      <alignment horizontal="left" vertical="center" wrapText="1"/>
    </xf>
    <xf numFmtId="0" fontId="9" fillId="7" borderId="21" xfId="0" applyFont="1" applyFill="1" applyBorder="1" applyAlignment="1">
      <alignment horizontal="center" vertical="center"/>
    </xf>
    <xf numFmtId="0" fontId="9" fillId="8" borderId="22" xfId="0" applyFont="1" applyFill="1" applyBorder="1" applyAlignment="1">
      <alignment horizontal="center"/>
    </xf>
    <xf numFmtId="0" fontId="9" fillId="8" borderId="33" xfId="0" applyFont="1" applyFill="1" applyBorder="1" applyAlignment="1">
      <alignment horizontal="center"/>
    </xf>
    <xf numFmtId="0" fontId="9" fillId="0" borderId="0" xfId="0" applyFont="1"/>
    <xf numFmtId="0" fontId="9" fillId="8" borderId="22" xfId="0" applyFont="1" applyFill="1" applyBorder="1" applyAlignment="1">
      <alignment horizontal="center" vertical="center" wrapText="1"/>
    </xf>
    <xf numFmtId="0" fontId="9" fillId="8" borderId="39"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41" xfId="0" applyFont="1" applyFill="1" applyBorder="1" applyAlignment="1">
      <alignment horizontal="center" vertical="center" wrapText="1"/>
    </xf>
    <xf numFmtId="0" fontId="3" fillId="0" borderId="1" xfId="0" applyFont="1" applyBorder="1" applyAlignment="1">
      <alignment horizontal="left" vertical="center" wrapText="1"/>
    </xf>
    <xf numFmtId="0" fontId="9" fillId="0" borderId="42" xfId="0" applyFont="1" applyBorder="1" applyAlignment="1">
      <alignment horizontal="center" vertical="center" wrapText="1"/>
    </xf>
    <xf numFmtId="1" fontId="3" fillId="0" borderId="42" xfId="0" applyNumberFormat="1" applyFont="1" applyBorder="1" applyAlignment="1">
      <alignment horizontal="center" vertical="center"/>
    </xf>
    <xf numFmtId="0" fontId="12" fillId="0" borderId="0" xfId="0" applyFont="1" applyAlignment="1">
      <alignment horizontal="center"/>
    </xf>
    <xf numFmtId="0" fontId="3" fillId="0" borderId="2" xfId="0" applyFont="1" applyBorder="1" applyAlignment="1">
      <alignment horizontal="left" vertical="center" wrapText="1"/>
    </xf>
    <xf numFmtId="0" fontId="9" fillId="0" borderId="46" xfId="0" applyFont="1" applyBorder="1" applyAlignment="1">
      <alignment horizontal="center" vertical="center" wrapText="1"/>
    </xf>
    <xf numFmtId="1" fontId="3" fillId="0" borderId="46" xfId="0" applyNumberFormat="1" applyFont="1" applyBorder="1" applyAlignment="1">
      <alignment horizontal="center" vertical="center"/>
    </xf>
    <xf numFmtId="0" fontId="3" fillId="0" borderId="0" xfId="0" applyFont="1" applyAlignment="1">
      <alignment horizontal="left" vertical="center" wrapText="1"/>
    </xf>
    <xf numFmtId="0" fontId="3" fillId="11" borderId="9" xfId="0" applyFont="1" applyFill="1" applyBorder="1" applyAlignment="1">
      <alignment horizontal="center" vertical="center" wrapText="1"/>
    </xf>
    <xf numFmtId="0" fontId="9" fillId="0" borderId="0" xfId="0" applyFont="1" applyAlignment="1">
      <alignment horizontal="left" vertical="center" wrapText="1"/>
    </xf>
    <xf numFmtId="0" fontId="3" fillId="0" borderId="51" xfId="0" applyFont="1" applyBorder="1" applyAlignment="1">
      <alignment horizontal="left" vertical="center" wrapText="1"/>
    </xf>
    <xf numFmtId="0" fontId="9" fillId="0" borderId="52" xfId="0" applyFont="1" applyBorder="1" applyAlignment="1">
      <alignment horizontal="center" vertical="center" wrapText="1"/>
    </xf>
    <xf numFmtId="1" fontId="3" fillId="0" borderId="52" xfId="0" applyNumberFormat="1" applyFont="1" applyBorder="1" applyAlignment="1">
      <alignment horizontal="center" vertical="center"/>
    </xf>
    <xf numFmtId="0" fontId="13" fillId="0" borderId="29" xfId="0" applyFont="1" applyBorder="1" applyAlignment="1">
      <alignment horizontal="center" vertical="center" wrapText="1"/>
    </xf>
    <xf numFmtId="0" fontId="18" fillId="0" borderId="57" xfId="0" applyFont="1" applyBorder="1" applyAlignment="1">
      <alignment horizontal="center" vertical="center" wrapText="1"/>
    </xf>
    <xf numFmtId="0" fontId="13" fillId="0" borderId="40" xfId="0" applyFont="1" applyBorder="1" applyAlignment="1">
      <alignment horizontal="center" vertical="center" wrapText="1"/>
    </xf>
    <xf numFmtId="0" fontId="18" fillId="0" borderId="55" xfId="0" applyFont="1" applyBorder="1" applyAlignment="1">
      <alignment horizontal="center" vertical="center" wrapText="1"/>
    </xf>
    <xf numFmtId="0" fontId="17" fillId="13" borderId="60" xfId="0" applyFont="1" applyFill="1" applyBorder="1" applyAlignment="1">
      <alignment horizontal="left" vertical="center" wrapText="1"/>
    </xf>
    <xf numFmtId="0" fontId="17" fillId="13" borderId="61" xfId="0" applyFont="1" applyFill="1" applyBorder="1" applyAlignment="1">
      <alignment horizontal="left" vertical="center" wrapText="1"/>
    </xf>
    <xf numFmtId="0" fontId="17" fillId="13" borderId="24" xfId="0" applyFont="1" applyFill="1" applyBorder="1" applyAlignment="1">
      <alignment horizontal="left" vertical="center" wrapText="1"/>
    </xf>
    <xf numFmtId="0" fontId="17" fillId="13" borderId="24" xfId="0" applyFont="1" applyFill="1" applyBorder="1" applyAlignment="1">
      <alignment horizontal="center" vertical="center" wrapText="1"/>
    </xf>
    <xf numFmtId="0" fontId="6" fillId="12" borderId="24" xfId="0" applyFont="1" applyFill="1" applyBorder="1" applyAlignment="1">
      <alignment horizontal="center"/>
    </xf>
    <xf numFmtId="0" fontId="24" fillId="7" borderId="0" xfId="0" applyFont="1" applyFill="1" applyAlignment="1">
      <alignment horizontal="right"/>
    </xf>
    <xf numFmtId="0" fontId="2" fillId="2" borderId="27"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4" borderId="31"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2" fillId="2" borderId="27" xfId="0" applyFont="1" applyFill="1" applyBorder="1" applyAlignment="1">
      <alignment horizontal="center" vertical="center"/>
    </xf>
    <xf numFmtId="0" fontId="2" fillId="3" borderId="31" xfId="0" applyFont="1" applyFill="1" applyBorder="1" applyAlignment="1">
      <alignment horizontal="center" vertical="center"/>
    </xf>
    <xf numFmtId="0" fontId="9" fillId="7" borderId="64" xfId="0" applyFont="1" applyFill="1" applyBorder="1" applyAlignment="1">
      <alignment horizontal="center" vertical="center"/>
    </xf>
    <xf numFmtId="0" fontId="9" fillId="7" borderId="35" xfId="0" applyFont="1" applyFill="1" applyBorder="1" applyAlignment="1">
      <alignment horizontal="center" vertical="center"/>
    </xf>
    <xf numFmtId="14" fontId="9" fillId="7" borderId="35" xfId="0" applyNumberFormat="1" applyFont="1" applyFill="1" applyBorder="1" applyAlignment="1">
      <alignment horizontal="center" vertical="center"/>
    </xf>
    <xf numFmtId="0" fontId="9" fillId="7" borderId="67" xfId="0" applyFont="1" applyFill="1" applyBorder="1" applyAlignment="1">
      <alignment horizontal="center" vertical="center"/>
    </xf>
    <xf numFmtId="0" fontId="9" fillId="8" borderId="37" xfId="0" applyFont="1" applyFill="1" applyBorder="1" applyAlignment="1">
      <alignment horizontal="center" vertical="center" wrapText="1"/>
    </xf>
    <xf numFmtId="0" fontId="9" fillId="8" borderId="37" xfId="0" applyFont="1" applyFill="1" applyBorder="1" applyAlignment="1">
      <alignment horizontal="center" vertical="center"/>
    </xf>
    <xf numFmtId="0" fontId="11" fillId="8" borderId="40" xfId="0" applyFont="1" applyFill="1" applyBorder="1" applyAlignment="1">
      <alignment horizontal="center" vertical="center" wrapText="1"/>
    </xf>
    <xf numFmtId="0" fontId="9" fillId="8" borderId="40" xfId="0" applyFont="1" applyFill="1" applyBorder="1" applyAlignment="1">
      <alignment horizontal="center" vertical="center" wrapText="1"/>
    </xf>
    <xf numFmtId="0" fontId="9" fillId="8" borderId="49" xfId="0" applyFont="1" applyFill="1" applyBorder="1" applyAlignment="1">
      <alignment horizontal="center" vertical="center" wrapText="1"/>
    </xf>
    <xf numFmtId="0" fontId="13" fillId="0" borderId="37" xfId="0" applyFont="1" applyBorder="1" applyAlignment="1">
      <alignment horizontal="center" vertical="center" wrapText="1"/>
    </xf>
    <xf numFmtId="0" fontId="18" fillId="0" borderId="39" xfId="0" applyFont="1" applyBorder="1" applyAlignment="1">
      <alignment horizontal="center" vertical="center" wrapText="1"/>
    </xf>
    <xf numFmtId="0" fontId="17" fillId="13" borderId="68" xfId="0" applyFont="1" applyFill="1" applyBorder="1" applyAlignment="1">
      <alignment horizontal="left" vertical="center" wrapText="1"/>
    </xf>
    <xf numFmtId="0" fontId="17" fillId="13" borderId="68" xfId="0" applyFont="1" applyFill="1" applyBorder="1" applyAlignment="1">
      <alignment horizontal="center" vertical="center" wrapText="1"/>
    </xf>
    <xf numFmtId="0" fontId="20" fillId="0" borderId="68" xfId="0" applyFont="1" applyBorder="1" applyAlignment="1">
      <alignment horizontal="left" vertical="center" wrapText="1"/>
    </xf>
    <xf numFmtId="0" fontId="21" fillId="0" borderId="68" xfId="0" applyFont="1" applyBorder="1" applyAlignment="1">
      <alignment horizontal="center" vertical="center" wrapText="1"/>
    </xf>
    <xf numFmtId="0" fontId="17" fillId="0" borderId="68" xfId="0" applyFont="1" applyBorder="1" applyAlignment="1">
      <alignment horizontal="center" vertical="center" wrapText="1"/>
    </xf>
    <xf numFmtId="0" fontId="26" fillId="0" borderId="22" xfId="1"/>
    <xf numFmtId="0" fontId="26" fillId="0" borderId="69" xfId="1" applyBorder="1"/>
    <xf numFmtId="0" fontId="26" fillId="0" borderId="69" xfId="1" applyBorder="1" applyAlignment="1">
      <alignment horizontal="justify" vertical="center"/>
    </xf>
    <xf numFmtId="14" fontId="1" fillId="0" borderId="69" xfId="1" applyNumberFormat="1" applyFont="1" applyBorder="1" applyAlignment="1">
      <alignment horizontal="center" vertical="center" wrapText="1"/>
    </xf>
    <xf numFmtId="0" fontId="1" fillId="0" borderId="69" xfId="1" applyFont="1" applyBorder="1" applyAlignment="1">
      <alignment horizontal="justify" vertical="center"/>
    </xf>
    <xf numFmtId="0" fontId="5" fillId="0" borderId="50" xfId="0" applyFont="1" applyBorder="1"/>
    <xf numFmtId="0" fontId="1" fillId="0" borderId="22" xfId="1" applyFont="1"/>
    <xf numFmtId="0" fontId="9" fillId="8" borderId="29" xfId="1" applyFont="1" applyFill="1" applyBorder="1" applyAlignment="1">
      <alignment horizontal="center" vertical="center" wrapText="1"/>
    </xf>
    <xf numFmtId="0" fontId="11" fillId="7" borderId="9" xfId="0" applyFont="1" applyFill="1" applyBorder="1" applyAlignment="1">
      <alignment horizontal="center" vertical="center"/>
    </xf>
    <xf numFmtId="49" fontId="11" fillId="7" borderId="9" xfId="0" applyNumberFormat="1" applyFont="1" applyFill="1" applyBorder="1" applyAlignment="1">
      <alignment horizontal="center" vertical="center"/>
    </xf>
    <xf numFmtId="164" fontId="11" fillId="7" borderId="9" xfId="0" applyNumberFormat="1" applyFont="1" applyFill="1" applyBorder="1" applyAlignment="1">
      <alignment horizontal="center" vertical="center"/>
    </xf>
    <xf numFmtId="0" fontId="13" fillId="0" borderId="29" xfId="0" applyFont="1" applyBorder="1" applyAlignment="1">
      <alignment horizontal="center"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9" fillId="0" borderId="28" xfId="0" applyFont="1" applyBorder="1" applyAlignment="1">
      <alignment horizontal="center" vertical="top" wrapText="1"/>
    </xf>
    <xf numFmtId="0" fontId="9" fillId="0" borderId="29" xfId="0" applyFont="1" applyBorder="1" applyAlignment="1">
      <alignment horizontal="center" vertical="top" wrapText="1"/>
    </xf>
    <xf numFmtId="0" fontId="19" fillId="0" borderId="29" xfId="0" applyFont="1" applyBorder="1" applyAlignment="1">
      <alignment horizontal="left" vertical="center" wrapText="1"/>
    </xf>
    <xf numFmtId="0" fontId="9" fillId="7" borderId="4" xfId="0" applyFont="1" applyFill="1" applyBorder="1" applyAlignment="1">
      <alignment horizontal="center" vertical="center"/>
    </xf>
    <xf numFmtId="0" fontId="10" fillId="7" borderId="4" xfId="0" applyFont="1" applyFill="1" applyBorder="1" applyAlignment="1">
      <alignment horizontal="center" vertical="center"/>
    </xf>
    <xf numFmtId="0" fontId="11" fillId="7" borderId="33" xfId="0" applyFont="1" applyFill="1" applyBorder="1" applyAlignment="1">
      <alignment horizontal="center" vertical="center"/>
    </xf>
    <xf numFmtId="0" fontId="11" fillId="8" borderId="23" xfId="0" applyFont="1" applyFill="1" applyBorder="1" applyAlignment="1">
      <alignment horizontal="center" vertical="center" wrapText="1"/>
    </xf>
    <xf numFmtId="0" fontId="11" fillId="8" borderId="23" xfId="0" applyFont="1" applyFill="1" applyBorder="1" applyAlignment="1">
      <alignment horizontal="center" vertical="center"/>
    </xf>
    <xf numFmtId="0" fontId="11" fillId="7" borderId="23" xfId="0" applyFont="1" applyFill="1" applyBorder="1" applyAlignment="1">
      <alignment horizontal="center" vertical="center"/>
    </xf>
    <xf numFmtId="0" fontId="13" fillId="7" borderId="23" xfId="0" applyFont="1" applyFill="1" applyBorder="1" applyAlignment="1">
      <alignment horizontal="left" vertical="center" wrapText="1"/>
    </xf>
    <xf numFmtId="0" fontId="9" fillId="8" borderId="29" xfId="0" applyFont="1" applyFill="1" applyBorder="1" applyAlignment="1">
      <alignment horizontal="center" vertical="center" wrapText="1"/>
    </xf>
    <xf numFmtId="0" fontId="17" fillId="0" borderId="29" xfId="0" applyFont="1" applyBorder="1" applyAlignment="1">
      <alignment horizontal="center" vertical="center" wrapText="1"/>
    </xf>
    <xf numFmtId="14" fontId="12" fillId="0" borderId="28" xfId="0" applyNumberFormat="1" applyFont="1" applyBorder="1" applyAlignment="1">
      <alignment horizontal="center" vertical="center"/>
    </xf>
    <xf numFmtId="0" fontId="18" fillId="0" borderId="29" xfId="0" applyFont="1" applyBorder="1" applyAlignment="1">
      <alignment horizontal="center" vertical="center" wrapText="1"/>
    </xf>
    <xf numFmtId="0" fontId="9" fillId="8" borderId="27" xfId="0" applyFont="1" applyFill="1" applyBorder="1" applyAlignment="1">
      <alignment horizontal="center"/>
    </xf>
    <xf numFmtId="0" fontId="9" fillId="8" borderId="4" xfId="0" applyFont="1" applyFill="1" applyBorder="1" applyAlignment="1">
      <alignment horizontal="center" vertical="center"/>
    </xf>
    <xf numFmtId="0" fontId="13" fillId="0" borderId="30" xfId="0" applyFont="1" applyBorder="1" applyAlignment="1">
      <alignment horizontal="center" vertical="center" wrapText="1"/>
    </xf>
    <xf numFmtId="0" fontId="15" fillId="0" borderId="29" xfId="0" applyFont="1" applyBorder="1" applyAlignment="1">
      <alignment horizontal="center" vertical="top" wrapText="1"/>
    </xf>
    <xf numFmtId="0" fontId="15" fillId="0" borderId="37" xfId="0" applyFont="1" applyBorder="1" applyAlignment="1">
      <alignment horizontal="center" vertical="top" wrapText="1"/>
    </xf>
    <xf numFmtId="0" fontId="15" fillId="0" borderId="50" xfId="0" applyFont="1" applyBorder="1" applyAlignment="1">
      <alignment horizontal="center" vertical="top" wrapText="1"/>
    </xf>
    <xf numFmtId="0" fontId="15" fillId="0" borderId="30" xfId="0" applyFont="1" applyBorder="1" applyAlignment="1">
      <alignment horizontal="center" vertical="top" wrapText="1"/>
    </xf>
    <xf numFmtId="0" fontId="15" fillId="0" borderId="38" xfId="0" applyFont="1" applyBorder="1" applyAlignment="1">
      <alignment horizontal="center" vertical="top" wrapText="1"/>
    </xf>
    <xf numFmtId="0" fontId="15" fillId="0" borderId="54" xfId="0" applyFont="1" applyBorder="1" applyAlignment="1">
      <alignment horizontal="center" vertical="top" wrapText="1"/>
    </xf>
    <xf numFmtId="0" fontId="9" fillId="12" borderId="30" xfId="0" applyFont="1" applyFill="1" applyBorder="1" applyAlignment="1">
      <alignment horizontal="left" vertical="center" wrapText="1"/>
    </xf>
    <xf numFmtId="0" fontId="18" fillId="0" borderId="44" xfId="0" applyFont="1" applyBorder="1" applyAlignment="1">
      <alignment horizontal="center" vertical="center" wrapText="1"/>
    </xf>
    <xf numFmtId="14" fontId="12" fillId="0" borderId="57" xfId="0" applyNumberFormat="1" applyFont="1" applyBorder="1" applyAlignment="1">
      <alignment horizontal="center" vertical="center"/>
    </xf>
    <xf numFmtId="0" fontId="19" fillId="0" borderId="58" xfId="0" applyFont="1" applyBorder="1" applyAlignment="1">
      <alignment horizontal="center" vertical="center" wrapText="1"/>
    </xf>
    <xf numFmtId="0" fontId="12" fillId="0" borderId="30" xfId="0" applyFont="1" applyBorder="1" applyAlignment="1">
      <alignment horizontal="center" vertical="center" wrapText="1"/>
    </xf>
    <xf numFmtId="14" fontId="18" fillId="0" borderId="28" xfId="0" applyNumberFormat="1" applyFont="1" applyBorder="1" applyAlignment="1">
      <alignment horizontal="center" vertical="center" wrapText="1"/>
    </xf>
    <xf numFmtId="49" fontId="18" fillId="0" borderId="30" xfId="0" applyNumberFormat="1" applyFont="1" applyBorder="1" applyAlignment="1">
      <alignment horizontal="center" vertical="center" wrapText="1"/>
    </xf>
    <xf numFmtId="0" fontId="18" fillId="0" borderId="57" xfId="0" applyFont="1" applyBorder="1" applyAlignment="1">
      <alignment horizontal="center" vertical="center" wrapText="1"/>
    </xf>
    <xf numFmtId="0" fontId="12" fillId="0" borderId="58" xfId="0" applyFont="1" applyBorder="1" applyAlignment="1">
      <alignment horizontal="center" vertical="center" wrapText="1"/>
    </xf>
    <xf numFmtId="0" fontId="13" fillId="0" borderId="58" xfId="0" applyFont="1" applyBorder="1" applyAlignment="1">
      <alignment horizontal="center" vertical="center" wrapText="1"/>
    </xf>
    <xf numFmtId="0" fontId="28" fillId="0" borderId="29" xfId="0" applyFont="1" applyBorder="1" applyAlignment="1">
      <alignment horizontal="left" vertical="center" wrapText="1"/>
    </xf>
    <xf numFmtId="0" fontId="28" fillId="0" borderId="37" xfId="0" applyFont="1" applyBorder="1" applyAlignment="1">
      <alignment horizontal="left" vertical="center" wrapText="1"/>
    </xf>
    <xf numFmtId="0" fontId="17" fillId="0" borderId="29" xfId="0" applyFont="1" applyBorder="1" applyAlignment="1">
      <alignment horizontal="center" vertical="top" wrapText="1"/>
    </xf>
    <xf numFmtId="0" fontId="9" fillId="0" borderId="29" xfId="0" applyFont="1" applyBorder="1" applyAlignment="1">
      <alignment horizontal="center" vertical="center" wrapText="1"/>
    </xf>
    <xf numFmtId="0" fontId="11" fillId="7" borderId="29" xfId="0" applyFont="1" applyFill="1" applyBorder="1" applyAlignment="1">
      <alignment horizontal="center" vertical="top"/>
    </xf>
    <xf numFmtId="0" fontId="13" fillId="0" borderId="30" xfId="0" applyFont="1" applyBorder="1" applyAlignment="1">
      <alignment horizontal="center" vertical="top" wrapText="1"/>
    </xf>
    <xf numFmtId="0" fontId="5" fillId="0" borderId="38" xfId="0" applyFont="1" applyBorder="1" applyAlignment="1">
      <alignment horizontal="center"/>
    </xf>
    <xf numFmtId="0" fontId="5" fillId="0" borderId="54" xfId="0" applyFont="1" applyBorder="1" applyAlignment="1">
      <alignment horizontal="center"/>
    </xf>
    <xf numFmtId="0" fontId="12" fillId="0" borderId="45" xfId="0" applyFont="1" applyBorder="1" applyAlignment="1">
      <alignment horizontal="center" vertical="top"/>
    </xf>
    <xf numFmtId="0" fontId="11" fillId="0" borderId="44" xfId="0" applyFont="1" applyBorder="1" applyAlignment="1">
      <alignment horizontal="center" vertical="center" wrapText="1"/>
    </xf>
    <xf numFmtId="0" fontId="10" fillId="0" borderId="48" xfId="0" applyFont="1" applyBorder="1" applyAlignment="1">
      <alignment horizontal="center" vertical="center" wrapText="1"/>
    </xf>
    <xf numFmtId="0" fontId="9" fillId="8" borderId="32" xfId="0" applyFont="1" applyFill="1" applyBorder="1" applyAlignment="1">
      <alignment horizontal="center"/>
    </xf>
    <xf numFmtId="0" fontId="9" fillId="8" borderId="29" xfId="0" applyFont="1" applyFill="1" applyBorder="1" applyAlignment="1">
      <alignment horizontal="center" vertical="center"/>
    </xf>
    <xf numFmtId="0" fontId="9" fillId="8" borderId="37" xfId="0" applyFont="1" applyFill="1" applyBorder="1" applyAlignment="1">
      <alignment horizontal="center" vertical="center" wrapText="1"/>
    </xf>
    <xf numFmtId="0" fontId="16" fillId="0" borderId="44" xfId="0" applyFont="1" applyBorder="1" applyAlignment="1">
      <alignment horizontal="center" vertical="center" wrapText="1"/>
    </xf>
    <xf numFmtId="0" fontId="9" fillId="8" borderId="28" xfId="0" applyFont="1" applyFill="1" applyBorder="1" applyAlignment="1">
      <alignment horizontal="center" vertical="center" wrapText="1"/>
    </xf>
    <xf numFmtId="0" fontId="9" fillId="8" borderId="32" xfId="0" applyFont="1" applyFill="1" applyBorder="1" applyAlignment="1">
      <alignment horizontal="center" vertical="center" wrapText="1"/>
    </xf>
    <xf numFmtId="0" fontId="9" fillId="8" borderId="30" xfId="0" applyFont="1" applyFill="1" applyBorder="1" applyAlignment="1">
      <alignment horizontal="center" vertical="center" wrapText="1"/>
    </xf>
    <xf numFmtId="0" fontId="9" fillId="8" borderId="31" xfId="0" applyFont="1" applyFill="1" applyBorder="1" applyAlignment="1">
      <alignment horizontal="center"/>
    </xf>
    <xf numFmtId="0" fontId="9" fillId="8" borderId="34" xfId="0" applyFont="1" applyFill="1" applyBorder="1" applyAlignment="1">
      <alignment horizontal="center"/>
    </xf>
    <xf numFmtId="0" fontId="14" fillId="0" borderId="28" xfId="0" applyFont="1" applyBorder="1" applyAlignment="1">
      <alignment horizontal="center" vertical="top" wrapText="1"/>
    </xf>
    <xf numFmtId="1" fontId="16" fillId="0" borderId="56" xfId="0" applyNumberFormat="1" applyFont="1" applyBorder="1" applyAlignment="1">
      <alignment horizontal="center" vertical="center" wrapText="1"/>
    </xf>
    <xf numFmtId="0" fontId="16" fillId="9" borderId="44" xfId="0" applyFont="1" applyFill="1" applyBorder="1" applyAlignment="1">
      <alignment horizontal="center" vertical="center"/>
    </xf>
    <xf numFmtId="0" fontId="10" fillId="9" borderId="29" xfId="0" applyFont="1" applyFill="1" applyBorder="1" applyAlignment="1">
      <alignment horizontal="center" vertical="center" wrapText="1"/>
    </xf>
    <xf numFmtId="0" fontId="11" fillId="0" borderId="29" xfId="0" applyFont="1" applyBorder="1" applyAlignment="1">
      <alignment horizontal="center" vertical="center" wrapText="1"/>
    </xf>
    <xf numFmtId="0" fontId="13" fillId="10" borderId="29" xfId="0" applyFont="1" applyFill="1" applyBorder="1" applyAlignment="1">
      <alignment horizontal="left" vertical="center" wrapText="1"/>
    </xf>
    <xf numFmtId="0" fontId="19" fillId="0" borderId="57" xfId="0" applyFont="1" applyBorder="1" applyAlignment="1">
      <alignment horizontal="left" vertical="center" wrapText="1"/>
    </xf>
    <xf numFmtId="0" fontId="13" fillId="0" borderId="57" xfId="0" applyFont="1" applyBorder="1" applyAlignment="1">
      <alignment horizontal="left" vertical="center" wrapText="1"/>
    </xf>
    <xf numFmtId="0" fontId="16" fillId="11" borderId="29" xfId="0" applyFont="1" applyFill="1" applyBorder="1" applyAlignment="1">
      <alignment horizontal="center" vertical="top" wrapText="1"/>
    </xf>
    <xf numFmtId="1" fontId="16" fillId="0" borderId="43" xfId="0" applyNumberFormat="1" applyFont="1" applyBorder="1" applyAlignment="1">
      <alignment horizontal="center" vertical="center" wrapText="1"/>
    </xf>
    <xf numFmtId="0" fontId="25" fillId="0" borderId="29" xfId="0" applyFont="1" applyBorder="1" applyAlignment="1">
      <alignment horizontal="center" vertical="top" wrapText="1"/>
    </xf>
    <xf numFmtId="0" fontId="27" fillId="0" borderId="22" xfId="1" applyFont="1" applyAlignment="1">
      <alignment horizontal="center"/>
    </xf>
    <xf numFmtId="0" fontId="20" fillId="12" borderId="23" xfId="0" applyFont="1" applyFill="1" applyBorder="1" applyAlignment="1">
      <alignment horizontal="left"/>
    </xf>
    <xf numFmtId="0" fontId="20" fillId="12" borderId="66" xfId="0" applyFont="1" applyFill="1" applyBorder="1" applyAlignment="1">
      <alignment horizontal="left"/>
    </xf>
    <xf numFmtId="0" fontId="17" fillId="13" borderId="23" xfId="0" applyFont="1" applyFill="1" applyBorder="1" applyAlignment="1">
      <alignment horizontal="center" vertical="center" wrapText="1"/>
    </xf>
    <xf numFmtId="0" fontId="17" fillId="13" borderId="5" xfId="0" applyFont="1" applyFill="1" applyBorder="1" applyAlignment="1">
      <alignment horizontal="left" vertical="center" wrapText="1"/>
    </xf>
    <xf numFmtId="0" fontId="17" fillId="13" borderId="27" xfId="0" applyFont="1" applyFill="1" applyBorder="1" applyAlignment="1">
      <alignment horizontal="center" vertical="center" wrapText="1"/>
    </xf>
    <xf numFmtId="0" fontId="22" fillId="13" borderId="32" xfId="0" applyFont="1" applyFill="1" applyBorder="1" applyAlignment="1">
      <alignment horizontal="left" vertical="center" wrapText="1"/>
    </xf>
    <xf numFmtId="0" fontId="22" fillId="13" borderId="32" xfId="0" applyFont="1" applyFill="1" applyBorder="1" applyAlignment="1">
      <alignment horizontal="left" vertical="top" wrapText="1"/>
    </xf>
    <xf numFmtId="0" fontId="22" fillId="13" borderId="63" xfId="0" applyFont="1" applyFill="1" applyBorder="1" applyAlignment="1">
      <alignment horizontal="left" vertical="top" wrapText="1"/>
    </xf>
    <xf numFmtId="0" fontId="2" fillId="0" borderId="62" xfId="0" applyFont="1" applyBorder="1" applyAlignment="1">
      <alignment horizontal="left" vertical="center" wrapText="1"/>
    </xf>
    <xf numFmtId="0" fontId="2" fillId="0" borderId="33" xfId="0" applyFont="1" applyBorder="1" applyAlignment="1">
      <alignment horizontal="left" vertical="center" wrapText="1"/>
    </xf>
    <xf numFmtId="0" fontId="2" fillId="0" borderId="17" xfId="0" applyFont="1" applyBorder="1" applyAlignment="1">
      <alignment horizontal="left" vertical="center" wrapText="1"/>
    </xf>
    <xf numFmtId="0" fontId="4" fillId="0" borderId="67" xfId="0" applyFont="1" applyBorder="1" applyAlignment="1">
      <alignment horizontal="center" wrapText="1"/>
    </xf>
    <xf numFmtId="0" fontId="4" fillId="0" borderId="0" xfId="0" applyFont="1" applyAlignment="1">
      <alignment horizontal="center" wrapText="1"/>
    </xf>
    <xf numFmtId="0" fontId="2" fillId="0" borderId="0" xfId="0" applyFont="1" applyAlignment="1">
      <alignment horizontal="center" vertical="center" wrapText="1"/>
    </xf>
    <xf numFmtId="0" fontId="7" fillId="0" borderId="0" xfId="0" applyFont="1" applyAlignment="1">
      <alignment horizontal="center" vertical="center" textRotation="90"/>
    </xf>
    <xf numFmtId="0" fontId="8" fillId="0" borderId="63" xfId="0" applyFont="1" applyBorder="1" applyAlignment="1">
      <alignment horizontal="center" vertical="center" wrapText="1"/>
    </xf>
    <xf numFmtId="0" fontId="7" fillId="0" borderId="0" xfId="0" applyFont="1" applyAlignment="1">
      <alignment horizontal="center" vertical="center"/>
    </xf>
    <xf numFmtId="0" fontId="2" fillId="0" borderId="0" xfId="0" applyFont="1" applyAlignment="1">
      <alignment horizontal="center"/>
    </xf>
    <xf numFmtId="0" fontId="5" fillId="0" borderId="6" xfId="0" applyFont="1" applyBorder="1" applyAlignment="1"/>
    <xf numFmtId="0" fontId="5" fillId="0" borderId="18" xfId="0" applyFont="1" applyBorder="1" applyAlignment="1"/>
    <xf numFmtId="0" fontId="5" fillId="0" borderId="33" xfId="0" applyFont="1" applyBorder="1" applyAlignment="1"/>
    <xf numFmtId="0" fontId="5" fillId="0" borderId="19" xfId="0" applyFont="1" applyBorder="1" applyAlignment="1"/>
    <xf numFmtId="0" fontId="5" fillId="0" borderId="20" xfId="0" applyFont="1" applyBorder="1" applyAlignment="1"/>
    <xf numFmtId="0" fontId="5" fillId="0" borderId="60" xfId="0" applyFont="1" applyBorder="1" applyAlignment="1"/>
    <xf numFmtId="0" fontId="5" fillId="0" borderId="66" xfId="0" applyFont="1" applyBorder="1" applyAlignment="1"/>
    <xf numFmtId="0" fontId="5" fillId="0" borderId="67" xfId="0" applyFont="1" applyBorder="1" applyAlignment="1"/>
    <xf numFmtId="0" fontId="5" fillId="0" borderId="68" xfId="0" applyFont="1" applyBorder="1" applyAlignment="1"/>
    <xf numFmtId="0" fontId="5" fillId="0" borderId="25" xfId="0" applyFont="1" applyBorder="1" applyAlignment="1"/>
    <xf numFmtId="0" fontId="5" fillId="0" borderId="26" xfId="0" applyFont="1" applyBorder="1" applyAlignment="1"/>
    <xf numFmtId="0" fontId="5" fillId="0" borderId="62" xfId="0" applyFont="1" applyBorder="1" applyAlignment="1"/>
    <xf numFmtId="0" fontId="5" fillId="0" borderId="8" xfId="0" applyFont="1" applyBorder="1" applyAlignment="1"/>
    <xf numFmtId="0" fontId="5" fillId="0" borderId="11" xfId="0" applyFont="1" applyBorder="1" applyAlignment="1"/>
    <xf numFmtId="0" fontId="0" fillId="0" borderId="0" xfId="0" applyAlignment="1"/>
    <xf numFmtId="0" fontId="5" fillId="0" borderId="39" xfId="0" applyFont="1" applyBorder="1" applyAlignment="1"/>
    <xf numFmtId="0" fontId="5" fillId="0" borderId="37" xfId="0" applyFont="1" applyBorder="1" applyAlignment="1"/>
    <xf numFmtId="0" fontId="5" fillId="0" borderId="38" xfId="0" applyFont="1" applyBorder="1" applyAlignment="1"/>
    <xf numFmtId="0" fontId="5" fillId="0" borderId="35" xfId="0" applyFont="1" applyBorder="1" applyAlignment="1"/>
    <xf numFmtId="0" fontId="5" fillId="0" borderId="36" xfId="0" applyFont="1" applyBorder="1" applyAlignment="1"/>
    <xf numFmtId="0" fontId="5" fillId="0" borderId="40" xfId="0" applyFont="1" applyBorder="1" applyAlignment="1"/>
    <xf numFmtId="0" fontId="5" fillId="0" borderId="47" xfId="0" applyFont="1" applyBorder="1" applyAlignment="1"/>
    <xf numFmtId="0" fontId="5" fillId="0" borderId="49" xfId="0" applyFont="1" applyBorder="1" applyAlignment="1"/>
    <xf numFmtId="0" fontId="5" fillId="0" borderId="53" xfId="0" applyFont="1" applyBorder="1" applyAlignment="1"/>
    <xf numFmtId="0" fontId="5" fillId="0" borderId="50" xfId="0" applyFont="1" applyBorder="1" applyAlignment="1"/>
    <xf numFmtId="0" fontId="5" fillId="0" borderId="54" xfId="0" applyFont="1" applyBorder="1" applyAlignment="1"/>
    <xf numFmtId="0" fontId="5" fillId="0" borderId="55" xfId="0" applyFont="1" applyBorder="1" applyAlignment="1"/>
    <xf numFmtId="0" fontId="5" fillId="0" borderId="59" xfId="0" applyFont="1" applyBorder="1" applyAlignment="1"/>
    <xf numFmtId="0" fontId="5" fillId="0" borderId="61" xfId="0" applyFont="1" applyBorder="1" applyAlignment="1"/>
    <xf numFmtId="0" fontId="5" fillId="0" borderId="64" xfId="0" applyFont="1" applyBorder="1" applyAlignment="1"/>
    <xf numFmtId="0" fontId="5" fillId="0" borderId="65" xfId="0" applyFont="1" applyBorder="1" applyAlignment="1"/>
    <xf numFmtId="0" fontId="5" fillId="0" borderId="21" xfId="0" applyFont="1" applyBorder="1" applyAlignment="1"/>
    <xf numFmtId="0" fontId="5" fillId="0" borderId="12" xfId="0" applyFont="1" applyBorder="1" applyAlignment="1"/>
    <xf numFmtId="0" fontId="5" fillId="0" borderId="16" xfId="0" applyFont="1" applyBorder="1" applyAlignment="1"/>
    <xf numFmtId="0" fontId="5" fillId="0" borderId="17" xfId="0" applyFont="1" applyBorder="1" applyAlignment="1"/>
    <xf numFmtId="0" fontId="5" fillId="0" borderId="15" xfId="0" applyFont="1" applyBorder="1" applyAlignment="1"/>
  </cellXfs>
  <cellStyles count="2">
    <cellStyle name="Normal" xfId="0" builtinId="0"/>
    <cellStyle name="Normal 2" xfId="1" xr:uid="{60408A8B-AD59-47D6-ACBA-622E9B24588D}"/>
  </cellStyles>
  <dxfs count="6">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295275</xdr:colOff>
      <xdr:row>0</xdr:row>
      <xdr:rowOff>57150</xdr:rowOff>
    </xdr:from>
    <xdr:ext cx="1057275" cy="1200150"/>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104775</xdr:colOff>
      <xdr:row>2</xdr:row>
      <xdr:rowOff>190500</xdr:rowOff>
    </xdr:from>
    <xdr:ext cx="285750" cy="981075"/>
    <xdr:sp macro="" textlink="">
      <xdr:nvSpPr>
        <xdr:cNvPr id="3" name="Shape 3">
          <a:extLst>
            <a:ext uri="{FF2B5EF4-FFF2-40B4-BE49-F238E27FC236}">
              <a16:creationId xmlns:a16="http://schemas.microsoft.com/office/drawing/2014/main" id="{00000000-0008-0000-0100-000003000000}"/>
            </a:ext>
          </a:extLst>
        </xdr:cNvPr>
        <xdr:cNvSpPr/>
      </xdr:nvSpPr>
      <xdr:spPr>
        <a:xfrm>
          <a:off x="5207888" y="3294225"/>
          <a:ext cx="276225" cy="971550"/>
        </a:xfrm>
        <a:prstGeom prst="upArrow">
          <a:avLst>
            <a:gd name="adj1" fmla="val 50000"/>
            <a:gd name="adj2" fmla="val 5000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10</xdr:col>
      <xdr:colOff>561975</xdr:colOff>
      <xdr:row>9</xdr:row>
      <xdr:rowOff>28575</xdr:rowOff>
    </xdr:from>
    <xdr:ext cx="3181350" cy="276225"/>
    <xdr:sp macro="" textlink="">
      <xdr:nvSpPr>
        <xdr:cNvPr id="4" name="Shape 4">
          <a:extLst>
            <a:ext uri="{FF2B5EF4-FFF2-40B4-BE49-F238E27FC236}">
              <a16:creationId xmlns:a16="http://schemas.microsoft.com/office/drawing/2014/main" id="{00000000-0008-0000-0100-000004000000}"/>
            </a:ext>
          </a:extLst>
        </xdr:cNvPr>
        <xdr:cNvSpPr/>
      </xdr:nvSpPr>
      <xdr:spPr>
        <a:xfrm>
          <a:off x="3760088" y="3646650"/>
          <a:ext cx="3171825" cy="266700"/>
        </a:xfrm>
        <a:prstGeom prst="rightArrow">
          <a:avLst>
            <a:gd name="adj1" fmla="val 50000"/>
            <a:gd name="adj2" fmla="val 50000"/>
          </a:avLst>
        </a:prstGeom>
        <a:solidFill>
          <a:schemeClr val="dk1"/>
        </a:solidFill>
        <a:ln w="1270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000"/>
  <sheetViews>
    <sheetView workbookViewId="0"/>
  </sheetViews>
  <sheetFormatPr defaultColWidth="14.42578125" defaultRowHeight="15" customHeight="1"/>
  <cols>
    <col min="1" max="1" width="30.7109375" customWidth="1"/>
    <col min="2" max="2" width="23" customWidth="1"/>
    <col min="3" max="3" width="11.42578125" customWidth="1"/>
    <col min="4" max="4" width="31" customWidth="1"/>
    <col min="5" max="8" width="11.42578125" customWidth="1"/>
    <col min="9" max="9" width="68.5703125" customWidth="1"/>
    <col min="10" max="12" width="17.140625" customWidth="1"/>
    <col min="13" max="26" width="11.42578125" customWidth="1"/>
  </cols>
  <sheetData>
    <row r="2" spans="1:12" ht="15.6">
      <c r="A2" s="1" t="s">
        <v>0</v>
      </c>
      <c r="B2" s="1" t="s">
        <v>1</v>
      </c>
      <c r="D2" s="1" t="s">
        <v>2</v>
      </c>
      <c r="I2" s="2" t="s">
        <v>3</v>
      </c>
      <c r="J2" s="1" t="s">
        <v>4</v>
      </c>
      <c r="K2" s="1" t="s">
        <v>5</v>
      </c>
    </row>
    <row r="3" spans="1:12" ht="31.15">
      <c r="A3" s="1" t="s">
        <v>6</v>
      </c>
      <c r="B3" s="1" t="s">
        <v>7</v>
      </c>
      <c r="D3" s="1" t="s">
        <v>8</v>
      </c>
      <c r="E3" s="1" t="s">
        <v>7</v>
      </c>
      <c r="I3" s="3" t="s">
        <v>9</v>
      </c>
      <c r="J3" s="1" t="s">
        <v>10</v>
      </c>
      <c r="K3" s="1" t="s">
        <v>11</v>
      </c>
    </row>
    <row r="4" spans="1:12" ht="31.15">
      <c r="A4" s="1" t="s">
        <v>12</v>
      </c>
      <c r="B4" s="1" t="s">
        <v>13</v>
      </c>
      <c r="D4" s="1" t="s">
        <v>14</v>
      </c>
      <c r="E4" s="1" t="s">
        <v>15</v>
      </c>
      <c r="I4" s="4" t="s">
        <v>16</v>
      </c>
      <c r="J4" s="1" t="s">
        <v>17</v>
      </c>
      <c r="K4" s="1" t="s">
        <v>18</v>
      </c>
    </row>
    <row r="5" spans="1:12" ht="62.45">
      <c r="A5" s="1" t="s">
        <v>19</v>
      </c>
      <c r="B5" s="1" t="s">
        <v>20</v>
      </c>
      <c r="D5" s="1" t="s">
        <v>21</v>
      </c>
      <c r="E5" s="1" t="s">
        <v>22</v>
      </c>
      <c r="I5" s="3" t="s">
        <v>23</v>
      </c>
      <c r="J5" s="1" t="s">
        <v>24</v>
      </c>
      <c r="K5" s="1" t="s">
        <v>25</v>
      </c>
      <c r="L5" s="1" t="s">
        <v>26</v>
      </c>
    </row>
    <row r="6" spans="1:12" ht="31.15">
      <c r="A6" s="1" t="s">
        <v>27</v>
      </c>
      <c r="D6" s="1" t="s">
        <v>28</v>
      </c>
      <c r="E6" s="1" t="s">
        <v>7</v>
      </c>
      <c r="I6" s="3" t="s">
        <v>29</v>
      </c>
      <c r="J6" s="1" t="s">
        <v>30</v>
      </c>
      <c r="K6" s="1" t="s">
        <v>31</v>
      </c>
    </row>
    <row r="7" spans="1:12" ht="46.9">
      <c r="A7" s="1" t="s">
        <v>32</v>
      </c>
      <c r="D7" s="1" t="s">
        <v>33</v>
      </c>
      <c r="E7" s="1" t="s">
        <v>15</v>
      </c>
      <c r="I7" s="3" t="s">
        <v>34</v>
      </c>
      <c r="J7" s="5" t="s">
        <v>35</v>
      </c>
      <c r="K7" s="5" t="s">
        <v>36</v>
      </c>
    </row>
    <row r="8" spans="1:12" ht="31.15">
      <c r="D8" s="1" t="s">
        <v>37</v>
      </c>
      <c r="E8" s="1" t="s">
        <v>22</v>
      </c>
      <c r="I8" s="6" t="s">
        <v>38</v>
      </c>
      <c r="J8" s="1" t="s">
        <v>39</v>
      </c>
      <c r="K8" s="1" t="s">
        <v>40</v>
      </c>
      <c r="L8" s="1" t="s">
        <v>41</v>
      </c>
    </row>
    <row r="9" spans="1:12" ht="14.45">
      <c r="A9" s="1" t="s">
        <v>42</v>
      </c>
      <c r="D9" s="1" t="s">
        <v>43</v>
      </c>
      <c r="E9" s="1" t="s">
        <v>7</v>
      </c>
    </row>
    <row r="10" spans="1:12" ht="14.45">
      <c r="D10" s="1" t="s">
        <v>44</v>
      </c>
      <c r="E10" s="1" t="s">
        <v>15</v>
      </c>
    </row>
    <row r="11" spans="1:12" ht="14.45">
      <c r="A11" s="1" t="s">
        <v>45</v>
      </c>
      <c r="D11" s="1" t="s">
        <v>46</v>
      </c>
      <c r="E11" s="1" t="s">
        <v>22</v>
      </c>
    </row>
    <row r="12" spans="1:12" ht="14.45">
      <c r="A12" s="1" t="s">
        <v>47</v>
      </c>
      <c r="D12" s="1" t="s">
        <v>48</v>
      </c>
      <c r="E12" s="1" t="s">
        <v>15</v>
      </c>
    </row>
    <row r="13" spans="1:12" ht="14.45">
      <c r="D13" s="1" t="s">
        <v>49</v>
      </c>
      <c r="E13" s="1" t="s">
        <v>15</v>
      </c>
      <c r="I13" s="1" t="s">
        <v>50</v>
      </c>
    </row>
    <row r="14" spans="1:12" ht="14.45">
      <c r="D14" s="1" t="s">
        <v>51</v>
      </c>
      <c r="E14" s="1" t="s">
        <v>22</v>
      </c>
      <c r="I14" s="1" t="s">
        <v>52</v>
      </c>
    </row>
    <row r="15" spans="1:12" ht="14.45">
      <c r="D15" s="1" t="s">
        <v>53</v>
      </c>
      <c r="E15" s="1" t="s">
        <v>15</v>
      </c>
      <c r="I15" s="1" t="s">
        <v>54</v>
      </c>
    </row>
    <row r="16" spans="1:12" ht="14.45">
      <c r="A16" s="1" t="s">
        <v>55</v>
      </c>
      <c r="D16" s="1" t="s">
        <v>56</v>
      </c>
      <c r="E16" s="1" t="s">
        <v>15</v>
      </c>
      <c r="I16" s="1" t="s">
        <v>57</v>
      </c>
    </row>
    <row r="17" spans="1:9" ht="14.45">
      <c r="A17" s="1" t="s">
        <v>58</v>
      </c>
      <c r="D17" s="1" t="s">
        <v>59</v>
      </c>
      <c r="E17" s="1" t="s">
        <v>22</v>
      </c>
    </row>
    <row r="18" spans="1:9" ht="14.45">
      <c r="A18" s="1" t="s">
        <v>60</v>
      </c>
      <c r="I18" s="1" t="s">
        <v>61</v>
      </c>
    </row>
    <row r="19" spans="1:9" ht="14.45">
      <c r="I19" s="1" t="s">
        <v>62</v>
      </c>
    </row>
    <row r="20" spans="1:9" ht="14.45">
      <c r="I20" s="1" t="s">
        <v>63</v>
      </c>
    </row>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21E2F-C757-4649-90C0-FC81A912FD5A}">
  <sheetPr>
    <tabColor rgb="FF00B050"/>
  </sheetPr>
  <dimension ref="A1:B14"/>
  <sheetViews>
    <sheetView workbookViewId="0">
      <selection activeCell="F15" sqref="F14:F15"/>
    </sheetView>
  </sheetViews>
  <sheetFormatPr defaultColWidth="11.5703125" defaultRowHeight="14.45"/>
  <cols>
    <col min="1" max="1" width="18.7109375" style="99" customWidth="1"/>
    <col min="2" max="2" width="57.140625" style="99" customWidth="1"/>
    <col min="3" max="16384" width="11.5703125" style="99"/>
  </cols>
  <sheetData>
    <row r="1" spans="1:2" ht="21">
      <c r="A1" s="177" t="s">
        <v>64</v>
      </c>
      <c r="B1" s="177"/>
    </row>
    <row r="3" spans="1:2">
      <c r="A3" s="105" t="s">
        <v>65</v>
      </c>
    </row>
    <row r="5" spans="1:2">
      <c r="A5" s="106" t="s">
        <v>66</v>
      </c>
      <c r="B5" s="106" t="s">
        <v>67</v>
      </c>
    </row>
    <row r="6" spans="1:2" ht="42" customHeight="1">
      <c r="A6" s="102">
        <v>46055</v>
      </c>
      <c r="B6" s="103" t="s">
        <v>68</v>
      </c>
    </row>
    <row r="7" spans="1:2">
      <c r="A7" s="100"/>
      <c r="B7" s="101"/>
    </row>
    <row r="8" spans="1:2">
      <c r="A8" s="100"/>
      <c r="B8" s="101"/>
    </row>
    <row r="9" spans="1:2">
      <c r="A9" s="100"/>
      <c r="B9" s="101"/>
    </row>
    <row r="10" spans="1:2">
      <c r="A10" s="100"/>
      <c r="B10" s="101"/>
    </row>
    <row r="11" spans="1:2">
      <c r="A11" s="100"/>
      <c r="B11" s="101"/>
    </row>
    <row r="12" spans="1:2">
      <c r="A12" s="100"/>
      <c r="B12" s="101"/>
    </row>
    <row r="14" spans="1:2">
      <c r="A14" s="105" t="s">
        <v>69</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995"/>
  <sheetViews>
    <sheetView showGridLines="0" tabSelected="1" topLeftCell="AK27" workbookViewId="0">
      <selection activeCell="AN62" sqref="AN62"/>
    </sheetView>
  </sheetViews>
  <sheetFormatPr defaultColWidth="14.42578125" defaultRowHeight="15" customHeight="1"/>
  <cols>
    <col min="1" max="1" width="9.42578125" customWidth="1"/>
    <col min="2" max="4" width="32.5703125" customWidth="1"/>
    <col min="5" max="6" width="20.85546875" customWidth="1"/>
    <col min="7" max="7" width="20.85546875" hidden="1" customWidth="1"/>
    <col min="8" max="8" width="25.42578125" customWidth="1"/>
    <col min="9" max="9" width="48.42578125" customWidth="1"/>
    <col min="10" max="14" width="41.28515625" customWidth="1"/>
    <col min="15" max="15" width="53.7109375" customWidth="1"/>
    <col min="16" max="16" width="24.5703125" customWidth="1"/>
    <col min="17" max="17" width="11.42578125" customWidth="1"/>
    <col min="18" max="20" width="24.5703125" customWidth="1"/>
    <col min="21" max="21" width="19.7109375" customWidth="1"/>
    <col min="22" max="24" width="25.140625" customWidth="1"/>
    <col min="25" max="25" width="25.140625" hidden="1" customWidth="1"/>
    <col min="26" max="26" width="25.140625" customWidth="1"/>
    <col min="27" max="27" width="16.5703125" customWidth="1"/>
    <col min="28" max="29" width="33.42578125" customWidth="1"/>
    <col min="30" max="30" width="38.5703125" customWidth="1"/>
    <col min="31" max="31" width="25.42578125" customWidth="1"/>
    <col min="32" max="32" width="1.7109375" customWidth="1"/>
    <col min="33" max="33" width="33.42578125" customWidth="1"/>
    <col min="34" max="34" width="77.85546875" customWidth="1"/>
    <col min="35" max="35" width="33.42578125" customWidth="1"/>
    <col min="36" max="36" width="40.28515625" customWidth="1"/>
    <col min="37" max="37" width="34.85546875" customWidth="1"/>
    <col min="38" max="38" width="3.7109375" customWidth="1"/>
    <col min="39" max="39" width="42.5703125" customWidth="1"/>
    <col min="40" max="40" width="50.28515625" customWidth="1"/>
    <col min="41" max="43" width="11.42578125" customWidth="1"/>
  </cols>
  <sheetData>
    <row r="1" spans="1:43" ht="27" customHeight="1">
      <c r="A1" s="116"/>
      <c r="B1" s="196"/>
      <c r="C1" s="117" t="s">
        <v>70</v>
      </c>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6"/>
      <c r="AK1" s="118" t="s">
        <v>71</v>
      </c>
      <c r="AL1" s="198"/>
      <c r="AM1" s="199"/>
      <c r="AN1" s="107" t="s">
        <v>72</v>
      </c>
      <c r="AO1" s="36"/>
      <c r="AP1" s="36"/>
      <c r="AQ1" s="36"/>
    </row>
    <row r="2" spans="1:43" ht="27" customHeight="1">
      <c r="A2" s="200"/>
      <c r="B2" s="201"/>
      <c r="C2" s="202"/>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4"/>
      <c r="AK2" s="118" t="s">
        <v>73</v>
      </c>
      <c r="AL2" s="198"/>
      <c r="AM2" s="199"/>
      <c r="AN2" s="108" t="s">
        <v>74</v>
      </c>
      <c r="AO2" s="36"/>
      <c r="AP2" s="36"/>
      <c r="AQ2" s="36"/>
    </row>
    <row r="3" spans="1:43" ht="27" customHeight="1">
      <c r="A3" s="200"/>
      <c r="B3" s="201"/>
      <c r="C3" s="117" t="s">
        <v>75</v>
      </c>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6"/>
      <c r="AK3" s="118" t="s">
        <v>76</v>
      </c>
      <c r="AL3" s="198"/>
      <c r="AM3" s="199"/>
      <c r="AN3" s="107" t="s">
        <v>77</v>
      </c>
      <c r="AO3" s="36"/>
      <c r="AP3" s="36"/>
      <c r="AQ3" s="36"/>
    </row>
    <row r="4" spans="1:43" ht="27" customHeight="1">
      <c r="A4" s="202"/>
      <c r="B4" s="204"/>
      <c r="C4" s="202"/>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4"/>
      <c r="AK4" s="118" t="s">
        <v>78</v>
      </c>
      <c r="AL4" s="198"/>
      <c r="AM4" s="199"/>
      <c r="AN4" s="109">
        <v>45909</v>
      </c>
      <c r="AO4" s="36"/>
      <c r="AP4" s="36"/>
      <c r="AQ4" s="36"/>
    </row>
    <row r="5" spans="1:43" ht="27" customHeight="1">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9"/>
      <c r="AK5" s="83"/>
      <c r="AL5" s="36"/>
      <c r="AM5" s="36"/>
      <c r="AN5" s="36"/>
      <c r="AO5" s="36"/>
      <c r="AP5" s="36"/>
      <c r="AQ5" s="36"/>
    </row>
    <row r="6" spans="1:43" ht="36" customHeight="1">
      <c r="A6" s="119" t="s">
        <v>79</v>
      </c>
      <c r="B6" s="205"/>
      <c r="C6" s="40">
        <v>46055</v>
      </c>
      <c r="D6" s="41"/>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9"/>
      <c r="AK6" s="38"/>
      <c r="AL6" s="36"/>
      <c r="AM6" s="36"/>
      <c r="AN6" s="36"/>
      <c r="AO6" s="36"/>
      <c r="AP6" s="36"/>
      <c r="AQ6" s="36"/>
    </row>
    <row r="7" spans="1:43" ht="17.25" customHeight="1">
      <c r="A7" s="42"/>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9"/>
      <c r="AK7" s="38"/>
      <c r="AL7" s="36"/>
      <c r="AM7" s="36"/>
      <c r="AN7" s="36"/>
      <c r="AO7" s="36"/>
      <c r="AP7" s="36"/>
      <c r="AQ7" s="36"/>
    </row>
    <row r="8" spans="1:43" ht="59.25" customHeight="1">
      <c r="A8" s="120" t="s">
        <v>80</v>
      </c>
      <c r="B8" s="205"/>
      <c r="C8" s="121" t="s">
        <v>81</v>
      </c>
      <c r="D8" s="205"/>
      <c r="E8" s="205"/>
      <c r="F8" s="205"/>
      <c r="G8" s="205"/>
      <c r="H8" s="206"/>
      <c r="I8" s="38"/>
      <c r="J8" s="38"/>
      <c r="K8" s="38"/>
      <c r="L8" s="38"/>
      <c r="T8" s="38"/>
      <c r="U8" s="38"/>
      <c r="V8" s="38"/>
      <c r="W8" s="38"/>
      <c r="X8" s="38"/>
      <c r="Y8" s="38"/>
      <c r="Z8" s="38"/>
      <c r="AA8" s="38"/>
      <c r="AB8" s="38"/>
      <c r="AC8" s="38"/>
      <c r="AD8" s="38"/>
      <c r="AE8" s="38"/>
      <c r="AF8" s="38"/>
      <c r="AG8" s="38"/>
      <c r="AH8" s="38"/>
      <c r="AI8" s="38"/>
      <c r="AJ8" s="39"/>
      <c r="AK8" s="38"/>
      <c r="AL8" s="36"/>
      <c r="AM8" s="36"/>
      <c r="AN8" s="36"/>
      <c r="AO8" s="36"/>
      <c r="AP8" s="36"/>
      <c r="AQ8" s="36"/>
    </row>
    <row r="9" spans="1:43" ht="13.5" customHeight="1">
      <c r="A9" s="43"/>
      <c r="B9" s="44"/>
      <c r="C9" s="44"/>
      <c r="D9" s="44"/>
      <c r="E9" s="44"/>
      <c r="F9" s="44"/>
      <c r="G9" s="44"/>
      <c r="H9" s="44"/>
      <c r="I9" s="44"/>
      <c r="J9" s="44"/>
      <c r="K9" s="44"/>
      <c r="L9" s="44"/>
      <c r="M9" s="44"/>
      <c r="N9" s="44"/>
      <c r="O9" s="44"/>
      <c r="P9" s="44"/>
      <c r="Q9" s="44"/>
      <c r="R9" s="44"/>
      <c r="S9" s="44"/>
      <c r="T9" s="38"/>
      <c r="U9" s="38"/>
      <c r="V9" s="38"/>
      <c r="W9" s="38"/>
      <c r="X9" s="38"/>
      <c r="Y9" s="38"/>
      <c r="Z9" s="38"/>
      <c r="AA9" s="38"/>
      <c r="AB9" s="38"/>
      <c r="AC9" s="38"/>
      <c r="AD9" s="38"/>
      <c r="AE9" s="38"/>
      <c r="AF9" s="38"/>
      <c r="AG9" s="38"/>
      <c r="AH9" s="38"/>
      <c r="AI9" s="38"/>
      <c r="AJ9" s="39"/>
      <c r="AK9" s="38"/>
      <c r="AL9" s="36"/>
      <c r="AM9" s="36"/>
      <c r="AN9" s="36"/>
      <c r="AO9" s="36"/>
      <c r="AP9" s="36"/>
      <c r="AQ9" s="36"/>
    </row>
    <row r="10" spans="1:43" ht="59.25" customHeight="1">
      <c r="A10" s="120" t="s">
        <v>82</v>
      </c>
      <c r="B10" s="205"/>
      <c r="C10" s="122" t="s">
        <v>83</v>
      </c>
      <c r="D10" s="205"/>
      <c r="E10" s="205"/>
      <c r="F10" s="205"/>
      <c r="G10" s="205"/>
      <c r="H10" s="205"/>
      <c r="I10" s="205"/>
      <c r="J10" s="206"/>
      <c r="K10" s="45"/>
      <c r="L10" s="45"/>
      <c r="M10" s="45"/>
      <c r="N10" s="45"/>
      <c r="O10" s="38"/>
      <c r="P10" s="38"/>
      <c r="Q10" s="38"/>
      <c r="R10" s="38"/>
      <c r="S10" s="38"/>
      <c r="T10" s="38"/>
      <c r="U10" s="38"/>
      <c r="V10" s="38"/>
      <c r="W10" s="38"/>
      <c r="X10" s="38"/>
      <c r="Y10" s="38"/>
      <c r="Z10" s="38"/>
      <c r="AA10" s="38"/>
      <c r="AB10" s="38"/>
      <c r="AC10" s="38"/>
      <c r="AD10" s="38"/>
      <c r="AE10" s="38"/>
      <c r="AF10" s="38"/>
      <c r="AG10" s="38"/>
      <c r="AH10" s="38"/>
      <c r="AI10" s="38"/>
      <c r="AJ10" s="39"/>
      <c r="AK10" s="38"/>
      <c r="AL10" s="36"/>
      <c r="AM10" s="36"/>
      <c r="AN10" s="36"/>
      <c r="AO10" s="36"/>
      <c r="AP10" s="36"/>
      <c r="AQ10" s="36"/>
    </row>
    <row r="11" spans="1:43" ht="68.25" customHeight="1">
      <c r="A11" s="120" t="s">
        <v>84</v>
      </c>
      <c r="B11" s="205"/>
      <c r="C11" s="122" t="s">
        <v>85</v>
      </c>
      <c r="D11" s="205"/>
      <c r="E11" s="205"/>
      <c r="F11" s="205"/>
      <c r="G11" s="205"/>
      <c r="H11" s="205"/>
      <c r="I11" s="205"/>
      <c r="J11" s="206"/>
      <c r="K11" s="45"/>
      <c r="L11" s="45"/>
      <c r="M11" s="45"/>
      <c r="N11" s="45"/>
      <c r="O11" s="38"/>
      <c r="P11" s="38"/>
      <c r="Q11" s="38"/>
      <c r="R11" s="38"/>
      <c r="S11" s="38"/>
      <c r="T11" s="38"/>
      <c r="U11" s="38"/>
      <c r="V11" s="38"/>
      <c r="W11" s="38"/>
      <c r="X11" s="38"/>
      <c r="Y11" s="38"/>
      <c r="Z11" s="38"/>
      <c r="AA11" s="38"/>
      <c r="AB11" s="38"/>
      <c r="AC11" s="38"/>
      <c r="AD11" s="38"/>
      <c r="AE11" s="38"/>
      <c r="AF11" s="38"/>
      <c r="AG11" s="38"/>
      <c r="AH11" s="38"/>
      <c r="AI11" s="38"/>
      <c r="AJ11" s="39"/>
      <c r="AK11" s="38"/>
      <c r="AL11" s="36"/>
      <c r="AM11" s="36"/>
      <c r="AN11" s="36"/>
      <c r="AO11" s="36"/>
      <c r="AP11" s="36"/>
      <c r="AQ11" s="36"/>
    </row>
    <row r="12" spans="1:43" ht="15.75" customHeight="1">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9"/>
      <c r="AK12" s="38"/>
      <c r="AL12" s="36"/>
      <c r="AM12" s="36"/>
      <c r="AN12" s="36"/>
      <c r="AO12" s="36"/>
      <c r="AP12" s="36"/>
      <c r="AQ12" s="36"/>
    </row>
    <row r="13" spans="1:43" ht="15.75" customHeight="1">
      <c r="A13" s="46"/>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84"/>
      <c r="AH13" s="84"/>
      <c r="AI13" s="84"/>
      <c r="AJ13" s="85"/>
      <c r="AK13" s="86"/>
      <c r="AL13" s="36"/>
      <c r="AM13" s="36"/>
      <c r="AN13" s="36"/>
      <c r="AO13" s="36"/>
      <c r="AP13" s="36"/>
      <c r="AQ13" s="36"/>
    </row>
    <row r="14" spans="1:43" ht="14.45">
      <c r="A14" s="127" t="s">
        <v>86</v>
      </c>
      <c r="B14" s="207"/>
      <c r="C14" s="207"/>
      <c r="D14" s="208"/>
      <c r="E14" s="127" t="s">
        <v>87</v>
      </c>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8"/>
      <c r="AF14" s="47"/>
      <c r="AG14" s="128" t="s">
        <v>88</v>
      </c>
      <c r="AH14" s="197"/>
      <c r="AI14" s="197"/>
      <c r="AJ14" s="197"/>
      <c r="AK14" s="196"/>
      <c r="AL14" s="36"/>
      <c r="AM14" s="128" t="s">
        <v>89</v>
      </c>
      <c r="AN14" s="196"/>
      <c r="AO14" s="36"/>
      <c r="AP14" s="36"/>
      <c r="AQ14" s="36"/>
    </row>
    <row r="15" spans="1:43" ht="14.45">
      <c r="A15" s="161" t="s">
        <v>90</v>
      </c>
      <c r="B15" s="123" t="s">
        <v>91</v>
      </c>
      <c r="C15" s="123" t="s">
        <v>92</v>
      </c>
      <c r="D15" s="163" t="s">
        <v>93</v>
      </c>
      <c r="E15" s="164" t="s">
        <v>94</v>
      </c>
      <c r="F15" s="198"/>
      <c r="G15" s="198"/>
      <c r="H15" s="199"/>
      <c r="I15" s="157" t="s">
        <v>95</v>
      </c>
      <c r="J15" s="198"/>
      <c r="K15" s="198"/>
      <c r="L15" s="198"/>
      <c r="M15" s="198"/>
      <c r="N15" s="198"/>
      <c r="O15" s="198"/>
      <c r="P15" s="198"/>
      <c r="Q15" s="198"/>
      <c r="R15" s="198"/>
      <c r="S15" s="198"/>
      <c r="T15" s="198"/>
      <c r="U15" s="198"/>
      <c r="V15" s="198"/>
      <c r="W15" s="198"/>
      <c r="X15" s="48"/>
      <c r="Y15" s="48"/>
      <c r="Z15" s="157" t="s">
        <v>96</v>
      </c>
      <c r="AA15" s="198"/>
      <c r="AB15" s="198"/>
      <c r="AC15" s="198"/>
      <c r="AD15" s="198"/>
      <c r="AE15" s="209"/>
      <c r="AF15" s="47"/>
      <c r="AG15" s="200"/>
      <c r="AH15" s="210"/>
      <c r="AI15" s="210"/>
      <c r="AJ15" s="210"/>
      <c r="AK15" s="201"/>
      <c r="AL15" s="36"/>
      <c r="AM15" s="200"/>
      <c r="AN15" s="201"/>
      <c r="AO15" s="49"/>
      <c r="AP15" s="49"/>
      <c r="AQ15" s="49"/>
    </row>
    <row r="16" spans="1:43" ht="32.25" customHeight="1">
      <c r="A16" s="211"/>
      <c r="B16" s="212"/>
      <c r="C16" s="212"/>
      <c r="D16" s="213"/>
      <c r="E16" s="165" t="s">
        <v>97</v>
      </c>
      <c r="F16" s="214"/>
      <c r="G16" s="214"/>
      <c r="H16" s="215"/>
      <c r="I16" s="123" t="s">
        <v>98</v>
      </c>
      <c r="J16" s="123" t="s">
        <v>99</v>
      </c>
      <c r="K16" s="123" t="s">
        <v>100</v>
      </c>
      <c r="L16" s="123" t="s">
        <v>101</v>
      </c>
      <c r="M16" s="123" t="s">
        <v>102</v>
      </c>
      <c r="N16" s="123" t="s">
        <v>103</v>
      </c>
      <c r="O16" s="158" t="s">
        <v>104</v>
      </c>
      <c r="P16" s="158" t="s">
        <v>105</v>
      </c>
      <c r="Q16" s="158" t="s">
        <v>106</v>
      </c>
      <c r="R16" s="123" t="s">
        <v>107</v>
      </c>
      <c r="S16" s="159" t="s">
        <v>108</v>
      </c>
      <c r="T16" s="123" t="s">
        <v>109</v>
      </c>
      <c r="U16" s="123" t="s">
        <v>110</v>
      </c>
      <c r="V16" s="123" t="s">
        <v>111</v>
      </c>
      <c r="W16" s="123" t="s">
        <v>112</v>
      </c>
      <c r="X16" s="123" t="s">
        <v>113</v>
      </c>
      <c r="Y16" s="87"/>
      <c r="Z16" s="159" t="s">
        <v>114</v>
      </c>
      <c r="AA16" s="123" t="s">
        <v>115</v>
      </c>
      <c r="AB16" s="123" t="s">
        <v>116</v>
      </c>
      <c r="AC16" s="123" t="s">
        <v>55</v>
      </c>
      <c r="AD16" s="162" t="s">
        <v>117</v>
      </c>
      <c r="AE16" s="209"/>
      <c r="AF16" s="50"/>
      <c r="AG16" s="202"/>
      <c r="AH16" s="203"/>
      <c r="AI16" s="203"/>
      <c r="AJ16" s="203"/>
      <c r="AK16" s="204"/>
      <c r="AL16" s="49"/>
      <c r="AM16" s="202"/>
      <c r="AN16" s="204"/>
      <c r="AO16" s="49"/>
      <c r="AP16" s="36"/>
      <c r="AQ16" s="49"/>
    </row>
    <row r="17" spans="1:43" ht="102" customHeight="1">
      <c r="A17" s="211"/>
      <c r="B17" s="212"/>
      <c r="C17" s="212"/>
      <c r="D17" s="213"/>
      <c r="E17" s="51" t="s">
        <v>0</v>
      </c>
      <c r="F17" s="87" t="s">
        <v>1</v>
      </c>
      <c r="G17" s="88"/>
      <c r="H17" s="89" t="s">
        <v>118</v>
      </c>
      <c r="I17" s="216"/>
      <c r="J17" s="216"/>
      <c r="K17" s="216"/>
      <c r="L17" s="216"/>
      <c r="M17" s="216"/>
      <c r="N17" s="216"/>
      <c r="O17" s="216"/>
      <c r="P17" s="216"/>
      <c r="Q17" s="216"/>
      <c r="R17" s="216"/>
      <c r="S17" s="216"/>
      <c r="T17" s="216"/>
      <c r="U17" s="216"/>
      <c r="V17" s="216"/>
      <c r="W17" s="216"/>
      <c r="X17" s="216"/>
      <c r="Y17" s="90"/>
      <c r="Z17" s="216"/>
      <c r="AA17" s="216"/>
      <c r="AB17" s="216"/>
      <c r="AC17" s="216"/>
      <c r="AD17" s="52" t="s">
        <v>119</v>
      </c>
      <c r="AE17" s="53" t="s">
        <v>120</v>
      </c>
      <c r="AF17" s="50"/>
      <c r="AG17" s="51" t="s">
        <v>121</v>
      </c>
      <c r="AH17" s="90" t="s">
        <v>122</v>
      </c>
      <c r="AI17" s="90" t="s">
        <v>123</v>
      </c>
      <c r="AJ17" s="90" t="s">
        <v>124</v>
      </c>
      <c r="AK17" s="91" t="s">
        <v>125</v>
      </c>
      <c r="AL17" s="49"/>
      <c r="AM17" s="51" t="s">
        <v>126</v>
      </c>
      <c r="AN17" s="91" t="s">
        <v>127</v>
      </c>
      <c r="AO17" s="49"/>
      <c r="AP17" s="36"/>
      <c r="AQ17" s="49"/>
    </row>
    <row r="18" spans="1:43" ht="51" customHeight="1">
      <c r="A18" s="166">
        <v>1</v>
      </c>
      <c r="B18" s="130" t="s">
        <v>128</v>
      </c>
      <c r="C18" s="130" t="s">
        <v>129</v>
      </c>
      <c r="D18" s="133" t="s">
        <v>130</v>
      </c>
      <c r="E18" s="113" t="s">
        <v>6</v>
      </c>
      <c r="F18" s="114" t="s">
        <v>13</v>
      </c>
      <c r="G18" s="149" t="str">
        <f>+CONCATENATE(E18," - ",F18)</f>
        <v>MUY BAJA - MAYOR</v>
      </c>
      <c r="H18" s="150" t="str">
        <f>+VLOOKUP(G18,Datos!D3:E17,2,FALSE)</f>
        <v>ALTO</v>
      </c>
      <c r="I18" s="111" t="s">
        <v>131</v>
      </c>
      <c r="J18" s="111" t="s">
        <v>132</v>
      </c>
      <c r="K18" s="111" t="s">
        <v>133</v>
      </c>
      <c r="L18" s="111" t="s">
        <v>134</v>
      </c>
      <c r="M18" s="111" t="s">
        <v>135</v>
      </c>
      <c r="N18" s="111" t="s">
        <v>136</v>
      </c>
      <c r="O18" s="54" t="s">
        <v>3</v>
      </c>
      <c r="P18" s="55" t="s">
        <v>4</v>
      </c>
      <c r="Q18" s="56">
        <f>IF(P18="ASIGNADO",15,IF(P18="NO ASIGNADO",0,"0"))</f>
        <v>15</v>
      </c>
      <c r="R18" s="175">
        <f>SUM(Q18:Q24)</f>
        <v>100</v>
      </c>
      <c r="S18" s="170" t="s">
        <v>137</v>
      </c>
      <c r="T18" s="168">
        <f>IF(T21="DÉBIL",0,IF(T21="MODERADO",50,IF(T21="FUERTE",100,"")))</f>
        <v>100</v>
      </c>
      <c r="U18" s="160" t="str">
        <f>IF(AND(R21="FUERTE",S18="FUERTE (SIEMPRE SE EJECUTA)"),"NO","SÍ")</f>
        <v>NO</v>
      </c>
      <c r="V18" s="176" t="str" cm="1">
        <f t="array" ref="V18">_xlfn.IFS(AVERAGE(T18,T25,T32,T39,T46,T53)=100,"FUERTE",AVERAGE(T18,T25,T32,T39,T46,T53)&lt;50,"DÉBIL",AVERAGE(T18,T25,T32,T39,T46,T53)&gt;=50,"MODERADO")</f>
        <v>FUERTE</v>
      </c>
      <c r="W18" s="124" t="s">
        <v>62</v>
      </c>
      <c r="X18" s="148" t="str">
        <f>IF(AND(E18="MUY BAJA",W21=2),"MUY BAJA",IF(AND(E18="BAJA",W21=2),"MUY BAJA",IF(AND(E18="MEDIA",W21=2),"MUY BAJA",IF(AND(E18="ALTA",W21=2),"BAJA",IF(AND(E18="MUY ALTA",W21=2),"MEDIA",IF(AND(E18="MUY BAJA",W21=1),"MUY BAJA",IF(AND(E18="BAJA",W21=1),"MUY BAJA",IF(AND(E18="MEDIA",W21=1),"BAJA",IF(AND(E18="ALTA",W21=1),"MEDIA",IF(AND(E18="MUY ALTA",W21=1),"ALTA",E18))))))))))</f>
        <v>MUY BAJA</v>
      </c>
      <c r="Y18" s="149" t="str">
        <f>+CONCATENATE(X18," - ",F18)</f>
        <v>MUY BAJA - MAYOR</v>
      </c>
      <c r="Z18" s="150" t="str">
        <f>+VLOOKUP(Y18,Datos!$D$3:$E$17,2,FALSE)</f>
        <v>ALTO</v>
      </c>
      <c r="AA18" s="114" t="s">
        <v>45</v>
      </c>
      <c r="AB18" s="151" t="s">
        <v>138</v>
      </c>
      <c r="AC18" s="154"/>
      <c r="AD18" s="171" t="s">
        <v>139</v>
      </c>
      <c r="AE18" s="129" t="s">
        <v>139</v>
      </c>
      <c r="AF18" s="57"/>
      <c r="AG18" s="125">
        <v>46149</v>
      </c>
      <c r="AH18" s="126" t="s">
        <v>140</v>
      </c>
      <c r="AI18" s="126" t="s">
        <v>141</v>
      </c>
      <c r="AJ18" s="126" t="s">
        <v>142</v>
      </c>
      <c r="AK18" s="140" t="s">
        <v>143</v>
      </c>
      <c r="AL18" s="36"/>
      <c r="AM18" s="141" t="s">
        <v>144</v>
      </c>
      <c r="AN18" s="142" t="s">
        <v>145</v>
      </c>
      <c r="AO18" s="36"/>
      <c r="AP18" s="36"/>
      <c r="AQ18" s="36"/>
    </row>
    <row r="19" spans="1:43" ht="62.25" customHeight="1">
      <c r="A19" s="211"/>
      <c r="B19" s="131"/>
      <c r="C19" s="131"/>
      <c r="D19" s="134"/>
      <c r="E19" s="211"/>
      <c r="F19" s="212"/>
      <c r="G19" s="212"/>
      <c r="H19" s="212"/>
      <c r="I19" s="212"/>
      <c r="J19" s="212"/>
      <c r="K19" s="212"/>
      <c r="L19" s="212"/>
      <c r="M19" s="212"/>
      <c r="N19" s="212"/>
      <c r="O19" s="58" t="s">
        <v>9</v>
      </c>
      <c r="P19" s="59" t="s">
        <v>10</v>
      </c>
      <c r="Q19" s="60">
        <f>IF(P19="ADECUADO",15,IF(P19="INADECUADO",0,"0"))</f>
        <v>15</v>
      </c>
      <c r="R19" s="217"/>
      <c r="S19" s="212"/>
      <c r="T19" s="212"/>
      <c r="U19" s="212"/>
      <c r="V19" s="212"/>
      <c r="W19" s="216"/>
      <c r="X19" s="212"/>
      <c r="Y19" s="212"/>
      <c r="Z19" s="212"/>
      <c r="AA19" s="212"/>
      <c r="AB19" s="152"/>
      <c r="AC19" s="200"/>
      <c r="AD19" s="212"/>
      <c r="AE19" s="213"/>
      <c r="AF19" s="57"/>
      <c r="AG19" s="211"/>
      <c r="AH19" s="212"/>
      <c r="AI19" s="212"/>
      <c r="AJ19" s="212"/>
      <c r="AK19" s="213"/>
      <c r="AL19" s="36"/>
      <c r="AM19" s="211"/>
      <c r="AN19" s="213"/>
      <c r="AO19" s="36"/>
      <c r="AP19" s="36"/>
      <c r="AQ19" s="36"/>
    </row>
    <row r="20" spans="1:43" ht="75.75" customHeight="1">
      <c r="A20" s="211"/>
      <c r="B20" s="131"/>
      <c r="C20" s="131"/>
      <c r="D20" s="134"/>
      <c r="E20" s="211"/>
      <c r="F20" s="212"/>
      <c r="G20" s="212"/>
      <c r="H20" s="212"/>
      <c r="I20" s="212"/>
      <c r="J20" s="212"/>
      <c r="K20" s="212"/>
      <c r="L20" s="212"/>
      <c r="M20" s="212"/>
      <c r="N20" s="212"/>
      <c r="O20" s="61" t="s">
        <v>16</v>
      </c>
      <c r="P20" s="59" t="s">
        <v>17</v>
      </c>
      <c r="Q20" s="60">
        <f>IF(P20="OPORTUNA",15,IF(P20="INOPORTUNA",0,"0"))</f>
        <v>15</v>
      </c>
      <c r="R20" s="217"/>
      <c r="S20" s="212"/>
      <c r="T20" s="216"/>
      <c r="U20" s="212"/>
      <c r="V20" s="212"/>
      <c r="W20" s="62" t="s">
        <v>146</v>
      </c>
      <c r="X20" s="212"/>
      <c r="Y20" s="212"/>
      <c r="Z20" s="212"/>
      <c r="AA20" s="212"/>
      <c r="AB20" s="152"/>
      <c r="AC20" s="200"/>
      <c r="AD20" s="212"/>
      <c r="AE20" s="213"/>
      <c r="AF20" s="57"/>
      <c r="AG20" s="211"/>
      <c r="AH20" s="212"/>
      <c r="AI20" s="212"/>
      <c r="AJ20" s="212"/>
      <c r="AK20" s="213"/>
      <c r="AL20" s="36"/>
      <c r="AM20" s="211"/>
      <c r="AN20" s="213"/>
      <c r="AO20" s="36"/>
      <c r="AP20" s="36"/>
      <c r="AQ20" s="36"/>
    </row>
    <row r="21" spans="1:43" ht="90.75" customHeight="1">
      <c r="A21" s="211"/>
      <c r="B21" s="131"/>
      <c r="C21" s="131"/>
      <c r="D21" s="134"/>
      <c r="E21" s="211"/>
      <c r="F21" s="212"/>
      <c r="G21" s="212"/>
      <c r="H21" s="212"/>
      <c r="I21" s="212"/>
      <c r="J21" s="212"/>
      <c r="K21" s="212"/>
      <c r="L21" s="212"/>
      <c r="M21" s="212"/>
      <c r="N21" s="212"/>
      <c r="O21" s="58" t="s">
        <v>23</v>
      </c>
      <c r="P21" s="59" t="s">
        <v>24</v>
      </c>
      <c r="Q21" s="60">
        <f>IF(P21="PREVENIR",15,IF(P21="DETECTAR",10,IF(P21="NO ES UN CONTROL",0,"0")))</f>
        <v>15</v>
      </c>
      <c r="R21" s="156" t="str">
        <f>IF(R18&lt;86,"DÉBIL",IF(R18&lt;96,"MODERADO",IF(R18&lt;101,"FUERTE","")))</f>
        <v>FUERTE</v>
      </c>
      <c r="S21" s="212"/>
      <c r="T21" s="169" t="str">
        <f>IF(AND(R21="FUERTE",S18="FUERTE (SIEMPRE SE EJECUTA)"),"FUERTE",IF(OR(R21="DÉBIL",S18="DÉBIL (NO SE EJECUTA)"),"DÉBIL",IF(OR(R21="MODERADO",S18="MODERADO (ALGUNAS VECES)"),"MODERADO")))</f>
        <v>FUERTE</v>
      </c>
      <c r="U21" s="212"/>
      <c r="V21" s="212"/>
      <c r="W21" s="174">
        <f>IF(AND($V$18="FUERTE",$W$18="DIRECTAMENTE"),2,IF(AND($V$18="FUERTE",$W$18="DIRECTAMENTE"),2,IF(AND($V$18="FUERTE",$W$18="DIRECTAMENTE"),2,IF(AND($V$18="FUERTE",$W$18="NO DISMINUYE"),0,IF(AND($V$18="MODERADO",$W$18="DIRECTAMENTE"),1,IF(AND($V$18="MODERADO",$W$18="DIRECTAMENTE"),1,IF(AND($V$18="MODERADO",$W$18="DIRECTAMENTE"),1,IF(AND($V$18="MODERADO",$W$18="NO DISMINUYE"),0,"N/A"))))))))</f>
        <v>2</v>
      </c>
      <c r="X21" s="212"/>
      <c r="Y21" s="212"/>
      <c r="Z21" s="212"/>
      <c r="AA21" s="212"/>
      <c r="AB21" s="152"/>
      <c r="AC21" s="200"/>
      <c r="AD21" s="212"/>
      <c r="AE21" s="136" t="s">
        <v>147</v>
      </c>
      <c r="AF21" s="63"/>
      <c r="AG21" s="211"/>
      <c r="AH21" s="212"/>
      <c r="AI21" s="212"/>
      <c r="AJ21" s="212"/>
      <c r="AK21" s="213"/>
      <c r="AL21" s="36"/>
      <c r="AM21" s="211"/>
      <c r="AN21" s="213"/>
      <c r="AO21" s="36"/>
      <c r="AP21" s="36"/>
      <c r="AQ21" s="36"/>
    </row>
    <row r="22" spans="1:43" ht="111" customHeight="1">
      <c r="A22" s="211"/>
      <c r="B22" s="131"/>
      <c r="C22" s="131"/>
      <c r="D22" s="134"/>
      <c r="E22" s="211"/>
      <c r="F22" s="212"/>
      <c r="G22" s="212"/>
      <c r="H22" s="212"/>
      <c r="I22" s="212"/>
      <c r="J22" s="212"/>
      <c r="K22" s="212"/>
      <c r="L22" s="212"/>
      <c r="M22" s="212"/>
      <c r="N22" s="212"/>
      <c r="O22" s="58" t="s">
        <v>29</v>
      </c>
      <c r="P22" s="59" t="s">
        <v>30</v>
      </c>
      <c r="Q22" s="60">
        <f>IF(P22="CONFIABLE",15,IF(P22="NO CONFIABLE",0,"0"))</f>
        <v>15</v>
      </c>
      <c r="R22" s="217"/>
      <c r="S22" s="212"/>
      <c r="T22" s="212"/>
      <c r="U22" s="212"/>
      <c r="V22" s="212"/>
      <c r="W22" s="212"/>
      <c r="X22" s="212"/>
      <c r="Y22" s="212"/>
      <c r="Z22" s="212"/>
      <c r="AA22" s="212"/>
      <c r="AB22" s="152"/>
      <c r="AC22" s="200"/>
      <c r="AD22" s="212"/>
      <c r="AE22" s="218"/>
      <c r="AF22" s="63"/>
      <c r="AG22" s="211"/>
      <c r="AH22" s="212"/>
      <c r="AI22" s="212"/>
      <c r="AJ22" s="212"/>
      <c r="AK22" s="213"/>
      <c r="AL22" s="36"/>
      <c r="AM22" s="211"/>
      <c r="AN22" s="213"/>
      <c r="AO22" s="36"/>
      <c r="AP22" s="36"/>
      <c r="AQ22" s="36"/>
    </row>
    <row r="23" spans="1:43" ht="84" customHeight="1">
      <c r="A23" s="211"/>
      <c r="B23" s="131"/>
      <c r="C23" s="131"/>
      <c r="D23" s="134"/>
      <c r="E23" s="211"/>
      <c r="F23" s="212"/>
      <c r="G23" s="212"/>
      <c r="H23" s="212"/>
      <c r="I23" s="212"/>
      <c r="J23" s="212"/>
      <c r="K23" s="212"/>
      <c r="L23" s="212"/>
      <c r="M23" s="212"/>
      <c r="N23" s="212"/>
      <c r="O23" s="58" t="s">
        <v>34</v>
      </c>
      <c r="P23" s="59" t="s">
        <v>35</v>
      </c>
      <c r="Q23" s="60">
        <f>IF(P23="SE INVESTIGAN Y SE RESUELVEN OPORTUNAMENTE",15,IF(P23="NO SE INVESTIGAN Y SE RESUELVEN OPORTUNAMENTE",0,"0"))</f>
        <v>15</v>
      </c>
      <c r="R23" s="217"/>
      <c r="S23" s="212"/>
      <c r="T23" s="212"/>
      <c r="U23" s="212"/>
      <c r="V23" s="212"/>
      <c r="W23" s="212"/>
      <c r="X23" s="212"/>
      <c r="Y23" s="212"/>
      <c r="Z23" s="212"/>
      <c r="AA23" s="212"/>
      <c r="AB23" s="152"/>
      <c r="AC23" s="200"/>
      <c r="AD23" s="212"/>
      <c r="AE23" s="129" t="s">
        <v>139</v>
      </c>
      <c r="AF23" s="57"/>
      <c r="AG23" s="211"/>
      <c r="AH23" s="212"/>
      <c r="AI23" s="212"/>
      <c r="AJ23" s="212"/>
      <c r="AK23" s="213"/>
      <c r="AL23" s="36"/>
      <c r="AM23" s="211"/>
      <c r="AN23" s="213"/>
      <c r="AO23" s="36"/>
      <c r="AP23" s="36"/>
      <c r="AQ23" s="36"/>
    </row>
    <row r="24" spans="1:43" ht="80.25" customHeight="1">
      <c r="A24" s="211"/>
      <c r="B24" s="131"/>
      <c r="C24" s="131"/>
      <c r="D24" s="134"/>
      <c r="E24" s="211"/>
      <c r="F24" s="212"/>
      <c r="G24" s="212"/>
      <c r="H24" s="212"/>
      <c r="I24" s="216"/>
      <c r="J24" s="216"/>
      <c r="K24" s="216"/>
      <c r="L24" s="216"/>
      <c r="M24" s="216"/>
      <c r="N24" s="216"/>
      <c r="O24" s="64" t="s">
        <v>38</v>
      </c>
      <c r="P24" s="65" t="s">
        <v>39</v>
      </c>
      <c r="Q24" s="66">
        <f>IF(P24="COMPLETA",10,IF(P24="INCOMPLETA",5,IF(P24="NO EXISTE",0,"0")))</f>
        <v>10</v>
      </c>
      <c r="R24" s="219"/>
      <c r="S24" s="220"/>
      <c r="T24" s="220"/>
      <c r="U24" s="220"/>
      <c r="V24" s="212"/>
      <c r="W24" s="212"/>
      <c r="X24" s="212"/>
      <c r="Y24" s="212"/>
      <c r="Z24" s="212"/>
      <c r="AA24" s="212"/>
      <c r="AB24" s="152"/>
      <c r="AC24" s="200"/>
      <c r="AD24" s="220"/>
      <c r="AE24" s="221"/>
      <c r="AF24" s="57"/>
      <c r="AG24" s="222"/>
      <c r="AH24" s="220"/>
      <c r="AI24" s="220"/>
      <c r="AJ24" s="220"/>
      <c r="AK24" s="221"/>
      <c r="AL24" s="36"/>
      <c r="AM24" s="222"/>
      <c r="AN24" s="218"/>
      <c r="AO24" s="36"/>
      <c r="AP24" s="36"/>
      <c r="AQ24" s="36"/>
    </row>
    <row r="25" spans="1:43" ht="38.25" customHeight="1">
      <c r="A25" s="211"/>
      <c r="B25" s="131"/>
      <c r="C25" s="131"/>
      <c r="D25" s="134"/>
      <c r="E25" s="211"/>
      <c r="F25" s="212"/>
      <c r="G25" s="212"/>
      <c r="H25" s="212"/>
      <c r="I25" s="111" t="s">
        <v>131</v>
      </c>
      <c r="J25" s="110" t="s">
        <v>148</v>
      </c>
      <c r="K25" s="110" t="s">
        <v>149</v>
      </c>
      <c r="L25" s="110" t="s">
        <v>150</v>
      </c>
      <c r="M25" s="110" t="s">
        <v>151</v>
      </c>
      <c r="N25" s="110" t="s">
        <v>152</v>
      </c>
      <c r="O25" s="54" t="s">
        <v>3</v>
      </c>
      <c r="P25" s="55" t="s">
        <v>4</v>
      </c>
      <c r="Q25" s="56">
        <f>IF(P25="ASIGNADO",15,IF(P25="NO ASIGNADO",0,"0"))</f>
        <v>15</v>
      </c>
      <c r="R25" s="167">
        <f>SUM(Q25:Q31)</f>
        <v>100</v>
      </c>
      <c r="S25" s="155" t="s">
        <v>137</v>
      </c>
      <c r="T25" s="168">
        <f>IF(T28="DÉBIL",0,IF(T28="MODERADO",50,IF(T28="FUERTE",100,"")))</f>
        <v>100</v>
      </c>
      <c r="U25" s="160" t="str">
        <f>IF(AND(R28="FUERTE",S25="FUERTE (SIEMPRE SE EJECUTA)"),"NO","SÍ")</f>
        <v>NO</v>
      </c>
      <c r="V25" s="212"/>
      <c r="W25" s="212"/>
      <c r="X25" s="212"/>
      <c r="Y25" s="212"/>
      <c r="Z25" s="212"/>
      <c r="AA25" s="212"/>
      <c r="AB25" s="152"/>
      <c r="AC25" s="200"/>
      <c r="AD25" s="172"/>
      <c r="AE25" s="139"/>
      <c r="AF25" s="57"/>
      <c r="AG25" s="138">
        <v>46149</v>
      </c>
      <c r="AH25" s="146" t="s">
        <v>153</v>
      </c>
      <c r="AI25" s="137" t="s">
        <v>154</v>
      </c>
      <c r="AJ25" s="126" t="s">
        <v>142</v>
      </c>
      <c r="AK25" s="140" t="s">
        <v>143</v>
      </c>
      <c r="AL25" s="36"/>
      <c r="AM25" s="141" t="s">
        <v>155</v>
      </c>
      <c r="AN25" s="142" t="s">
        <v>156</v>
      </c>
      <c r="AO25" s="36"/>
      <c r="AP25" s="36"/>
      <c r="AQ25" s="36"/>
    </row>
    <row r="26" spans="1:43" ht="55.5" customHeight="1">
      <c r="A26" s="211"/>
      <c r="B26" s="131"/>
      <c r="C26" s="131"/>
      <c r="D26" s="134"/>
      <c r="E26" s="211"/>
      <c r="F26" s="212"/>
      <c r="G26" s="212"/>
      <c r="H26" s="212"/>
      <c r="I26" s="212"/>
      <c r="J26" s="212"/>
      <c r="K26" s="212"/>
      <c r="L26" s="212"/>
      <c r="M26" s="212"/>
      <c r="N26" s="212"/>
      <c r="O26" s="58" t="s">
        <v>9</v>
      </c>
      <c r="P26" s="59" t="s">
        <v>157</v>
      </c>
      <c r="Q26" s="60">
        <f>IF(P26="ADECUADO",15,IF(P26="INADECUADO",0,"0"))</f>
        <v>15</v>
      </c>
      <c r="R26" s="217"/>
      <c r="S26" s="212"/>
      <c r="T26" s="212"/>
      <c r="U26" s="212"/>
      <c r="V26" s="212"/>
      <c r="W26" s="212"/>
      <c r="X26" s="212"/>
      <c r="Y26" s="212"/>
      <c r="Z26" s="212"/>
      <c r="AA26" s="212"/>
      <c r="AB26" s="152"/>
      <c r="AC26" s="200"/>
      <c r="AD26" s="211"/>
      <c r="AE26" s="213"/>
      <c r="AF26" s="57"/>
      <c r="AG26" s="211"/>
      <c r="AH26" s="147"/>
      <c r="AI26" s="212"/>
      <c r="AJ26" s="212"/>
      <c r="AK26" s="213"/>
      <c r="AL26" s="36"/>
      <c r="AM26" s="211"/>
      <c r="AN26" s="213"/>
      <c r="AO26" s="36"/>
      <c r="AP26" s="36"/>
      <c r="AQ26" s="36"/>
    </row>
    <row r="27" spans="1:43" ht="85.5" customHeight="1">
      <c r="A27" s="211"/>
      <c r="B27" s="131"/>
      <c r="C27" s="131"/>
      <c r="D27" s="134"/>
      <c r="E27" s="211"/>
      <c r="F27" s="212"/>
      <c r="G27" s="212"/>
      <c r="H27" s="212"/>
      <c r="I27" s="212"/>
      <c r="J27" s="212"/>
      <c r="K27" s="212"/>
      <c r="L27" s="212"/>
      <c r="M27" s="212"/>
      <c r="N27" s="212"/>
      <c r="O27" s="61" t="s">
        <v>16</v>
      </c>
      <c r="P27" s="59" t="s">
        <v>17</v>
      </c>
      <c r="Q27" s="60">
        <f>IF(P27="OPORTUNA",15,IF(P27="INOPORTUNA",0,"0"))</f>
        <v>15</v>
      </c>
      <c r="R27" s="223"/>
      <c r="S27" s="212"/>
      <c r="T27" s="216"/>
      <c r="U27" s="212"/>
      <c r="V27" s="212"/>
      <c r="W27" s="212"/>
      <c r="X27" s="212"/>
      <c r="Y27" s="212"/>
      <c r="Z27" s="212"/>
      <c r="AA27" s="212"/>
      <c r="AB27" s="152"/>
      <c r="AC27" s="200"/>
      <c r="AD27" s="211"/>
      <c r="AE27" s="218"/>
      <c r="AF27" s="57"/>
      <c r="AG27" s="211"/>
      <c r="AH27" s="147"/>
      <c r="AI27" s="212"/>
      <c r="AJ27" s="212"/>
      <c r="AK27" s="213"/>
      <c r="AL27" s="36"/>
      <c r="AM27" s="211"/>
      <c r="AN27" s="213"/>
      <c r="AO27" s="36"/>
      <c r="AP27" s="36"/>
      <c r="AQ27" s="36"/>
    </row>
    <row r="28" spans="1:43" ht="96.75" customHeight="1">
      <c r="A28" s="211"/>
      <c r="B28" s="131"/>
      <c r="C28" s="131"/>
      <c r="D28" s="134"/>
      <c r="E28" s="211"/>
      <c r="F28" s="212"/>
      <c r="G28" s="212"/>
      <c r="H28" s="212"/>
      <c r="I28" s="212"/>
      <c r="J28" s="212"/>
      <c r="K28" s="212"/>
      <c r="L28" s="212"/>
      <c r="M28" s="212"/>
      <c r="N28" s="212"/>
      <c r="O28" s="58" t="s">
        <v>23</v>
      </c>
      <c r="P28" s="59" t="s">
        <v>24</v>
      </c>
      <c r="Q28" s="60">
        <f>IF(P28="PREVENIR",15,IF(P28="DETECTAR",10,IF(P28="NO ES UN CONTROL",0,"0")))</f>
        <v>15</v>
      </c>
      <c r="R28" s="156" t="str">
        <f>IF(R25&lt;86,"DÉBIL",IF(R25&lt;96,"MODERADO",IF(R25&lt;101,"FUERTE","")))</f>
        <v>FUERTE</v>
      </c>
      <c r="S28" s="212"/>
      <c r="T28" s="169" t="str">
        <f>IF(AND(R28="FUERTE",S25="FUERTE (SIEMPRE SE EJECUTA)"),"FUERTE",IF(OR(R28="DÉBIL",S25="DÉBIL (NO SE EJECUTA)"),"DÉBIL",IF(OR(R28="MODERADO",S25="MODERADO (ALGUNAS VECES)"),"MODERADO")))</f>
        <v>FUERTE</v>
      </c>
      <c r="U28" s="212"/>
      <c r="V28" s="212"/>
      <c r="W28" s="212"/>
      <c r="X28" s="212"/>
      <c r="Y28" s="212"/>
      <c r="Z28" s="212"/>
      <c r="AA28" s="212"/>
      <c r="AB28" s="152"/>
      <c r="AC28" s="200"/>
      <c r="AD28" s="211"/>
      <c r="AE28" s="136" t="s">
        <v>147</v>
      </c>
      <c r="AF28" s="63"/>
      <c r="AG28" s="211"/>
      <c r="AH28" s="147"/>
      <c r="AI28" s="212"/>
      <c r="AJ28" s="212"/>
      <c r="AK28" s="213"/>
      <c r="AL28" s="36"/>
      <c r="AM28" s="211"/>
      <c r="AN28" s="213"/>
      <c r="AO28" s="36"/>
      <c r="AP28" s="36"/>
      <c r="AQ28" s="36"/>
    </row>
    <row r="29" spans="1:43" ht="69.75" customHeight="1">
      <c r="A29" s="211"/>
      <c r="B29" s="131"/>
      <c r="C29" s="131"/>
      <c r="D29" s="134"/>
      <c r="E29" s="211"/>
      <c r="F29" s="212"/>
      <c r="G29" s="212"/>
      <c r="H29" s="212"/>
      <c r="I29" s="212"/>
      <c r="J29" s="212"/>
      <c r="K29" s="212"/>
      <c r="L29" s="212"/>
      <c r="M29" s="212"/>
      <c r="N29" s="212"/>
      <c r="O29" s="58" t="s">
        <v>29</v>
      </c>
      <c r="P29" s="59" t="s">
        <v>30</v>
      </c>
      <c r="Q29" s="60">
        <f>IF(P29="CONFIABLE",15,IF(P29="NO CONFIABLE",0,"0"))</f>
        <v>15</v>
      </c>
      <c r="R29" s="217"/>
      <c r="S29" s="212"/>
      <c r="T29" s="212"/>
      <c r="U29" s="212"/>
      <c r="V29" s="212"/>
      <c r="W29" s="212"/>
      <c r="X29" s="212"/>
      <c r="Y29" s="212"/>
      <c r="Z29" s="212"/>
      <c r="AA29" s="212"/>
      <c r="AB29" s="152"/>
      <c r="AC29" s="200"/>
      <c r="AD29" s="211"/>
      <c r="AE29" s="218"/>
      <c r="AF29" s="63"/>
      <c r="AG29" s="211"/>
      <c r="AH29" s="147"/>
      <c r="AI29" s="212"/>
      <c r="AJ29" s="212"/>
      <c r="AK29" s="213"/>
      <c r="AL29" s="36"/>
      <c r="AM29" s="211"/>
      <c r="AN29" s="213"/>
      <c r="AO29" s="36"/>
      <c r="AP29" s="36"/>
      <c r="AQ29" s="36"/>
    </row>
    <row r="30" spans="1:43" ht="59.25" customHeight="1">
      <c r="A30" s="211"/>
      <c r="B30" s="131"/>
      <c r="C30" s="131"/>
      <c r="D30" s="134"/>
      <c r="E30" s="211"/>
      <c r="F30" s="212"/>
      <c r="G30" s="212"/>
      <c r="H30" s="212"/>
      <c r="I30" s="212"/>
      <c r="J30" s="212"/>
      <c r="K30" s="212"/>
      <c r="L30" s="212"/>
      <c r="M30" s="212"/>
      <c r="N30" s="212"/>
      <c r="O30" s="58" t="s">
        <v>34</v>
      </c>
      <c r="P30" s="59" t="s">
        <v>35</v>
      </c>
      <c r="Q30" s="60">
        <f>IF(P30="SE INVESTIGAN Y SE RESUELVEN OPORTUNAMENTE",15,IF(P30="NO SE INVESTIGAN Y SE RESUELVEN OPORTUNAMENTE",0,"0"))</f>
        <v>15</v>
      </c>
      <c r="R30" s="217"/>
      <c r="S30" s="212"/>
      <c r="T30" s="212"/>
      <c r="U30" s="212"/>
      <c r="V30" s="212"/>
      <c r="W30" s="212"/>
      <c r="X30" s="212"/>
      <c r="Y30" s="212"/>
      <c r="Z30" s="212"/>
      <c r="AA30" s="212"/>
      <c r="AB30" s="152"/>
      <c r="AC30" s="200"/>
      <c r="AD30" s="211"/>
      <c r="AE30" s="129"/>
      <c r="AF30" s="57"/>
      <c r="AG30" s="211"/>
      <c r="AH30" s="147"/>
      <c r="AI30" s="212"/>
      <c r="AJ30" s="212"/>
      <c r="AK30" s="213"/>
      <c r="AL30" s="36"/>
      <c r="AM30" s="211"/>
      <c r="AN30" s="213"/>
      <c r="AO30" s="36"/>
      <c r="AP30" s="36"/>
      <c r="AQ30" s="36"/>
    </row>
    <row r="31" spans="1:43" ht="69.75" hidden="1" customHeight="1">
      <c r="A31" s="211"/>
      <c r="B31" s="132"/>
      <c r="C31" s="132"/>
      <c r="D31" s="135"/>
      <c r="E31" s="211"/>
      <c r="F31" s="212"/>
      <c r="G31" s="212"/>
      <c r="H31" s="212"/>
      <c r="I31" s="216"/>
      <c r="J31" s="216"/>
      <c r="K31" s="216"/>
      <c r="L31" s="216"/>
      <c r="M31" s="216"/>
      <c r="N31" s="216"/>
      <c r="O31" s="64" t="s">
        <v>38</v>
      </c>
      <c r="P31" s="65" t="s">
        <v>158</v>
      </c>
      <c r="Q31" s="66">
        <f>IF(P31="COMPLETA",10,IF(P31="INCOMPLETA",5,IF(P31="NO EXISTE",0,"0")))</f>
        <v>10</v>
      </c>
      <c r="R31" s="219"/>
      <c r="S31" s="220"/>
      <c r="T31" s="220"/>
      <c r="U31" s="220"/>
      <c r="V31" s="212"/>
      <c r="W31" s="212"/>
      <c r="X31" s="212"/>
      <c r="Y31" s="212"/>
      <c r="Z31" s="212"/>
      <c r="AA31" s="212"/>
      <c r="AB31" s="152"/>
      <c r="AC31" s="200"/>
      <c r="AD31" s="222"/>
      <c r="AE31" s="221"/>
      <c r="AF31" s="57"/>
      <c r="AG31" s="222"/>
      <c r="AH31" s="104"/>
      <c r="AI31" s="220"/>
      <c r="AJ31" s="220"/>
      <c r="AK31" s="221"/>
      <c r="AL31" s="36"/>
      <c r="AM31" s="222"/>
      <c r="AN31" s="218"/>
      <c r="AO31" s="36"/>
      <c r="AP31" s="36"/>
      <c r="AQ31" s="36"/>
    </row>
    <row r="32" spans="1:43" ht="63.75" hidden="1" customHeight="1">
      <c r="A32" s="211"/>
      <c r="B32" s="110"/>
      <c r="C32" s="111"/>
      <c r="D32" s="112"/>
      <c r="E32" s="211"/>
      <c r="F32" s="212"/>
      <c r="G32" s="212"/>
      <c r="H32" s="212"/>
      <c r="I32" s="115"/>
      <c r="J32" s="115"/>
      <c r="K32" s="115"/>
      <c r="L32" s="115"/>
      <c r="M32" s="110"/>
      <c r="N32" s="110"/>
      <c r="O32" s="54" t="s">
        <v>3</v>
      </c>
      <c r="P32" s="55" t="s">
        <v>4</v>
      </c>
      <c r="Q32" s="56">
        <f>IF(P32="ASIGNADO",15,IF(P32="NO ASIGNADO",0,"0"))</f>
        <v>15</v>
      </c>
      <c r="R32" s="167">
        <f>SUM(Q32:Q38)</f>
        <v>100</v>
      </c>
      <c r="S32" s="155" t="s">
        <v>137</v>
      </c>
      <c r="T32" s="168">
        <f>IF(T35="DÉBIL",0,IF(T35="MODERADO",50,IF(T35="FUERTE",100,"")))</f>
        <v>100</v>
      </c>
      <c r="U32" s="160" t="str">
        <f>IF(AND(R35="FUERTE",S32="FUERTE (SIEMPRE SE EJECUTA)"),"NO","SÍ")</f>
        <v>NO</v>
      </c>
      <c r="V32" s="212"/>
      <c r="W32" s="212"/>
      <c r="X32" s="212"/>
      <c r="Y32" s="212"/>
      <c r="Z32" s="212"/>
      <c r="AA32" s="212"/>
      <c r="AB32" s="152"/>
      <c r="AC32" s="200"/>
      <c r="AD32" s="173"/>
      <c r="AE32" s="145"/>
      <c r="AF32" s="57"/>
      <c r="AG32" s="138"/>
      <c r="AH32" s="137"/>
      <c r="AI32" s="137"/>
      <c r="AJ32" s="137"/>
      <c r="AK32" s="144"/>
      <c r="AL32" s="36"/>
      <c r="AM32" s="143"/>
      <c r="AN32" s="142"/>
      <c r="AO32" s="36"/>
      <c r="AP32" s="36"/>
      <c r="AQ32" s="36"/>
    </row>
    <row r="33" spans="1:43" ht="63.75" hidden="1" customHeight="1">
      <c r="A33" s="211"/>
      <c r="B33" s="212"/>
      <c r="C33" s="212"/>
      <c r="D33" s="213"/>
      <c r="E33" s="211"/>
      <c r="F33" s="212"/>
      <c r="G33" s="212"/>
      <c r="H33" s="212"/>
      <c r="I33" s="212"/>
      <c r="J33" s="212"/>
      <c r="K33" s="212"/>
      <c r="L33" s="212"/>
      <c r="M33" s="212"/>
      <c r="N33" s="212"/>
      <c r="O33" s="58" t="s">
        <v>9</v>
      </c>
      <c r="P33" s="59" t="s">
        <v>157</v>
      </c>
      <c r="Q33" s="60">
        <f>IF(P33="ADECUADO",15,IF(P33="INADECUADO",0,"0"))</f>
        <v>15</v>
      </c>
      <c r="R33" s="217"/>
      <c r="S33" s="212"/>
      <c r="T33" s="212"/>
      <c r="U33" s="212"/>
      <c r="V33" s="212"/>
      <c r="W33" s="212"/>
      <c r="X33" s="212"/>
      <c r="Y33" s="212"/>
      <c r="Z33" s="212"/>
      <c r="AA33" s="212"/>
      <c r="AB33" s="152"/>
      <c r="AC33" s="200"/>
      <c r="AD33" s="211"/>
      <c r="AE33" s="213"/>
      <c r="AF33" s="57"/>
      <c r="AG33" s="211"/>
      <c r="AH33" s="212"/>
      <c r="AI33" s="212"/>
      <c r="AJ33" s="212"/>
      <c r="AK33" s="213"/>
      <c r="AL33" s="36"/>
      <c r="AM33" s="211"/>
      <c r="AN33" s="213"/>
      <c r="AO33" s="36"/>
      <c r="AP33" s="36"/>
      <c r="AQ33" s="36"/>
    </row>
    <row r="34" spans="1:43" ht="63.75" hidden="1" customHeight="1">
      <c r="A34" s="211"/>
      <c r="B34" s="212"/>
      <c r="C34" s="212"/>
      <c r="D34" s="213"/>
      <c r="E34" s="211"/>
      <c r="F34" s="212"/>
      <c r="G34" s="212"/>
      <c r="H34" s="212"/>
      <c r="I34" s="212"/>
      <c r="J34" s="212"/>
      <c r="K34" s="212"/>
      <c r="L34" s="212"/>
      <c r="M34" s="212"/>
      <c r="N34" s="212"/>
      <c r="O34" s="61" t="s">
        <v>16</v>
      </c>
      <c r="P34" s="59" t="s">
        <v>17</v>
      </c>
      <c r="Q34" s="60">
        <f>IF(P34="OPORTUNA",15,IF(P34="INOPORTUNA",0,"0"))</f>
        <v>15</v>
      </c>
      <c r="R34" s="223"/>
      <c r="S34" s="212"/>
      <c r="T34" s="216"/>
      <c r="U34" s="212"/>
      <c r="V34" s="212"/>
      <c r="W34" s="212"/>
      <c r="X34" s="212"/>
      <c r="Y34" s="212"/>
      <c r="Z34" s="212"/>
      <c r="AA34" s="212"/>
      <c r="AB34" s="152"/>
      <c r="AC34" s="200"/>
      <c r="AD34" s="211"/>
      <c r="AE34" s="218"/>
      <c r="AF34" s="57"/>
      <c r="AG34" s="211"/>
      <c r="AH34" s="212"/>
      <c r="AI34" s="212"/>
      <c r="AJ34" s="212"/>
      <c r="AK34" s="213"/>
      <c r="AL34" s="36"/>
      <c r="AM34" s="211"/>
      <c r="AN34" s="213"/>
      <c r="AO34" s="36"/>
      <c r="AP34" s="36"/>
      <c r="AQ34" s="36"/>
    </row>
    <row r="35" spans="1:43" ht="63.75" hidden="1" customHeight="1">
      <c r="A35" s="211"/>
      <c r="B35" s="212"/>
      <c r="C35" s="212"/>
      <c r="D35" s="213"/>
      <c r="E35" s="211"/>
      <c r="F35" s="212"/>
      <c r="G35" s="212"/>
      <c r="H35" s="212"/>
      <c r="I35" s="212"/>
      <c r="J35" s="212"/>
      <c r="K35" s="212"/>
      <c r="L35" s="212"/>
      <c r="M35" s="212"/>
      <c r="N35" s="212"/>
      <c r="O35" s="58" t="s">
        <v>23</v>
      </c>
      <c r="P35" s="59" t="s">
        <v>24</v>
      </c>
      <c r="Q35" s="60">
        <f>IF(P35="PREVENIR",15,IF(P35="DETECTAR",10,IF(P35="NO ES UN CONTROL",0,"0")))</f>
        <v>15</v>
      </c>
      <c r="R35" s="156" t="str">
        <f>IF(R32&lt;86,"DÉBIL",IF(R32&lt;96,"MODERADO",IF(R32&lt;101,"FUERTE","")))</f>
        <v>FUERTE</v>
      </c>
      <c r="S35" s="212"/>
      <c r="T35" s="169" t="str">
        <f>IF(AND(R35="FUERTE",S32="FUERTE (SIEMPRE SE EJECUTA)"),"FUERTE",IF(OR(R35="DÉBIL",S32="DÉBIL (NO SE EJECUTA)"),"DÉBIL",IF(OR(R35="MODERADO",S32="MODERADO (ALGUNAS VECES)"),"MODERADO")))</f>
        <v>FUERTE</v>
      </c>
      <c r="U35" s="212"/>
      <c r="V35" s="212"/>
      <c r="W35" s="212"/>
      <c r="X35" s="212"/>
      <c r="Y35" s="212"/>
      <c r="Z35" s="212"/>
      <c r="AA35" s="212"/>
      <c r="AB35" s="152"/>
      <c r="AC35" s="200"/>
      <c r="AD35" s="211"/>
      <c r="AE35" s="136" t="s">
        <v>147</v>
      </c>
      <c r="AF35" s="63"/>
      <c r="AG35" s="211"/>
      <c r="AH35" s="212"/>
      <c r="AI35" s="212"/>
      <c r="AJ35" s="212"/>
      <c r="AK35" s="213"/>
      <c r="AL35" s="36"/>
      <c r="AM35" s="211"/>
      <c r="AN35" s="213"/>
      <c r="AO35" s="36"/>
      <c r="AP35" s="36"/>
      <c r="AQ35" s="36"/>
    </row>
    <row r="36" spans="1:43" ht="63.75" hidden="1" customHeight="1">
      <c r="A36" s="211"/>
      <c r="B36" s="212"/>
      <c r="C36" s="212"/>
      <c r="D36" s="213"/>
      <c r="E36" s="211"/>
      <c r="F36" s="212"/>
      <c r="G36" s="212"/>
      <c r="H36" s="212"/>
      <c r="I36" s="212"/>
      <c r="J36" s="212"/>
      <c r="K36" s="212"/>
      <c r="L36" s="212"/>
      <c r="M36" s="212"/>
      <c r="N36" s="212"/>
      <c r="O36" s="58" t="s">
        <v>29</v>
      </c>
      <c r="P36" s="59" t="s">
        <v>30</v>
      </c>
      <c r="Q36" s="60">
        <f>IF(P36="CONFIABLE",15,IF(P36="NO CONFIABLE",0,"0"))</f>
        <v>15</v>
      </c>
      <c r="R36" s="217"/>
      <c r="S36" s="212"/>
      <c r="T36" s="212"/>
      <c r="U36" s="212"/>
      <c r="V36" s="212"/>
      <c r="W36" s="212"/>
      <c r="X36" s="212"/>
      <c r="Y36" s="212"/>
      <c r="Z36" s="212"/>
      <c r="AA36" s="212"/>
      <c r="AB36" s="152"/>
      <c r="AC36" s="200"/>
      <c r="AD36" s="211"/>
      <c r="AE36" s="218"/>
      <c r="AF36" s="63"/>
      <c r="AG36" s="211"/>
      <c r="AH36" s="212"/>
      <c r="AI36" s="212"/>
      <c r="AJ36" s="212"/>
      <c r="AK36" s="213"/>
      <c r="AL36" s="36"/>
      <c r="AM36" s="211"/>
      <c r="AN36" s="213"/>
      <c r="AO36" s="36"/>
      <c r="AP36" s="36"/>
      <c r="AQ36" s="36"/>
    </row>
    <row r="37" spans="1:43" ht="63.75" hidden="1" customHeight="1">
      <c r="A37" s="211"/>
      <c r="B37" s="212"/>
      <c r="C37" s="212"/>
      <c r="D37" s="213"/>
      <c r="E37" s="211"/>
      <c r="F37" s="212"/>
      <c r="G37" s="212"/>
      <c r="H37" s="212"/>
      <c r="I37" s="212"/>
      <c r="J37" s="212"/>
      <c r="K37" s="212"/>
      <c r="L37" s="212"/>
      <c r="M37" s="212"/>
      <c r="N37" s="212"/>
      <c r="O37" s="58" t="s">
        <v>34</v>
      </c>
      <c r="P37" s="59" t="s">
        <v>35</v>
      </c>
      <c r="Q37" s="60">
        <f>IF(P37="SE INVESTIGAN Y SE RESUELVEN OPORTUNAMENTE",15,IF(P37="NO SE INVESTIGAN Y SE RESUELVEN OPORTUNAMENTE",0,"0"))</f>
        <v>15</v>
      </c>
      <c r="R37" s="217"/>
      <c r="S37" s="212"/>
      <c r="T37" s="212"/>
      <c r="U37" s="212"/>
      <c r="V37" s="212"/>
      <c r="W37" s="212"/>
      <c r="X37" s="212"/>
      <c r="Y37" s="212"/>
      <c r="Z37" s="212"/>
      <c r="AA37" s="212"/>
      <c r="AB37" s="152"/>
      <c r="AC37" s="200"/>
      <c r="AD37" s="211"/>
      <c r="AE37" s="129"/>
      <c r="AF37" s="57"/>
      <c r="AG37" s="211"/>
      <c r="AH37" s="212"/>
      <c r="AI37" s="212"/>
      <c r="AJ37" s="212"/>
      <c r="AK37" s="213"/>
      <c r="AL37" s="36"/>
      <c r="AM37" s="211"/>
      <c r="AN37" s="213"/>
      <c r="AO37" s="36"/>
      <c r="AP37" s="36"/>
      <c r="AQ37" s="36"/>
    </row>
    <row r="38" spans="1:43" ht="63.75" hidden="1" customHeight="1">
      <c r="A38" s="211"/>
      <c r="B38" s="220"/>
      <c r="C38" s="220"/>
      <c r="D38" s="221"/>
      <c r="E38" s="211"/>
      <c r="F38" s="212"/>
      <c r="G38" s="212"/>
      <c r="H38" s="212"/>
      <c r="I38" s="216"/>
      <c r="J38" s="216"/>
      <c r="K38" s="216"/>
      <c r="L38" s="216"/>
      <c r="M38" s="216"/>
      <c r="N38" s="216"/>
      <c r="O38" s="64" t="s">
        <v>38</v>
      </c>
      <c r="P38" s="65" t="s">
        <v>158</v>
      </c>
      <c r="Q38" s="66">
        <f>IF(P38="COMPLETA",10,IF(P38="INCOMPLETA",5,IF(P38="NO EXISTE",0,"0")))</f>
        <v>10</v>
      </c>
      <c r="R38" s="219"/>
      <c r="S38" s="220"/>
      <c r="T38" s="220"/>
      <c r="U38" s="220"/>
      <c r="V38" s="212"/>
      <c r="W38" s="212"/>
      <c r="X38" s="212"/>
      <c r="Y38" s="212"/>
      <c r="Z38" s="212"/>
      <c r="AA38" s="212"/>
      <c r="AB38" s="152"/>
      <c r="AC38" s="200"/>
      <c r="AD38" s="222"/>
      <c r="AE38" s="221"/>
      <c r="AF38" s="57"/>
      <c r="AG38" s="222"/>
      <c r="AH38" s="220"/>
      <c r="AI38" s="220"/>
      <c r="AJ38" s="220"/>
      <c r="AK38" s="221"/>
      <c r="AL38" s="36"/>
      <c r="AM38" s="222"/>
      <c r="AN38" s="218"/>
      <c r="AO38" s="36"/>
      <c r="AP38" s="36"/>
      <c r="AQ38" s="36"/>
    </row>
    <row r="39" spans="1:43" ht="63.75" hidden="1" customHeight="1">
      <c r="A39" s="211"/>
      <c r="B39" s="110"/>
      <c r="C39" s="111"/>
      <c r="D39" s="112"/>
      <c r="E39" s="211"/>
      <c r="F39" s="212"/>
      <c r="G39" s="212"/>
      <c r="H39" s="212"/>
      <c r="I39" s="111"/>
      <c r="J39" s="110"/>
      <c r="K39" s="110"/>
      <c r="L39" s="110"/>
      <c r="M39" s="110"/>
      <c r="N39" s="110"/>
      <c r="O39" s="54" t="s">
        <v>3</v>
      </c>
      <c r="P39" s="55" t="s">
        <v>4</v>
      </c>
      <c r="Q39" s="56">
        <f>IF(P39="ASIGNADO",15,IF(P39="NO ASIGNADO",0,"0"))</f>
        <v>15</v>
      </c>
      <c r="R39" s="167">
        <f>SUM(Q39:Q45)</f>
        <v>100</v>
      </c>
      <c r="S39" s="155" t="s">
        <v>137</v>
      </c>
      <c r="T39" s="168">
        <f>IF(T42="DÉBIL",0,IF(T42="MODERADO",50,IF(T42="FUERTE",100,"")))</f>
        <v>100</v>
      </c>
      <c r="U39" s="160" t="str">
        <f>IF(AND(R42="FUERTE",S39="FUERTE (SIEMPRE SE EJECUTA)"),"NO","SÍ")</f>
        <v>NO</v>
      </c>
      <c r="V39" s="212"/>
      <c r="W39" s="212"/>
      <c r="X39" s="212"/>
      <c r="Y39" s="212"/>
      <c r="Z39" s="212"/>
      <c r="AA39" s="212"/>
      <c r="AB39" s="152"/>
      <c r="AC39" s="200"/>
      <c r="AD39" s="173"/>
      <c r="AE39" s="145"/>
      <c r="AF39" s="57"/>
      <c r="AG39" s="138"/>
      <c r="AH39" s="137"/>
      <c r="AI39" s="137"/>
      <c r="AJ39" s="137"/>
      <c r="AK39" s="144"/>
      <c r="AL39" s="36"/>
      <c r="AM39" s="143"/>
      <c r="AN39" s="142"/>
      <c r="AO39" s="36"/>
      <c r="AP39" s="36"/>
      <c r="AQ39" s="36"/>
    </row>
    <row r="40" spans="1:43" ht="63.75" hidden="1" customHeight="1">
      <c r="A40" s="211"/>
      <c r="B40" s="212"/>
      <c r="C40" s="212"/>
      <c r="D40" s="213"/>
      <c r="E40" s="211"/>
      <c r="F40" s="212"/>
      <c r="G40" s="212"/>
      <c r="H40" s="212"/>
      <c r="I40" s="212"/>
      <c r="J40" s="212"/>
      <c r="K40" s="212"/>
      <c r="L40" s="212"/>
      <c r="M40" s="212"/>
      <c r="N40" s="212"/>
      <c r="O40" s="58" t="s">
        <v>9</v>
      </c>
      <c r="P40" s="59" t="s">
        <v>157</v>
      </c>
      <c r="Q40" s="60">
        <f>IF(P40="ADECUADO",15,IF(P40="INADECUADO",0,"0"))</f>
        <v>15</v>
      </c>
      <c r="R40" s="217"/>
      <c r="S40" s="212"/>
      <c r="T40" s="212"/>
      <c r="U40" s="212"/>
      <c r="V40" s="212"/>
      <c r="W40" s="212"/>
      <c r="X40" s="212"/>
      <c r="Y40" s="212"/>
      <c r="Z40" s="212"/>
      <c r="AA40" s="212"/>
      <c r="AB40" s="152"/>
      <c r="AC40" s="200"/>
      <c r="AD40" s="211"/>
      <c r="AE40" s="213"/>
      <c r="AF40" s="57"/>
      <c r="AG40" s="211"/>
      <c r="AH40" s="212"/>
      <c r="AI40" s="212"/>
      <c r="AJ40" s="212"/>
      <c r="AK40" s="213"/>
      <c r="AL40" s="36"/>
      <c r="AM40" s="211"/>
      <c r="AN40" s="213"/>
      <c r="AO40" s="36"/>
      <c r="AP40" s="36"/>
      <c r="AQ40" s="36"/>
    </row>
    <row r="41" spans="1:43" ht="63.75" hidden="1" customHeight="1">
      <c r="A41" s="211"/>
      <c r="B41" s="212"/>
      <c r="C41" s="212"/>
      <c r="D41" s="213"/>
      <c r="E41" s="211"/>
      <c r="F41" s="212"/>
      <c r="G41" s="212"/>
      <c r="H41" s="212"/>
      <c r="I41" s="212"/>
      <c r="J41" s="212"/>
      <c r="K41" s="212"/>
      <c r="L41" s="212"/>
      <c r="M41" s="212"/>
      <c r="N41" s="212"/>
      <c r="O41" s="61" t="s">
        <v>16</v>
      </c>
      <c r="P41" s="59" t="s">
        <v>17</v>
      </c>
      <c r="Q41" s="60">
        <f>IF(P41="OPORTUNA",15,IF(P41="INOPORTUNA",0,"0"))</f>
        <v>15</v>
      </c>
      <c r="R41" s="223"/>
      <c r="S41" s="212"/>
      <c r="T41" s="216"/>
      <c r="U41" s="212"/>
      <c r="V41" s="212"/>
      <c r="W41" s="212"/>
      <c r="X41" s="212"/>
      <c r="Y41" s="212"/>
      <c r="Z41" s="212"/>
      <c r="AA41" s="212"/>
      <c r="AB41" s="152"/>
      <c r="AC41" s="200"/>
      <c r="AD41" s="211"/>
      <c r="AE41" s="218"/>
      <c r="AF41" s="57"/>
      <c r="AG41" s="211"/>
      <c r="AH41" s="212"/>
      <c r="AI41" s="212"/>
      <c r="AJ41" s="212"/>
      <c r="AK41" s="213"/>
      <c r="AL41" s="36"/>
      <c r="AM41" s="211"/>
      <c r="AN41" s="213"/>
      <c r="AO41" s="36"/>
      <c r="AP41" s="36"/>
      <c r="AQ41" s="36"/>
    </row>
    <row r="42" spans="1:43" ht="63.75" hidden="1" customHeight="1">
      <c r="A42" s="211"/>
      <c r="B42" s="212"/>
      <c r="C42" s="212"/>
      <c r="D42" s="213"/>
      <c r="E42" s="211"/>
      <c r="F42" s="212"/>
      <c r="G42" s="212"/>
      <c r="H42" s="212"/>
      <c r="I42" s="212"/>
      <c r="J42" s="212"/>
      <c r="K42" s="212"/>
      <c r="L42" s="212"/>
      <c r="M42" s="212"/>
      <c r="N42" s="212"/>
      <c r="O42" s="58" t="s">
        <v>23</v>
      </c>
      <c r="P42" s="59" t="s">
        <v>24</v>
      </c>
      <c r="Q42" s="60">
        <f>IF(P42="PREVENIR",15,IF(P42="DETECTAR",10,IF(P42="NO ES UN CONTROL",0,"0")))</f>
        <v>15</v>
      </c>
      <c r="R42" s="156" t="str">
        <f>IF(R39&lt;86,"DÉBIL",IF(R39&lt;96,"MODERADO",IF(R39&lt;101,"FUERTE","")))</f>
        <v>FUERTE</v>
      </c>
      <c r="S42" s="212"/>
      <c r="T42" s="169" t="str">
        <f>IF(AND(R42="FUERTE",S39="FUERTE (SIEMPRE SE EJECUTA)"),"FUERTE",IF(OR(R42="DÉBIL",S39="DÉBIL (NO SE EJECUTA)"),"DÉBIL",IF(OR(R42="MODERADO",S39="MODERADO (ALGUNAS VECES)"),"MODERADO")))</f>
        <v>FUERTE</v>
      </c>
      <c r="U42" s="212"/>
      <c r="V42" s="212"/>
      <c r="W42" s="212"/>
      <c r="X42" s="212"/>
      <c r="Y42" s="212"/>
      <c r="Z42" s="212"/>
      <c r="AA42" s="212"/>
      <c r="AB42" s="152"/>
      <c r="AC42" s="200"/>
      <c r="AD42" s="211"/>
      <c r="AE42" s="136" t="s">
        <v>147</v>
      </c>
      <c r="AF42" s="63"/>
      <c r="AG42" s="211"/>
      <c r="AH42" s="212"/>
      <c r="AI42" s="212"/>
      <c r="AJ42" s="212"/>
      <c r="AK42" s="213"/>
      <c r="AL42" s="36"/>
      <c r="AM42" s="211"/>
      <c r="AN42" s="213"/>
      <c r="AO42" s="36"/>
      <c r="AP42" s="36"/>
      <c r="AQ42" s="36"/>
    </row>
    <row r="43" spans="1:43" ht="63.75" hidden="1" customHeight="1">
      <c r="A43" s="211"/>
      <c r="B43" s="212"/>
      <c r="C43" s="212"/>
      <c r="D43" s="213"/>
      <c r="E43" s="211"/>
      <c r="F43" s="212"/>
      <c r="G43" s="212"/>
      <c r="H43" s="212"/>
      <c r="I43" s="212"/>
      <c r="J43" s="212"/>
      <c r="K43" s="212"/>
      <c r="L43" s="212"/>
      <c r="M43" s="212"/>
      <c r="N43" s="212"/>
      <c r="O43" s="58" t="s">
        <v>29</v>
      </c>
      <c r="P43" s="59" t="s">
        <v>30</v>
      </c>
      <c r="Q43" s="60">
        <f>IF(P43="CONFIABLE",15,IF(P43="NO CONFIABLE",0,"0"))</f>
        <v>15</v>
      </c>
      <c r="R43" s="217"/>
      <c r="S43" s="212"/>
      <c r="T43" s="212"/>
      <c r="U43" s="212"/>
      <c r="V43" s="212"/>
      <c r="W43" s="212"/>
      <c r="X43" s="212"/>
      <c r="Y43" s="212"/>
      <c r="Z43" s="212"/>
      <c r="AA43" s="212"/>
      <c r="AB43" s="152"/>
      <c r="AC43" s="200"/>
      <c r="AD43" s="211"/>
      <c r="AE43" s="218"/>
      <c r="AF43" s="63"/>
      <c r="AG43" s="211"/>
      <c r="AH43" s="212"/>
      <c r="AI43" s="212"/>
      <c r="AJ43" s="212"/>
      <c r="AK43" s="213"/>
      <c r="AL43" s="36"/>
      <c r="AM43" s="211"/>
      <c r="AN43" s="213"/>
      <c r="AO43" s="36"/>
      <c r="AP43" s="36"/>
      <c r="AQ43" s="36"/>
    </row>
    <row r="44" spans="1:43" ht="63.75" hidden="1" customHeight="1">
      <c r="A44" s="211"/>
      <c r="B44" s="212"/>
      <c r="C44" s="212"/>
      <c r="D44" s="213"/>
      <c r="E44" s="211"/>
      <c r="F44" s="212"/>
      <c r="G44" s="212"/>
      <c r="H44" s="212"/>
      <c r="I44" s="212"/>
      <c r="J44" s="212"/>
      <c r="K44" s="212"/>
      <c r="L44" s="212"/>
      <c r="M44" s="212"/>
      <c r="N44" s="212"/>
      <c r="O44" s="58" t="s">
        <v>34</v>
      </c>
      <c r="P44" s="59" t="s">
        <v>35</v>
      </c>
      <c r="Q44" s="60">
        <f>IF(P44="SE INVESTIGAN Y SE RESUELVEN OPORTUNAMENTE",15,IF(P44="NO SE INVESTIGAN Y SE RESUELVEN OPORTUNAMENTE",0,"0"))</f>
        <v>15</v>
      </c>
      <c r="R44" s="217"/>
      <c r="S44" s="212"/>
      <c r="T44" s="212"/>
      <c r="U44" s="212"/>
      <c r="V44" s="212"/>
      <c r="W44" s="212"/>
      <c r="X44" s="212"/>
      <c r="Y44" s="212"/>
      <c r="Z44" s="212"/>
      <c r="AA44" s="212"/>
      <c r="AB44" s="152"/>
      <c r="AC44" s="200"/>
      <c r="AD44" s="211"/>
      <c r="AE44" s="129"/>
      <c r="AF44" s="57"/>
      <c r="AG44" s="211"/>
      <c r="AH44" s="212"/>
      <c r="AI44" s="212"/>
      <c r="AJ44" s="212"/>
      <c r="AK44" s="213"/>
      <c r="AL44" s="36"/>
      <c r="AM44" s="211"/>
      <c r="AN44" s="213"/>
      <c r="AO44" s="36"/>
      <c r="AP44" s="36"/>
      <c r="AQ44" s="36"/>
    </row>
    <row r="45" spans="1:43" ht="63.75" hidden="1" customHeight="1">
      <c r="A45" s="211"/>
      <c r="B45" s="220"/>
      <c r="C45" s="220"/>
      <c r="D45" s="221"/>
      <c r="E45" s="211"/>
      <c r="F45" s="212"/>
      <c r="G45" s="212"/>
      <c r="H45" s="212"/>
      <c r="I45" s="216"/>
      <c r="J45" s="216"/>
      <c r="K45" s="216"/>
      <c r="L45" s="216"/>
      <c r="M45" s="216"/>
      <c r="N45" s="216"/>
      <c r="O45" s="64" t="s">
        <v>38</v>
      </c>
      <c r="P45" s="65" t="s">
        <v>158</v>
      </c>
      <c r="Q45" s="66">
        <f>IF(P45="COMPLETA",10,IF(P45="INCOMPLETA",5,IF(P45="NO EXISTE",0,"0")))</f>
        <v>10</v>
      </c>
      <c r="R45" s="219"/>
      <c r="S45" s="220"/>
      <c r="T45" s="220"/>
      <c r="U45" s="220"/>
      <c r="V45" s="212"/>
      <c r="W45" s="212"/>
      <c r="X45" s="212"/>
      <c r="Y45" s="212"/>
      <c r="Z45" s="212"/>
      <c r="AA45" s="212"/>
      <c r="AB45" s="152"/>
      <c r="AC45" s="200"/>
      <c r="AD45" s="222"/>
      <c r="AE45" s="221"/>
      <c r="AF45" s="57"/>
      <c r="AG45" s="222"/>
      <c r="AH45" s="220"/>
      <c r="AI45" s="220"/>
      <c r="AJ45" s="220"/>
      <c r="AK45" s="221"/>
      <c r="AL45" s="36"/>
      <c r="AM45" s="222"/>
      <c r="AN45" s="218"/>
      <c r="AO45" s="36"/>
      <c r="AP45" s="36"/>
      <c r="AQ45" s="36"/>
    </row>
    <row r="46" spans="1:43" ht="63.75" hidden="1" customHeight="1">
      <c r="A46" s="211"/>
      <c r="B46" s="110"/>
      <c r="C46" s="111"/>
      <c r="D46" s="112"/>
      <c r="E46" s="211"/>
      <c r="F46" s="212"/>
      <c r="G46" s="212"/>
      <c r="H46" s="212"/>
      <c r="I46" s="111"/>
      <c r="J46" s="110"/>
      <c r="K46" s="110"/>
      <c r="L46" s="67"/>
      <c r="M46" s="67"/>
      <c r="N46" s="110"/>
      <c r="O46" s="54" t="s">
        <v>3</v>
      </c>
      <c r="P46" s="55" t="s">
        <v>4</v>
      </c>
      <c r="Q46" s="56">
        <f>IF(P46="ASIGNADO",15,IF(P46="NO ASIGNADO",0,"0"))</f>
        <v>15</v>
      </c>
      <c r="R46" s="167">
        <f>SUM(Q46:Q52)</f>
        <v>100</v>
      </c>
      <c r="S46" s="155" t="s">
        <v>137</v>
      </c>
      <c r="T46" s="168">
        <f>IF(T49="DÉBIL",0,IF(T49="MODERADO",50,IF(T49="FUERTE",100,"")))</f>
        <v>100</v>
      </c>
      <c r="U46" s="160" t="str">
        <f>IF(AND(R49="FUERTE",S46="FUERTE (SIEMPRE SE EJECUTA)"),"NO","SÍ")</f>
        <v>NO</v>
      </c>
      <c r="V46" s="212"/>
      <c r="W46" s="212"/>
      <c r="X46" s="212"/>
      <c r="Y46" s="212"/>
      <c r="Z46" s="212"/>
      <c r="AA46" s="212"/>
      <c r="AB46" s="152"/>
      <c r="AC46" s="200"/>
      <c r="AD46" s="173"/>
      <c r="AE46" s="145"/>
      <c r="AF46" s="57"/>
      <c r="AG46" s="138"/>
      <c r="AH46" s="137"/>
      <c r="AI46" s="137"/>
      <c r="AJ46" s="137"/>
      <c r="AK46" s="144"/>
      <c r="AL46" s="36"/>
      <c r="AM46" s="68"/>
      <c r="AN46" s="142"/>
      <c r="AO46" s="36"/>
      <c r="AP46" s="36"/>
      <c r="AQ46" s="36"/>
    </row>
    <row r="47" spans="1:43" ht="63.75" hidden="1" customHeight="1">
      <c r="A47" s="211"/>
      <c r="B47" s="212"/>
      <c r="C47" s="212"/>
      <c r="D47" s="213"/>
      <c r="E47" s="211"/>
      <c r="F47" s="212"/>
      <c r="G47" s="212"/>
      <c r="H47" s="212"/>
      <c r="I47" s="212"/>
      <c r="J47" s="212"/>
      <c r="K47" s="212"/>
      <c r="L47" s="92"/>
      <c r="M47" s="92"/>
      <c r="N47" s="212"/>
      <c r="O47" s="58" t="s">
        <v>9</v>
      </c>
      <c r="P47" s="59" t="s">
        <v>157</v>
      </c>
      <c r="Q47" s="60">
        <f>IF(P47="ADECUADO",15,IF(P47="INADECUADO",0,"0"))</f>
        <v>15</v>
      </c>
      <c r="R47" s="217"/>
      <c r="S47" s="212"/>
      <c r="T47" s="212"/>
      <c r="U47" s="212"/>
      <c r="V47" s="212"/>
      <c r="W47" s="212"/>
      <c r="X47" s="212"/>
      <c r="Y47" s="212"/>
      <c r="Z47" s="212"/>
      <c r="AA47" s="212"/>
      <c r="AB47" s="152"/>
      <c r="AC47" s="200"/>
      <c r="AD47" s="211"/>
      <c r="AE47" s="213"/>
      <c r="AF47" s="57"/>
      <c r="AG47" s="211"/>
      <c r="AH47" s="212"/>
      <c r="AI47" s="212"/>
      <c r="AJ47" s="212"/>
      <c r="AK47" s="213"/>
      <c r="AL47" s="36"/>
      <c r="AM47" s="93"/>
      <c r="AN47" s="213"/>
      <c r="AO47" s="36"/>
      <c r="AP47" s="36"/>
      <c r="AQ47" s="36"/>
    </row>
    <row r="48" spans="1:43" ht="63.75" hidden="1" customHeight="1">
      <c r="A48" s="211"/>
      <c r="B48" s="212"/>
      <c r="C48" s="212"/>
      <c r="D48" s="213"/>
      <c r="E48" s="211"/>
      <c r="F48" s="212"/>
      <c r="G48" s="212"/>
      <c r="H48" s="212"/>
      <c r="I48" s="212"/>
      <c r="J48" s="212"/>
      <c r="K48" s="212"/>
      <c r="L48" s="92"/>
      <c r="M48" s="92"/>
      <c r="N48" s="212"/>
      <c r="O48" s="61" t="s">
        <v>16</v>
      </c>
      <c r="P48" s="59" t="s">
        <v>17</v>
      </c>
      <c r="Q48" s="60">
        <f>IF(P48="OPORTUNA",15,IF(P48="INOPORTUNA",0,"0"))</f>
        <v>15</v>
      </c>
      <c r="R48" s="223"/>
      <c r="S48" s="212"/>
      <c r="T48" s="216"/>
      <c r="U48" s="212"/>
      <c r="V48" s="212"/>
      <c r="W48" s="212"/>
      <c r="X48" s="212"/>
      <c r="Y48" s="212"/>
      <c r="Z48" s="212"/>
      <c r="AA48" s="212"/>
      <c r="AB48" s="152"/>
      <c r="AC48" s="200"/>
      <c r="AD48" s="211"/>
      <c r="AE48" s="218"/>
      <c r="AF48" s="57"/>
      <c r="AG48" s="211"/>
      <c r="AH48" s="212"/>
      <c r="AI48" s="212"/>
      <c r="AJ48" s="212"/>
      <c r="AK48" s="213"/>
      <c r="AL48" s="36"/>
      <c r="AM48" s="93"/>
      <c r="AN48" s="213"/>
      <c r="AO48" s="36"/>
      <c r="AP48" s="36"/>
      <c r="AQ48" s="36"/>
    </row>
    <row r="49" spans="1:43" ht="63.75" hidden="1" customHeight="1">
      <c r="A49" s="211"/>
      <c r="B49" s="212"/>
      <c r="C49" s="212"/>
      <c r="D49" s="213"/>
      <c r="E49" s="211"/>
      <c r="F49" s="212"/>
      <c r="G49" s="212"/>
      <c r="H49" s="212"/>
      <c r="I49" s="212"/>
      <c r="J49" s="212"/>
      <c r="K49" s="212"/>
      <c r="L49" s="92"/>
      <c r="M49" s="92"/>
      <c r="N49" s="212"/>
      <c r="O49" s="58" t="s">
        <v>23</v>
      </c>
      <c r="P49" s="59" t="s">
        <v>24</v>
      </c>
      <c r="Q49" s="60">
        <f>IF(P49="PREVENIR",15,IF(P49="DETECTAR",10,IF(P49="NO ES UN CONTROL",0,"0")))</f>
        <v>15</v>
      </c>
      <c r="R49" s="156" t="str">
        <f>IF(R46&lt;86,"DÉBIL",IF(R46&lt;96,"MODERADO",IF(R46&lt;101,"FUERTE","")))</f>
        <v>FUERTE</v>
      </c>
      <c r="S49" s="212"/>
      <c r="T49" s="169" t="str">
        <f>IF(AND(R49="FUERTE",S46="FUERTE (SIEMPRE SE EJECUTA)"),"FUERTE",IF(OR(R49="DÉBIL",S46="DÉBIL (NO SE EJECUTA)"),"DÉBIL",IF(OR(R49="MODERADO",S46="MODERADO (ALGUNAS VECES)"),"MODERADO")))</f>
        <v>FUERTE</v>
      </c>
      <c r="U49" s="212"/>
      <c r="V49" s="212"/>
      <c r="W49" s="212"/>
      <c r="X49" s="212"/>
      <c r="Y49" s="212"/>
      <c r="Z49" s="212"/>
      <c r="AA49" s="212"/>
      <c r="AB49" s="152"/>
      <c r="AC49" s="200"/>
      <c r="AD49" s="211"/>
      <c r="AE49" s="136" t="s">
        <v>147</v>
      </c>
      <c r="AF49" s="63"/>
      <c r="AG49" s="211"/>
      <c r="AH49" s="212"/>
      <c r="AI49" s="212"/>
      <c r="AJ49" s="212"/>
      <c r="AK49" s="213"/>
      <c r="AL49" s="36"/>
      <c r="AM49" s="93"/>
      <c r="AN49" s="213"/>
      <c r="AO49" s="36"/>
      <c r="AP49" s="36"/>
      <c r="AQ49" s="36"/>
    </row>
    <row r="50" spans="1:43" ht="63.75" hidden="1" customHeight="1">
      <c r="A50" s="211"/>
      <c r="B50" s="212"/>
      <c r="C50" s="212"/>
      <c r="D50" s="213"/>
      <c r="E50" s="211"/>
      <c r="F50" s="212"/>
      <c r="G50" s="212"/>
      <c r="H50" s="212"/>
      <c r="I50" s="212"/>
      <c r="J50" s="212"/>
      <c r="K50" s="212"/>
      <c r="L50" s="92"/>
      <c r="M50" s="92"/>
      <c r="N50" s="212"/>
      <c r="O50" s="58" t="s">
        <v>29</v>
      </c>
      <c r="P50" s="59" t="s">
        <v>30</v>
      </c>
      <c r="Q50" s="60">
        <f>IF(P50="CONFIABLE",15,IF(P50="NO CONFIABLE",0,"0"))</f>
        <v>15</v>
      </c>
      <c r="R50" s="217"/>
      <c r="S50" s="212"/>
      <c r="T50" s="212"/>
      <c r="U50" s="212"/>
      <c r="V50" s="212"/>
      <c r="W50" s="212"/>
      <c r="X50" s="212"/>
      <c r="Y50" s="212"/>
      <c r="Z50" s="212"/>
      <c r="AA50" s="212"/>
      <c r="AB50" s="152"/>
      <c r="AC50" s="200"/>
      <c r="AD50" s="211"/>
      <c r="AE50" s="218"/>
      <c r="AF50" s="63"/>
      <c r="AG50" s="211"/>
      <c r="AH50" s="212"/>
      <c r="AI50" s="212"/>
      <c r="AJ50" s="212"/>
      <c r="AK50" s="213"/>
      <c r="AL50" s="36"/>
      <c r="AM50" s="93"/>
      <c r="AN50" s="213"/>
      <c r="AO50" s="36"/>
      <c r="AP50" s="36"/>
      <c r="AQ50" s="36"/>
    </row>
    <row r="51" spans="1:43" ht="63.75" hidden="1" customHeight="1">
      <c r="A51" s="211"/>
      <c r="B51" s="212"/>
      <c r="C51" s="212"/>
      <c r="D51" s="213"/>
      <c r="E51" s="211"/>
      <c r="F51" s="212"/>
      <c r="G51" s="212"/>
      <c r="H51" s="212"/>
      <c r="I51" s="212"/>
      <c r="J51" s="212"/>
      <c r="K51" s="212"/>
      <c r="L51" s="92"/>
      <c r="M51" s="92"/>
      <c r="N51" s="212"/>
      <c r="O51" s="58" t="s">
        <v>34</v>
      </c>
      <c r="P51" s="59" t="s">
        <v>35</v>
      </c>
      <c r="Q51" s="60">
        <f>IF(P51="SE INVESTIGAN Y SE RESUELVEN OPORTUNAMENTE",15,IF(P51="NO SE INVESTIGAN Y SE RESUELVEN OPORTUNAMENTE",0,"0"))</f>
        <v>15</v>
      </c>
      <c r="R51" s="217"/>
      <c r="S51" s="212"/>
      <c r="T51" s="212"/>
      <c r="U51" s="212"/>
      <c r="V51" s="212"/>
      <c r="W51" s="212"/>
      <c r="X51" s="212"/>
      <c r="Y51" s="212"/>
      <c r="Z51" s="212"/>
      <c r="AA51" s="212"/>
      <c r="AB51" s="152"/>
      <c r="AC51" s="200"/>
      <c r="AD51" s="211"/>
      <c r="AE51" s="129"/>
      <c r="AF51" s="57"/>
      <c r="AG51" s="211"/>
      <c r="AH51" s="212"/>
      <c r="AI51" s="212"/>
      <c r="AJ51" s="212"/>
      <c r="AK51" s="213"/>
      <c r="AL51" s="36"/>
      <c r="AM51" s="93"/>
      <c r="AN51" s="213"/>
      <c r="AO51" s="36"/>
      <c r="AP51" s="36"/>
      <c r="AQ51" s="36"/>
    </row>
    <row r="52" spans="1:43" ht="63.75" hidden="1" customHeight="1">
      <c r="A52" s="211"/>
      <c r="B52" s="220"/>
      <c r="C52" s="220"/>
      <c r="D52" s="221"/>
      <c r="E52" s="211"/>
      <c r="F52" s="212"/>
      <c r="G52" s="212"/>
      <c r="H52" s="212"/>
      <c r="I52" s="216"/>
      <c r="J52" s="216"/>
      <c r="K52" s="216"/>
      <c r="L52" s="69"/>
      <c r="M52" s="69"/>
      <c r="N52" s="216"/>
      <c r="O52" s="64" t="s">
        <v>38</v>
      </c>
      <c r="P52" s="65" t="s">
        <v>39</v>
      </c>
      <c r="Q52" s="66">
        <f>IF(P52="COMPLETA",10,IF(P52="INCOMPLETA",5,IF(P52="NO EXISTE",0,"0")))</f>
        <v>10</v>
      </c>
      <c r="R52" s="219"/>
      <c r="S52" s="220"/>
      <c r="T52" s="220"/>
      <c r="U52" s="220"/>
      <c r="V52" s="212"/>
      <c r="W52" s="212"/>
      <c r="X52" s="212"/>
      <c r="Y52" s="212"/>
      <c r="Z52" s="212"/>
      <c r="AA52" s="212"/>
      <c r="AB52" s="152"/>
      <c r="AC52" s="200"/>
      <c r="AD52" s="222"/>
      <c r="AE52" s="221"/>
      <c r="AF52" s="57"/>
      <c r="AG52" s="222"/>
      <c r="AH52" s="220"/>
      <c r="AI52" s="220"/>
      <c r="AJ52" s="220"/>
      <c r="AK52" s="221"/>
      <c r="AL52" s="36"/>
      <c r="AM52" s="70"/>
      <c r="AN52" s="218"/>
      <c r="AO52" s="36"/>
      <c r="AP52" s="36"/>
      <c r="AQ52" s="36"/>
    </row>
    <row r="53" spans="1:43" ht="63.75" hidden="1" customHeight="1">
      <c r="A53" s="211"/>
      <c r="B53" s="110"/>
      <c r="C53" s="111"/>
      <c r="D53" s="112"/>
      <c r="E53" s="211"/>
      <c r="F53" s="212"/>
      <c r="G53" s="212"/>
      <c r="H53" s="212"/>
      <c r="I53" s="111"/>
      <c r="J53" s="110"/>
      <c r="K53" s="110"/>
      <c r="L53" s="110"/>
      <c r="M53" s="110"/>
      <c r="N53" s="110"/>
      <c r="O53" s="54" t="s">
        <v>3</v>
      </c>
      <c r="P53" s="55" t="s">
        <v>4</v>
      </c>
      <c r="Q53" s="56">
        <f>IF(P53="ASIGNADO",15,IF(P53="NO ASIGNADO",0,"0"))</f>
        <v>15</v>
      </c>
      <c r="R53" s="167">
        <f>SUM(Q53:Q59)</f>
        <v>100</v>
      </c>
      <c r="S53" s="155" t="s">
        <v>137</v>
      </c>
      <c r="T53" s="168">
        <f>IF(T56="DÉBIL",0,IF(T56="MODERADO",50,IF(T56="FUERTE",100,"")))</f>
        <v>100</v>
      </c>
      <c r="U53" s="160" t="str">
        <f>IF(AND(R56="FUERTE",S53="FUERTE (SIEMPRE SE EJECUTA)"),"NO","SÍ")</f>
        <v>NO</v>
      </c>
      <c r="V53" s="212"/>
      <c r="W53" s="212"/>
      <c r="X53" s="212"/>
      <c r="Y53" s="212"/>
      <c r="Z53" s="212"/>
      <c r="AA53" s="212"/>
      <c r="AB53" s="152"/>
      <c r="AC53" s="200"/>
      <c r="AD53" s="173"/>
      <c r="AE53" s="145"/>
      <c r="AF53" s="57"/>
      <c r="AG53" s="138"/>
      <c r="AH53" s="137"/>
      <c r="AI53" s="137"/>
      <c r="AJ53" s="137"/>
      <c r="AK53" s="144"/>
      <c r="AL53" s="36"/>
      <c r="AM53" s="143"/>
      <c r="AN53" s="142"/>
    </row>
    <row r="54" spans="1:43" ht="63.75" hidden="1" customHeight="1">
      <c r="A54" s="211"/>
      <c r="B54" s="212"/>
      <c r="C54" s="212"/>
      <c r="D54" s="213"/>
      <c r="E54" s="211"/>
      <c r="F54" s="212"/>
      <c r="G54" s="212"/>
      <c r="H54" s="212"/>
      <c r="I54" s="212"/>
      <c r="J54" s="212"/>
      <c r="K54" s="212"/>
      <c r="L54" s="212"/>
      <c r="M54" s="212"/>
      <c r="N54" s="212"/>
      <c r="O54" s="58" t="s">
        <v>9</v>
      </c>
      <c r="P54" s="59" t="s">
        <v>10</v>
      </c>
      <c r="Q54" s="60">
        <f>IF(P54="ADECUADO",15,IF(P54="INADECUADO",0,"0"))</f>
        <v>15</v>
      </c>
      <c r="R54" s="217"/>
      <c r="S54" s="212"/>
      <c r="T54" s="212"/>
      <c r="U54" s="212"/>
      <c r="V54" s="212"/>
      <c r="W54" s="212"/>
      <c r="X54" s="212"/>
      <c r="Y54" s="212"/>
      <c r="Z54" s="212"/>
      <c r="AA54" s="212"/>
      <c r="AB54" s="152"/>
      <c r="AC54" s="200"/>
      <c r="AD54" s="211"/>
      <c r="AE54" s="213"/>
      <c r="AF54" s="57"/>
      <c r="AG54" s="211"/>
      <c r="AH54" s="212"/>
      <c r="AI54" s="212"/>
      <c r="AJ54" s="212"/>
      <c r="AK54" s="213"/>
      <c r="AL54" s="36"/>
      <c r="AM54" s="211"/>
      <c r="AN54" s="213"/>
    </row>
    <row r="55" spans="1:43" ht="63.75" hidden="1" customHeight="1">
      <c r="A55" s="211"/>
      <c r="B55" s="212"/>
      <c r="C55" s="212"/>
      <c r="D55" s="213"/>
      <c r="E55" s="211"/>
      <c r="F55" s="212"/>
      <c r="G55" s="212"/>
      <c r="H55" s="212"/>
      <c r="I55" s="212"/>
      <c r="J55" s="212"/>
      <c r="K55" s="212"/>
      <c r="L55" s="212"/>
      <c r="M55" s="212"/>
      <c r="N55" s="212"/>
      <c r="O55" s="61" t="s">
        <v>16</v>
      </c>
      <c r="P55" s="59" t="s">
        <v>17</v>
      </c>
      <c r="Q55" s="60">
        <f>IF(P55="OPORTUNA",15,IF(P55="INOPORTUNA",0,"0"))</f>
        <v>15</v>
      </c>
      <c r="R55" s="223"/>
      <c r="S55" s="212"/>
      <c r="T55" s="216"/>
      <c r="U55" s="212"/>
      <c r="V55" s="212"/>
      <c r="W55" s="212"/>
      <c r="X55" s="212"/>
      <c r="Y55" s="212"/>
      <c r="Z55" s="212"/>
      <c r="AA55" s="212"/>
      <c r="AB55" s="152"/>
      <c r="AC55" s="200"/>
      <c r="AD55" s="211"/>
      <c r="AE55" s="218"/>
      <c r="AF55" s="57"/>
      <c r="AG55" s="211"/>
      <c r="AH55" s="212"/>
      <c r="AI55" s="212"/>
      <c r="AJ55" s="212"/>
      <c r="AK55" s="213"/>
      <c r="AL55" s="36"/>
      <c r="AM55" s="211"/>
      <c r="AN55" s="213"/>
    </row>
    <row r="56" spans="1:43" ht="63.75" hidden="1" customHeight="1">
      <c r="A56" s="211"/>
      <c r="B56" s="212"/>
      <c r="C56" s="212"/>
      <c r="D56" s="213"/>
      <c r="E56" s="211"/>
      <c r="F56" s="212"/>
      <c r="G56" s="212"/>
      <c r="H56" s="212"/>
      <c r="I56" s="212"/>
      <c r="J56" s="212"/>
      <c r="K56" s="212"/>
      <c r="L56" s="212"/>
      <c r="M56" s="212"/>
      <c r="N56" s="212"/>
      <c r="O56" s="58" t="s">
        <v>23</v>
      </c>
      <c r="P56" s="59" t="s">
        <v>24</v>
      </c>
      <c r="Q56" s="60">
        <f>IF(P56="PREVENIR",15,IF(P56="DETECTAR",10,IF(P56="NO ES UN CONTROL",0,"0")))</f>
        <v>15</v>
      </c>
      <c r="R56" s="156" t="str">
        <f>IF(R53&lt;86,"DÉBIL",IF(R53&lt;96,"MODERADO",IF(R53&lt;101,"FUERTE","")))</f>
        <v>FUERTE</v>
      </c>
      <c r="S56" s="212"/>
      <c r="T56" s="169" t="str">
        <f>IF(AND(R56="FUERTE",S53="FUERTE (SIEMPRE SE EJECUTA)"),"FUERTE",IF(OR(R56="DÉBIL",S53="DÉBIL (NO SE EJECUTA)"),"DÉBIL",IF(OR(R56="MODERADO",S53="MODERADO (ALGUNAS VECES)"),"MODERADO")))</f>
        <v>FUERTE</v>
      </c>
      <c r="U56" s="212"/>
      <c r="V56" s="212"/>
      <c r="W56" s="212"/>
      <c r="X56" s="212"/>
      <c r="Y56" s="212"/>
      <c r="Z56" s="212"/>
      <c r="AA56" s="212"/>
      <c r="AB56" s="152"/>
      <c r="AC56" s="200"/>
      <c r="AD56" s="211"/>
      <c r="AE56" s="136" t="s">
        <v>147</v>
      </c>
      <c r="AF56" s="63"/>
      <c r="AG56" s="211"/>
      <c r="AH56" s="212"/>
      <c r="AI56" s="212"/>
      <c r="AJ56" s="212"/>
      <c r="AK56" s="213"/>
      <c r="AL56" s="36"/>
      <c r="AM56" s="211"/>
      <c r="AN56" s="213"/>
    </row>
    <row r="57" spans="1:43" ht="63.75" hidden="1" customHeight="1">
      <c r="A57" s="211"/>
      <c r="B57" s="212"/>
      <c r="C57" s="212"/>
      <c r="D57" s="213"/>
      <c r="E57" s="211"/>
      <c r="F57" s="212"/>
      <c r="G57" s="212"/>
      <c r="H57" s="212"/>
      <c r="I57" s="212"/>
      <c r="J57" s="212"/>
      <c r="K57" s="212"/>
      <c r="L57" s="212"/>
      <c r="M57" s="212"/>
      <c r="N57" s="212"/>
      <c r="O57" s="58" t="s">
        <v>29</v>
      </c>
      <c r="P57" s="59" t="s">
        <v>30</v>
      </c>
      <c r="Q57" s="60">
        <f>IF(P57="CONFIABLE",15,IF(P57="NO CONFIABLE",0,"0"))</f>
        <v>15</v>
      </c>
      <c r="R57" s="217"/>
      <c r="S57" s="212"/>
      <c r="T57" s="212"/>
      <c r="U57" s="212"/>
      <c r="V57" s="212"/>
      <c r="W57" s="212"/>
      <c r="X57" s="212"/>
      <c r="Y57" s="212"/>
      <c r="Z57" s="212"/>
      <c r="AA57" s="212"/>
      <c r="AB57" s="152"/>
      <c r="AC57" s="200"/>
      <c r="AD57" s="211"/>
      <c r="AE57" s="218"/>
      <c r="AF57" s="63"/>
      <c r="AG57" s="211"/>
      <c r="AH57" s="212"/>
      <c r="AI57" s="212"/>
      <c r="AJ57" s="212"/>
      <c r="AK57" s="213"/>
      <c r="AL57" s="36"/>
      <c r="AM57" s="211"/>
      <c r="AN57" s="213"/>
    </row>
    <row r="58" spans="1:43" ht="63.75" hidden="1" customHeight="1">
      <c r="A58" s="211"/>
      <c r="B58" s="212"/>
      <c r="C58" s="212"/>
      <c r="D58" s="213"/>
      <c r="E58" s="211"/>
      <c r="F58" s="212"/>
      <c r="G58" s="212"/>
      <c r="H58" s="212"/>
      <c r="I58" s="212"/>
      <c r="J58" s="212"/>
      <c r="K58" s="212"/>
      <c r="L58" s="212"/>
      <c r="M58" s="212"/>
      <c r="N58" s="212"/>
      <c r="O58" s="58" t="s">
        <v>34</v>
      </c>
      <c r="P58" s="59" t="s">
        <v>35</v>
      </c>
      <c r="Q58" s="60">
        <f>IF(P58="SE INVESTIGAN Y SE RESUELVEN OPORTUNAMENTE",15,IF(P58="NO SE INVESTIGAN Y SE RESUELVEN OPORTUNAMENTE",0,"0"))</f>
        <v>15</v>
      </c>
      <c r="R58" s="217"/>
      <c r="S58" s="212"/>
      <c r="T58" s="212"/>
      <c r="U58" s="212"/>
      <c r="V58" s="212"/>
      <c r="W58" s="212"/>
      <c r="X58" s="212"/>
      <c r="Y58" s="212"/>
      <c r="Z58" s="212"/>
      <c r="AA58" s="212"/>
      <c r="AB58" s="152"/>
      <c r="AC58" s="200"/>
      <c r="AD58" s="211"/>
      <c r="AE58" s="129"/>
      <c r="AF58" s="57"/>
      <c r="AG58" s="211"/>
      <c r="AH58" s="212"/>
      <c r="AI58" s="212"/>
      <c r="AJ58" s="212"/>
      <c r="AK58" s="213"/>
      <c r="AL58" s="36"/>
      <c r="AM58" s="211"/>
      <c r="AN58" s="213"/>
    </row>
    <row r="59" spans="1:43" ht="63.75" hidden="1" customHeight="1">
      <c r="A59" s="222"/>
      <c r="B59" s="220"/>
      <c r="C59" s="220"/>
      <c r="D59" s="221"/>
      <c r="E59" s="222"/>
      <c r="F59" s="220"/>
      <c r="G59" s="220"/>
      <c r="H59" s="220"/>
      <c r="I59" s="216"/>
      <c r="J59" s="216"/>
      <c r="K59" s="216"/>
      <c r="L59" s="216"/>
      <c r="M59" s="216"/>
      <c r="N59" s="216"/>
      <c r="O59" s="64" t="s">
        <v>38</v>
      </c>
      <c r="P59" s="65" t="s">
        <v>39</v>
      </c>
      <c r="Q59" s="66">
        <f>IF(P59="COMPLETA",10,IF(P59="INCOMPLETA",5,IF(P59="NO EXISTE",0,"0")))</f>
        <v>10</v>
      </c>
      <c r="R59" s="219"/>
      <c r="S59" s="220"/>
      <c r="T59" s="220"/>
      <c r="U59" s="220"/>
      <c r="V59" s="220"/>
      <c r="W59" s="220"/>
      <c r="X59" s="220"/>
      <c r="Y59" s="220"/>
      <c r="Z59" s="220"/>
      <c r="AA59" s="220"/>
      <c r="AB59" s="153"/>
      <c r="AC59" s="202"/>
      <c r="AD59" s="222"/>
      <c r="AE59" s="221"/>
      <c r="AF59" s="57"/>
      <c r="AG59" s="222"/>
      <c r="AH59" s="220"/>
      <c r="AI59" s="220"/>
      <c r="AJ59" s="220"/>
      <c r="AK59" s="221"/>
      <c r="AL59" s="36"/>
      <c r="AM59" s="222"/>
      <c r="AN59" s="218"/>
    </row>
    <row r="60" spans="1:43" ht="15.75" customHeight="1"/>
    <row r="61" spans="1:43" ht="15.75" customHeight="1"/>
    <row r="62" spans="1:43" ht="15.75" customHeight="1">
      <c r="AN62" s="76" t="s">
        <v>159</v>
      </c>
    </row>
    <row r="63" spans="1:43" ht="15.75" customHeight="1"/>
    <row r="64" spans="1:4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211">
    <mergeCell ref="R18:R20"/>
    <mergeCell ref="V18:V59"/>
    <mergeCell ref="R21:R24"/>
    <mergeCell ref="R25:R27"/>
    <mergeCell ref="R28:R31"/>
    <mergeCell ref="R35:R38"/>
    <mergeCell ref="S46:S52"/>
    <mergeCell ref="AH53:AH59"/>
    <mergeCell ref="AI53:AI59"/>
    <mergeCell ref="T39:T41"/>
    <mergeCell ref="AD32:AD38"/>
    <mergeCell ref="AE56:AE57"/>
    <mergeCell ref="AE58:AE59"/>
    <mergeCell ref="AD46:AD52"/>
    <mergeCell ref="R49:R52"/>
    <mergeCell ref="R53:R55"/>
    <mergeCell ref="U46:U52"/>
    <mergeCell ref="U53:U59"/>
    <mergeCell ref="R42:R45"/>
    <mergeCell ref="R46:R48"/>
    <mergeCell ref="T49:T52"/>
    <mergeCell ref="T53:T55"/>
    <mergeCell ref="T56:T59"/>
    <mergeCell ref="T18:T20"/>
    <mergeCell ref="J39:J45"/>
    <mergeCell ref="I18:I24"/>
    <mergeCell ref="I25:I31"/>
    <mergeCell ref="J25:J31"/>
    <mergeCell ref="K25:K31"/>
    <mergeCell ref="L25:L31"/>
    <mergeCell ref="M25:M31"/>
    <mergeCell ref="N25:N31"/>
    <mergeCell ref="M32:M38"/>
    <mergeCell ref="N32:N38"/>
    <mergeCell ref="T21:T24"/>
    <mergeCell ref="S18:S24"/>
    <mergeCell ref="S25:S31"/>
    <mergeCell ref="S39:S45"/>
    <mergeCell ref="AD18:AD24"/>
    <mergeCell ref="AD25:AD31"/>
    <mergeCell ref="T32:T34"/>
    <mergeCell ref="U32:U38"/>
    <mergeCell ref="T35:T38"/>
    <mergeCell ref="AD39:AD45"/>
    <mergeCell ref="T42:T45"/>
    <mergeCell ref="W21:W59"/>
    <mergeCell ref="AD53:AD59"/>
    <mergeCell ref="AM14:AN16"/>
    <mergeCell ref="A15:A17"/>
    <mergeCell ref="B15:B17"/>
    <mergeCell ref="C15:C17"/>
    <mergeCell ref="AD16:AE16"/>
    <mergeCell ref="G18:G59"/>
    <mergeCell ref="H18:H59"/>
    <mergeCell ref="B32:B38"/>
    <mergeCell ref="C32:C38"/>
    <mergeCell ref="D32:D38"/>
    <mergeCell ref="B39:B45"/>
    <mergeCell ref="C39:C45"/>
    <mergeCell ref="D15:D17"/>
    <mergeCell ref="E15:H15"/>
    <mergeCell ref="E16:H16"/>
    <mergeCell ref="A18:A59"/>
    <mergeCell ref="D39:D45"/>
    <mergeCell ref="K16:K17"/>
    <mergeCell ref="R32:R34"/>
    <mergeCell ref="S32:S38"/>
    <mergeCell ref="R39:R41"/>
    <mergeCell ref="T25:T27"/>
    <mergeCell ref="T28:T31"/>
    <mergeCell ref="T46:T48"/>
    <mergeCell ref="AE53:AE55"/>
    <mergeCell ref="I15:W15"/>
    <mergeCell ref="Z15:AE15"/>
    <mergeCell ref="Q16:Q17"/>
    <mergeCell ref="R16:R17"/>
    <mergeCell ref="S16:S17"/>
    <mergeCell ref="T16:T17"/>
    <mergeCell ref="U16:U17"/>
    <mergeCell ref="V16:V17"/>
    <mergeCell ref="W16:W17"/>
    <mergeCell ref="X16:X17"/>
    <mergeCell ref="Z16:Z17"/>
    <mergeCell ref="AA16:AA17"/>
    <mergeCell ref="AB16:AB17"/>
    <mergeCell ref="AC16:AC17"/>
    <mergeCell ref="L16:L17"/>
    <mergeCell ref="I16:I17"/>
    <mergeCell ref="J16:J17"/>
    <mergeCell ref="O16:O17"/>
    <mergeCell ref="P16:P17"/>
    <mergeCell ref="U18:U24"/>
    <mergeCell ref="U25:U31"/>
    <mergeCell ref="U39:U45"/>
    <mergeCell ref="I46:I52"/>
    <mergeCell ref="AI18:AI24"/>
    <mergeCell ref="AH25:AH30"/>
    <mergeCell ref="AK53:AK59"/>
    <mergeCell ref="AM53:AM59"/>
    <mergeCell ref="AN46:AN52"/>
    <mergeCell ref="C46:C52"/>
    <mergeCell ref="D46:D52"/>
    <mergeCell ref="AE46:AE48"/>
    <mergeCell ref="AG46:AG52"/>
    <mergeCell ref="AH46:AH52"/>
    <mergeCell ref="AI46:AI52"/>
    <mergeCell ref="AJ46:AJ52"/>
    <mergeCell ref="AK46:AK52"/>
    <mergeCell ref="AE49:AE50"/>
    <mergeCell ref="AE51:AE52"/>
    <mergeCell ref="X18:X59"/>
    <mergeCell ref="Y18:Y59"/>
    <mergeCell ref="Z18:Z59"/>
    <mergeCell ref="AA18:AA59"/>
    <mergeCell ref="AB18:AB59"/>
    <mergeCell ref="AC18:AC59"/>
    <mergeCell ref="AN53:AN59"/>
    <mergeCell ref="S53:S59"/>
    <mergeCell ref="R56:R59"/>
    <mergeCell ref="AI32:AI38"/>
    <mergeCell ref="AE42:AE43"/>
    <mergeCell ref="AE44:AE45"/>
    <mergeCell ref="AH32:AH38"/>
    <mergeCell ref="AE39:AE41"/>
    <mergeCell ref="AG39:AG45"/>
    <mergeCell ref="AH39:AH45"/>
    <mergeCell ref="AI39:AI45"/>
    <mergeCell ref="AE35:AE36"/>
    <mergeCell ref="AE37:AE38"/>
    <mergeCell ref="AJ53:AJ59"/>
    <mergeCell ref="AG53:AG59"/>
    <mergeCell ref="AE25:AE27"/>
    <mergeCell ref="AE21:AE22"/>
    <mergeCell ref="AK18:AK24"/>
    <mergeCell ref="AM18:AM24"/>
    <mergeCell ref="AN18:AN24"/>
    <mergeCell ref="AM25:AM31"/>
    <mergeCell ref="AM32:AM38"/>
    <mergeCell ref="AM39:AM45"/>
    <mergeCell ref="AN39:AN45"/>
    <mergeCell ref="AJ25:AJ31"/>
    <mergeCell ref="AK25:AK31"/>
    <mergeCell ref="AN25:AN31"/>
    <mergeCell ref="AJ32:AJ38"/>
    <mergeCell ref="AK32:AK38"/>
    <mergeCell ref="AN32:AN38"/>
    <mergeCell ref="AJ39:AJ45"/>
    <mergeCell ref="AK39:AK45"/>
    <mergeCell ref="AG25:AG31"/>
    <mergeCell ref="AI25:AI31"/>
    <mergeCell ref="AE32:AE34"/>
    <mergeCell ref="AG32:AG38"/>
    <mergeCell ref="AJ18:AJ24"/>
    <mergeCell ref="A10:B10"/>
    <mergeCell ref="C10:J10"/>
    <mergeCell ref="A11:B11"/>
    <mergeCell ref="C11:J11"/>
    <mergeCell ref="M16:M17"/>
    <mergeCell ref="N16:N17"/>
    <mergeCell ref="W18:W19"/>
    <mergeCell ref="AG18:AG24"/>
    <mergeCell ref="AH18:AH24"/>
    <mergeCell ref="A14:D14"/>
    <mergeCell ref="E14:AE14"/>
    <mergeCell ref="AG14:AK16"/>
    <mergeCell ref="J18:J24"/>
    <mergeCell ref="K18:K24"/>
    <mergeCell ref="L18:L24"/>
    <mergeCell ref="M18:M24"/>
    <mergeCell ref="N18:N24"/>
    <mergeCell ref="AE23:AE24"/>
    <mergeCell ref="C18:C31"/>
    <mergeCell ref="B18:B31"/>
    <mergeCell ref="D18:D31"/>
    <mergeCell ref="AE28:AE29"/>
    <mergeCell ref="AE30:AE31"/>
    <mergeCell ref="AE18:AE20"/>
    <mergeCell ref="A1:B4"/>
    <mergeCell ref="C1:AJ2"/>
    <mergeCell ref="AK1:AM1"/>
    <mergeCell ref="AK2:AM2"/>
    <mergeCell ref="C3:AJ4"/>
    <mergeCell ref="AK3:AM3"/>
    <mergeCell ref="AK4:AM4"/>
    <mergeCell ref="A6:B6"/>
    <mergeCell ref="A8:B8"/>
    <mergeCell ref="C8:H8"/>
    <mergeCell ref="J46:J52"/>
    <mergeCell ref="N39:N45"/>
    <mergeCell ref="N46:N52"/>
    <mergeCell ref="B53:B59"/>
    <mergeCell ref="C53:C59"/>
    <mergeCell ref="D53:D59"/>
    <mergeCell ref="I53:I59"/>
    <mergeCell ref="J53:J59"/>
    <mergeCell ref="K53:K59"/>
    <mergeCell ref="L53:L59"/>
    <mergeCell ref="M53:M59"/>
    <mergeCell ref="N53:N59"/>
    <mergeCell ref="E18:E59"/>
    <mergeCell ref="F18:F59"/>
    <mergeCell ref="K39:K45"/>
    <mergeCell ref="L39:L45"/>
    <mergeCell ref="M39:M45"/>
    <mergeCell ref="B46:B52"/>
    <mergeCell ref="K46:K52"/>
    <mergeCell ref="I32:I38"/>
    <mergeCell ref="J32:J38"/>
    <mergeCell ref="K32:K38"/>
    <mergeCell ref="L32:L38"/>
    <mergeCell ref="I39:I45"/>
  </mergeCells>
  <conditionalFormatting sqref="H18">
    <cfRule type="containsText" dxfId="5" priority="1" operator="containsText" text="EXTREMO">
      <formula>NOT(ISERROR(SEARCH(("EXTREMO"),(H18))))</formula>
    </cfRule>
    <cfRule type="containsText" dxfId="4" priority="2" operator="containsText" text="ALTO">
      <formula>NOT(ISERROR(SEARCH(("ALTO"),(H18))))</formula>
    </cfRule>
    <cfRule type="containsText" dxfId="3" priority="3" operator="containsText" text="MODERADO">
      <formula>NOT(ISERROR(SEARCH(("MODERADO"),(H18))))</formula>
    </cfRule>
  </conditionalFormatting>
  <conditionalFormatting sqref="Z18">
    <cfRule type="containsText" dxfId="2" priority="4" operator="containsText" text="EXTREMO">
      <formula>NOT(ISERROR(SEARCH(("EXTREMO"),(Z18))))</formula>
    </cfRule>
    <cfRule type="containsText" dxfId="1" priority="5" operator="containsText" text="ALTO">
      <formula>NOT(ISERROR(SEARCH(("ALTO"),(Z18))))</formula>
    </cfRule>
    <cfRule type="containsText" dxfId="0" priority="6" operator="containsText" text="MODERADO">
      <formula>NOT(ISERROR(SEARCH(("MODERADO"),(Z18))))</formula>
    </cfRule>
  </conditionalFormatting>
  <pageMargins left="0.70866141732283472" right="0.70866141732283472" top="0.74803149606299213" bottom="0.74803149606299213" header="0" footer="0"/>
  <pageSetup scale="14" orientation="landscape"/>
  <drawing r:id="rId1"/>
  <extLst>
    <ext xmlns:x14="http://schemas.microsoft.com/office/spreadsheetml/2009/9/main" uri="{CCE6A557-97BC-4b89-ADB6-D9C93CAAB3DF}">
      <x14:dataValidations xmlns:xm="http://schemas.microsoft.com/office/excel/2006/main" count="13">
        <x14:dataValidation type="list" allowBlank="1" showErrorMessage="1" xr:uid="{00000000-0002-0000-0200-000000000000}">
          <x14:formula1>
            <xm:f>Datos!$J$2:$K$2</xm:f>
          </x14:formula1>
          <xm:sqref>P18 P25 P32 P39 P46 P53</xm:sqref>
        </x14:dataValidation>
        <x14:dataValidation type="list" allowBlank="1" showErrorMessage="1" xr:uid="{00000000-0002-0000-0200-000001000000}">
          <x14:formula1>
            <xm:f>Datos!$B$3:$B$5</xm:f>
          </x14:formula1>
          <xm:sqref>F18</xm:sqref>
        </x14:dataValidation>
        <x14:dataValidation type="list" allowBlank="1" showErrorMessage="1" xr:uid="{00000000-0002-0000-0200-000002000000}">
          <x14:formula1>
            <xm:f>Datos!$A$11:$A$13</xm:f>
          </x14:formula1>
          <xm:sqref>AA18</xm:sqref>
        </x14:dataValidation>
        <x14:dataValidation type="list" allowBlank="1" showErrorMessage="1" xr:uid="{00000000-0002-0000-0200-000003000000}">
          <x14:formula1>
            <xm:f>Datos!$J$4:$K$4</xm:f>
          </x14:formula1>
          <xm:sqref>P20 P27 P34 P41 P48 P55</xm:sqref>
        </x14:dataValidation>
        <x14:dataValidation type="list" allowBlank="1" showErrorMessage="1" xr:uid="{00000000-0002-0000-0200-000004000000}">
          <x14:formula1>
            <xm:f>Datos!$J$5:$L$5</xm:f>
          </x14:formula1>
          <xm:sqref>P21 P28 P35 P42 P49 P56</xm:sqref>
        </x14:dataValidation>
        <x14:dataValidation type="list" allowBlank="1" showErrorMessage="1" xr:uid="{00000000-0002-0000-0200-000005000000}">
          <x14:formula1>
            <xm:f>Datos!$A$3:$A$7</xm:f>
          </x14:formula1>
          <xm:sqref>E18</xm:sqref>
        </x14:dataValidation>
        <x14:dataValidation type="list" allowBlank="1" showErrorMessage="1" xr:uid="{00000000-0002-0000-0200-000006000000}">
          <x14:formula1>
            <xm:f>Datos!$J$3:$K$3</xm:f>
          </x14:formula1>
          <xm:sqref>P19 P26 P33 P40 P47 P54</xm:sqref>
        </x14:dataValidation>
        <x14:dataValidation type="list" allowBlank="1" showErrorMessage="1" xr:uid="{00000000-0002-0000-0200-000007000000}">
          <x14:formula1>
            <xm:f>Datos!$J$7:$K$7</xm:f>
          </x14:formula1>
          <xm:sqref>P23 P30 P37 P44 P51 P58</xm:sqref>
        </x14:dataValidation>
        <x14:dataValidation type="list" allowBlank="1" showErrorMessage="1" xr:uid="{00000000-0002-0000-0200-000008000000}">
          <x14:formula1>
            <xm:f>Datos!$A$17:$A$18</xm:f>
          </x14:formula1>
          <xm:sqref>AC18</xm:sqref>
        </x14:dataValidation>
        <x14:dataValidation type="list" allowBlank="1" showErrorMessage="1" xr:uid="{00000000-0002-0000-0200-000009000000}">
          <x14:formula1>
            <xm:f>Datos!$I$19:$I$20</xm:f>
          </x14:formula1>
          <xm:sqref>W18</xm:sqref>
        </x14:dataValidation>
        <x14:dataValidation type="list" allowBlank="1" showErrorMessage="1" xr:uid="{00000000-0002-0000-0200-00000A000000}">
          <x14:formula1>
            <xm:f>Datos!$I$14:$I$16</xm:f>
          </x14:formula1>
          <xm:sqref>S18 S25 S32 S39 S46 S53</xm:sqref>
        </x14:dataValidation>
        <x14:dataValidation type="list" allowBlank="1" showErrorMessage="1" xr:uid="{00000000-0002-0000-0200-00000B000000}">
          <x14:formula1>
            <xm:f>Datos!$J$8:$L$8</xm:f>
          </x14:formula1>
          <xm:sqref>P24 P31 P38 P45 P52 P59</xm:sqref>
        </x14:dataValidation>
        <x14:dataValidation type="list" allowBlank="1" showErrorMessage="1" xr:uid="{00000000-0002-0000-0200-00000C000000}">
          <x14:formula1>
            <xm:f>Datos!$J$6:$K$6</xm:f>
          </x14:formula1>
          <xm:sqref>P22 P29 P36 P43 P50 P57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defaultColWidth="14.42578125" defaultRowHeight="15" customHeight="1"/>
  <cols>
    <col min="1" max="1" width="4.85546875" customWidth="1"/>
    <col min="2" max="2" width="77.42578125" customWidth="1"/>
    <col min="3" max="4" width="30.7109375" customWidth="1"/>
    <col min="5" max="26" width="11.42578125" customWidth="1"/>
  </cols>
  <sheetData>
    <row r="1" spans="1:4" ht="15" customHeight="1">
      <c r="A1" s="180" t="s">
        <v>160</v>
      </c>
      <c r="B1" s="205"/>
      <c r="C1" s="205"/>
      <c r="D1" s="206"/>
    </row>
    <row r="2" spans="1:4" ht="14.45">
      <c r="A2" s="181" t="s">
        <v>161</v>
      </c>
      <c r="B2" s="71" t="s">
        <v>162</v>
      </c>
      <c r="C2" s="180" t="s">
        <v>163</v>
      </c>
      <c r="D2" s="206"/>
    </row>
    <row r="3" spans="1:4" ht="14.45">
      <c r="A3" s="224"/>
      <c r="B3" s="94" t="s">
        <v>164</v>
      </c>
      <c r="C3" s="95" t="s">
        <v>58</v>
      </c>
      <c r="D3" s="95" t="s">
        <v>60</v>
      </c>
    </row>
    <row r="4" spans="1:4" ht="14.45">
      <c r="A4" s="72">
        <v>1</v>
      </c>
      <c r="B4" s="96" t="s">
        <v>165</v>
      </c>
      <c r="C4" s="97" t="s">
        <v>166</v>
      </c>
      <c r="D4" s="98"/>
    </row>
    <row r="5" spans="1:4" ht="14.45">
      <c r="A5" s="72">
        <v>2</v>
      </c>
      <c r="B5" s="96" t="s">
        <v>167</v>
      </c>
      <c r="C5" s="98"/>
      <c r="D5" s="98" t="s">
        <v>166</v>
      </c>
    </row>
    <row r="6" spans="1:4" ht="14.45">
      <c r="A6" s="72">
        <v>3</v>
      </c>
      <c r="B6" s="96" t="s">
        <v>168</v>
      </c>
      <c r="C6" s="98"/>
      <c r="D6" s="98" t="s">
        <v>166</v>
      </c>
    </row>
    <row r="7" spans="1:4" ht="14.45">
      <c r="A7" s="72">
        <v>4</v>
      </c>
      <c r="B7" s="96" t="s">
        <v>169</v>
      </c>
      <c r="C7" s="98"/>
      <c r="D7" s="98" t="s">
        <v>166</v>
      </c>
    </row>
    <row r="8" spans="1:4" ht="14.45">
      <c r="A8" s="72">
        <v>5</v>
      </c>
      <c r="B8" s="96" t="s">
        <v>170</v>
      </c>
      <c r="C8" s="98" t="s">
        <v>166</v>
      </c>
      <c r="D8" s="98"/>
    </row>
    <row r="9" spans="1:4" ht="14.45">
      <c r="A9" s="72">
        <v>6</v>
      </c>
      <c r="B9" s="96" t="s">
        <v>171</v>
      </c>
      <c r="C9" s="98"/>
      <c r="D9" s="98" t="s">
        <v>166</v>
      </c>
    </row>
    <row r="10" spans="1:4" ht="14.45">
      <c r="A10" s="72">
        <v>7</v>
      </c>
      <c r="B10" s="96" t="s">
        <v>172</v>
      </c>
      <c r="C10" s="98"/>
      <c r="D10" s="98" t="s">
        <v>166</v>
      </c>
    </row>
    <row r="11" spans="1:4" ht="14.45">
      <c r="A11" s="72">
        <v>8</v>
      </c>
      <c r="B11" s="96" t="s">
        <v>173</v>
      </c>
      <c r="C11" s="98"/>
      <c r="D11" s="98" t="s">
        <v>166</v>
      </c>
    </row>
    <row r="12" spans="1:4" ht="14.45">
      <c r="A12" s="72">
        <v>9</v>
      </c>
      <c r="B12" s="96" t="s">
        <v>174</v>
      </c>
      <c r="C12" s="98"/>
      <c r="D12" s="97" t="s">
        <v>166</v>
      </c>
    </row>
    <row r="13" spans="1:4" ht="14.45">
      <c r="A13" s="72">
        <v>10</v>
      </c>
      <c r="B13" s="96" t="s">
        <v>175</v>
      </c>
      <c r="C13" s="98" t="s">
        <v>166</v>
      </c>
      <c r="D13" s="98"/>
    </row>
    <row r="14" spans="1:4" ht="14.45">
      <c r="A14" s="72">
        <v>11</v>
      </c>
      <c r="B14" s="96" t="s">
        <v>176</v>
      </c>
      <c r="C14" s="97" t="s">
        <v>166</v>
      </c>
      <c r="D14" s="98"/>
    </row>
    <row r="15" spans="1:4" ht="14.45">
      <c r="A15" s="72">
        <v>12</v>
      </c>
      <c r="B15" s="96" t="s">
        <v>177</v>
      </c>
      <c r="C15" s="98" t="s">
        <v>166</v>
      </c>
      <c r="D15" s="98"/>
    </row>
    <row r="16" spans="1:4" ht="14.45">
      <c r="A16" s="72">
        <v>13</v>
      </c>
      <c r="B16" s="96" t="s">
        <v>178</v>
      </c>
      <c r="C16" s="98"/>
      <c r="D16" s="98" t="s">
        <v>166</v>
      </c>
    </row>
    <row r="17" spans="1:4" ht="14.45">
      <c r="A17" s="72">
        <v>14</v>
      </c>
      <c r="B17" s="96" t="s">
        <v>179</v>
      </c>
      <c r="C17" s="98" t="s">
        <v>166</v>
      </c>
      <c r="D17" s="98"/>
    </row>
    <row r="18" spans="1:4" ht="14.45">
      <c r="A18" s="72">
        <v>15</v>
      </c>
      <c r="B18" s="96" t="s">
        <v>180</v>
      </c>
      <c r="C18" s="98"/>
      <c r="D18" s="98" t="s">
        <v>166</v>
      </c>
    </row>
    <row r="19" spans="1:4" ht="14.45">
      <c r="A19" s="72">
        <v>16</v>
      </c>
      <c r="B19" s="96" t="s">
        <v>181</v>
      </c>
      <c r="C19" s="98"/>
      <c r="D19" s="98" t="s">
        <v>166</v>
      </c>
    </row>
    <row r="20" spans="1:4" ht="14.45">
      <c r="A20" s="72">
        <v>17</v>
      </c>
      <c r="B20" s="96" t="s">
        <v>182</v>
      </c>
      <c r="C20" s="98"/>
      <c r="D20" s="98" t="s">
        <v>166</v>
      </c>
    </row>
    <row r="21" spans="1:4" ht="15.75" customHeight="1">
      <c r="A21" s="72">
        <v>18</v>
      </c>
      <c r="B21" s="96" t="s">
        <v>183</v>
      </c>
      <c r="C21" s="98"/>
      <c r="D21" s="98" t="s">
        <v>166</v>
      </c>
    </row>
    <row r="22" spans="1:4" ht="15.75" customHeight="1">
      <c r="A22" s="73">
        <v>19</v>
      </c>
      <c r="B22" s="96" t="s">
        <v>184</v>
      </c>
      <c r="C22" s="98"/>
      <c r="D22" s="98" t="s">
        <v>166</v>
      </c>
    </row>
    <row r="23" spans="1:4" ht="15" customHeight="1">
      <c r="A23" s="182" t="s">
        <v>185</v>
      </c>
      <c r="B23" s="207"/>
      <c r="C23" s="74">
        <f t="shared" ref="C23:D23" si="0">+COUNTA(C4:C22)</f>
        <v>6</v>
      </c>
      <c r="D23" s="74">
        <f t="shared" si="0"/>
        <v>13</v>
      </c>
    </row>
    <row r="24" spans="1:4" ht="15.75" customHeight="1">
      <c r="A24" s="183" t="s">
        <v>186</v>
      </c>
      <c r="B24" s="198"/>
      <c r="C24" s="198"/>
      <c r="D24" s="199"/>
    </row>
    <row r="25" spans="1:4" ht="15.75" customHeight="1">
      <c r="A25" s="184" t="s">
        <v>187</v>
      </c>
      <c r="B25" s="198"/>
      <c r="C25" s="198"/>
      <c r="D25" s="199"/>
    </row>
    <row r="26" spans="1:4" ht="15.75" customHeight="1">
      <c r="A26" s="185" t="s">
        <v>188</v>
      </c>
      <c r="B26" s="225"/>
      <c r="C26" s="225"/>
      <c r="D26" s="226"/>
    </row>
    <row r="27" spans="1:4" ht="15.75" customHeight="1">
      <c r="A27" s="178" t="s">
        <v>189</v>
      </c>
      <c r="B27" s="205"/>
      <c r="C27" s="206"/>
      <c r="D27" s="75" t="str">
        <f>IF(AND(COUNTIF($C$19,"")=1,COUNTIF($C$1:$C$22,"X")&lt;6,COUNTIF($C$1:$C$22,"X")&gt;0),"X","")</f>
        <v/>
      </c>
    </row>
    <row r="28" spans="1:4" ht="15.75" customHeight="1">
      <c r="A28" s="178" t="s">
        <v>190</v>
      </c>
      <c r="B28" s="205"/>
      <c r="C28" s="206"/>
      <c r="D28" s="75" t="str">
        <f>IF(AND(COUNTIF($C$19,"")=1,COUNTIF($C$1:$C$22,"X")&lt;12,COUNTIF($C$1:$C$22,"X")&gt;5),"X","")</f>
        <v>X</v>
      </c>
    </row>
    <row r="29" spans="1:4" ht="15.75" customHeight="1">
      <c r="A29" s="179" t="s">
        <v>191</v>
      </c>
      <c r="B29" s="203"/>
      <c r="C29" s="204"/>
      <c r="D29" s="75" t="str">
        <f>IF(OR(COUNTIF($C$19,"X")=1,COUNTIF($C$1:$C$22,"X")&gt;11),"X","")</f>
        <v/>
      </c>
    </row>
    <row r="30" spans="1:4" ht="15.75" customHeight="1"/>
    <row r="31" spans="1:4" ht="15.75" customHeight="1"/>
    <row r="32" spans="1:4"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A27:C27"/>
    <mergeCell ref="A28:C28"/>
    <mergeCell ref="A29:C29"/>
    <mergeCell ref="A1:D1"/>
    <mergeCell ref="A2:A3"/>
    <mergeCell ref="C2:D2"/>
    <mergeCell ref="A23:B23"/>
    <mergeCell ref="A24:D24"/>
    <mergeCell ref="A25:D25"/>
    <mergeCell ref="A26:D26"/>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1000"/>
  <sheetViews>
    <sheetView workbookViewId="0"/>
  </sheetViews>
  <sheetFormatPr defaultColWidth="14.42578125" defaultRowHeight="15" customHeight="1"/>
  <cols>
    <col min="1" max="1" width="6.28515625" customWidth="1"/>
    <col min="2" max="2" width="10.7109375" customWidth="1"/>
    <col min="3" max="3" width="34.42578125" customWidth="1"/>
    <col min="4" max="4" width="25.5703125" customWidth="1"/>
    <col min="5" max="7" width="7.5703125" customWidth="1"/>
    <col min="8" max="8" width="7.140625" customWidth="1"/>
    <col min="9" max="9" width="6.85546875" customWidth="1"/>
    <col min="10" max="15" width="12.85546875" customWidth="1"/>
    <col min="16" max="17" width="10.7109375" customWidth="1"/>
    <col min="18" max="18" width="51.42578125" customWidth="1"/>
    <col min="19" max="26" width="10.7109375" customWidth="1"/>
  </cols>
  <sheetData>
    <row r="1" spans="2:15" ht="14.45">
      <c r="B1" s="189" t="s">
        <v>192</v>
      </c>
      <c r="C1" s="203"/>
      <c r="D1" s="203"/>
      <c r="E1" s="1"/>
      <c r="F1" s="1"/>
      <c r="G1" s="1"/>
      <c r="H1" s="1"/>
      <c r="J1" s="190" t="s">
        <v>193</v>
      </c>
      <c r="K1" s="210"/>
      <c r="L1" s="210"/>
    </row>
    <row r="2" spans="2:15" ht="14.45">
      <c r="B2" s="7" t="s">
        <v>194</v>
      </c>
      <c r="C2" s="8" t="s">
        <v>195</v>
      </c>
      <c r="D2" s="9" t="s">
        <v>196</v>
      </c>
      <c r="E2" s="10"/>
      <c r="F2" s="10"/>
      <c r="G2" s="10"/>
      <c r="H2" s="10"/>
      <c r="J2" s="10"/>
      <c r="K2" s="10"/>
      <c r="L2" s="10"/>
    </row>
    <row r="3" spans="2:15" ht="28.9">
      <c r="B3" s="77" t="s">
        <v>197</v>
      </c>
      <c r="C3" s="11" t="s">
        <v>198</v>
      </c>
      <c r="D3" s="12" t="s">
        <v>199</v>
      </c>
      <c r="E3" s="13"/>
      <c r="F3" s="13"/>
      <c r="G3" s="13"/>
      <c r="H3" s="191"/>
      <c r="I3" s="192" t="s">
        <v>200</v>
      </c>
      <c r="J3" s="14" t="s">
        <v>197</v>
      </c>
      <c r="K3" s="193" t="s">
        <v>201</v>
      </c>
      <c r="L3" s="226"/>
      <c r="M3" s="15" t="s">
        <v>202</v>
      </c>
      <c r="N3" s="15" t="s">
        <v>202</v>
      </c>
      <c r="O3" s="15" t="s">
        <v>202</v>
      </c>
    </row>
    <row r="4" spans="2:15" ht="28.9">
      <c r="B4" s="78" t="s">
        <v>203</v>
      </c>
      <c r="C4" s="16" t="s">
        <v>204</v>
      </c>
      <c r="D4" s="17" t="s">
        <v>205</v>
      </c>
      <c r="E4" s="13"/>
      <c r="F4" s="13"/>
      <c r="G4" s="13"/>
      <c r="H4" s="210"/>
      <c r="I4" s="210"/>
      <c r="J4" s="18" t="s">
        <v>203</v>
      </c>
      <c r="K4" s="227"/>
      <c r="L4" s="228"/>
      <c r="M4" s="19" t="s">
        <v>206</v>
      </c>
      <c r="N4" s="15" t="s">
        <v>202</v>
      </c>
      <c r="O4" s="15" t="s">
        <v>202</v>
      </c>
    </row>
    <row r="5" spans="2:15" ht="28.9">
      <c r="B5" s="79" t="s">
        <v>207</v>
      </c>
      <c r="C5" s="16" t="s">
        <v>208</v>
      </c>
      <c r="D5" s="17" t="s">
        <v>209</v>
      </c>
      <c r="E5" s="13"/>
      <c r="F5" s="13"/>
      <c r="G5" s="13"/>
      <c r="H5" s="210"/>
      <c r="I5" s="210"/>
      <c r="J5" s="20" t="s">
        <v>207</v>
      </c>
      <c r="K5" s="227"/>
      <c r="L5" s="228"/>
      <c r="M5" s="19" t="s">
        <v>206</v>
      </c>
      <c r="N5" s="15" t="s">
        <v>202</v>
      </c>
      <c r="O5" s="15" t="s">
        <v>202</v>
      </c>
    </row>
    <row r="6" spans="2:15" ht="28.9">
      <c r="B6" s="80" t="s">
        <v>210</v>
      </c>
      <c r="C6" s="16" t="s">
        <v>211</v>
      </c>
      <c r="D6" s="17" t="s">
        <v>212</v>
      </c>
      <c r="E6" s="13"/>
      <c r="F6" s="13"/>
      <c r="G6" s="13"/>
      <c r="H6" s="210"/>
      <c r="I6" s="210"/>
      <c r="J6" s="21" t="s">
        <v>210</v>
      </c>
      <c r="K6" s="227"/>
      <c r="L6" s="228"/>
      <c r="M6" s="22" t="s">
        <v>213</v>
      </c>
      <c r="N6" s="19" t="s">
        <v>206</v>
      </c>
      <c r="O6" s="15" t="s">
        <v>202</v>
      </c>
    </row>
    <row r="7" spans="2:15" ht="43.15">
      <c r="B7" s="23" t="s">
        <v>214</v>
      </c>
      <c r="C7" s="24" t="s">
        <v>215</v>
      </c>
      <c r="D7" s="25" t="s">
        <v>216</v>
      </c>
      <c r="E7" s="13"/>
      <c r="F7" s="13"/>
      <c r="G7" s="13"/>
      <c r="H7" s="210"/>
      <c r="I7" s="210"/>
      <c r="J7" s="26" t="s">
        <v>214</v>
      </c>
      <c r="K7" s="229"/>
      <c r="L7" s="215"/>
      <c r="M7" s="22" t="s">
        <v>213</v>
      </c>
      <c r="N7" s="19" t="s">
        <v>206</v>
      </c>
      <c r="O7" s="19" t="s">
        <v>206</v>
      </c>
    </row>
    <row r="8" spans="2:15" ht="15" customHeight="1">
      <c r="K8" s="27" t="s">
        <v>217</v>
      </c>
      <c r="L8" s="28" t="s">
        <v>218</v>
      </c>
      <c r="M8" s="29" t="s">
        <v>219</v>
      </c>
      <c r="N8" s="30" t="s">
        <v>220</v>
      </c>
      <c r="O8" s="31" t="s">
        <v>221</v>
      </c>
    </row>
    <row r="9" spans="2:15" ht="27" customHeight="1">
      <c r="K9" s="194" t="s">
        <v>222</v>
      </c>
      <c r="L9" s="210"/>
      <c r="M9" s="210"/>
      <c r="N9" s="210"/>
      <c r="O9" s="210"/>
    </row>
    <row r="10" spans="2:15" ht="27.75" customHeight="1">
      <c r="K10" s="195"/>
      <c r="L10" s="210"/>
      <c r="M10" s="210"/>
      <c r="N10" s="210"/>
      <c r="O10" s="210"/>
    </row>
    <row r="13" spans="2:15" ht="67.5" customHeight="1">
      <c r="I13" s="81" t="s">
        <v>202</v>
      </c>
      <c r="J13" s="32" t="s">
        <v>223</v>
      </c>
      <c r="K13" s="186" t="s">
        <v>224</v>
      </c>
      <c r="L13" s="207"/>
      <c r="M13" s="207"/>
      <c r="N13" s="207"/>
      <c r="O13" s="208"/>
    </row>
    <row r="14" spans="2:15" ht="52.5" customHeight="1">
      <c r="I14" s="82" t="s">
        <v>206</v>
      </c>
      <c r="J14" s="33" t="s">
        <v>225</v>
      </c>
      <c r="K14" s="187" t="s">
        <v>226</v>
      </c>
      <c r="L14" s="198"/>
      <c r="M14" s="198"/>
      <c r="N14" s="198"/>
      <c r="O14" s="209"/>
    </row>
    <row r="15" spans="2:15" ht="81.75" customHeight="1">
      <c r="I15" s="34" t="s">
        <v>213</v>
      </c>
      <c r="J15" s="35" t="s">
        <v>227</v>
      </c>
      <c r="K15" s="188" t="s">
        <v>228</v>
      </c>
      <c r="L15" s="230"/>
      <c r="M15" s="230"/>
      <c r="N15" s="230"/>
      <c r="O15" s="23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K13:O13"/>
    <mergeCell ref="K14:O14"/>
    <mergeCell ref="K15:O15"/>
    <mergeCell ref="B1:D1"/>
    <mergeCell ref="J1:L1"/>
    <mergeCell ref="H3:H7"/>
    <mergeCell ref="I3:I7"/>
    <mergeCell ref="K3:L7"/>
    <mergeCell ref="K9:O9"/>
    <mergeCell ref="K10:O10"/>
  </mergeCells>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8efec78-3424-4c97-abf4-c2ff1d9e6d03" xsi:nil="true"/>
    <lcf76f155ced4ddcb4097134ff3c332f xmlns="8befd943-4f51-4e42-85af-a0705225944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545525-A4BA-4559-9FC9-F6127E5B3361}"/>
</file>

<file path=customXml/itemProps2.xml><?xml version="1.0" encoding="utf-8"?>
<ds:datastoreItem xmlns:ds="http://schemas.openxmlformats.org/officeDocument/2006/customXml" ds:itemID="{51E914F0-6512-4A4D-89C5-3AD7368965AA}"/>
</file>

<file path=customXml/itemProps3.xml><?xml version="1.0" encoding="utf-8"?>
<ds:datastoreItem xmlns:ds="http://schemas.openxmlformats.org/officeDocument/2006/customXml" ds:itemID="{AB9F0617-C840-47F3-B8C3-62CCFEF328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Betancour Garcia</dc:creator>
  <cp:keywords/>
  <dc:description/>
  <cp:lastModifiedBy>Control Interno</cp:lastModifiedBy>
  <cp:revision/>
  <dcterms:created xsi:type="dcterms:W3CDTF">2020-01-16T20:08:19Z</dcterms:created>
  <dcterms:modified xsi:type="dcterms:W3CDTF">2026-05-27T14:59:43Z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y fmtid="{D5CDD505-2E9C-101B-9397-08002B2CF9AE}" pid="4" name="Order">
    <vt:r8>4300</vt:r8>
  </property>
</Properties>
</file>