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Fiscales AÑO 2026\"/>
    </mc:Choice>
  </mc:AlternateContent>
  <xr:revisionPtr revIDLastSave="29" documentId="13_ncr:1_{3D42FF93-4BA4-4E82-AC0F-691341EFC072}" xr6:coauthVersionLast="47" xr6:coauthVersionMax="47" xr10:uidLastSave="{AC299701-6B2C-4BFD-8DFA-4211282164A1}"/>
  <bookViews>
    <workbookView xWindow="-108" yWindow="-108" windowWidth="23256" windowHeight="12456" tabRatio="789" firstSheet="1" activeTab="1" xr2:uid="{00000000-000D-0000-FFFF-FFFF00000000}"/>
  </bookViews>
  <sheets>
    <sheet name="CONTROL DE CAMBIOS" sheetId="9" r:id="rId1"/>
    <sheet name="Riesgos Fiscales" sheetId="8" r:id="rId2"/>
    <sheet name="Datos" sheetId="5" r:id="rId3"/>
    <sheet name="Instructivo" sheetId="4" r:id="rId4"/>
  </sheets>
  <externalReferences>
    <externalReference r:id="rId5"/>
  </externalReferences>
  <definedNames>
    <definedName name="_xlnm.Print_Area" localSheetId="1">'Riesgos Fiscales'!$A$1:$BB$21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8" i="8" l="1"/>
  <c r="AK19" i="8" s="1"/>
  <c r="AJ19" i="8" s="1"/>
  <c r="AG18" i="8"/>
  <c r="AI18" i="8" s="1"/>
  <c r="AG19" i="8" s="1"/>
  <c r="AK17" i="8"/>
  <c r="AJ17" i="8" s="1"/>
  <c r="AI17" i="8"/>
  <c r="AG17" i="8"/>
  <c r="AH17" i="8" s="1"/>
  <c r="AL17" i="8" s="1"/>
  <c r="AM17" i="8" s="1"/>
  <c r="AI19" i="8" l="1"/>
  <c r="AH19" i="8"/>
  <c r="AL19" i="8" s="1"/>
  <c r="AM19" i="8" s="1"/>
  <c r="AJ18" i="8"/>
  <c r="AH18" i="8"/>
  <c r="AL18" i="8" s="1"/>
  <c r="AM18" i="8" s="1"/>
  <c r="AF19" i="8" l="1"/>
  <c r="AF18" i="8"/>
  <c r="AA19" i="8"/>
  <c r="AA18" i="8"/>
  <c r="AF17" i="8"/>
  <c r="AA17" i="8"/>
  <c r="K17" i="8" l="1"/>
  <c r="X19" i="8" l="1"/>
  <c r="X18" i="8"/>
  <c r="X17" i="8"/>
  <c r="L17" i="8"/>
  <c r="M17" i="8" s="1"/>
  <c r="H17" i="8"/>
  <c r="I17" i="8" s="1"/>
  <c r="X41" i="4"/>
  <c r="Z41" i="4" s="1"/>
  <c r="N17" i="8" l="1"/>
  <c r="O17" i="8" s="1"/>
  <c r="Y41" i="4"/>
</calcChain>
</file>

<file path=xl/sharedStrings.xml><?xml version="1.0" encoding="utf-8"?>
<sst xmlns="http://schemas.openxmlformats.org/spreadsheetml/2006/main" count="385" uniqueCount="286">
  <si>
    <t>CONTROL DE CAMBIOS</t>
  </si>
  <si>
    <t>A continuación se presentan los cambios realizados de los riesgos en el proceso</t>
  </si>
  <si>
    <t xml:space="preserve">FECHA </t>
  </si>
  <si>
    <t>CAMBIO REALIZADO</t>
  </si>
  <si>
    <t>No requiere modificación</t>
  </si>
  <si>
    <t>Se podrán incluir más filas de acuerdo a la cambios realizados</t>
  </si>
  <si>
    <t xml:space="preserve">DIRECCIONAMIENTO ESTRATÉGICO </t>
  </si>
  <si>
    <t>CÓDIGO</t>
  </si>
  <si>
    <t>E-DES-FT-015</t>
  </si>
  <si>
    <t>VERSIÓN</t>
  </si>
  <si>
    <t>11</t>
  </si>
  <si>
    <t>MAPA DE RIESGOS DE GESTIÓN Y RIESGOS FISCALES</t>
  </si>
  <si>
    <t>PÁGINA</t>
  </si>
  <si>
    <t>1 DE 1</t>
  </si>
  <si>
    <t>VIGENTE DESDE</t>
  </si>
  <si>
    <t>Proceso</t>
  </si>
  <si>
    <t>GESTION DE ADECUACIÓN Y MANTENIMIENTO DE BIENES</t>
  </si>
  <si>
    <t>Objetivo del Proceso</t>
  </si>
  <si>
    <t>Garantizar las condiciones mínimas de calidad y habitabilidad de nuestros Niños, Niñas, Adolescentes y Jóvenes (NNAJ) y de todos los procesos del Instituto a través del mantenimiento físico preventivo y correctivo de bienes muebles e inmuebles que componen la infraestructura del IDIPRON, con el fin de fortalecer la gestión administrativa, de comunicaciones e infraestructura de conformidad con los lineamientos legales establecidos.</t>
  </si>
  <si>
    <t>Alcance</t>
  </si>
  <si>
    <t xml:space="preserve">El proceso inicia con el cronograma de las actividades a realizar y la contratación de los servicios requeridos, los cuales son administrados y puestos a disposición de los diferentes procesos definidos por el IDIPRON para el cumplimiento de su misión, así mismo se realizan periódicamente acciones preventivas o de mantenimiento a los Bienes muebles e inmuebles, equipos y maquinaria, como a la infraestructura física y termina con la retroalimentación en la calidad de los servicios prestados. </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</si>
  <si>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</si>
  <si>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</si>
  <si>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</si>
  <si>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</si>
  <si>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</si>
  <si>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</si>
  <si>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</si>
  <si>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</si>
  <si>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</si>
  <si>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</si>
  <si>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</si>
  <si>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</si>
  <si>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</si>
  <si>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</si>
  <si>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</si>
  <si>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</si>
  <si>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</si>
  <si>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</si>
  <si>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</si>
  <si>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</si>
  <si>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</si>
  <si>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</si>
  <si>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</si>
  <si>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</si>
  <si>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</si>
  <si>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</si>
  <si>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</si>
  <si>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</si>
  <si>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</si>
  <si>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</si>
  <si>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</si>
  <si>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</si>
  <si>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</si>
  <si>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</si>
  <si>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</si>
  <si>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</si>
  <si>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</si>
  <si>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</si>
  <si>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</si>
  <si>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</si>
  <si>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</si>
  <si>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</si>
  <si>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</si>
  <si>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</si>
  <si>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</si>
  <si>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</si>
  <si>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</si>
  <si>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</si>
  <si>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</si>
  <si>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</si>
  <si>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Económico</t>
  </si>
  <si>
    <t xml:space="preserve">Falta de planeación en la adquisición de bienes de acuerdo con la necesidad del proceso
Mala práctica en la elaboración de los procesos de acuerdo con los requerimientos contractuales
Falta de seguimiento a la entrega de los recursos adquiridos de acuerdo con las necesidades 
Falta de aplicación de los cronogramas y planes de trabajo establecidos en el proceso
No contar con el personal calificado para el manejo de los bienes muebles e inmuebles </t>
  </si>
  <si>
    <t>Falta de planeación en la adquisición de bienes de acuerdo con la necesidad del proceso</t>
  </si>
  <si>
    <t>Posibilidad de efecto dañoso sobre bienes públicos por pérdida, extravío, hurto o no uso de bienes muebles adquiridos por la entidad o mal uso o deterioro de bienes inmuebles a causa de la omisión de los proceedimientos establecidos en el proceso de Gestión de Adecuación y Mantenimiento de Bienes para la gestión de las actividades</t>
  </si>
  <si>
    <t>Afectación Menor o igual a 700 SMLMV</t>
  </si>
  <si>
    <t xml:space="preserve">El / la líder del proceso de Gestión y Adecuación de Mantenimiento de Bienes </t>
  </si>
  <si>
    <t>Anualmente</t>
  </si>
  <si>
    <t>Verificar que se contemplen las necesidades de mantenimiento en el plan anual</t>
  </si>
  <si>
    <t>De acuerdo con los diagnósticos realizados, el/la líder del proceso proyecta el plan de mantenimiento de acuerdo con las necesidades de las UPIs y sedes administrativas</t>
  </si>
  <si>
    <t>En el caso que no se encuentren contempladas algunas necesidades de mantenimiento, se procede a incluirlas en el plan anual generando una nueva versión</t>
  </si>
  <si>
    <t>Plan anual de mantenimiento</t>
  </si>
  <si>
    <t>Preventivo</t>
  </si>
  <si>
    <t>Manual</t>
  </si>
  <si>
    <t>Documentado</t>
  </si>
  <si>
    <t>Procedimiento de Mantenimiento de Bienes A-GAMB-PR-001</t>
  </si>
  <si>
    <t>Continua</t>
  </si>
  <si>
    <t>Con registro</t>
  </si>
  <si>
    <t>REDUCIR EL RIESGO</t>
  </si>
  <si>
    <t>De acuerdo con la metodología para la administración del riesgo, no se formulan acciones de fortalecimiento para la vigencia 2026, por cuanto los controles existentes se consideran suficientes y permiten mitigar el riesgo</t>
  </si>
  <si>
    <t>El Gerente de Recursos Físicos en conjunto con el equipo de Gestión de Adecuación y Mantenimiento de Bienes se reunen para realizar el seguimiento del plan anual de mantenimiento en su formulación, ejecución y avance, para dar cumplimiento en la vigencia 2026 priorizando las intervenciones a realizar para dar cumplimiento.</t>
  </si>
  <si>
    <t>N/A</t>
  </si>
  <si>
    <t>No se materializó el riesgo</t>
  </si>
  <si>
    <t>Para este control el proceso adjunta la evidencia requerida, el plan anual de mantenimiento de bienes, por cada una de las UPIs. 
&amp;</t>
  </si>
  <si>
    <r>
      <rPr>
        <b/>
        <sz val="12"/>
        <color rgb="FF000000"/>
        <rFont val="Times New Roman"/>
      </rPr>
      <t xml:space="preserve">CONTROL 1
</t>
    </r>
    <r>
      <rPr>
        <sz val="12"/>
        <color rgb="FF000000"/>
        <rFont val="Times New Roman"/>
      </rPr>
      <t xml:space="preserve">se evidenció la ejecución de la actividad de control
</t>
    </r>
    <r>
      <rPr>
        <b/>
        <sz val="12"/>
        <color rgb="FF000000"/>
        <rFont val="Times New Roman"/>
      </rPr>
      <t xml:space="preserve">
ACCIONES DE FORTALECIMIENTO
</t>
    </r>
    <r>
      <rPr>
        <sz val="12"/>
        <color rgb="FF000000"/>
        <rFont val="Times New Roman"/>
      </rPr>
      <t xml:space="preserve">El proceso hace mención que “no se formulan acciones de fortalecimiento para la vigencia 2026, por cuanto los controles existentes se consideran suficientes y permiten mitigar el riesgo”
</t>
    </r>
    <r>
      <rPr>
        <b/>
        <sz val="12"/>
        <color rgb="FF000000"/>
        <rFont val="Times New Roman"/>
      </rPr>
      <t xml:space="preserve">
MATERIALIZACIÓN DEL RIESGO
</t>
    </r>
    <r>
      <rPr>
        <sz val="12"/>
        <color rgb="FF000000"/>
        <rFont val="Times New Roman"/>
      </rPr>
      <t xml:space="preserve">No se materializo el riesgo
</t>
    </r>
    <r>
      <rPr>
        <b/>
        <sz val="12"/>
        <color rgb="FF000000"/>
        <rFont val="Times New Roman"/>
      </rPr>
      <t xml:space="preserve">
</t>
    </r>
  </si>
  <si>
    <t>Profesional o funcionario delegado para el apoyo administrativo de la Gerencia de Recursos Físicos</t>
  </si>
  <si>
    <t>De acuerdo con la necesidad</t>
  </si>
  <si>
    <t xml:space="preserve">Verificar la correcta estructuración de los documentos para la adquisición y mantenimiento de los bienes muebles e inmuebles </t>
  </si>
  <si>
    <t xml:space="preserve">Se verifica que los estudios previos de los procesos contractuales proyectados cuenten con las condiciones técnicas, jurídicas y administrativa a contratar </t>
  </si>
  <si>
    <t xml:space="preserve">Se deberá realizar un alcance a las correcciones que den a lugar desde la parte técnica, jurídica y administrativa dando el aval  por parte de la supervisión y apoyo a la supervisión  del proceso de la documentación requerida, previo al radicado al proceso de Gestión Contractual </t>
  </si>
  <si>
    <t>Documentación del proceso</t>
  </si>
  <si>
    <t xml:space="preserve">Procedimiento Adquisición de Bienes A-GAMB-PR-003 </t>
  </si>
  <si>
    <t>Se proyectan los procesos correspondientes a la Gerencia de Recursos Fisicos de la vigencia lo que corresponde a la parte técnica, jurídica y administrativa del proceso de ferreteria.</t>
  </si>
  <si>
    <t>De acuerdo a la evidencia adjuntada por el proceso, se observa los documentos para la adquisición y mantenimiento de los bienes muebles e inmuebles.
&amp;</t>
  </si>
  <si>
    <r>
      <rPr>
        <b/>
        <sz val="12"/>
        <color rgb="FF000000"/>
        <rFont val="Times New Roman"/>
      </rPr>
      <t xml:space="preserve">CONTROL 2 
</t>
    </r>
    <r>
      <rPr>
        <sz val="12"/>
        <color rgb="FF000000"/>
        <rFont val="Times New Roman"/>
      </rPr>
      <t xml:space="preserve">No fue posible verificar la ejecución del control, toda vez que las evidencias aportadas no permiten identificar los estudios previos de los procesos contractuales objeto de revisión ni comprobar la verificación de las condiciones técnicas, jurídicas y administrativas establecidas en el diseño del control. Si bien se aportan documentos como requerimientos técnicos, fichas técnicas y relaciones de bienes y servicios, estos no permiten establecer su correspondencia con los estudios previos ni evidenciar la validación realizada.
</t>
    </r>
    <r>
      <rPr>
        <b/>
        <sz val="12"/>
        <color rgb="FF000000"/>
        <rFont val="Times New Roman"/>
      </rPr>
      <t xml:space="preserve">Recomendación
</t>
    </r>
    <r>
      <rPr>
        <sz val="12"/>
        <color rgb="FF000000"/>
        <rFont val="Times New Roman"/>
      </rPr>
      <t xml:space="preserve">
Se recomienda conservar y aportar evidencias que permitan identificar claramente los estudios previos revisados y la validación efectuada sobre las condiciones técnicas, jurídicas y administrativas, garantizando la trazabilidad de la ejecución del control.
</t>
    </r>
    <r>
      <rPr>
        <b/>
        <sz val="12"/>
        <color rgb="FF000000"/>
        <rFont val="Times New Roman"/>
      </rPr>
      <t xml:space="preserve">ACCIONES DE FORTALECIMIENTO
</t>
    </r>
    <r>
      <rPr>
        <sz val="12"/>
        <color rgb="FF000000"/>
        <rFont val="Times New Roman"/>
      </rPr>
      <t xml:space="preserve">
El proceso hace mención que “no se formulan acciones de fortalecimiento para la vigencia 2026, por cuanto los controles existentes se consideran suficientes y permiten mitigar el riesgo”
</t>
    </r>
    <r>
      <rPr>
        <b/>
        <sz val="12"/>
        <color rgb="FF000000"/>
        <rFont val="Times New Roman"/>
      </rPr>
      <t xml:space="preserve">MATERIALIZACIÓN DEL RIESGO
</t>
    </r>
    <r>
      <rPr>
        <sz val="12"/>
        <color rgb="FF000000"/>
        <rFont val="Times New Roman"/>
      </rPr>
      <t xml:space="preserve">
No se materializo el riesgo
</t>
    </r>
  </si>
  <si>
    <t xml:space="preserve">El/la líder del proceso de Gestión y Adecuación de Mantenimiento de Bienes </t>
  </si>
  <si>
    <t xml:space="preserve">Verificar la conformidad de la adquisición del bien mueble o inmueble </t>
  </si>
  <si>
    <t>Se recibe a conformidad la adquisición del bien mueble o inmueble requerido contratado, a través de un acta de entrega</t>
  </si>
  <si>
    <t>No se recibe a conformidad el bien mueble o inmueble y se solicitan las subsanaciones correspondientes o se realizan las devoluciones correspondientes</t>
  </si>
  <si>
    <t>Acta de entrega</t>
  </si>
  <si>
    <t>Detectivo</t>
  </si>
  <si>
    <t>No se recibieron bienes inmuebles durante el periodo</t>
  </si>
  <si>
    <t xml:space="preserve">En este periodo de seguimiento de este control no se surtieron entregas de bienes inmuebles.
&amp;
No se materializa el riego. 
No se cuenta con acciones de fotalecimiento. </t>
  </si>
  <si>
    <r>
      <rPr>
        <b/>
        <sz val="12"/>
        <color rgb="FF000000"/>
        <rFont val="Times New Roman"/>
      </rPr>
      <t xml:space="preserve">CONTROL 3
</t>
    </r>
    <r>
      <rPr>
        <sz val="12"/>
        <color rgb="FF000000"/>
        <rFont val="Times New Roman"/>
      </rPr>
      <t xml:space="preserve">
Se reportó que durante este periodo no se dio aplicación a la actividad de control
</t>
    </r>
    <r>
      <rPr>
        <b/>
        <sz val="12"/>
        <color rgb="FF000000"/>
        <rFont val="Times New Roman"/>
      </rPr>
      <t xml:space="preserve">ACCIONES DE FORTALECIMIENTO
</t>
    </r>
    <r>
      <rPr>
        <sz val="12"/>
        <color rgb="FF000000"/>
        <rFont val="Times New Roman"/>
      </rPr>
      <t xml:space="preserve">
El proceso hace mención que “no se formulan acciones de fortalecimiento para la vigencia 2026, por cuanto los controles existentes se consideran suficientes y permiten mitigar el riesgo”
</t>
    </r>
    <r>
      <rPr>
        <b/>
        <sz val="12"/>
        <color rgb="FF000000"/>
        <rFont val="Times New Roman"/>
      </rPr>
      <t xml:space="preserve">MATERIALIZACIÓN DEL RIESGO
</t>
    </r>
    <r>
      <rPr>
        <sz val="12"/>
        <color rgb="FF000000"/>
        <rFont val="Times New Roman"/>
      </rPr>
      <t xml:space="preserve">
No se materializo el riesgo
</t>
    </r>
  </si>
  <si>
    <t xml:space="preserve">Se podrán incluir más filas de acuerdo a la cantidad de riesgos que se requieran relacionar </t>
  </si>
  <si>
    <t>Vr. 02; 13/03/2024</t>
  </si>
  <si>
    <t>area de impacto</t>
  </si>
  <si>
    <t>PROBABILIDAD DE OCURRENCIA</t>
  </si>
  <si>
    <t>IMPACTO</t>
  </si>
  <si>
    <t>CONDICIONES RIESGO INHERENTE</t>
  </si>
  <si>
    <t>AFECTACIÓN ECONÓMICA O PRESUPUESTAL</t>
  </si>
  <si>
    <t>MUY BAJA</t>
  </si>
  <si>
    <t>LEVE</t>
  </si>
  <si>
    <t>MUY BAJA - LEVE</t>
  </si>
  <si>
    <t>BAJO</t>
  </si>
  <si>
    <t>Leve</t>
  </si>
  <si>
    <t>Reputacional</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</si>
  <si>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</si>
  <si>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</si>
  <si>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</si>
  <si>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</si>
  <si>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</si>
  <si>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</si>
  <si>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</si>
  <si>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</si>
  <si>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</si>
  <si>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</si>
  <si>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</si>
  <si>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</si>
  <si>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</si>
  <si>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</si>
  <si>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</si>
  <si>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</si>
  <si>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</si>
  <si>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</si>
  <si>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</si>
  <si>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</si>
  <si>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</si>
  <si>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</si>
  <si>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</si>
  <si>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</si>
  <si>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</si>
  <si>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</si>
  <si>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</si>
  <si>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</si>
  <si>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</si>
  <si>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</si>
  <si>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</si>
  <si>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</si>
  <si>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</si>
  <si>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</si>
  <si>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</si>
  <si>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</si>
  <si>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</si>
  <si>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</si>
  <si>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</si>
  <si>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</si>
  <si>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</si>
  <si>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</si>
  <si>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</si>
  <si>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</si>
  <si>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Correctivo</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</si>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</sst>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7">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0"/>
      <color rgb="FF000000"/>
      <name val="Times New Roman"/>
      <family val="1"/>
    </font>
    <font>
      <sz val="12"/>
      <color rgb="FF000000"/>
      <name val="Times New Roman"/>
      <family val="1"/>
    </font>
    <font>
      <b/>
      <sz val="16"/>
      <color theme="1"/>
      <name val="Calibri"/>
      <family val="2"/>
      <scheme val="minor"/>
    </font>
    <font>
      <b/>
      <sz val="12"/>
      <color rgb="FF000000"/>
      <name val="Times New Roman"/>
    </font>
    <font>
      <sz val="12"/>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thin">
        <color indexed="64"/>
      </top>
      <bottom style="thin">
        <color rgb="FF000000"/>
      </bottom>
      <diagonal/>
    </border>
  </borders>
  <cellStyleXfs count="5">
    <xf numFmtId="0" fontId="0" fillId="0" borderId="0"/>
    <xf numFmtId="41" fontId="6" fillId="0" borderId="0" applyFont="0" applyFill="0" applyBorder="0" applyAlignment="0" applyProtection="0"/>
    <xf numFmtId="9" fontId="6" fillId="0" borderId="0" applyFont="0" applyFill="0" applyBorder="0" applyAlignment="0" applyProtection="0"/>
    <xf numFmtId="0" fontId="29" fillId="0" borderId="0" applyNumberFormat="0" applyFill="0" applyBorder="0" applyAlignment="0" applyProtection="0"/>
    <xf numFmtId="0" fontId="6" fillId="0" borderId="0"/>
  </cellStyleXfs>
  <cellXfs count="312">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2"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11"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6" fillId="0" borderId="0" xfId="0" applyFont="1" applyAlignment="1">
      <alignment horizontal="center" vertical="center"/>
    </xf>
    <xf numFmtId="0" fontId="16" fillId="8" borderId="1" xfId="0" applyFont="1" applyFill="1" applyBorder="1" applyAlignment="1">
      <alignment horizontal="center" vertical="center"/>
    </xf>
    <xf numFmtId="0" fontId="19" fillId="0" borderId="0" xfId="0" applyFont="1" applyProtection="1">
      <protection hidden="1"/>
    </xf>
    <xf numFmtId="0" fontId="15" fillId="9" borderId="17" xfId="0" applyFont="1" applyFill="1" applyBorder="1" applyAlignment="1">
      <alignment horizontal="center" vertical="center"/>
    </xf>
    <xf numFmtId="0" fontId="20" fillId="4" borderId="13" xfId="0" applyFont="1" applyFill="1" applyBorder="1" applyAlignment="1">
      <alignment horizontal="center" vertical="center"/>
    </xf>
    <xf numFmtId="0" fontId="20" fillId="10" borderId="1" xfId="0" applyFont="1" applyFill="1" applyBorder="1" applyAlignment="1">
      <alignment horizontal="center" vertical="center"/>
    </xf>
    <xf numFmtId="0" fontId="22" fillId="0" borderId="0" xfId="0" applyFont="1" applyProtection="1">
      <protection hidden="1"/>
    </xf>
    <xf numFmtId="0" fontId="20" fillId="11" borderId="1" xfId="0" applyFont="1" applyFill="1" applyBorder="1" applyAlignment="1">
      <alignment horizontal="center" vertical="center"/>
    </xf>
    <xf numFmtId="0" fontId="20" fillId="3" borderId="1" xfId="0" applyFont="1" applyFill="1" applyBorder="1" applyAlignment="1">
      <alignment horizontal="center" vertical="center"/>
    </xf>
    <xf numFmtId="0" fontId="20" fillId="5" borderId="1" xfId="0" applyFont="1" applyFill="1" applyBorder="1" applyAlignment="1">
      <alignment horizontal="center" vertical="center"/>
    </xf>
    <xf numFmtId="0" fontId="20" fillId="4" borderId="15" xfId="0" applyFont="1" applyFill="1" applyBorder="1" applyAlignment="1">
      <alignment horizontal="center" vertical="center"/>
    </xf>
    <xf numFmtId="0" fontId="20" fillId="6" borderId="15" xfId="0" applyFont="1" applyFill="1" applyBorder="1" applyAlignment="1">
      <alignment horizontal="center" vertical="center"/>
    </xf>
    <xf numFmtId="0" fontId="23" fillId="0" borderId="0" xfId="0" applyFont="1" applyProtection="1">
      <protection hidden="1"/>
    </xf>
    <xf numFmtId="0" fontId="25" fillId="0" borderId="1" xfId="0" applyFont="1" applyBorder="1" applyAlignment="1">
      <alignment horizontal="center" vertical="center" wrapText="1"/>
    </xf>
    <xf numFmtId="0" fontId="24" fillId="10" borderId="1" xfId="0" applyFont="1" applyFill="1" applyBorder="1" applyAlignment="1">
      <alignment horizontal="center" vertical="center"/>
    </xf>
    <xf numFmtId="0" fontId="24" fillId="11" borderId="1" xfId="0" applyFont="1" applyFill="1" applyBorder="1" applyAlignment="1">
      <alignment horizontal="center" vertical="center" wrapText="1"/>
    </xf>
    <xf numFmtId="0" fontId="24" fillId="3" borderId="1" xfId="0" applyFont="1" applyFill="1" applyBorder="1" applyAlignment="1">
      <alignment horizontal="center" vertical="center"/>
    </xf>
    <xf numFmtId="0" fontId="24" fillId="6" borderId="1" xfId="0" applyFont="1" applyFill="1" applyBorder="1" applyAlignment="1">
      <alignment horizontal="center" vertical="center"/>
    </xf>
    <xf numFmtId="0" fontId="24" fillId="5" borderId="1" xfId="0" applyFont="1" applyFill="1" applyBorder="1" applyAlignment="1">
      <alignment horizontal="center" vertical="center"/>
    </xf>
    <xf numFmtId="0" fontId="0" fillId="0" borderId="0" xfId="0" applyAlignment="1">
      <alignment horizontal="center"/>
    </xf>
    <xf numFmtId="0" fontId="26" fillId="13" borderId="5" xfId="0" applyFont="1" applyFill="1" applyBorder="1" applyAlignment="1">
      <alignment horizontal="center" vertical="center" wrapText="1"/>
    </xf>
    <xf numFmtId="0" fontId="26" fillId="13" borderId="5" xfId="0" applyFont="1" applyFill="1" applyBorder="1" applyAlignment="1" applyProtection="1">
      <alignment horizontal="center" vertical="center" wrapText="1"/>
      <protection hidden="1"/>
    </xf>
    <xf numFmtId="0" fontId="26" fillId="0" borderId="5" xfId="0" applyFont="1" applyBorder="1" applyAlignment="1">
      <alignment horizontal="center" vertical="center" wrapText="1"/>
    </xf>
    <xf numFmtId="0" fontId="26" fillId="0" borderId="5" xfId="0" applyFont="1" applyBorder="1" applyAlignment="1">
      <alignment horizontal="center" wrapText="1"/>
    </xf>
    <xf numFmtId="0" fontId="27" fillId="0" borderId="47" xfId="0" applyFont="1" applyBorder="1" applyAlignment="1" applyProtection="1">
      <alignment horizontal="center" vertical="center"/>
      <protection locked="0"/>
    </xf>
    <xf numFmtId="0" fontId="27" fillId="0" borderId="47" xfId="0" applyFont="1" applyBorder="1" applyAlignment="1" applyProtection="1">
      <alignment vertical="center" wrapText="1"/>
      <protection hidden="1"/>
    </xf>
    <xf numFmtId="0" fontId="0" fillId="0" borderId="48" xfId="0" applyBorder="1" applyAlignment="1" applyProtection="1">
      <alignment horizontal="center" vertical="center"/>
      <protection hidden="1"/>
    </xf>
    <xf numFmtId="9" fontId="28" fillId="14" borderId="49" xfId="2" applyFont="1" applyFill="1" applyBorder="1" applyAlignment="1" applyProtection="1">
      <alignment horizontal="center" vertical="center"/>
      <protection hidden="1"/>
    </xf>
    <xf numFmtId="0" fontId="28" fillId="14" borderId="49"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4" fillId="0" borderId="50" xfId="0" applyFont="1" applyBorder="1" applyAlignment="1">
      <alignment horizontal="center" vertical="center"/>
    </xf>
    <xf numFmtId="0" fontId="24" fillId="0" borderId="52" xfId="0" applyFont="1" applyBorder="1" applyAlignment="1">
      <alignment horizontal="center" vertical="center"/>
    </xf>
    <xf numFmtId="9" fontId="0" fillId="0" borderId="53" xfId="2" applyFont="1" applyBorder="1" applyAlignment="1">
      <alignment horizontal="center" vertical="center"/>
    </xf>
    <xf numFmtId="9" fontId="0" fillId="0" borderId="54" xfId="2" applyFont="1" applyBorder="1" applyAlignment="1">
      <alignment horizontal="center" vertical="center"/>
    </xf>
    <xf numFmtId="0" fontId="24" fillId="0" borderId="5" xfId="0" applyFont="1" applyBorder="1" applyAlignment="1">
      <alignment horizontal="center" vertical="center"/>
    </xf>
    <xf numFmtId="9" fontId="0" fillId="0" borderId="6" xfId="2" applyFont="1" applyBorder="1" applyAlignment="1">
      <alignment horizontal="center" vertical="center"/>
    </xf>
    <xf numFmtId="0" fontId="24"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0" fillId="0" borderId="50" xfId="0" applyFont="1" applyBorder="1" applyAlignment="1">
      <alignment horizontal="center" vertical="center"/>
    </xf>
    <xf numFmtId="9" fontId="20" fillId="0" borderId="53" xfId="2" applyFont="1" applyFill="1" applyBorder="1" applyAlignment="1">
      <alignment horizontal="center" vertical="center"/>
    </xf>
    <xf numFmtId="0" fontId="20" fillId="0" borderId="37" xfId="0" applyFont="1" applyBorder="1" applyAlignment="1">
      <alignment horizontal="center" vertical="center"/>
    </xf>
    <xf numFmtId="0" fontId="0" fillId="11" borderId="50" xfId="0" applyFill="1" applyBorder="1" applyAlignment="1">
      <alignment horizontal="center" vertical="center"/>
    </xf>
    <xf numFmtId="0" fontId="0" fillId="11" borderId="51" xfId="0" applyFill="1" applyBorder="1" applyAlignment="1">
      <alignment horizontal="center" vertical="center"/>
    </xf>
    <xf numFmtId="0" fontId="0" fillId="10" borderId="52" xfId="0" applyFill="1" applyBorder="1" applyAlignment="1">
      <alignment horizontal="center" vertical="center"/>
    </xf>
    <xf numFmtId="0" fontId="0" fillId="11" borderId="37" xfId="0" applyFill="1" applyBorder="1" applyAlignment="1">
      <alignment horizontal="center" vertical="center"/>
    </xf>
    <xf numFmtId="0" fontId="0" fillId="10" borderId="55" xfId="0" applyFill="1" applyBorder="1" applyAlignment="1">
      <alignment horizontal="center" vertical="center"/>
    </xf>
    <xf numFmtId="0" fontId="0" fillId="3" borderId="37" xfId="0" applyFill="1" applyBorder="1" applyAlignment="1">
      <alignment horizontal="center" vertical="center"/>
    </xf>
    <xf numFmtId="0" fontId="0" fillId="5" borderId="37" xfId="0" applyFill="1" applyBorder="1" applyAlignment="1">
      <alignment horizontal="center" vertical="center"/>
    </xf>
    <xf numFmtId="0" fontId="0" fillId="5" borderId="53"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4"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0" xfId="0" applyFill="1" applyBorder="1" applyAlignment="1">
      <alignment horizontal="center" vertical="center"/>
    </xf>
    <xf numFmtId="0" fontId="0" fillId="3" borderId="5" xfId="0" applyFill="1" applyBorder="1" applyAlignment="1">
      <alignment horizontal="center" vertical="center"/>
    </xf>
    <xf numFmtId="0" fontId="0" fillId="3" borderId="53" xfId="0" applyFill="1" applyBorder="1" applyAlignment="1">
      <alignment horizontal="center" vertical="center"/>
    </xf>
    <xf numFmtId="0" fontId="0" fillId="3" borderId="6" xfId="0" applyFill="1" applyBorder="1" applyAlignment="1">
      <alignment horizontal="center" vertical="center"/>
    </xf>
    <xf numFmtId="0" fontId="0" fillId="5" borderId="50" xfId="0" applyFill="1" applyBorder="1" applyAlignment="1">
      <alignment horizontal="center" vertical="center"/>
    </xf>
    <xf numFmtId="0" fontId="0" fillId="3" borderId="51"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0" fontId="0" fillId="0" borderId="0" xfId="0" applyAlignment="1">
      <alignment horizontal="right" vertical="center"/>
    </xf>
    <xf numFmtId="0" fontId="2" fillId="2" borderId="50" xfId="0" applyFont="1" applyFill="1" applyBorder="1" applyAlignment="1">
      <alignment horizontal="center" vertical="center" textRotation="90"/>
    </xf>
    <xf numFmtId="0" fontId="2" fillId="2" borderId="50" xfId="0" applyFont="1" applyFill="1" applyBorder="1" applyAlignment="1">
      <alignment horizontal="center" vertical="center" textRotation="90" wrapText="1"/>
    </xf>
    <xf numFmtId="0" fontId="3" fillId="0" borderId="6" xfId="0" applyFont="1" applyBorder="1" applyAlignment="1">
      <alignment horizontal="center" vertical="center" wrapText="1"/>
    </xf>
    <xf numFmtId="0" fontId="0" fillId="0" borderId="1" xfId="0" applyBorder="1"/>
    <xf numFmtId="0" fontId="2" fillId="0" borderId="1" xfId="0" applyFont="1" applyBorder="1" applyAlignment="1">
      <alignment horizontal="left"/>
    </xf>
    <xf numFmtId="0" fontId="11" fillId="0" borderId="1" xfId="0" applyFont="1" applyBorder="1"/>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1" fillId="2" borderId="1" xfId="0" applyFont="1" applyFill="1" applyBorder="1" applyAlignment="1">
      <alignment horizontal="center" vertical="center" wrapText="1"/>
    </xf>
    <xf numFmtId="0" fontId="4" fillId="0" borderId="1" xfId="0" applyFont="1" applyBorder="1"/>
    <xf numFmtId="0" fontId="2" fillId="0" borderId="1" xfId="0" applyFont="1" applyBorder="1" applyAlignment="1">
      <alignment horizontal="center" vertical="center"/>
    </xf>
    <xf numFmtId="9" fontId="2" fillId="0" borderId="1" xfId="0" applyNumberFormat="1" applyFont="1" applyBorder="1" applyAlignment="1">
      <alignment horizontal="justify" vertical="center" wrapText="1"/>
    </xf>
    <xf numFmtId="10" fontId="2" fillId="0" borderId="1" xfId="0" applyNumberFormat="1" applyFont="1" applyBorder="1" applyAlignment="1">
      <alignment horizontal="justify" vertical="center" wrapText="1"/>
    </xf>
    <xf numFmtId="164" fontId="2" fillId="4" borderId="58" xfId="0" applyNumberFormat="1" applyFont="1" applyFill="1" applyBorder="1" applyAlignment="1">
      <alignment horizontal="center" vertical="center"/>
    </xf>
    <xf numFmtId="9" fontId="2" fillId="4" borderId="58" xfId="0" applyNumberFormat="1" applyFont="1" applyFill="1" applyBorder="1" applyAlignment="1">
      <alignment horizontal="center" vertical="center"/>
    </xf>
    <xf numFmtId="9" fontId="2" fillId="4" borderId="6" xfId="0" applyNumberFormat="1"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2"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vertical="center"/>
    </xf>
    <xf numFmtId="0" fontId="11" fillId="0" borderId="0" xfId="0" applyFont="1" applyAlignment="1" applyProtection="1">
      <alignment horizontal="center" vertical="center" wrapText="1"/>
      <protection locked="0"/>
    </xf>
    <xf numFmtId="0" fontId="13" fillId="0" borderId="0" xfId="0" applyFont="1" applyAlignment="1">
      <alignment horizontal="center" vertical="center" wrapText="1"/>
    </xf>
    <xf numFmtId="0" fontId="12" fillId="0" borderId="54" xfId="0" applyFont="1" applyBorder="1" applyAlignment="1">
      <alignment vertical="center" wrapText="1"/>
    </xf>
    <xf numFmtId="0" fontId="12" fillId="0" borderId="4" xfId="0" applyFont="1" applyBorder="1" applyAlignment="1">
      <alignment horizontal="center" vertical="center" wrapText="1"/>
    </xf>
    <xf numFmtId="0" fontId="12" fillId="0" borderId="54" xfId="0" applyFont="1" applyBorder="1" applyAlignment="1">
      <alignment horizontal="center" vertical="center" wrapText="1"/>
    </xf>
    <xf numFmtId="0" fontId="6" fillId="0" borderId="0" xfId="4"/>
    <xf numFmtId="0" fontId="4" fillId="16" borderId="60" xfId="4" applyFont="1" applyFill="1" applyBorder="1" applyAlignment="1">
      <alignment horizontal="center" vertical="center" wrapText="1"/>
    </xf>
    <xf numFmtId="14" fontId="6" fillId="0" borderId="1" xfId="4" applyNumberFormat="1" applyBorder="1" applyAlignment="1">
      <alignment horizontal="center" vertical="center" wrapText="1"/>
    </xf>
    <xf numFmtId="0" fontId="6" fillId="0" borderId="1" xfId="4" applyBorder="1" applyAlignment="1">
      <alignment horizontal="justify" vertical="center"/>
    </xf>
    <xf numFmtId="0" fontId="6" fillId="0" borderId="1" xfId="4" applyBorder="1"/>
    <xf numFmtId="0" fontId="33" fillId="0" borderId="61" xfId="0" applyFont="1" applyBorder="1" applyAlignment="1">
      <alignment vertical="center" wrapText="1"/>
    </xf>
    <xf numFmtId="0" fontId="12" fillId="0" borderId="1" xfId="0" applyFont="1" applyBorder="1" applyAlignment="1">
      <alignment vertical="center" wrapText="1"/>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21"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14" fontId="1" fillId="0" borderId="19"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9" fillId="2" borderId="17" xfId="3" applyFill="1" applyBorder="1" applyAlignment="1">
      <alignment horizontal="center" vertical="center" wrapText="1"/>
    </xf>
    <xf numFmtId="0" fontId="29" fillId="2" borderId="10" xfId="3" applyFill="1" applyBorder="1" applyAlignment="1">
      <alignment horizontal="center" vertical="center" wrapText="1"/>
    </xf>
    <xf numFmtId="0" fontId="29" fillId="2" borderId="31" xfId="3" applyFill="1" applyBorder="1" applyAlignment="1">
      <alignment horizontal="center" vertical="center" wrapText="1"/>
    </xf>
    <xf numFmtId="0" fontId="29" fillId="2" borderId="18" xfId="3" applyFill="1" applyBorder="1" applyAlignment="1">
      <alignment horizontal="center" vertical="center" wrapText="1"/>
    </xf>
    <xf numFmtId="0" fontId="29" fillId="2" borderId="13" xfId="3" applyFill="1" applyBorder="1" applyAlignment="1">
      <alignment horizontal="center" vertical="center" wrapText="1"/>
    </xf>
    <xf numFmtId="0" fontId="29" fillId="2" borderId="1" xfId="3" applyFill="1" applyBorder="1" applyAlignment="1">
      <alignment horizontal="center" vertical="center" wrapText="1"/>
    </xf>
    <xf numFmtId="0" fontId="29" fillId="2" borderId="2" xfId="3" applyFill="1" applyBorder="1" applyAlignment="1">
      <alignment horizontal="center" vertical="center" wrapText="1"/>
    </xf>
    <xf numFmtId="0" fontId="29"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0" xfId="0" applyFont="1" applyFill="1" applyAlignment="1">
      <alignment horizontal="center" vertical="center"/>
    </xf>
    <xf numFmtId="0" fontId="1" fillId="2" borderId="24"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56" xfId="0" applyFont="1" applyFill="1" applyBorder="1" applyAlignment="1">
      <alignment horizontal="center" vertical="center"/>
    </xf>
    <xf numFmtId="0" fontId="1" fillId="2" borderId="57"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8" fillId="0" borderId="0" xfId="0" applyFont="1" applyAlignment="1">
      <alignment horizontal="left" vertical="center"/>
    </xf>
    <xf numFmtId="0" fontId="2" fillId="0" borderId="5" xfId="0" applyFont="1" applyBorder="1" applyAlignment="1">
      <alignment horizontal="center" vertical="top" wrapText="1"/>
    </xf>
    <xf numFmtId="0" fontId="2" fillId="0" borderId="30" xfId="0" applyFont="1" applyBorder="1" applyAlignment="1">
      <alignment horizontal="center" vertical="top" wrapText="1"/>
    </xf>
    <xf numFmtId="0" fontId="2" fillId="0" borderId="6" xfId="0" applyFont="1" applyBorder="1" applyAlignment="1">
      <alignment horizontal="center" vertical="top" wrapText="1"/>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2" fillId="2" borderId="50" xfId="0" applyFont="1" applyFill="1" applyBorder="1" applyAlignment="1">
      <alignment horizontal="center" vertical="center" textRotation="90" wrapText="1"/>
    </xf>
    <xf numFmtId="0" fontId="2" fillId="2" borderId="52" xfId="0" applyFont="1" applyFill="1" applyBorder="1" applyAlignment="1">
      <alignment horizontal="center" vertical="center" textRotation="90"/>
    </xf>
    <xf numFmtId="0" fontId="3" fillId="0" borderId="1" xfId="0" applyFont="1" applyBorder="1" applyAlignment="1">
      <alignment horizontal="center" vertical="top" wrapText="1"/>
    </xf>
    <xf numFmtId="0" fontId="3" fillId="0" borderId="16" xfId="0" applyFont="1" applyBorder="1" applyAlignment="1">
      <alignment horizontal="center" vertical="top" wrapText="1"/>
    </xf>
    <xf numFmtId="0" fontId="3" fillId="0" borderId="28" xfId="0" applyFont="1" applyBorder="1" applyAlignment="1">
      <alignment horizontal="center" vertical="top"/>
    </xf>
    <xf numFmtId="0" fontId="3" fillId="0" borderId="32" xfId="0" applyFont="1" applyBorder="1" applyAlignment="1">
      <alignment horizontal="center" vertical="top"/>
    </xf>
    <xf numFmtId="0" fontId="3" fillId="0" borderId="33" xfId="0" applyFont="1" applyBorder="1" applyAlignment="1">
      <alignment horizontal="center" vertical="top"/>
    </xf>
    <xf numFmtId="0" fontId="3" fillId="0" borderId="52" xfId="0" applyFont="1" applyBorder="1" applyAlignment="1">
      <alignment horizontal="center" vertical="top"/>
    </xf>
    <xf numFmtId="0" fontId="3" fillId="0" borderId="55" xfId="0" applyFont="1" applyBorder="1" applyAlignment="1">
      <alignment horizontal="center" vertical="top"/>
    </xf>
    <xf numFmtId="0" fontId="3" fillId="0" borderId="54" xfId="0" applyFont="1" applyBorder="1" applyAlignment="1">
      <alignment horizontal="center" vertical="top"/>
    </xf>
    <xf numFmtId="0" fontId="3" fillId="0" borderId="5" xfId="0" applyFont="1" applyBorder="1" applyAlignment="1">
      <alignment horizontal="center" vertical="top" wrapText="1"/>
    </xf>
    <xf numFmtId="0" fontId="3" fillId="0" borderId="30" xfId="0" applyFont="1" applyBorder="1" applyAlignment="1">
      <alignment horizontal="center" vertical="top" wrapText="1"/>
    </xf>
    <xf numFmtId="0" fontId="3" fillId="0" borderId="6" xfId="0" applyFont="1" applyBorder="1" applyAlignment="1">
      <alignment horizontal="center" vertical="top" wrapText="1"/>
    </xf>
    <xf numFmtId="0" fontId="3" fillId="0" borderId="5" xfId="0" applyFont="1" applyBorder="1" applyAlignment="1">
      <alignment horizontal="center" vertical="top"/>
    </xf>
    <xf numFmtId="0" fontId="3" fillId="0" borderId="30" xfId="0" applyFont="1" applyBorder="1" applyAlignment="1">
      <alignment horizontal="center" vertical="top"/>
    </xf>
    <xf numFmtId="0" fontId="3" fillId="0" borderId="6" xfId="0" applyFont="1" applyBorder="1" applyAlignment="1">
      <alignment horizontal="center" vertical="top"/>
    </xf>
    <xf numFmtId="0" fontId="3" fillId="4" borderId="5" xfId="0" applyFont="1" applyFill="1" applyBorder="1" applyAlignment="1">
      <alignment horizontal="center" vertical="top"/>
    </xf>
    <xf numFmtId="0" fontId="3" fillId="4" borderId="30" xfId="0" applyFont="1" applyFill="1" applyBorder="1" applyAlignment="1">
      <alignment horizontal="center" vertical="top"/>
    </xf>
    <xf numFmtId="0" fontId="3" fillId="4" borderId="6" xfId="0" applyFont="1" applyFill="1" applyBorder="1" applyAlignment="1">
      <alignment horizontal="center" vertical="top"/>
    </xf>
    <xf numFmtId="9" fontId="3" fillId="4" borderId="5" xfId="0" applyNumberFormat="1" applyFont="1" applyFill="1" applyBorder="1" applyAlignment="1">
      <alignment horizontal="center" vertical="top"/>
    </xf>
    <xf numFmtId="9" fontId="3" fillId="4" borderId="30" xfId="0" applyNumberFormat="1" applyFont="1" applyFill="1" applyBorder="1" applyAlignment="1">
      <alignment horizontal="center" vertical="top"/>
    </xf>
    <xf numFmtId="9" fontId="3" fillId="4" borderId="6" xfId="0" applyNumberFormat="1" applyFont="1" applyFill="1" applyBorder="1" applyAlignment="1">
      <alignment horizontal="center" vertical="top"/>
    </xf>
    <xf numFmtId="9" fontId="3" fillId="0" borderId="1" xfId="0" applyNumberFormat="1" applyFont="1" applyBorder="1" applyAlignment="1">
      <alignment horizontal="center" vertical="top" wrapText="1"/>
    </xf>
    <xf numFmtId="14" fontId="32" fillId="0" borderId="5" xfId="0" applyNumberFormat="1" applyFont="1" applyBorder="1" applyAlignment="1">
      <alignment horizontal="center" vertical="center"/>
    </xf>
    <xf numFmtId="0" fontId="32" fillId="0" borderId="30" xfId="0" applyFont="1" applyBorder="1" applyAlignment="1">
      <alignment horizontal="center" vertical="center"/>
    </xf>
    <xf numFmtId="0" fontId="32" fillId="0" borderId="59" xfId="0" applyFont="1" applyBorder="1" applyAlignment="1">
      <alignment horizontal="center" vertical="center"/>
    </xf>
    <xf numFmtId="0" fontId="1" fillId="0" borderId="50" xfId="0" applyFont="1" applyBorder="1" applyAlignment="1">
      <alignment horizontal="center" vertical="center" textRotation="90"/>
    </xf>
    <xf numFmtId="0" fontId="1" fillId="0" borderId="37" xfId="0" applyFont="1" applyBorder="1" applyAlignment="1">
      <alignment horizontal="center" vertical="center" textRotation="90"/>
    </xf>
    <xf numFmtId="0" fontId="1" fillId="0" borderId="53" xfId="0" applyFont="1" applyBorder="1" applyAlignment="1">
      <alignment horizontal="center" vertical="center" textRotation="90"/>
    </xf>
    <xf numFmtId="9" fontId="3" fillId="0" borderId="1" xfId="1" applyNumberFormat="1" applyFont="1" applyBorder="1" applyAlignment="1">
      <alignment horizontal="center" vertical="top" wrapText="1"/>
    </xf>
    <xf numFmtId="0" fontId="10" fillId="4" borderId="5" xfId="0" applyFont="1" applyFill="1" applyBorder="1" applyAlignment="1">
      <alignment horizontal="center" vertical="top" textRotation="90"/>
    </xf>
    <xf numFmtId="0" fontId="10" fillId="4" borderId="30" xfId="0" applyFont="1" applyFill="1" applyBorder="1" applyAlignment="1">
      <alignment horizontal="center" vertical="top" textRotation="90"/>
    </xf>
    <xf numFmtId="0" fontId="10" fillId="4" borderId="6" xfId="0" applyFont="1" applyFill="1" applyBorder="1" applyAlignment="1">
      <alignment horizontal="center" vertical="top" textRotation="90"/>
    </xf>
    <xf numFmtId="0" fontId="34" fillId="0" borderId="0" xfId="4" applyFont="1" applyAlignment="1">
      <alignment horizontal="center"/>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0" fillId="15" borderId="2" xfId="0" applyFont="1" applyFill="1" applyBorder="1" applyAlignment="1">
      <alignment horizontal="center" vertical="center" textRotation="90"/>
    </xf>
    <xf numFmtId="0" fontId="20" fillId="10" borderId="5" xfId="0" applyFont="1" applyFill="1" applyBorder="1" applyAlignment="1">
      <alignment horizontal="center" vertical="center"/>
    </xf>
    <xf numFmtId="0" fontId="20" fillId="10" borderId="6" xfId="0" applyFont="1" applyFill="1" applyBorder="1" applyAlignment="1">
      <alignment horizontal="center" vertical="center"/>
    </xf>
    <xf numFmtId="0" fontId="20" fillId="11" borderId="5" xfId="0" applyFont="1" applyFill="1" applyBorder="1" applyAlignment="1">
      <alignment horizontal="center" vertical="center"/>
    </xf>
    <xf numFmtId="0" fontId="20" fillId="11" borderId="6"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6" xfId="0" applyFont="1" applyFill="1" applyBorder="1" applyAlignment="1">
      <alignment horizontal="center" vertical="center"/>
    </xf>
    <xf numFmtId="0" fontId="15" fillId="15" borderId="0" xfId="0" applyFont="1" applyFill="1" applyAlignment="1">
      <alignment horizontal="center"/>
    </xf>
    <xf numFmtId="0" fontId="15" fillId="0" borderId="0" xfId="0" applyFont="1" applyAlignment="1">
      <alignment horizontal="center"/>
    </xf>
    <xf numFmtId="0" fontId="20" fillId="5" borderId="5" xfId="0" applyFont="1" applyFill="1" applyBorder="1" applyAlignment="1">
      <alignment horizontal="center" vertical="center"/>
    </xf>
    <xf numFmtId="0" fontId="20" fillId="5" borderId="6" xfId="0" applyFont="1" applyFill="1" applyBorder="1" applyAlignment="1">
      <alignment horizontal="center" vertical="center"/>
    </xf>
    <xf numFmtId="0" fontId="31" fillId="0" borderId="0" xfId="0" applyFont="1" applyAlignment="1">
      <alignment horizontal="center" vertical="center" wrapText="1"/>
    </xf>
    <xf numFmtId="0" fontId="31" fillId="0" borderId="7" xfId="0" applyFont="1" applyBorder="1" applyAlignment="1">
      <alignment horizontal="center" vertical="center" wrapText="1"/>
    </xf>
    <xf numFmtId="0" fontId="25" fillId="12" borderId="1" xfId="0" applyFont="1" applyFill="1" applyBorder="1" applyAlignment="1">
      <alignment horizontal="center" vertical="center" wrapText="1"/>
    </xf>
    <xf numFmtId="0" fontId="17" fillId="7" borderId="37" xfId="0" applyFont="1" applyFill="1" applyBorder="1" applyAlignment="1">
      <alignment horizontal="left" vertical="center"/>
    </xf>
    <xf numFmtId="0" fontId="17" fillId="7" borderId="0" xfId="0" applyFont="1" applyFill="1" applyAlignment="1">
      <alignment horizontal="left" vertical="center"/>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21" fillId="0" borderId="43" xfId="0" applyFont="1" applyBorder="1" applyAlignment="1">
      <alignment horizontal="left" vertical="top" wrapText="1"/>
    </xf>
    <xf numFmtId="0" fontId="21" fillId="0" borderId="44" xfId="0" applyFont="1" applyBorder="1" applyAlignment="1">
      <alignment horizontal="left" vertical="top" wrapText="1"/>
    </xf>
    <xf numFmtId="0" fontId="21" fillId="0" borderId="45" xfId="0" applyFont="1" applyBorder="1" applyAlignment="1">
      <alignment horizontal="left" vertical="top" wrapText="1"/>
    </xf>
    <xf numFmtId="0" fontId="21" fillId="0" borderId="46" xfId="0" applyFont="1" applyBorder="1" applyAlignment="1">
      <alignment horizontal="left" vertical="top" wrapText="1"/>
    </xf>
    <xf numFmtId="0" fontId="15" fillId="8" borderId="37" xfId="0" applyFont="1" applyFill="1" applyBorder="1" applyAlignment="1">
      <alignment horizontal="center" vertical="center"/>
    </xf>
    <xf numFmtId="0" fontId="15" fillId="8" borderId="0" xfId="0" applyFont="1" applyFill="1" applyAlignment="1">
      <alignment horizontal="center" vertical="center"/>
    </xf>
    <xf numFmtId="0" fontId="18" fillId="0" borderId="2" xfId="0" applyFont="1" applyBorder="1" applyAlignment="1" applyProtection="1">
      <alignment horizontal="center" vertical="center" wrapText="1"/>
      <protection hidden="1"/>
    </xf>
    <xf numFmtId="0" fontId="18" fillId="0" borderId="3" xfId="0" applyFont="1" applyBorder="1" applyAlignment="1" applyProtection="1">
      <alignment horizontal="center" vertical="center" wrapText="1"/>
      <protection hidden="1"/>
    </xf>
    <xf numFmtId="0" fontId="18" fillId="0" borderId="4" xfId="0" applyFont="1" applyBorder="1" applyAlignment="1" applyProtection="1">
      <alignment horizontal="center" vertical="center" wrapText="1"/>
      <protection hidden="1"/>
    </xf>
    <xf numFmtId="0" fontId="24" fillId="9" borderId="1" xfId="0" applyFont="1" applyFill="1" applyBorder="1" applyAlignment="1">
      <alignment horizontal="center" vertical="center"/>
    </xf>
    <xf numFmtId="0" fontId="15" fillId="9" borderId="31" xfId="0" applyFont="1" applyFill="1" applyBorder="1" applyAlignment="1">
      <alignment horizontal="center" vertical="center"/>
    </xf>
    <xf numFmtId="0" fontId="15" fillId="9" borderId="41" xfId="0" applyFont="1" applyFill="1" applyBorder="1" applyAlignment="1">
      <alignment horizontal="center" vertical="center"/>
    </xf>
    <xf numFmtId="0" fontId="15" fillId="9" borderId="42" xfId="0" applyFont="1" applyFill="1" applyBorder="1" applyAlignment="1">
      <alignment horizontal="center" vertical="center"/>
    </xf>
    <xf numFmtId="0" fontId="15" fillId="9" borderId="10" xfId="0" applyFont="1" applyFill="1" applyBorder="1" applyAlignment="1">
      <alignment horizontal="center" vertical="center"/>
    </xf>
    <xf numFmtId="0" fontId="15" fillId="9" borderId="18" xfId="0" applyFont="1" applyFill="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3" xfId="0" applyFont="1" applyBorder="1" applyAlignment="1">
      <alignment horizontal="left" vertical="center" wrapText="1"/>
    </xf>
    <xf numFmtId="0" fontId="14" fillId="0" borderId="0" xfId="0" applyFont="1" applyAlignment="1">
      <alignment horizontal="center" vertical="center"/>
    </xf>
    <xf numFmtId="0" fontId="15" fillId="7" borderId="0" xfId="0" applyFont="1" applyFill="1" applyAlignment="1">
      <alignment horizontal="left" vertical="center"/>
    </xf>
    <xf numFmtId="0" fontId="18" fillId="0" borderId="38"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protection hidden="1"/>
    </xf>
    <xf numFmtId="0" fontId="18" fillId="0" borderId="40" xfId="0" applyFont="1" applyBorder="1" applyAlignment="1" applyProtection="1">
      <alignment horizontal="center" vertical="center"/>
      <protection hidden="1"/>
    </xf>
    <xf numFmtId="0" fontId="36" fillId="0" borderId="6" xfId="0" applyFont="1" applyBorder="1" applyAlignment="1">
      <alignment horizontal="center" wrapText="1"/>
    </xf>
    <xf numFmtId="0" fontId="35" fillId="0" borderId="1" xfId="0" applyFont="1" applyBorder="1" applyAlignment="1">
      <alignment horizontal="center" wrapText="1"/>
    </xf>
  </cellXfs>
  <cellStyles count="5">
    <cellStyle name="Hipervínculo" xfId="3" builtinId="8"/>
    <cellStyle name="Millares [0]" xfId="1" builtinId="6"/>
    <cellStyle name="Normal" xfId="0" builtinId="0"/>
    <cellStyle name="Normal 2" xfId="4" xr:uid="{5EECE44D-AF20-41E8-8363-A8078684F889}"/>
    <cellStyle name="Porcentaje" xfId="2" builtinId="5"/>
  </cellStyles>
  <dxfs count="29">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rgb="FFFFFF00"/>
        </patternFill>
      </fill>
    </dxf>
    <dxf>
      <font>
        <b/>
        <i val="0"/>
        <color auto="1"/>
      </font>
      <fill>
        <patternFill>
          <bgColor rgb="FF00B050"/>
        </patternFill>
      </fill>
    </dxf>
    <dxf>
      <font>
        <b/>
        <i val="0"/>
        <color auto="1"/>
      </font>
      <fill>
        <patternFill>
          <bgColor rgb="FFFF0000"/>
        </patternFill>
      </fill>
    </dxf>
    <dxf>
      <font>
        <b/>
        <i val="0"/>
        <color auto="1"/>
      </font>
      <fill>
        <patternFill>
          <bgColor theme="5"/>
        </patternFill>
      </fill>
    </dxf>
    <dxf>
      <font>
        <b/>
        <i val="0"/>
        <color auto="1"/>
      </font>
      <fill>
        <patternFill>
          <bgColor rgb="FFFFFF0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1AF4E9F8-B949-4CF7-B1D0-E74099AA5F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85A1AD3D-EB87-4FD6-8E93-1F5163F431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MARLYS%20URIBE/Documents/IDIPRON/RIESGOS/RIESGOS%20DE%20GESTI&#211;N%202025/RIESGOS%20DEFINITIVOS%20GESTI&#211;N%202025/ENVIADOS%20A%20LOS%20PROCESOS/PSS/MATRIZ%20Riesgos%20de%20gesti&#243;n%20PSS%20Definitiva.xlsx" TargetMode="External"/><Relationship Id="rId2" Type="http://schemas.openxmlformats.org/officeDocument/2006/relationships/externalLinkPath" Target="file:///C:\Users\MARLYS%20URIBE\Documents\IDIPRON\RIESGOS\RIESGOS%20DE%20GESTI&#211;N%202025\RIESGOS%20DEFINITIVOS%20GESTI&#211;N%202025\ENVIADOS%20A%20LOS%20PROCESOS\PSS\MATRIZ%20Riesgos%20de%20gesti&#243;n%20PSS%20Definitiva.xlsx" TargetMode="External"/><Relationship Id="rId1" Type="http://schemas.openxmlformats.org/officeDocument/2006/relationships/externalLinkPath" Target="/Users/MARLYS%20URIBE/Documents/IDIPRON/RIESGOS/RIESGOS%20DE%20GESTI&#211;N%202025/RIESGOS%20DEFINITIVOS%20GESTI&#211;N%202025/ENVIADOS%20A%20LOS%20PROCESOS/PSS/MATRIZ%20Riesgos%20de%20gesti&#243;n%20PSS%20Definit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iesgos Gestión #1"/>
      <sheetName val="Riesgos Gestión #2"/>
      <sheetName val="Riesgos Gestión #3"/>
      <sheetName val="Riesgos Gestión #4"/>
      <sheetName val="Datos"/>
      <sheetName val="Instructivo"/>
    </sheetNames>
    <sheetDataSet>
      <sheetData sheetId="0"/>
      <sheetData sheetId="1"/>
      <sheetData sheetId="2"/>
      <sheetData sheetId="3"/>
      <sheetData sheetId="4">
        <row r="4">
          <cell r="J4" t="str">
            <v>MUY BAJA - LEVE</v>
          </cell>
          <cell r="K4" t="str">
            <v>BAJO</v>
          </cell>
        </row>
        <row r="5">
          <cell r="J5" t="str">
            <v>MUY BAJA - MENOR</v>
          </cell>
          <cell r="K5" t="str">
            <v>BAJO</v>
          </cell>
        </row>
        <row r="6">
          <cell r="J6" t="str">
            <v>MUY BAJA - MODERADO</v>
          </cell>
          <cell r="K6" t="str">
            <v>MODERADO</v>
          </cell>
        </row>
        <row r="7">
          <cell r="J7" t="str">
            <v>MUY BAJA - MAYOR</v>
          </cell>
          <cell r="K7" t="str">
            <v>ALTO</v>
          </cell>
        </row>
        <row r="8">
          <cell r="J8" t="str">
            <v>MUY BAJA - CATASTRÓFICO</v>
          </cell>
          <cell r="K8" t="str">
            <v>EXTREMO</v>
          </cell>
        </row>
        <row r="9">
          <cell r="J9" t="str">
            <v>BAJA - LEVE</v>
          </cell>
          <cell r="K9" t="str">
            <v>BAJO</v>
          </cell>
        </row>
        <row r="10">
          <cell r="J10" t="str">
            <v>BAJA - MENOR</v>
          </cell>
          <cell r="K10" t="str">
            <v>MODERADO</v>
          </cell>
        </row>
        <row r="11">
          <cell r="J11" t="str">
            <v>BAJA - MODERADO</v>
          </cell>
          <cell r="K11" t="str">
            <v>MODERADO</v>
          </cell>
        </row>
        <row r="12">
          <cell r="J12" t="str">
            <v>BAJA - MAYOR</v>
          </cell>
          <cell r="K12" t="str">
            <v>ALTO</v>
          </cell>
        </row>
        <row r="13">
          <cell r="J13" t="str">
            <v>BAJA - CATASTRÓFICO</v>
          </cell>
          <cell r="K13" t="str">
            <v>EXTREMO</v>
          </cell>
        </row>
        <row r="14">
          <cell r="J14" t="str">
            <v>MEDIA - LEVE</v>
          </cell>
          <cell r="K14" t="str">
            <v>MODERADO</v>
          </cell>
        </row>
        <row r="15">
          <cell r="J15" t="str">
            <v>MEDIA - MENOR</v>
          </cell>
          <cell r="K15" t="str">
            <v>MODERADO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0769E-25B3-46B7-96B9-531B95C1A430}">
  <sheetPr>
    <tabColor rgb="FF00B050"/>
  </sheetPr>
  <dimension ref="A1:B14"/>
  <sheetViews>
    <sheetView workbookViewId="0">
      <selection activeCell="D6" sqref="D6"/>
    </sheetView>
  </sheetViews>
  <sheetFormatPr defaultColWidth="11.42578125" defaultRowHeight="14.45"/>
  <cols>
    <col min="2" max="2" width="69.42578125" customWidth="1"/>
  </cols>
  <sheetData>
    <row r="1" spans="1:2" ht="21">
      <c r="A1" s="264" t="s">
        <v>0</v>
      </c>
      <c r="B1" s="264"/>
    </row>
    <row r="2" spans="1:2">
      <c r="A2" s="159"/>
      <c r="B2" s="159"/>
    </row>
    <row r="3" spans="1:2">
      <c r="A3" s="159" t="s">
        <v>1</v>
      </c>
      <c r="B3" s="159"/>
    </row>
    <row r="4" spans="1:2">
      <c r="A4" s="159"/>
      <c r="B4" s="159"/>
    </row>
    <row r="5" spans="1:2" ht="39.6">
      <c r="A5" s="160" t="s">
        <v>2</v>
      </c>
      <c r="B5" s="160" t="s">
        <v>3</v>
      </c>
    </row>
    <row r="6" spans="1:2" ht="28.9">
      <c r="A6" s="161">
        <v>46061</v>
      </c>
      <c r="B6" s="162" t="s">
        <v>4</v>
      </c>
    </row>
    <row r="7" spans="1:2">
      <c r="A7" s="163"/>
      <c r="B7" s="162"/>
    </row>
    <row r="8" spans="1:2">
      <c r="A8" s="163"/>
      <c r="B8" s="162"/>
    </row>
    <row r="9" spans="1:2">
      <c r="A9" s="163"/>
      <c r="B9" s="162"/>
    </row>
    <row r="10" spans="1:2">
      <c r="A10" s="163"/>
      <c r="B10" s="162"/>
    </row>
    <row r="11" spans="1:2">
      <c r="A11" s="163"/>
      <c r="B11" s="162"/>
    </row>
    <row r="12" spans="1:2">
      <c r="A12" s="163"/>
      <c r="B12" s="162"/>
    </row>
    <row r="13" spans="1:2">
      <c r="A13" s="159"/>
      <c r="B13" s="159"/>
    </row>
    <row r="14" spans="1:2">
      <c r="A14" s="159" t="s">
        <v>5</v>
      </c>
      <c r="B14" s="159"/>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A29"/>
  <sheetViews>
    <sheetView showGridLines="0" tabSelected="1" view="pageBreakPreview" topLeftCell="AW16" zoomScale="60" zoomScaleNormal="60" workbookViewId="0">
      <selection activeCell="AZ17" sqref="AZ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9.140625" style="1" customWidth="1"/>
    <col min="30" max="30" width="7.5703125" style="1" customWidth="1"/>
    <col min="31" max="31" width="5.7109375" style="1" customWidth="1"/>
    <col min="32" max="32" width="7.28515625" style="1" customWidth="1"/>
    <col min="33" max="33" width="10.14062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28515625" style="4" customWidth="1"/>
    <col min="42" max="42" width="26.85546875" style="4" customWidth="1"/>
    <col min="43" max="43" width="26.7109375" style="1" customWidth="1"/>
    <col min="44" max="44" width="20.85546875" style="1" customWidth="1"/>
    <col min="45" max="45" width="1.28515625" customWidth="1"/>
    <col min="46" max="46" width="18.28515625" customWidth="1"/>
    <col min="47" max="50" width="45" customWidth="1"/>
    <col min="51" max="51" width="1" customWidth="1"/>
    <col min="52" max="52" width="45" customWidth="1"/>
    <col min="53" max="53" width="84.140625" customWidth="1"/>
  </cols>
  <sheetData>
    <row r="1" spans="1:53" ht="15.75" customHeight="1">
      <c r="A1" s="170"/>
      <c r="B1" s="171"/>
      <c r="C1" s="191" t="s">
        <v>6</v>
      </c>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3"/>
      <c r="AX1" s="170" t="s">
        <v>7</v>
      </c>
      <c r="AY1" s="171"/>
      <c r="AZ1" s="166" t="s">
        <v>8</v>
      </c>
      <c r="BA1" s="167"/>
    </row>
    <row r="2" spans="1:53" ht="15.75" customHeight="1" thickBot="1">
      <c r="A2" s="189"/>
      <c r="B2" s="190"/>
      <c r="C2" s="178"/>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80"/>
      <c r="AX2" s="172"/>
      <c r="AY2" s="173"/>
      <c r="AZ2" s="168"/>
      <c r="BA2" s="169"/>
    </row>
    <row r="3" spans="1:53" ht="15.75" customHeight="1">
      <c r="A3" s="189"/>
      <c r="B3" s="190"/>
      <c r="C3" s="178"/>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80"/>
      <c r="AX3" s="170" t="s">
        <v>9</v>
      </c>
      <c r="AY3" s="171"/>
      <c r="AZ3" s="174" t="s">
        <v>10</v>
      </c>
      <c r="BA3" s="175"/>
    </row>
    <row r="4" spans="1:53" ht="16.5" customHeight="1" thickBot="1">
      <c r="A4" s="189"/>
      <c r="B4" s="190"/>
      <c r="C4" s="181"/>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3"/>
      <c r="AX4" s="172"/>
      <c r="AY4" s="173"/>
      <c r="AZ4" s="176"/>
      <c r="BA4" s="177"/>
    </row>
    <row r="5" spans="1:53" ht="20.45" customHeight="1">
      <c r="A5" s="189"/>
      <c r="B5" s="190"/>
      <c r="C5" s="178" t="s">
        <v>11</v>
      </c>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80"/>
      <c r="AX5" s="170" t="s">
        <v>12</v>
      </c>
      <c r="AY5" s="171"/>
      <c r="AZ5" s="170" t="s">
        <v>13</v>
      </c>
      <c r="BA5" s="171"/>
    </row>
    <row r="6" spans="1:53" ht="15" customHeight="1" thickBot="1">
      <c r="A6" s="189"/>
      <c r="B6" s="190"/>
      <c r="C6" s="178"/>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80"/>
      <c r="AX6" s="172"/>
      <c r="AY6" s="173"/>
      <c r="AZ6" s="172"/>
      <c r="BA6" s="173"/>
    </row>
    <row r="7" spans="1:53" ht="15.75" customHeight="1">
      <c r="A7" s="189"/>
      <c r="B7" s="190"/>
      <c r="C7" s="178"/>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80"/>
      <c r="AX7" s="170" t="s">
        <v>14</v>
      </c>
      <c r="AY7" s="171"/>
      <c r="AZ7" s="184">
        <v>45828</v>
      </c>
      <c r="BA7" s="167"/>
    </row>
    <row r="8" spans="1:53" ht="16.5" customHeight="1" thickBot="1">
      <c r="A8" s="172"/>
      <c r="B8" s="173"/>
      <c r="C8" s="181"/>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3"/>
      <c r="AX8" s="172"/>
      <c r="AY8" s="173"/>
      <c r="AZ8" s="168"/>
      <c r="BA8" s="169"/>
    </row>
    <row r="10" spans="1:53" ht="54" customHeight="1">
      <c r="A10" s="185" t="s">
        <v>15</v>
      </c>
      <c r="B10" s="185"/>
      <c r="C10" s="185"/>
      <c r="D10" s="194" t="s">
        <v>16</v>
      </c>
      <c r="E10" s="195"/>
      <c r="F10" s="195"/>
      <c r="G10" s="195"/>
      <c r="H10" s="195"/>
      <c r="I10" s="195"/>
      <c r="J10" s="195"/>
      <c r="K10" s="195"/>
      <c r="L10" s="195"/>
      <c r="M10" s="196"/>
      <c r="N10" s="22"/>
      <c r="AN10" s="1"/>
      <c r="AO10" s="1"/>
      <c r="AP10" s="1"/>
    </row>
    <row r="11" spans="1:53" s="3" customFormat="1" ht="75" customHeight="1">
      <c r="A11" s="185" t="s">
        <v>17</v>
      </c>
      <c r="B11" s="185"/>
      <c r="C11" s="185"/>
      <c r="D11" s="186" t="s">
        <v>18</v>
      </c>
      <c r="E11" s="187"/>
      <c r="F11" s="187"/>
      <c r="G11" s="187"/>
      <c r="H11" s="187"/>
      <c r="I11" s="187"/>
      <c r="J11" s="187"/>
      <c r="K11" s="187"/>
      <c r="L11" s="187"/>
      <c r="M11" s="188"/>
      <c r="N11" s="23"/>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185" t="s">
        <v>19</v>
      </c>
      <c r="B12" s="185"/>
      <c r="C12" s="185"/>
      <c r="D12" s="186" t="s">
        <v>20</v>
      </c>
      <c r="E12" s="187"/>
      <c r="F12" s="187"/>
      <c r="G12" s="187"/>
      <c r="H12" s="187"/>
      <c r="I12" s="187"/>
      <c r="J12" s="187"/>
      <c r="K12" s="187"/>
      <c r="L12" s="187"/>
      <c r="M12" s="188"/>
      <c r="N12" s="23"/>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97" t="s">
        <v>21</v>
      </c>
      <c r="B14" s="198"/>
      <c r="C14" s="198"/>
      <c r="D14" s="198"/>
      <c r="E14" s="198"/>
      <c r="F14" s="198"/>
      <c r="G14" s="198"/>
      <c r="H14" s="198"/>
      <c r="I14" s="198"/>
      <c r="J14" s="198"/>
      <c r="K14" s="198"/>
      <c r="L14" s="198"/>
      <c r="M14" s="198"/>
      <c r="N14" s="199"/>
      <c r="O14" s="200"/>
      <c r="P14" s="2"/>
      <c r="Q14" s="205" t="s">
        <v>22</v>
      </c>
      <c r="R14" s="206"/>
      <c r="S14" s="206"/>
      <c r="T14" s="206"/>
      <c r="U14" s="206"/>
      <c r="V14" s="206"/>
      <c r="W14" s="206"/>
      <c r="X14" s="206"/>
      <c r="Y14" s="207"/>
      <c r="Z14" s="207"/>
      <c r="AA14" s="207"/>
      <c r="AB14" s="207"/>
      <c r="AC14" s="207"/>
      <c r="AD14" s="207"/>
      <c r="AE14" s="207"/>
      <c r="AF14" s="206"/>
      <c r="AG14" s="206"/>
      <c r="AH14" s="206"/>
      <c r="AI14" s="206"/>
      <c r="AJ14" s="206"/>
      <c r="AK14" s="206"/>
      <c r="AL14" s="206"/>
      <c r="AM14" s="206"/>
      <c r="AN14" s="208"/>
      <c r="AO14" s="2"/>
      <c r="AP14" s="209" t="s">
        <v>23</v>
      </c>
      <c r="AQ14" s="210"/>
      <c r="AR14" s="211"/>
      <c r="AT14" s="215" t="s">
        <v>24</v>
      </c>
      <c r="AU14" s="216"/>
      <c r="AV14" s="216"/>
      <c r="AW14" s="216"/>
      <c r="AX14" s="217"/>
      <c r="AY14" s="27"/>
      <c r="AZ14" s="209" t="s">
        <v>25</v>
      </c>
      <c r="BA14" s="211"/>
    </row>
    <row r="15" spans="1:53">
      <c r="A15" s="201"/>
      <c r="B15" s="202"/>
      <c r="C15" s="202"/>
      <c r="D15" s="202"/>
      <c r="E15" s="202"/>
      <c r="F15" s="202"/>
      <c r="G15" s="202"/>
      <c r="H15" s="202"/>
      <c r="I15" s="202"/>
      <c r="J15" s="202"/>
      <c r="K15" s="202"/>
      <c r="L15" s="202"/>
      <c r="M15" s="202"/>
      <c r="N15" s="203"/>
      <c r="O15" s="204"/>
      <c r="P15" s="2"/>
      <c r="Q15" s="24"/>
      <c r="R15" s="25"/>
      <c r="S15" s="25"/>
      <c r="T15" s="25"/>
      <c r="U15" s="25"/>
      <c r="V15" s="25"/>
      <c r="W15" s="25"/>
      <c r="X15" s="25"/>
      <c r="Y15" s="220" t="s">
        <v>26</v>
      </c>
      <c r="Z15" s="221"/>
      <c r="AA15" s="222"/>
      <c r="AB15" s="220" t="s">
        <v>27</v>
      </c>
      <c r="AC15" s="221"/>
      <c r="AD15" s="221"/>
      <c r="AE15" s="221"/>
      <c r="AF15" s="222"/>
      <c r="AG15" s="223"/>
      <c r="AH15" s="223"/>
      <c r="AI15" s="223"/>
      <c r="AJ15" s="223"/>
      <c r="AK15" s="223"/>
      <c r="AL15" s="223"/>
      <c r="AM15" s="223"/>
      <c r="AN15" s="224"/>
      <c r="AO15" s="2"/>
      <c r="AP15" s="212"/>
      <c r="AQ15" s="213"/>
      <c r="AR15" s="214"/>
      <c r="AT15" s="218"/>
      <c r="AU15" s="213"/>
      <c r="AV15" s="213"/>
      <c r="AW15" s="213"/>
      <c r="AX15" s="219"/>
      <c r="AY15" s="27"/>
      <c r="AZ15" s="212"/>
      <c r="BA15" s="214"/>
    </row>
    <row r="16" spans="1:53" s="5" customFormat="1" ht="166.5" customHeight="1">
      <c r="A16" s="9" t="s">
        <v>28</v>
      </c>
      <c r="B16" s="10" t="s">
        <v>29</v>
      </c>
      <c r="C16" s="11" t="s">
        <v>30</v>
      </c>
      <c r="D16" s="11" t="s">
        <v>31</v>
      </c>
      <c r="E16" s="12" t="s">
        <v>32</v>
      </c>
      <c r="F16" s="17" t="s">
        <v>33</v>
      </c>
      <c r="G16" s="28" t="s">
        <v>34</v>
      </c>
      <c r="H16" s="12" t="s">
        <v>35</v>
      </c>
      <c r="I16" s="11" t="s">
        <v>36</v>
      </c>
      <c r="J16" s="11" t="s">
        <v>37</v>
      </c>
      <c r="K16" s="12" t="s">
        <v>38</v>
      </c>
      <c r="L16" s="12" t="s">
        <v>39</v>
      </c>
      <c r="M16" s="11" t="s">
        <v>36</v>
      </c>
      <c r="N16" s="11" t="s">
        <v>40</v>
      </c>
      <c r="O16" s="13" t="s">
        <v>41</v>
      </c>
      <c r="P16" s="2"/>
      <c r="Q16" s="14" t="s">
        <v>42</v>
      </c>
      <c r="R16" s="105" t="s">
        <v>43</v>
      </c>
      <c r="S16" s="105" t="s">
        <v>44</v>
      </c>
      <c r="T16" s="105" t="s">
        <v>45</v>
      </c>
      <c r="U16" s="105" t="s">
        <v>46</v>
      </c>
      <c r="V16" s="105" t="s">
        <v>47</v>
      </c>
      <c r="W16" s="105" t="s">
        <v>48</v>
      </c>
      <c r="X16" s="26" t="s">
        <v>49</v>
      </c>
      <c r="Y16" s="116" t="s">
        <v>50</v>
      </c>
      <c r="Z16" s="116" t="s">
        <v>51</v>
      </c>
      <c r="AA16" s="15" t="s">
        <v>52</v>
      </c>
      <c r="AB16" s="229" t="s">
        <v>53</v>
      </c>
      <c r="AC16" s="230"/>
      <c r="AD16" s="15" t="s">
        <v>54</v>
      </c>
      <c r="AE16" s="231" t="s">
        <v>55</v>
      </c>
      <c r="AF16" s="232"/>
      <c r="AG16" s="16" t="s">
        <v>56</v>
      </c>
      <c r="AH16" s="16" t="s">
        <v>57</v>
      </c>
      <c r="AI16" s="16" t="s">
        <v>36</v>
      </c>
      <c r="AJ16" s="16" t="s">
        <v>58</v>
      </c>
      <c r="AK16" s="16" t="s">
        <v>36</v>
      </c>
      <c r="AL16" s="16" t="s">
        <v>40</v>
      </c>
      <c r="AM16" s="16" t="s">
        <v>59</v>
      </c>
      <c r="AN16" s="117" t="s">
        <v>60</v>
      </c>
      <c r="AO16" s="120"/>
      <c r="AP16" s="122" t="s">
        <v>61</v>
      </c>
      <c r="AQ16" s="122" t="s">
        <v>62</v>
      </c>
      <c r="AR16" s="105" t="s">
        <v>63</v>
      </c>
      <c r="AS16" s="123"/>
      <c r="AT16" s="124" t="s">
        <v>64</v>
      </c>
      <c r="AU16" s="124" t="s">
        <v>65</v>
      </c>
      <c r="AV16" s="124" t="s">
        <v>66</v>
      </c>
      <c r="AW16" s="124" t="s">
        <v>67</v>
      </c>
      <c r="AX16" s="124" t="s">
        <v>68</v>
      </c>
      <c r="AY16" s="125"/>
      <c r="AZ16" s="124" t="s">
        <v>69</v>
      </c>
      <c r="BA16" s="124" t="s">
        <v>70</v>
      </c>
    </row>
    <row r="17" spans="1:53" ht="249.75" customHeight="1">
      <c r="A17" s="235">
        <v>1</v>
      </c>
      <c r="B17" s="238" t="s">
        <v>71</v>
      </c>
      <c r="C17" s="241" t="s">
        <v>72</v>
      </c>
      <c r="D17" s="241" t="s">
        <v>73</v>
      </c>
      <c r="E17" s="241" t="s">
        <v>74</v>
      </c>
      <c r="F17" s="233"/>
      <c r="G17" s="244">
        <v>365</v>
      </c>
      <c r="H17" s="247" t="str">
        <f>IF(G17&lt;=0,"",IF(G17&lt;=2,"Muy Baja",IF(G17&lt;=24,"Baja",IF(G17&lt;=500,"Media",IF(G17&lt;=5000,"Alta","Muy Alta")))))</f>
        <v>Media</v>
      </c>
      <c r="I17" s="250">
        <f>IF(H17="","",IF(H17="Muy Baja",0.2,IF(H17="Baja",0.4,IF(H17="Media",0.6,IF(H17="Alta",0.8,IF(H17="Muy Alta",1,))))))</f>
        <v>0.6</v>
      </c>
      <c r="J17" s="253" t="s">
        <v>75</v>
      </c>
      <c r="K17" s="260" t="str">
        <f>+J17</f>
        <v>Afectación Menor o igual a 700 SMLMV</v>
      </c>
      <c r="L17" s="247" t="str">
        <f>+VLOOKUP(K17,Datos!$O$4:$P$15,2,FALSE)</f>
        <v>Leve</v>
      </c>
      <c r="M17" s="250">
        <f>IF(L17="","",IF(L17="Leve",0.2,IF(L17="Menor",0.4,IF(L17="Moderado",0.6,IF(L17="Mayor",0.8,IF(L17="Catastrófico",1,))))))</f>
        <v>0.2</v>
      </c>
      <c r="N17" s="250" t="str">
        <f>+CONCATENATE(H17, " - ", L17)</f>
        <v>Media - Leve</v>
      </c>
      <c r="O17" s="261" t="str">
        <f>+VLOOKUP(N17,Datos!J4:K28,2,)</f>
        <v>MODERADO</v>
      </c>
      <c r="P17" s="120"/>
      <c r="Q17" s="126">
        <v>1</v>
      </c>
      <c r="R17" s="114" t="s">
        <v>76</v>
      </c>
      <c r="S17" s="114" t="s">
        <v>77</v>
      </c>
      <c r="T17" s="114" t="s">
        <v>78</v>
      </c>
      <c r="U17" s="114" t="s">
        <v>79</v>
      </c>
      <c r="V17" s="114" t="s">
        <v>80</v>
      </c>
      <c r="W17" s="114" t="s">
        <v>81</v>
      </c>
      <c r="X17" s="29" t="str">
        <f>IF(OR(Y17="Preventivo",Y17="Detectivo"),"Probabilidad",IF(Y17="Correctivo","Impacto",""))</f>
        <v>Probabilidad</v>
      </c>
      <c r="Y17" s="6" t="s">
        <v>82</v>
      </c>
      <c r="Z17" s="6" t="s">
        <v>83</v>
      </c>
      <c r="AA17" s="30" t="str">
        <f>IF(AND(Y17="Preventivo",Z17="Automático"),"50%",IF(AND(Y17="Preventivo",Z17="Manual"),"40%",IF(AND(Y17="Detectivo",Z17="Automático"),"40%",IF(AND(Y17="Detectivo",Z17="Manual"),"30%",IF(AND(Y17="Correctivo",Z17="Automático"),"35%",IF(AND(Y17="Correctivo",Z17="Manual"),"25%",""))))))</f>
        <v>40%</v>
      </c>
      <c r="AB17" s="8" t="s">
        <v>84</v>
      </c>
      <c r="AC17" s="8" t="s">
        <v>85</v>
      </c>
      <c r="AD17" s="6" t="s">
        <v>86</v>
      </c>
      <c r="AE17" s="8" t="s">
        <v>87</v>
      </c>
      <c r="AF17" s="8" t="str">
        <f>+W17</f>
        <v>Plan anual de mantenimiento</v>
      </c>
      <c r="AG17" s="31">
        <f>IFERROR(IF(X17="Probabilidad",(I17-(+I17*AA17)),IF(X17="Impacto",I17,"")),"")</f>
        <v>0.36</v>
      </c>
      <c r="AH17" s="32" t="str">
        <f t="shared" ref="AH17:AH19" si="0">IFERROR(IF(AG17="","",IF(AG17&lt;=0.2,"Muy Baja",IF(AG17&lt;=0.4,"Baja",IF(AG17&lt;=0.6,"Media",IF(AG17&lt;=0.8,"Alta","Muy Alta"))))),"")</f>
        <v>Baja</v>
      </c>
      <c r="AI17" s="33">
        <f>I17-(AA17*I17)</f>
        <v>0.36</v>
      </c>
      <c r="AJ17" s="34" t="str">
        <f t="shared" ref="AJ17:AJ19" si="1">IFERROR(IF(AK17="","",IF(AK17&lt;=0.2,"Leve",IF(AK17&lt;=0.4,"Menor",IF(AK17&lt;=0.6,"Moderado",IF(AK17&lt;=0.8,"Mayor","Catastrófico"))))),"")</f>
        <v>Leve</v>
      </c>
      <c r="AK17" s="31">
        <f>IFERROR(IF(X17="Impacto",(M17-(+M17*AA17)),IF(X17="Probabilidad",M17,"")),"")</f>
        <v>0.2</v>
      </c>
      <c r="AL17" s="35" t="str">
        <f>+CONCATENATE(AH17, " - ", AJ17)</f>
        <v>Baja - Leve</v>
      </c>
      <c r="AM17" s="36" t="str">
        <f>+VLOOKUP(AL17,[1]Datos!$J$4:$K$28,2,)</f>
        <v>BAJO</v>
      </c>
      <c r="AN17" s="257" t="s">
        <v>88</v>
      </c>
      <c r="AO17" s="120"/>
      <c r="AP17" s="226" t="s">
        <v>89</v>
      </c>
      <c r="AQ17" s="226"/>
      <c r="AR17" s="226"/>
      <c r="AS17" s="119"/>
      <c r="AT17" s="254">
        <v>46154</v>
      </c>
      <c r="AU17" s="164" t="s">
        <v>90</v>
      </c>
      <c r="AV17" s="157" t="s">
        <v>91</v>
      </c>
      <c r="AW17" s="157" t="s">
        <v>92</v>
      </c>
      <c r="AX17" s="157" t="s">
        <v>91</v>
      </c>
      <c r="AY17" s="125"/>
      <c r="AZ17" s="165" t="s">
        <v>93</v>
      </c>
      <c r="BA17" s="311" t="s">
        <v>94</v>
      </c>
    </row>
    <row r="18" spans="1:53" ht="373.5" customHeight="1">
      <c r="A18" s="236"/>
      <c r="B18" s="239"/>
      <c r="C18" s="242"/>
      <c r="D18" s="242"/>
      <c r="E18" s="242"/>
      <c r="F18" s="234"/>
      <c r="G18" s="245"/>
      <c r="H18" s="248"/>
      <c r="I18" s="251"/>
      <c r="J18" s="253"/>
      <c r="K18" s="260"/>
      <c r="L18" s="248"/>
      <c r="M18" s="251"/>
      <c r="N18" s="251"/>
      <c r="O18" s="262"/>
      <c r="P18" s="120"/>
      <c r="Q18" s="126">
        <v>2</v>
      </c>
      <c r="R18" s="114" t="s">
        <v>95</v>
      </c>
      <c r="S18" s="127" t="s">
        <v>96</v>
      </c>
      <c r="T18" s="128" t="s">
        <v>97</v>
      </c>
      <c r="U18" s="114" t="s">
        <v>98</v>
      </c>
      <c r="V18" s="114" t="s">
        <v>99</v>
      </c>
      <c r="W18" s="114" t="s">
        <v>100</v>
      </c>
      <c r="X18" s="29" t="str">
        <f t="shared" ref="X18:X19" si="2">IF(OR(Y18="Preventivo",Y18="Detectivo"),"Probabilidad",IF(Y18="Correctivo","Impacto",""))</f>
        <v>Probabilidad</v>
      </c>
      <c r="Y18" s="6" t="s">
        <v>82</v>
      </c>
      <c r="Z18" s="6" t="s">
        <v>83</v>
      </c>
      <c r="AA18" s="30" t="str">
        <f>IF(AND(Y18="Preventivo",Z18="Automático"),"50%",IF(AND(Y18="Preventivo",Z18="Manual"),"40%",IF(AND(Y18="Detectivo",Z18="Automático"),"40%",IF(AND(Y18="Detectivo",Z18="Manual"),"30%",IF(AND(Y18="Correctivo",Z18="Automático"),"35%",IF(AND(Y18="Correctivo",Z18="Manual"),"25%",""))))))</f>
        <v>40%</v>
      </c>
      <c r="AB18" s="8" t="s">
        <v>84</v>
      </c>
      <c r="AC18" s="37" t="s">
        <v>101</v>
      </c>
      <c r="AD18" s="6" t="s">
        <v>86</v>
      </c>
      <c r="AE18" s="8" t="s">
        <v>87</v>
      </c>
      <c r="AF18" s="8" t="str">
        <f>+W18</f>
        <v>Documentación del proceso</v>
      </c>
      <c r="AG18" s="129">
        <f t="shared" ref="AG18:AG19" si="3">IFERROR(IF(AND(X17="Probabilidad",X18="Probabilidad"),(AI17-(+AI17*AA18)),IF(X18="Probabilidad",($I$17-(+$I$17*AA18)),IF(X18="Impacto",AI17,""))),"")</f>
        <v>0.216</v>
      </c>
      <c r="AH18" s="32" t="str">
        <f t="shared" si="0"/>
        <v>Baja</v>
      </c>
      <c r="AI18" s="33">
        <f t="shared" ref="AI18:AI19" si="4">+AG18</f>
        <v>0.216</v>
      </c>
      <c r="AJ18" s="34" t="str">
        <f t="shared" si="1"/>
        <v>Leve</v>
      </c>
      <c r="AK18" s="130">
        <f t="shared" ref="AK18:AK19" si="5">IFERROR(IF(AND(X17="Impacto",X17="Impacto"),(AK17-(+AK17*AA18)),IF(X18="Impacto",($M$17-(+$M$17*AA18)),IF(X18="Probabilidad",AK17,""))),"")</f>
        <v>0.2</v>
      </c>
      <c r="AL18" s="35" t="str">
        <f t="shared" ref="AL18:AL19" si="6">+CONCATENATE(AH18, " - ", AJ18)</f>
        <v>Baja - Leve</v>
      </c>
      <c r="AM18" s="36" t="str">
        <f>+VLOOKUP(AL18,[1]Datos!$J$4:$K$28,2,)</f>
        <v>BAJO</v>
      </c>
      <c r="AN18" s="258"/>
      <c r="AO18" s="120"/>
      <c r="AP18" s="227"/>
      <c r="AQ18" s="227"/>
      <c r="AR18" s="227"/>
      <c r="AS18" s="119"/>
      <c r="AT18" s="255"/>
      <c r="AU18" s="156" t="s">
        <v>102</v>
      </c>
      <c r="AV18" s="158" t="s">
        <v>91</v>
      </c>
      <c r="AW18" s="157" t="s">
        <v>92</v>
      </c>
      <c r="AX18" s="158" t="s">
        <v>91</v>
      </c>
      <c r="AY18" s="121"/>
      <c r="AZ18" s="165" t="s">
        <v>103</v>
      </c>
      <c r="BA18" s="310" t="s">
        <v>104</v>
      </c>
    </row>
    <row r="19" spans="1:53" ht="237" customHeight="1">
      <c r="A19" s="237"/>
      <c r="B19" s="240"/>
      <c r="C19" s="243"/>
      <c r="D19" s="243"/>
      <c r="E19" s="243"/>
      <c r="F19" s="118"/>
      <c r="G19" s="246"/>
      <c r="H19" s="249"/>
      <c r="I19" s="252"/>
      <c r="J19" s="253"/>
      <c r="K19" s="260"/>
      <c r="L19" s="249"/>
      <c r="M19" s="252"/>
      <c r="N19" s="252"/>
      <c r="O19" s="263"/>
      <c r="P19" s="120"/>
      <c r="Q19" s="126">
        <v>3</v>
      </c>
      <c r="R19" s="114" t="s">
        <v>105</v>
      </c>
      <c r="S19" s="114" t="s">
        <v>96</v>
      </c>
      <c r="T19" s="114" t="s">
        <v>106</v>
      </c>
      <c r="U19" s="114" t="s">
        <v>107</v>
      </c>
      <c r="V19" s="114" t="s">
        <v>108</v>
      </c>
      <c r="W19" s="114" t="s">
        <v>109</v>
      </c>
      <c r="X19" s="29" t="str">
        <f t="shared" si="2"/>
        <v>Probabilidad</v>
      </c>
      <c r="Y19" s="6" t="s">
        <v>110</v>
      </c>
      <c r="Z19" s="6" t="s">
        <v>83</v>
      </c>
      <c r="AA19" s="30" t="str">
        <f>IF(AND(Y19="Preventivo",Z19="Automático"),"50%",IF(AND(Y19="Preventivo",Z19="Manual"),"40%",IF(AND(Y19="Detectivo",Z19="Automático"),"40%",IF(AND(Y19="Detectivo",Z19="Manual"),"30%",IF(AND(Y19="Correctivo",Z19="Automático"),"35%",IF(AND(Y19="Correctivo",Z19="Manual"),"25%",""))))))</f>
        <v>30%</v>
      </c>
      <c r="AB19" s="8" t="s">
        <v>84</v>
      </c>
      <c r="AC19" s="37" t="s">
        <v>101</v>
      </c>
      <c r="AD19" s="6" t="s">
        <v>86</v>
      </c>
      <c r="AE19" s="8" t="s">
        <v>87</v>
      </c>
      <c r="AF19" s="8" t="str">
        <f>+W19</f>
        <v>Acta de entrega</v>
      </c>
      <c r="AG19" s="131">
        <f t="shared" si="3"/>
        <v>0.1512</v>
      </c>
      <c r="AH19" s="32" t="str">
        <f t="shared" si="0"/>
        <v>Muy Baja</v>
      </c>
      <c r="AI19" s="33">
        <f t="shared" si="4"/>
        <v>0.1512</v>
      </c>
      <c r="AJ19" s="34" t="str">
        <f t="shared" si="1"/>
        <v>Leve</v>
      </c>
      <c r="AK19" s="131">
        <f t="shared" si="5"/>
        <v>0.2</v>
      </c>
      <c r="AL19" s="35" t="str">
        <f t="shared" si="6"/>
        <v>Muy Baja - Leve</v>
      </c>
      <c r="AM19" s="36" t="str">
        <f>+VLOOKUP(AL19,[1]Datos!$J$4:$K$28,2,)</f>
        <v>BAJO</v>
      </c>
      <c r="AN19" s="259"/>
      <c r="AO19" s="120"/>
      <c r="AP19" s="228"/>
      <c r="AQ19" s="228"/>
      <c r="AR19" s="228"/>
      <c r="AS19" s="119"/>
      <c r="AT19" s="256"/>
      <c r="AU19" s="156" t="s">
        <v>111</v>
      </c>
      <c r="AV19" s="158" t="s">
        <v>91</v>
      </c>
      <c r="AW19" s="157" t="s">
        <v>92</v>
      </c>
      <c r="AX19" s="158" t="s">
        <v>91</v>
      </c>
      <c r="AY19" s="121"/>
      <c r="AZ19" s="165" t="s">
        <v>112</v>
      </c>
      <c r="BA19" s="310" t="s">
        <v>113</v>
      </c>
    </row>
    <row r="20" spans="1:53" ht="93.75" customHeight="1">
      <c r="B20" s="132"/>
      <c r="C20" s="133"/>
      <c r="D20" s="133"/>
      <c r="E20" s="133"/>
      <c r="F20" s="133"/>
      <c r="G20" s="132"/>
      <c r="H20" s="132"/>
      <c r="I20" s="134"/>
      <c r="J20" s="135"/>
      <c r="K20" s="136"/>
      <c r="L20" s="132"/>
      <c r="M20" s="134"/>
      <c r="N20" s="134"/>
      <c r="O20" s="137"/>
      <c r="P20" s="2"/>
      <c r="Q20" s="138"/>
      <c r="R20" s="23"/>
      <c r="S20" s="23"/>
      <c r="T20" s="23"/>
      <c r="U20" s="23"/>
      <c r="V20" s="23"/>
      <c r="W20" s="23"/>
      <c r="X20" s="138"/>
      <c r="Y20" s="139"/>
      <c r="Z20" s="139"/>
      <c r="AA20" s="140"/>
      <c r="AB20" s="141"/>
      <c r="AC20" s="142"/>
      <c r="AD20" s="139"/>
      <c r="AE20" s="141"/>
      <c r="AF20" s="141"/>
      <c r="AG20" s="143"/>
      <c r="AH20" s="139"/>
      <c r="AI20" s="144"/>
      <c r="AJ20" s="145"/>
      <c r="AK20" s="143"/>
      <c r="AL20" s="146"/>
      <c r="AM20" s="147"/>
      <c r="AN20" s="148"/>
      <c r="AO20" s="2"/>
      <c r="AP20" s="149"/>
      <c r="AQ20" s="149"/>
      <c r="AR20" s="149"/>
      <c r="AT20" s="150"/>
      <c r="AU20" s="151"/>
      <c r="AV20" s="152"/>
      <c r="AW20" s="153"/>
      <c r="AX20" s="154"/>
      <c r="AY20" s="27"/>
      <c r="AZ20" s="152"/>
      <c r="BA20" s="155"/>
    </row>
    <row r="21" spans="1:53" ht="20.45">
      <c r="A21" s="225" t="s">
        <v>114</v>
      </c>
      <c r="B21" s="225"/>
      <c r="C21" s="225"/>
      <c r="D21" s="225"/>
      <c r="E21" s="225"/>
      <c r="F21" s="225"/>
      <c r="G21" s="225"/>
      <c r="H21" s="225"/>
      <c r="P21" s="2"/>
      <c r="BA21" s="115" t="s">
        <v>115</v>
      </c>
    </row>
    <row r="22" spans="1:53">
      <c r="P22" s="2"/>
    </row>
    <row r="23" spans="1:53">
      <c r="P23" s="2"/>
    </row>
    <row r="24" spans="1:53">
      <c r="P24" s="2"/>
    </row>
    <row r="25" spans="1:53">
      <c r="P25" s="2"/>
    </row>
    <row r="26" spans="1:53">
      <c r="P26" s="2"/>
    </row>
    <row r="27" spans="1:53">
      <c r="P27" s="2"/>
    </row>
    <row r="28" spans="1:53">
      <c r="P28" s="2"/>
    </row>
    <row r="29" spans="1:53">
      <c r="P29" s="2"/>
    </row>
  </sheetData>
  <mergeCells count="48">
    <mergeCell ref="AT17:AT19"/>
    <mergeCell ref="AN17:AN19"/>
    <mergeCell ref="K17:K19"/>
    <mergeCell ref="L17:L19"/>
    <mergeCell ref="N17:N19"/>
    <mergeCell ref="M17:M19"/>
    <mergeCell ref="O17:O19"/>
    <mergeCell ref="A21:H21"/>
    <mergeCell ref="AP17:AP19"/>
    <mergeCell ref="AQ17:AQ19"/>
    <mergeCell ref="AR17:AR19"/>
    <mergeCell ref="AB16:AC16"/>
    <mergeCell ref="AE16:AF16"/>
    <mergeCell ref="F17:F18"/>
    <mergeCell ref="A17:A19"/>
    <mergeCell ref="B17:B19"/>
    <mergeCell ref="C17:C19"/>
    <mergeCell ref="D17:D19"/>
    <mergeCell ref="E17:E19"/>
    <mergeCell ref="G17:G19"/>
    <mergeCell ref="H17:H19"/>
    <mergeCell ref="I17:I19"/>
    <mergeCell ref="J17:J19"/>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conditionalFormatting sqref="H17 H20">
    <cfRule type="cellIs" dxfId="28" priority="43" operator="equal">
      <formula>"Baja"</formula>
    </cfRule>
    <cfRule type="cellIs" dxfId="27" priority="39" operator="equal">
      <formula>"Muy Alta"</formula>
    </cfRule>
    <cfRule type="cellIs" dxfId="26" priority="40" operator="equal">
      <formula>"Alta"</formula>
    </cfRule>
    <cfRule type="cellIs" dxfId="25" priority="41" operator="equal">
      <formula>"Media"</formula>
    </cfRule>
    <cfRule type="cellIs" dxfId="24" priority="42" operator="equal">
      <formula>"Muy Baja"</formula>
    </cfRule>
  </conditionalFormatting>
  <conditionalFormatting sqref="L17 L20">
    <cfRule type="cellIs" dxfId="23" priority="38" operator="equal">
      <formula>"Menor"</formula>
    </cfRule>
    <cfRule type="cellIs" dxfId="22" priority="37" operator="equal">
      <formula>"Moderado"</formula>
    </cfRule>
    <cfRule type="cellIs" dxfId="21" priority="36" operator="equal">
      <formula>"Mayor"</formula>
    </cfRule>
    <cfRule type="cellIs" dxfId="20" priority="35" operator="equal">
      <formula>"Catastrófico"</formula>
    </cfRule>
    <cfRule type="cellIs" dxfId="19" priority="34" operator="equal">
      <formula>"Leve"</formula>
    </cfRule>
  </conditionalFormatting>
  <conditionalFormatting sqref="O17 O20">
    <cfRule type="cellIs" dxfId="18" priority="33" operator="equal">
      <formula>"MODERADO"</formula>
    </cfRule>
    <cfRule type="cellIs" dxfId="17" priority="32" operator="equal">
      <formula>"BAJO"</formula>
    </cfRule>
    <cfRule type="cellIs" dxfId="16" priority="31" operator="equal">
      <formula>"ALTO"</formula>
    </cfRule>
    <cfRule type="cellIs" dxfId="15" priority="30" operator="equal">
      <formula>"EXTREMO"</formula>
    </cfRule>
  </conditionalFormatting>
  <conditionalFormatting sqref="AH17:AH20">
    <cfRule type="cellIs" dxfId="14" priority="6" operator="equal">
      <formula>"Muy Baja"</formula>
    </cfRule>
    <cfRule type="cellIs" dxfId="13" priority="7" operator="equal">
      <formula>"Baja"</formula>
    </cfRule>
    <cfRule type="cellIs" dxfId="12" priority="8" operator="equal">
      <formula>"Media"</formula>
    </cfRule>
    <cfRule type="cellIs" dxfId="11" priority="9" operator="equal">
      <formula>"Muy Alta"</formula>
    </cfRule>
    <cfRule type="cellIs" dxfId="10" priority="10" operator="equal">
      <formula>"Alta"</formula>
    </cfRule>
  </conditionalFormatting>
  <conditionalFormatting sqref="AJ17:AJ20">
    <cfRule type="cellIs" dxfId="9" priority="1" operator="equal">
      <formula>"Catastrófico"</formula>
    </cfRule>
    <cfRule type="cellIs" dxfId="8" priority="2" operator="equal">
      <formula>"Mayor"</formula>
    </cfRule>
    <cfRule type="cellIs" dxfId="7" priority="3" operator="equal">
      <formula>"Moderado"</formula>
    </cfRule>
    <cfRule type="cellIs" dxfId="6" priority="4" operator="equal">
      <formula>"Menor"</formula>
    </cfRule>
    <cfRule type="cellIs" dxfId="5" priority="5" operator="equal">
      <formula>"Leve"</formula>
    </cfRule>
  </conditionalFormatting>
  <conditionalFormatting sqref="AM17:AM20">
    <cfRule type="cellIs" dxfId="4" priority="14" operator="equal">
      <formula>"MODERADO"</formula>
    </cfRule>
    <cfRule type="cellIs" dxfId="3" priority="13" operator="equal">
      <formula>"BAJO"</formula>
    </cfRule>
    <cfRule type="cellIs" dxfId="2" priority="12" operator="equal">
      <formula>"ALTO"</formula>
    </cfRule>
    <cfRule type="cellIs" dxfId="1" priority="11" operator="equal">
      <formula>"EXTREMO"</formula>
    </cfRule>
  </conditionalFormatting>
  <hyperlinks>
    <hyperlink ref="A14:O15" location="Instructivo!A1" display="IDENTIFICACIÓN DEL RIESGO" xr:uid="{00000000-0004-0000-0200-000000000000}"/>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0000000}">
          <x14:formula1>
            <xm:f>Datos!$P$38:$P$39</xm:f>
          </x14:formula1>
          <xm:sqref>AE17:AE20</xm:sqref>
        </x14:dataValidation>
        <x14:dataValidation type="list" allowBlank="1" showInputMessage="1" showErrorMessage="1" xr:uid="{00000000-0002-0000-0200-000001000000}">
          <x14:formula1>
            <xm:f>Datos!$P$34:$P$35</xm:f>
          </x14:formula1>
          <xm:sqref>AD17:AD20</xm:sqref>
        </x14:dataValidation>
        <x14:dataValidation type="list" allowBlank="1" showInputMessage="1" showErrorMessage="1" xr:uid="{00000000-0002-0000-0200-000002000000}">
          <x14:formula1>
            <xm:f>Datos!$P$30:$P$31</xm:f>
          </x14:formula1>
          <xm:sqref>AB17:AB20</xm:sqref>
        </x14:dataValidation>
        <x14:dataValidation type="list" allowBlank="1" showInputMessage="1" showErrorMessage="1" xr:uid="{00000000-0002-0000-0200-000003000000}">
          <x14:formula1>
            <xm:f>Instructivo!$E$3:$E$9</xm:f>
          </x14:formula1>
          <xm:sqref>F17:F20</xm:sqref>
        </x14:dataValidation>
        <x14:dataValidation type="list" allowBlank="1" showInputMessage="1" showErrorMessage="1" xr:uid="{00000000-0002-0000-0200-000004000000}">
          <x14:formula1>
            <xm:f>Datos!$P$25:$P$26</xm:f>
          </x14:formula1>
          <xm:sqref>Z17:Z20</xm:sqref>
        </x14:dataValidation>
        <x14:dataValidation type="list" allowBlank="1" showInputMessage="1" showErrorMessage="1" xr:uid="{00000000-0002-0000-0200-000005000000}">
          <x14:formula1>
            <xm:f>Datos!$P$19:$P$22</xm:f>
          </x14:formula1>
          <xm:sqref>Y17:Y20</xm:sqref>
        </x14:dataValidation>
        <x14:dataValidation type="list" allowBlank="1" showInputMessage="1" showErrorMessage="1" xr:uid="{00000000-0002-0000-0200-000006000000}">
          <x14:formula1>
            <xm:f>Datos!$O$3:$O$15</xm:f>
          </x14:formula1>
          <xm:sqref>J17 J20</xm:sqref>
        </x14:dataValidation>
        <x14:dataValidation type="list" allowBlank="1" showInputMessage="1" showErrorMessage="1" xr:uid="{00000000-0002-0000-0200-000007000000}">
          <x14:formula1>
            <xm:f>Datos!$A$4:$A$6</xm:f>
          </x14:formula1>
          <xm:sqref>B17 B20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Q39"/>
  <sheetViews>
    <sheetView zoomScale="60" zoomScaleNormal="120" workbookViewId="0">
      <selection activeCell="C46" sqref="C46"/>
    </sheetView>
  </sheetViews>
  <sheetFormatPr defaultColWidth="11.42578125" defaultRowHeight="14.45"/>
  <cols>
    <col min="7" max="7" width="14.85546875" customWidth="1"/>
    <col min="10" max="10" width="33" customWidth="1"/>
    <col min="15" max="15" width="81.42578125" customWidth="1"/>
  </cols>
  <sheetData>
    <row r="3" spans="1:17">
      <c r="A3" s="19" t="s">
        <v>116</v>
      </c>
      <c r="D3" t="s">
        <v>117</v>
      </c>
      <c r="G3" t="s">
        <v>118</v>
      </c>
      <c r="J3" t="s">
        <v>119</v>
      </c>
      <c r="O3" t="s">
        <v>120</v>
      </c>
      <c r="P3" t="s">
        <v>118</v>
      </c>
    </row>
    <row r="4" spans="1:17">
      <c r="A4" t="s">
        <v>71</v>
      </c>
      <c r="D4" t="s">
        <v>121</v>
      </c>
      <c r="E4" s="18">
        <v>0.2</v>
      </c>
      <c r="G4" t="s">
        <v>122</v>
      </c>
      <c r="H4" s="18">
        <v>0.2</v>
      </c>
      <c r="J4" t="s">
        <v>123</v>
      </c>
      <c r="K4" t="s">
        <v>124</v>
      </c>
      <c r="O4" t="s">
        <v>75</v>
      </c>
      <c r="P4" s="3" t="s">
        <v>125</v>
      </c>
      <c r="Q4" s="21">
        <v>0.2</v>
      </c>
    </row>
    <row r="5" spans="1:17">
      <c r="A5" t="s">
        <v>126</v>
      </c>
      <c r="D5" t="s">
        <v>127</v>
      </c>
      <c r="E5" s="18">
        <v>0.4</v>
      </c>
      <c r="G5" t="s">
        <v>128</v>
      </c>
      <c r="H5" s="18">
        <v>0.4</v>
      </c>
      <c r="J5" t="s">
        <v>129</v>
      </c>
      <c r="K5" t="s">
        <v>124</v>
      </c>
      <c r="O5" s="20" t="s">
        <v>130</v>
      </c>
      <c r="P5" s="3" t="s">
        <v>131</v>
      </c>
      <c r="Q5" s="21">
        <v>0.4</v>
      </c>
    </row>
    <row r="6" spans="1:17">
      <c r="A6" t="s">
        <v>132</v>
      </c>
      <c r="D6" t="s">
        <v>133</v>
      </c>
      <c r="E6" s="18">
        <v>0.6</v>
      </c>
      <c r="G6" t="s">
        <v>134</v>
      </c>
      <c r="H6" s="18">
        <v>0.6</v>
      </c>
      <c r="J6" t="s">
        <v>135</v>
      </c>
      <c r="K6" t="s">
        <v>134</v>
      </c>
      <c r="O6" t="s">
        <v>136</v>
      </c>
      <c r="P6" s="3" t="s">
        <v>137</v>
      </c>
      <c r="Q6" s="21">
        <v>0.6</v>
      </c>
    </row>
    <row r="7" spans="1:17">
      <c r="D7" t="s">
        <v>138</v>
      </c>
      <c r="E7" s="18">
        <v>0.8</v>
      </c>
      <c r="G7" t="s">
        <v>139</v>
      </c>
      <c r="H7" s="18">
        <v>0.8</v>
      </c>
      <c r="J7" t="s">
        <v>140</v>
      </c>
      <c r="K7" t="s">
        <v>141</v>
      </c>
      <c r="O7" t="s">
        <v>142</v>
      </c>
      <c r="P7" s="3" t="s">
        <v>143</v>
      </c>
      <c r="Q7" s="21">
        <v>0.8</v>
      </c>
    </row>
    <row r="8" spans="1:17">
      <c r="D8" t="s">
        <v>144</v>
      </c>
      <c r="E8" s="18">
        <v>1</v>
      </c>
      <c r="G8" t="s">
        <v>145</v>
      </c>
      <c r="H8" s="18">
        <v>1</v>
      </c>
      <c r="J8" t="s">
        <v>146</v>
      </c>
      <c r="K8" t="s">
        <v>147</v>
      </c>
      <c r="O8" t="s">
        <v>148</v>
      </c>
      <c r="P8" s="3" t="s">
        <v>149</v>
      </c>
      <c r="Q8" s="21">
        <v>1</v>
      </c>
    </row>
    <row r="9" spans="1:17">
      <c r="J9" t="s">
        <v>150</v>
      </c>
      <c r="K9" t="s">
        <v>124</v>
      </c>
    </row>
    <row r="10" spans="1:17">
      <c r="J10" t="s">
        <v>151</v>
      </c>
      <c r="K10" t="s">
        <v>134</v>
      </c>
      <c r="O10" t="s">
        <v>152</v>
      </c>
    </row>
    <row r="11" spans="1:17">
      <c r="J11" t="s">
        <v>153</v>
      </c>
      <c r="K11" t="s">
        <v>134</v>
      </c>
      <c r="O11" t="s">
        <v>154</v>
      </c>
      <c r="P11" s="3" t="s">
        <v>125</v>
      </c>
      <c r="Q11" s="21">
        <v>0.2</v>
      </c>
    </row>
    <row r="12" spans="1:17" ht="30.75" customHeight="1">
      <c r="J12" t="s">
        <v>155</v>
      </c>
      <c r="K12" t="s">
        <v>141</v>
      </c>
      <c r="O12" s="20" t="s">
        <v>156</v>
      </c>
      <c r="P12" s="3" t="s">
        <v>131</v>
      </c>
      <c r="Q12" s="21">
        <v>0.4</v>
      </c>
    </row>
    <row r="13" spans="1:17" ht="28.9">
      <c r="J13" t="s">
        <v>157</v>
      </c>
      <c r="K13" t="s">
        <v>147</v>
      </c>
      <c r="O13" s="20" t="s">
        <v>158</v>
      </c>
      <c r="P13" s="3" t="s">
        <v>137</v>
      </c>
      <c r="Q13" s="21">
        <v>0.6</v>
      </c>
    </row>
    <row r="14" spans="1:17" ht="28.9">
      <c r="J14" t="s">
        <v>159</v>
      </c>
      <c r="K14" t="s">
        <v>134</v>
      </c>
      <c r="O14" s="20" t="s">
        <v>160</v>
      </c>
      <c r="P14" s="3" t="s">
        <v>143</v>
      </c>
      <c r="Q14" s="21">
        <v>0.8</v>
      </c>
    </row>
    <row r="15" spans="1:17" ht="28.9">
      <c r="J15" t="s">
        <v>161</v>
      </c>
      <c r="K15" t="s">
        <v>134</v>
      </c>
      <c r="O15" s="20" t="s">
        <v>162</v>
      </c>
      <c r="P15" s="3" t="s">
        <v>149</v>
      </c>
      <c r="Q15" s="21">
        <v>1</v>
      </c>
    </row>
    <row r="16" spans="1:17">
      <c r="J16" t="s">
        <v>163</v>
      </c>
      <c r="K16" t="s">
        <v>134</v>
      </c>
    </row>
    <row r="17" spans="10:17">
      <c r="J17" t="s">
        <v>164</v>
      </c>
      <c r="K17" t="s">
        <v>141</v>
      </c>
    </row>
    <row r="18" spans="10:17">
      <c r="J18" t="s">
        <v>165</v>
      </c>
      <c r="K18" t="s">
        <v>147</v>
      </c>
    </row>
    <row r="19" spans="10:17">
      <c r="J19" t="s">
        <v>166</v>
      </c>
      <c r="K19" t="s">
        <v>134</v>
      </c>
      <c r="P19" t="s">
        <v>167</v>
      </c>
    </row>
    <row r="20" spans="10:17">
      <c r="J20" t="s">
        <v>168</v>
      </c>
      <c r="K20" t="s">
        <v>134</v>
      </c>
      <c r="P20" t="s">
        <v>82</v>
      </c>
      <c r="Q20" s="18">
        <v>0.25</v>
      </c>
    </row>
    <row r="21" spans="10:17">
      <c r="J21" t="s">
        <v>169</v>
      </c>
      <c r="K21" t="s">
        <v>141</v>
      </c>
      <c r="P21" t="s">
        <v>110</v>
      </c>
      <c r="Q21" s="18">
        <v>0.15</v>
      </c>
    </row>
    <row r="22" spans="10:17">
      <c r="J22" t="s">
        <v>170</v>
      </c>
      <c r="K22" t="s">
        <v>141</v>
      </c>
      <c r="P22" t="s">
        <v>171</v>
      </c>
      <c r="Q22" s="18">
        <v>0.1</v>
      </c>
    </row>
    <row r="23" spans="10:17">
      <c r="J23" t="s">
        <v>172</v>
      </c>
      <c r="K23" t="s">
        <v>147</v>
      </c>
    </row>
    <row r="24" spans="10:17">
      <c r="J24" t="s">
        <v>173</v>
      </c>
      <c r="K24" t="s">
        <v>141</v>
      </c>
      <c r="P24" t="s">
        <v>174</v>
      </c>
    </row>
    <row r="25" spans="10:17">
      <c r="J25" t="s">
        <v>175</v>
      </c>
      <c r="K25" t="s">
        <v>141</v>
      </c>
      <c r="P25" t="s">
        <v>176</v>
      </c>
      <c r="Q25" s="18">
        <v>0.25</v>
      </c>
    </row>
    <row r="26" spans="10:17">
      <c r="J26" t="s">
        <v>177</v>
      </c>
      <c r="K26" t="s">
        <v>141</v>
      </c>
      <c r="P26" t="s">
        <v>83</v>
      </c>
      <c r="Q26" s="18">
        <v>0.15</v>
      </c>
    </row>
    <row r="27" spans="10:17">
      <c r="J27" t="s">
        <v>178</v>
      </c>
      <c r="K27" t="s">
        <v>141</v>
      </c>
    </row>
    <row r="28" spans="10:17">
      <c r="J28" t="s">
        <v>179</v>
      </c>
      <c r="K28" t="s">
        <v>147</v>
      </c>
    </row>
    <row r="29" spans="10:17">
      <c r="P29" t="s">
        <v>180</v>
      </c>
    </row>
    <row r="30" spans="10:17">
      <c r="P30" t="s">
        <v>84</v>
      </c>
    </row>
    <row r="31" spans="10:17">
      <c r="P31" t="s">
        <v>181</v>
      </c>
    </row>
    <row r="33" spans="16:16">
      <c r="P33" t="s">
        <v>182</v>
      </c>
    </row>
    <row r="34" spans="16:16">
      <c r="P34" t="s">
        <v>86</v>
      </c>
    </row>
    <row r="35" spans="16:16">
      <c r="P35" t="s">
        <v>183</v>
      </c>
    </row>
    <row r="37" spans="16:16">
      <c r="P37" t="s">
        <v>184</v>
      </c>
    </row>
    <row r="38" spans="16:16">
      <c r="P38" t="s">
        <v>87</v>
      </c>
    </row>
    <row r="39" spans="16:16">
      <c r="P39" t="s">
        <v>185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Z77"/>
  <sheetViews>
    <sheetView topLeftCell="B41" zoomScale="80" zoomScaleNormal="80" workbookViewId="0">
      <selection activeCell="E56" sqref="E5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69" t="s">
        <v>186</v>
      </c>
      <c r="F2" s="69" t="s">
        <v>187</v>
      </c>
    </row>
    <row r="3" spans="1:12" ht="43.15">
      <c r="E3" s="68" t="s">
        <v>188</v>
      </c>
      <c r="F3" s="67" t="s">
        <v>189</v>
      </c>
    </row>
    <row r="4" spans="1:12" ht="43.15">
      <c r="E4" s="68" t="s">
        <v>190</v>
      </c>
      <c r="F4" s="67" t="s">
        <v>191</v>
      </c>
    </row>
    <row r="5" spans="1:12" ht="144">
      <c r="E5" s="68" t="s">
        <v>192</v>
      </c>
      <c r="F5" s="67" t="s">
        <v>193</v>
      </c>
    </row>
    <row r="6" spans="1:12" ht="43.15">
      <c r="E6" s="68" t="s">
        <v>194</v>
      </c>
      <c r="F6" s="67" t="s">
        <v>195</v>
      </c>
    </row>
    <row r="7" spans="1:12" ht="72">
      <c r="E7" s="68" t="s">
        <v>196</v>
      </c>
      <c r="F7" s="67" t="s">
        <v>197</v>
      </c>
    </row>
    <row r="8" spans="1:12" ht="57.6">
      <c r="E8" s="68" t="s">
        <v>198</v>
      </c>
      <c r="F8" s="67" t="s">
        <v>199</v>
      </c>
    </row>
    <row r="9" spans="1:12" ht="72">
      <c r="E9" s="68" t="s">
        <v>200</v>
      </c>
      <c r="F9" s="67" t="s">
        <v>201</v>
      </c>
    </row>
    <row r="11" spans="1:12">
      <c r="B11" s="303" t="s">
        <v>202</v>
      </c>
      <c r="C11" s="303"/>
      <c r="D11" s="303"/>
      <c r="E11" s="303"/>
      <c r="F11" s="303"/>
      <c r="G11" s="303"/>
      <c r="H11" s="303"/>
      <c r="I11" s="303"/>
      <c r="J11" s="303"/>
      <c r="K11" s="303"/>
      <c r="L11" s="303"/>
    </row>
    <row r="12" spans="1:12">
      <c r="B12" s="303"/>
      <c r="C12" s="303"/>
      <c r="D12" s="303"/>
      <c r="E12" s="303"/>
      <c r="F12" s="303"/>
      <c r="G12" s="303"/>
      <c r="H12" s="303"/>
      <c r="I12" s="303"/>
      <c r="J12" s="303"/>
      <c r="K12" s="303"/>
      <c r="L12" s="303"/>
    </row>
    <row r="13" spans="1:12" ht="23.45">
      <c r="B13" s="304" t="s">
        <v>203</v>
      </c>
      <c r="C13" s="304"/>
      <c r="D13" s="304"/>
      <c r="E13" s="304"/>
      <c r="F13" s="304"/>
      <c r="G13" s="304"/>
      <c r="H13" s="304"/>
      <c r="I13" s="304"/>
      <c r="J13" s="304"/>
      <c r="K13" s="304"/>
      <c r="L13" s="304"/>
    </row>
    <row r="15" spans="1:12" ht="28.9">
      <c r="A15" s="38" t="s">
        <v>204</v>
      </c>
      <c r="B15" s="39">
        <v>1</v>
      </c>
      <c r="C15" s="289" t="s">
        <v>205</v>
      </c>
      <c r="D15" s="290"/>
      <c r="E15" s="290"/>
      <c r="F15" s="290"/>
      <c r="G15" s="290"/>
      <c r="H15" s="290"/>
      <c r="I15" s="290"/>
      <c r="J15" s="290"/>
      <c r="K15" s="290"/>
      <c r="L15" s="290"/>
    </row>
    <row r="16" spans="1:12" ht="18.600000000000001" thickBot="1">
      <c r="C16" s="281"/>
      <c r="D16" s="282"/>
      <c r="E16" s="282"/>
      <c r="F16" s="282"/>
      <c r="G16" s="282"/>
      <c r="H16" s="282"/>
      <c r="I16" s="282"/>
      <c r="J16" s="282"/>
      <c r="K16" s="282"/>
      <c r="L16" s="282"/>
    </row>
    <row r="17" spans="1:12" ht="18.600000000000001" thickBot="1">
      <c r="B17" s="305" t="s">
        <v>206</v>
      </c>
      <c r="C17" s="306"/>
      <c r="D17" s="306"/>
      <c r="E17" s="306"/>
      <c r="F17" s="307"/>
      <c r="G17" s="40"/>
      <c r="H17" s="305" t="s">
        <v>207</v>
      </c>
      <c r="I17" s="308"/>
      <c r="J17" s="308"/>
      <c r="K17" s="308"/>
      <c r="L17" s="309"/>
    </row>
    <row r="18" spans="1:12" ht="23.45">
      <c r="B18" s="41" t="s">
        <v>208</v>
      </c>
      <c r="C18" s="295" t="s">
        <v>54</v>
      </c>
      <c r="D18" s="296"/>
      <c r="E18" s="296"/>
      <c r="F18" s="297"/>
      <c r="G18" s="40"/>
      <c r="H18" s="41" t="s">
        <v>208</v>
      </c>
      <c r="I18" s="298" t="s">
        <v>54</v>
      </c>
      <c r="J18" s="298"/>
      <c r="K18" s="298"/>
      <c r="L18" s="299"/>
    </row>
    <row r="19" spans="1:12" ht="18">
      <c r="B19" s="42">
        <v>100</v>
      </c>
      <c r="C19" s="43" t="s">
        <v>144</v>
      </c>
      <c r="D19" s="300" t="s">
        <v>209</v>
      </c>
      <c r="E19" s="301"/>
      <c r="F19" s="302"/>
      <c r="G19" s="44"/>
      <c r="H19" s="42">
        <v>100</v>
      </c>
      <c r="I19" s="43" t="s">
        <v>210</v>
      </c>
      <c r="J19" s="300" t="s">
        <v>211</v>
      </c>
      <c r="K19" s="301"/>
      <c r="L19" s="302"/>
    </row>
    <row r="20" spans="1:12" ht="18">
      <c r="B20" s="42">
        <v>80</v>
      </c>
      <c r="C20" s="45" t="s">
        <v>138</v>
      </c>
      <c r="D20" s="283" t="s">
        <v>212</v>
      </c>
      <c r="E20" s="284"/>
      <c r="F20" s="285"/>
      <c r="G20" s="44"/>
      <c r="H20" s="42">
        <v>80</v>
      </c>
      <c r="I20" s="45" t="s">
        <v>213</v>
      </c>
      <c r="J20" s="283" t="s">
        <v>214</v>
      </c>
      <c r="K20" s="284"/>
      <c r="L20" s="285"/>
    </row>
    <row r="21" spans="1:12" ht="18">
      <c r="B21" s="42">
        <v>60</v>
      </c>
      <c r="C21" s="46" t="s">
        <v>133</v>
      </c>
      <c r="D21" s="283" t="s">
        <v>215</v>
      </c>
      <c r="E21" s="284"/>
      <c r="F21" s="285"/>
      <c r="G21" s="44"/>
      <c r="H21" s="42">
        <v>60</v>
      </c>
      <c r="I21" s="46" t="s">
        <v>216</v>
      </c>
      <c r="J21" s="283" t="s">
        <v>217</v>
      </c>
      <c r="K21" s="284"/>
      <c r="L21" s="285"/>
    </row>
    <row r="22" spans="1:12" ht="18">
      <c r="B22" s="42">
        <v>40</v>
      </c>
      <c r="C22" s="47" t="s">
        <v>127</v>
      </c>
      <c r="D22" s="283" t="s">
        <v>218</v>
      </c>
      <c r="E22" s="284"/>
      <c r="F22" s="285"/>
      <c r="G22" s="44"/>
      <c r="H22" s="42">
        <v>40</v>
      </c>
      <c r="I22" s="47" t="s">
        <v>219</v>
      </c>
      <c r="J22" s="283" t="s">
        <v>220</v>
      </c>
      <c r="K22" s="284"/>
      <c r="L22" s="285"/>
    </row>
    <row r="23" spans="1:12" ht="18.600000000000001" thickBot="1">
      <c r="B23" s="48">
        <v>20</v>
      </c>
      <c r="C23" s="49" t="s">
        <v>121</v>
      </c>
      <c r="D23" s="286" t="s">
        <v>221</v>
      </c>
      <c r="E23" s="287"/>
      <c r="F23" s="288"/>
      <c r="G23" s="44"/>
      <c r="H23" s="48">
        <v>20</v>
      </c>
      <c r="I23" s="49" t="s">
        <v>222</v>
      </c>
      <c r="J23" s="286" t="s">
        <v>223</v>
      </c>
      <c r="K23" s="287"/>
      <c r="L23" s="288"/>
    </row>
    <row r="24" spans="1:12">
      <c r="B24" s="40" t="s">
        <v>224</v>
      </c>
      <c r="C24" s="40"/>
      <c r="D24" s="40"/>
      <c r="E24" s="40"/>
      <c r="F24" s="40"/>
      <c r="G24" s="40"/>
      <c r="H24" s="40" t="s">
        <v>224</v>
      </c>
      <c r="I24" s="40"/>
      <c r="J24" s="40"/>
      <c r="K24" s="40"/>
      <c r="L24" s="40"/>
    </row>
    <row r="27" spans="1:12" ht="28.9">
      <c r="A27" s="38" t="s">
        <v>204</v>
      </c>
      <c r="B27" s="39">
        <v>2</v>
      </c>
      <c r="C27" s="289" t="s">
        <v>118</v>
      </c>
      <c r="D27" s="290"/>
      <c r="E27" s="290"/>
      <c r="F27" s="290"/>
      <c r="G27" s="290"/>
      <c r="H27" s="290"/>
      <c r="I27" s="290"/>
      <c r="J27" s="290"/>
      <c r="K27" s="290"/>
      <c r="L27" s="290"/>
    </row>
    <row r="28" spans="1:12">
      <c r="B28" s="40"/>
      <c r="C28" s="40"/>
      <c r="D28" s="40"/>
      <c r="E28" s="40"/>
      <c r="F28" s="40"/>
      <c r="G28" s="40"/>
      <c r="H28" s="40"/>
      <c r="I28" s="40"/>
      <c r="J28" s="40"/>
      <c r="K28" s="50"/>
      <c r="L28" s="50"/>
    </row>
    <row r="29" spans="1:12" ht="18">
      <c r="B29" s="291" t="s">
        <v>225</v>
      </c>
      <c r="C29" s="292"/>
      <c r="D29" s="292"/>
      <c r="E29" s="292"/>
      <c r="F29" s="292"/>
      <c r="G29" s="292"/>
      <c r="H29" s="292"/>
      <c r="I29" s="292"/>
      <c r="J29" s="292"/>
      <c r="K29" s="293"/>
      <c r="L29" s="50"/>
    </row>
    <row r="30" spans="1:12" ht="17.45">
      <c r="B30" s="294" t="s">
        <v>226</v>
      </c>
      <c r="C30" s="294"/>
      <c r="D30" s="294" t="s">
        <v>227</v>
      </c>
      <c r="E30" s="294"/>
      <c r="F30" s="294" t="s">
        <v>126</v>
      </c>
      <c r="G30" s="294"/>
      <c r="H30" s="294"/>
      <c r="I30" s="294"/>
      <c r="J30" s="294"/>
      <c r="K30" s="294"/>
    </row>
    <row r="31" spans="1:12" ht="18">
      <c r="B31" s="51">
        <v>100</v>
      </c>
      <c r="C31" s="52" t="s">
        <v>149</v>
      </c>
      <c r="D31" s="280" t="s">
        <v>228</v>
      </c>
      <c r="E31" s="280"/>
      <c r="F31" s="280" t="s">
        <v>162</v>
      </c>
      <c r="G31" s="280"/>
      <c r="H31" s="280"/>
      <c r="I31" s="280"/>
      <c r="J31" s="280"/>
      <c r="K31" s="280"/>
    </row>
    <row r="32" spans="1:12" ht="18">
      <c r="B32" s="51">
        <v>80</v>
      </c>
      <c r="C32" s="53" t="s">
        <v>143</v>
      </c>
      <c r="D32" s="280" t="s">
        <v>229</v>
      </c>
      <c r="E32" s="280"/>
      <c r="F32" s="280" t="s">
        <v>230</v>
      </c>
      <c r="G32" s="280"/>
      <c r="H32" s="280"/>
      <c r="I32" s="280"/>
      <c r="J32" s="280"/>
      <c r="K32" s="280"/>
    </row>
    <row r="33" spans="1:26" ht="18">
      <c r="B33" s="51">
        <v>60</v>
      </c>
      <c r="C33" s="54" t="s">
        <v>137</v>
      </c>
      <c r="D33" s="280" t="s">
        <v>231</v>
      </c>
      <c r="E33" s="280"/>
      <c r="F33" s="280" t="s">
        <v>232</v>
      </c>
      <c r="G33" s="280"/>
      <c r="H33" s="280"/>
      <c r="I33" s="280"/>
      <c r="J33" s="280"/>
      <c r="K33" s="280"/>
    </row>
    <row r="34" spans="1:26" ht="18">
      <c r="B34" s="51">
        <v>40</v>
      </c>
      <c r="C34" s="55" t="s">
        <v>131</v>
      </c>
      <c r="D34" s="280" t="s">
        <v>233</v>
      </c>
      <c r="E34" s="280"/>
      <c r="F34" s="280" t="s">
        <v>234</v>
      </c>
      <c r="G34" s="280"/>
      <c r="H34" s="280"/>
      <c r="I34" s="280"/>
      <c r="J34" s="280"/>
      <c r="K34" s="280"/>
    </row>
    <row r="35" spans="1:26" ht="18">
      <c r="B35" s="51">
        <v>20</v>
      </c>
      <c r="C35" s="56" t="s">
        <v>125</v>
      </c>
      <c r="D35" s="280" t="s">
        <v>235</v>
      </c>
      <c r="E35" s="280"/>
      <c r="F35" s="280" t="s">
        <v>154</v>
      </c>
      <c r="G35" s="280"/>
      <c r="H35" s="280"/>
      <c r="I35" s="280"/>
      <c r="J35" s="280"/>
      <c r="K35" s="280"/>
    </row>
    <row r="38" spans="1:26" ht="28.9">
      <c r="A38" s="38" t="s">
        <v>204</v>
      </c>
      <c r="B38" s="39"/>
      <c r="C38" s="281" t="s">
        <v>236</v>
      </c>
      <c r="D38" s="282"/>
      <c r="E38" s="282"/>
      <c r="F38" s="282"/>
      <c r="G38" s="282"/>
      <c r="H38" s="282"/>
      <c r="I38" s="282"/>
      <c r="J38" s="282"/>
      <c r="K38" s="282"/>
      <c r="L38" s="282"/>
      <c r="X38" s="5"/>
      <c r="Y38" s="57"/>
    </row>
    <row r="39" spans="1:26">
      <c r="X39" s="5"/>
      <c r="Y39" s="57"/>
    </row>
    <row r="40" spans="1:26" ht="151.15" thickBot="1">
      <c r="B40" s="58" t="s">
        <v>237</v>
      </c>
      <c r="C40" s="59" t="s">
        <v>238</v>
      </c>
      <c r="D40" s="59" t="s">
        <v>239</v>
      </c>
      <c r="E40" s="58" t="s">
        <v>240</v>
      </c>
      <c r="F40" s="58" t="s">
        <v>241</v>
      </c>
      <c r="G40" s="58" t="s">
        <v>242</v>
      </c>
      <c r="H40" s="58" t="s">
        <v>243</v>
      </c>
      <c r="I40" s="58" t="s">
        <v>244</v>
      </c>
      <c r="J40" s="58" t="s">
        <v>245</v>
      </c>
      <c r="K40" s="58" t="s">
        <v>246</v>
      </c>
      <c r="L40" s="58" t="s">
        <v>247</v>
      </c>
      <c r="M40" s="58" t="s">
        <v>248</v>
      </c>
      <c r="N40" s="58" t="s">
        <v>249</v>
      </c>
      <c r="O40" s="58" t="s">
        <v>250</v>
      </c>
      <c r="P40" s="58" t="s">
        <v>251</v>
      </c>
      <c r="Q40" s="58" t="s">
        <v>252</v>
      </c>
      <c r="R40" s="58" t="s">
        <v>253</v>
      </c>
      <c r="S40" s="58" t="s">
        <v>254</v>
      </c>
      <c r="T40" s="58" t="s">
        <v>255</v>
      </c>
      <c r="U40" s="58" t="s">
        <v>256</v>
      </c>
      <c r="V40" s="58" t="s">
        <v>257</v>
      </c>
      <c r="W40" s="58" t="s">
        <v>258</v>
      </c>
      <c r="X40" s="60" t="s">
        <v>259</v>
      </c>
      <c r="Y40" s="61" t="s">
        <v>260</v>
      </c>
      <c r="Z40" s="61" t="s">
        <v>260</v>
      </c>
    </row>
    <row r="41" spans="1:26" ht="15">
      <c r="B41" s="62"/>
      <c r="C41" s="63"/>
      <c r="D41" s="63"/>
      <c r="E41" s="62"/>
      <c r="F41" s="62"/>
      <c r="G41" s="62"/>
      <c r="H41" s="62"/>
      <c r="I41" s="62"/>
      <c r="J41" s="62"/>
      <c r="K41" s="62"/>
      <c r="L41" s="62"/>
      <c r="M41" s="62"/>
      <c r="N41" s="62"/>
      <c r="O41" s="62"/>
      <c r="P41" s="62"/>
      <c r="Q41" s="62"/>
      <c r="R41" s="62"/>
      <c r="S41" s="62"/>
      <c r="T41" s="62"/>
      <c r="U41" s="62"/>
      <c r="V41" s="62"/>
      <c r="W41" s="62"/>
      <c r="X41" s="64">
        <f>COUNTIF(E41:W41,"SI")</f>
        <v>0</v>
      </c>
      <c r="Y41" s="65" t="str">
        <f>IF(OR(T41="SI",X41&gt;11),"100",IF(X41&gt;5,"80",IF(X41&gt;0,"60","")))</f>
        <v/>
      </c>
      <c r="Z41" s="66" t="str">
        <f>IF(OR(T41="SI",X41&gt;11),"CATASTRÓFICO",IF(X41&gt;5,"MAYOR",IF(X41&gt;0,"MODERADO","")))</f>
        <v/>
      </c>
    </row>
    <row r="45" spans="1:26" ht="23.45">
      <c r="A45" s="275" t="s">
        <v>261</v>
      </c>
      <c r="B45" s="275"/>
      <c r="C45" s="275"/>
      <c r="D45" s="275"/>
      <c r="E45" s="275"/>
      <c r="F45" s="275"/>
      <c r="G45" s="275"/>
      <c r="H45" s="275"/>
      <c r="I45" s="275"/>
      <c r="J45" s="275"/>
    </row>
    <row r="46" spans="1:26">
      <c r="C46" s="19"/>
      <c r="D46" s="5"/>
      <c r="E46" s="5"/>
      <c r="F46" s="5"/>
      <c r="G46" s="5"/>
      <c r="H46" s="5"/>
    </row>
    <row r="47" spans="1:26" ht="15.6">
      <c r="B47" s="267" t="s">
        <v>205</v>
      </c>
      <c r="C47" s="79" t="s">
        <v>144</v>
      </c>
      <c r="D47" s="82"/>
      <c r="E47" s="93"/>
      <c r="F47" s="83"/>
      <c r="G47" s="93"/>
      <c r="H47" s="84"/>
      <c r="J47" s="278" t="s">
        <v>262</v>
      </c>
    </row>
    <row r="48" spans="1:26" ht="15.6">
      <c r="B48" s="267"/>
      <c r="C48" s="80">
        <v>1</v>
      </c>
      <c r="D48" s="85"/>
      <c r="E48" s="94"/>
      <c r="F48" s="78"/>
      <c r="G48" s="94"/>
      <c r="H48" s="86"/>
      <c r="J48" s="279"/>
    </row>
    <row r="49" spans="2:10" ht="15.6">
      <c r="B49" s="267"/>
      <c r="C49" s="79" t="s">
        <v>138</v>
      </c>
      <c r="D49" s="99"/>
      <c r="E49" s="100"/>
      <c r="F49" s="83"/>
      <c r="G49" s="93"/>
      <c r="H49" s="84"/>
      <c r="J49" s="268" t="s">
        <v>147</v>
      </c>
    </row>
    <row r="50" spans="2:10" ht="15.6">
      <c r="B50" s="267"/>
      <c r="C50" s="80">
        <v>0.8</v>
      </c>
      <c r="D50" s="101"/>
      <c r="E50" s="102"/>
      <c r="F50" s="91"/>
      <c r="G50" s="98"/>
      <c r="H50" s="92"/>
      <c r="J50" s="269"/>
    </row>
    <row r="51" spans="2:10" ht="15.6">
      <c r="B51" s="267"/>
      <c r="C51" s="79" t="s">
        <v>133</v>
      </c>
      <c r="D51" s="87"/>
      <c r="E51" s="95"/>
      <c r="F51" s="77"/>
      <c r="G51" s="94"/>
      <c r="H51" s="86"/>
      <c r="J51" s="270" t="s">
        <v>141</v>
      </c>
    </row>
    <row r="52" spans="2:10" ht="15.6">
      <c r="B52" s="267"/>
      <c r="C52" s="80">
        <v>0.6</v>
      </c>
      <c r="D52" s="87"/>
      <c r="E52" s="95"/>
      <c r="F52" s="77"/>
      <c r="G52" s="94"/>
      <c r="H52" s="86"/>
      <c r="J52" s="271"/>
    </row>
    <row r="53" spans="2:10" ht="15.6">
      <c r="B53" s="267"/>
      <c r="C53" s="79" t="s">
        <v>127</v>
      </c>
      <c r="D53" s="103"/>
      <c r="E53" s="100"/>
      <c r="F53" s="104"/>
      <c r="G53" s="93"/>
      <c r="H53" s="84"/>
      <c r="J53" s="272" t="s">
        <v>134</v>
      </c>
    </row>
    <row r="54" spans="2:10" ht="15.6">
      <c r="B54" s="267"/>
      <c r="C54" s="80">
        <v>0.4</v>
      </c>
      <c r="D54" s="89"/>
      <c r="E54" s="102"/>
      <c r="F54" s="90"/>
      <c r="G54" s="98"/>
      <c r="H54" s="92"/>
      <c r="J54" s="273"/>
    </row>
    <row r="55" spans="2:10" ht="15.6">
      <c r="B55" s="267"/>
      <c r="C55" s="81" t="s">
        <v>121</v>
      </c>
      <c r="D55" s="88"/>
      <c r="E55" s="96"/>
      <c r="F55" s="77"/>
      <c r="G55" s="94"/>
      <c r="H55" s="86"/>
      <c r="J55" s="276" t="s">
        <v>124</v>
      </c>
    </row>
    <row r="56" spans="2:10" ht="15.6">
      <c r="B56" s="267"/>
      <c r="C56" s="80">
        <v>0.2</v>
      </c>
      <c r="D56" s="89"/>
      <c r="E56" s="97"/>
      <c r="F56" s="90"/>
      <c r="G56" s="98"/>
      <c r="H56" s="92"/>
      <c r="J56" s="277"/>
    </row>
    <row r="57" spans="2:10" ht="17.45">
      <c r="D57" s="70" t="s">
        <v>125</v>
      </c>
      <c r="E57" s="74" t="s">
        <v>131</v>
      </c>
      <c r="F57" s="74" t="s">
        <v>137</v>
      </c>
      <c r="G57" s="76" t="s">
        <v>143</v>
      </c>
      <c r="H57" s="71" t="s">
        <v>149</v>
      </c>
    </row>
    <row r="58" spans="2:10">
      <c r="D58" s="72">
        <v>0.2</v>
      </c>
      <c r="E58" s="75">
        <v>0.4</v>
      </c>
      <c r="F58" s="75">
        <v>0.6</v>
      </c>
      <c r="G58" s="75">
        <v>0.8</v>
      </c>
      <c r="H58" s="73">
        <v>1</v>
      </c>
    </row>
    <row r="59" spans="2:10" ht="23.45">
      <c r="D59" s="274" t="s">
        <v>118</v>
      </c>
      <c r="E59" s="274"/>
      <c r="F59" s="274"/>
      <c r="G59" s="274"/>
      <c r="H59" s="274"/>
    </row>
    <row r="63" spans="2:10">
      <c r="D63" s="265" t="s">
        <v>263</v>
      </c>
      <c r="E63" s="265"/>
      <c r="F63" s="265"/>
    </row>
    <row r="64" spans="2:10">
      <c r="D64" s="107" t="s">
        <v>264</v>
      </c>
      <c r="E64" s="107" t="s">
        <v>265</v>
      </c>
      <c r="F64" s="107" t="s">
        <v>266</v>
      </c>
    </row>
    <row r="65" spans="4:6" ht="86.45">
      <c r="D65" s="106" t="s">
        <v>267</v>
      </c>
      <c r="E65" s="67" t="s">
        <v>268</v>
      </c>
      <c r="F65" s="67" t="s">
        <v>269</v>
      </c>
    </row>
    <row r="66" spans="4:6" ht="57.6">
      <c r="D66" s="106" t="s">
        <v>270</v>
      </c>
      <c r="E66" s="67" t="s">
        <v>271</v>
      </c>
      <c r="F66" s="106" t="s">
        <v>272</v>
      </c>
    </row>
    <row r="67" spans="4:6" ht="57.6">
      <c r="D67" s="106" t="s">
        <v>273</v>
      </c>
      <c r="E67" s="106" t="s">
        <v>274</v>
      </c>
      <c r="F67" s="106" t="s">
        <v>275</v>
      </c>
    </row>
    <row r="69" spans="4:6" ht="30" customHeight="1">
      <c r="D69" s="68" t="s">
        <v>276</v>
      </c>
      <c r="E69" s="266" t="s">
        <v>277</v>
      </c>
      <c r="F69" s="266"/>
    </row>
    <row r="70" spans="4:6" ht="30" customHeight="1">
      <c r="D70" s="68" t="s">
        <v>278</v>
      </c>
      <c r="E70" s="266" t="s">
        <v>279</v>
      </c>
      <c r="F70" s="266"/>
    </row>
    <row r="73" spans="4:6">
      <c r="E73" s="108" t="s">
        <v>262</v>
      </c>
      <c r="F73" s="108" t="s">
        <v>280</v>
      </c>
    </row>
    <row r="74" spans="4:6" ht="28.9">
      <c r="E74" s="109" t="s">
        <v>281</v>
      </c>
      <c r="F74" s="110" t="s">
        <v>282</v>
      </c>
    </row>
    <row r="75" spans="4:6" ht="28.9">
      <c r="E75" s="111" t="s">
        <v>283</v>
      </c>
      <c r="F75" s="110" t="s">
        <v>284</v>
      </c>
    </row>
    <row r="76" spans="4:6" ht="28.9">
      <c r="E76" s="112" t="s">
        <v>138</v>
      </c>
      <c r="F76" s="110" t="s">
        <v>284</v>
      </c>
    </row>
    <row r="77" spans="4:6" ht="28.9">
      <c r="E77" s="113" t="s">
        <v>285</v>
      </c>
      <c r="F77" s="110" t="s">
        <v>284</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SharedWithUsers xmlns="d8efec78-3424-4c97-abf4-c2ff1d9e6d03">
      <UserInfo>
        <DisplayName/>
        <AccountId xsi:nil="true"/>
        <AccountType/>
      </UserInfo>
    </SharedWithUsers>
  </documentManagement>
</p:properties>
</file>

<file path=customXml/itemProps1.xml><?xml version="1.0" encoding="utf-8"?>
<ds:datastoreItem xmlns:ds="http://schemas.openxmlformats.org/officeDocument/2006/customXml" ds:itemID="{7D9F54B3-1A38-4BD0-B4FC-6435DBFDEF35}"/>
</file>

<file path=customXml/itemProps2.xml><?xml version="1.0" encoding="utf-8"?>
<ds:datastoreItem xmlns:ds="http://schemas.openxmlformats.org/officeDocument/2006/customXml" ds:itemID="{8F4B51BE-A95C-4882-99ED-5A507A0A03D1}"/>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Paola Andrea Arias Cabrera</cp:lastModifiedBy>
  <cp:revision/>
  <dcterms:created xsi:type="dcterms:W3CDTF">2021-05-10T15:52:34Z</dcterms:created>
  <dcterms:modified xsi:type="dcterms:W3CDTF">2026-06-01T18:19:38Z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14960600</vt:r8>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ies>
</file>