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
    </mc:Choice>
  </mc:AlternateContent>
  <xr:revisionPtr revIDLastSave="46" documentId="13_ncr:1_{9B623010-DF3A-4D9F-9EB2-444C8C830211}" xr6:coauthVersionLast="47" xr6:coauthVersionMax="47" xr10:uidLastSave="{38A42375-F14E-4EE2-B1C5-875895BFB7AF}"/>
  <bookViews>
    <workbookView xWindow="-108" yWindow="-108" windowWidth="23256" windowHeight="12456" tabRatio="789" firstSheet="1" activeTab="1" xr2:uid="{E9951750-6718-4E65-99C4-7D8C6E70D595}"/>
  </bookViews>
  <sheets>
    <sheet name="CONTROL DE CAMBIOS" sheetId="11" r:id="rId1"/>
    <sheet name="Riesgos Fiscales #1" sheetId="10" r:id="rId2"/>
    <sheet name="Datos" sheetId="5" r:id="rId3"/>
    <sheet name="Instructivo" sheetId="4" r:id="rId4"/>
  </sheets>
  <definedNames>
    <definedName name="_xlnm.Print_Area" localSheetId="1">'Riesgos Fiscales #1'!$A$1:$BB$21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0" l="1"/>
  <c r="AF18" i="10" l="1"/>
  <c r="AF17" i="10"/>
  <c r="AF19" i="10"/>
  <c r="AA19" i="10"/>
  <c r="X19" i="10"/>
  <c r="AA18" i="10"/>
  <c r="X18" i="10"/>
  <c r="AA17" i="10"/>
  <c r="X17" i="10"/>
  <c r="L17" i="10"/>
  <c r="H17" i="10"/>
  <c r="I17" i="10" s="1"/>
  <c r="AI17" i="10" l="1"/>
  <c r="AG18" i="10" s="1"/>
  <c r="M17" i="10"/>
  <c r="AK17" i="10" s="1"/>
  <c r="N17" i="10"/>
  <c r="O17" i="10" s="1"/>
  <c r="AG17" i="10"/>
  <c r="AH17" i="10" s="1"/>
  <c r="AJ17" i="10" l="1"/>
  <c r="AL17" i="10" s="1"/>
  <c r="AM17" i="10" s="1"/>
  <c r="AK18" i="10"/>
  <c r="AI18" i="10"/>
  <c r="AG19" i="10" s="1"/>
  <c r="AI19" i="10" s="1"/>
  <c r="AH18" i="10"/>
  <c r="AH19" i="10" l="1"/>
  <c r="AJ18" i="10"/>
  <c r="AL18" i="10" s="1"/>
  <c r="AM18" i="10" s="1"/>
  <c r="AK19" i="10"/>
  <c r="AJ19" i="10" l="1"/>
  <c r="AL19" i="10" s="1"/>
  <c r="AM19" i="10"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<sst xmlns="http://schemas.openxmlformats.org/spreadsheetml/2006/main" count="377" uniqueCount="286">
  <si>
    <t>CONTROL DE CAMBIOS</t>
  </si>
  <si>
    <t>A continuación se presentan los cambios realizados de los riesgos en el p roceso</t>
  </si>
  <si>
    <t xml:space="preserve">FECHA </t>
  </si>
  <si>
    <t>CAMBIO REALIZADO</t>
  </si>
  <si>
    <t>Se actualiza la acción de fortalecimiento, quedando definida como: Socializar una (1) vez por semestre el documento interno de publicación de la información de la ejecución contractual en el SECOP II con el fin de dar orientaciones frente a los soportes que hacen parte de la ejecución contractual así como el  procedimiento para incumplimientos contractuales, con el responsable: Gerente de contratación y fecha de implementación: 01/03/2026 al 15/12/2026</t>
  </si>
  <si>
    <t>Se podrán incluir más filas de acuerdo a la cambios realizados</t>
  </si>
  <si>
    <t xml:space="preserve">DIRECCIONAMIENTO ESTRATÉGICO </t>
  </si>
  <si>
    <t>CÓDIGO</t>
  </si>
  <si>
    <t>E-DES-FT-015</t>
  </si>
  <si>
    <t>VERSIÓN</t>
  </si>
  <si>
    <t>11</t>
  </si>
  <si>
    <t>MAPA DE RIESGOS DE GESTIÓN Y RIESGOS FISCALES</t>
  </si>
  <si>
    <t>PÁGINA</t>
  </si>
  <si>
    <t>1 DE 1</t>
  </si>
  <si>
    <t>VIGENTE DESDE</t>
  </si>
  <si>
    <t>Proceso</t>
  </si>
  <si>
    <t>GESTION CONTRACTUAL</t>
  </si>
  <si>
    <t>Objetivo del Proceso</t>
  </si>
  <si>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</si>
  <si>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Alcance</t>
  </si>
  <si>
    <t>El proceso inicia con la consolidación y aprobación del Plan Anual de Adquisiciones - PAA su desarrollo a traves de la estructuración, evaluación, contratación, supervisión y termina con la liquidación de los procesos contractuales cuando aplique.</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</si>
  <si>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</si>
  <si>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</si>
  <si>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</si>
  <si>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</si>
  <si>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</si>
  <si>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</si>
  <si>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</si>
  <si>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</si>
  <si>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</si>
  <si>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</si>
  <si>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</si>
  <si>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</si>
  <si>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</si>
  <si>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</si>
  <si>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</si>
  <si>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</si>
  <si>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</si>
  <si>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</si>
  <si>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</si>
  <si>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</si>
  <si>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</si>
  <si>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</si>
  <si>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</si>
  <si>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</si>
  <si>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</si>
  <si>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</si>
  <si>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</si>
  <si>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</si>
  <si>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</si>
  <si>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</si>
  <si>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</si>
  <si>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</si>
  <si>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</si>
  <si>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</si>
  <si>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</si>
  <si>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</si>
  <si>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</si>
  <si>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</si>
  <si>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</si>
  <si>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</si>
  <si>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</si>
  <si>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</si>
  <si>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</si>
  <si>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</si>
  <si>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</si>
  <si>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</si>
  <si>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</si>
  <si>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</si>
  <si>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</si>
  <si>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</si>
  <si>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</si>
  <si>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Desconocimiento frente a las obligaciones y responsabilidades de los/as supervisores/as de contrato</t>
  </si>
  <si>
    <t>Incumplimiento de las obligaciones contractuales ocasionado por la indebida supervisión del contrato</t>
  </si>
  <si>
    <t>Posibilidad de efecto dañoso sobre recursos públicos, debido a incumplimiento de las obligaciones contractuales ocasionado por la  indebida supervisión del contrato</t>
  </si>
  <si>
    <t>Afectación Menor o igual a 700 SMLMV</t>
  </si>
  <si>
    <t xml:space="preserve">La Gerencia de Contratación
</t>
  </si>
  <si>
    <t>Semestral</t>
  </si>
  <si>
    <t xml:space="preserve">Validar el desarrollo de capacitaciones frente a la debida supervisión contractual  </t>
  </si>
  <si>
    <t xml:space="preserve">Adelantar capacitaciones a los supervisores frente al correcto seguimiento de la ejecución contractual </t>
  </si>
  <si>
    <t xml:space="preserve"> En el caso de identificar que no se han realizado capacitaciones, la Gerencia de contratación, convocará antes de finalizar el semestre la respectiva sesión de capacitación</t>
  </si>
  <si>
    <t>Presentación socializada / lista de asistencia / anexos</t>
  </si>
  <si>
    <t>Preventivo</t>
  </si>
  <si>
    <t>Manual</t>
  </si>
  <si>
    <t>Documentado</t>
  </si>
  <si>
    <t>Manual de Supervisión e Interventoría A-GCO-MA-001</t>
  </si>
  <si>
    <t>Continua</t>
  </si>
  <si>
    <t>Con registro</t>
  </si>
  <si>
    <t>REDUCIR EL RIESGO</t>
  </si>
  <si>
    <t>Socializar una (1) vez por semestre el documento interno de publicación de la información de la ejecución contractual en el SECOP II con el fin de dar orientaciones frente a los soportes que hacen parte de la ejecución contractual así como el  procedimiento para incumplimientos contractuales</t>
  </si>
  <si>
    <t>Gerente de contratación</t>
  </si>
  <si>
    <t>01/03/2026 al 15/12/2026</t>
  </si>
  <si>
    <r>
      <rPr>
        <b/>
        <sz val="11"/>
        <color rgb="FF000000"/>
        <rFont val="Times New Roman"/>
      </rPr>
      <t xml:space="preserve">CONTROL 1
</t>
    </r>
    <r>
      <rPr>
        <sz val="11"/>
        <color rgb="FF000000"/>
        <rFont val="Times New Roman"/>
      </rPr>
      <t xml:space="preserve">
Se adelantó el 9 de marzo, capacitación a supervisores y apoyos a la supervisión en materia contractual y el correcto seguimiento a la ejecución contractual en la plataforma SECOP II, se indicó como se debe adelantar el seguimiento a las obligaciones contractuales, como se deben documentar en los respectivos informes de pago y evidencias que avalen los pagos realizados.
Se remite como evidencia acta con soportes de la capacitación adelantada el 9 de marzo.</t>
    </r>
  </si>
  <si>
    <t>Se adelantó capacitación el 9 de marzo frente al documento interno de publciaicón de información de la ejecución contractual y el modulo de pagos en la plataforma SECOP II lo anterior dirigido a supervisores ya apoyos a supervisión de los contratos suscritos por el instituto.
Se aporta como evidencia, acta de capacitación del 9 de marzo.</t>
  </si>
  <si>
    <t>No se materializó el riesgo</t>
  </si>
  <si>
    <t>N/A</t>
  </si>
  <si>
    <t>Control 1:
Se evidencia la aplicación del control con la capacitación realizada el día 9 de marzo. 
Control 2:
EL proceso presenta como muestra 3 informes por presunto incumplimiento contractual, tal como lo define el control. Sin embargo, 2 informe se encuentran en formato Word y sin firma
Control 3:
Se evidencia la correcta aplicación del control, con la Resolución 253/2026 por medio de la cual se declara el incumplimiento del contrato 1830 de 2025, tal como se encuentra definido en la matriz de riesgo del proceso
Acción de fortalecimiento:
Se realiza capacitación el 9 de marzo frente al documento interno de publicación de información de la ejecución contractual y el modulo de pagos en la plataforma SECOP
No se materializó el riesgo</t>
  </si>
  <si>
    <r>
      <rPr>
        <b/>
        <sz val="8"/>
        <color rgb="FF000000"/>
        <rFont val="Times New Roman"/>
      </rPr>
      <t xml:space="preserve">CONTROL 1
</t>
    </r>
    <r>
      <rPr>
        <sz val="8"/>
        <color rgb="FF000000"/>
        <rFont val="Times New Roman"/>
      </rPr>
      <t xml:space="preserve">Se evidenció la ejecución de la actividad de control. El proceso aportó el acta de capacitación del 9 de marzo de 2026 formato A-GDO-FT-004, convocada por la Gerente de Contratación, con lista de asistencia en formulario Forms, presentación socializada y documento interno A-GCO-DI-001 de publicación de la ejecución contractual en SECOP II, documento debidamente identificado y formalizado.
</t>
    </r>
    <r>
      <rPr>
        <b/>
        <sz val="8"/>
        <color rgb="FF000000"/>
        <rFont val="Times New Roman"/>
      </rPr>
      <t xml:space="preserve">CONTROL 2
</t>
    </r>
    <r>
      <rPr>
        <sz val="8"/>
        <color rgb="FF000000"/>
        <rFont val="Times New Roman"/>
      </rPr>
      <t xml:space="preserve">La evidencia aportada no permite verificar la ejecución de la actividad de control, debido a que dos (2) de los tres (3) informes de presunto incumplimiento aportados Contratos No. 2760 de 2025 y No. 1688 de 2025 se encuentran en formato Word y sin firma del supervisor responsable, condición que no garantiza su debida formalización e identificación conforme al diseño del control. El informe correspondiente al Contrato Nro. 0564 de 2024 fue aportado en formato PDF, utilizando el formato institucional A-GCO-FT-065.
</t>
    </r>
    <r>
      <rPr>
        <b/>
        <sz val="8"/>
        <color rgb="FF000000"/>
        <rFont val="Times New Roman"/>
      </rPr>
      <t xml:space="preserve">CONTROL 3
</t>
    </r>
    <r>
      <rPr>
        <sz val="8"/>
        <color rgb="FF000000"/>
        <rFont val="Times New Roman"/>
      </rPr>
      <t xml:space="preserve">Se evidenció la ejecución de la actividad de control. El proceso aportó la Resolución No. 253 del 17 de marzo de 2026 formato A-GJU-FT-001, debidamente suscrita por el Secretario General, mediante la cual se declara el incumplimiento del Contrato No. 1830 de 2025 y se ordena la afectación de la garantía correspondiente.
</t>
    </r>
    <r>
      <rPr>
        <b/>
        <sz val="8"/>
        <color rgb="FF000000"/>
        <rFont val="Times New Roman"/>
      </rPr>
      <t xml:space="preserve">ACCIONES PARA EL FORTALECIMIENTO DEL CONTROL
</t>
    </r>
    <r>
      <rPr>
        <sz val="8"/>
        <color rgb="FF000000"/>
        <rFont val="Times New Roman"/>
      </rPr>
      <t xml:space="preserve">Se evidenció la ejecución de la acción de fortalecimiento. El proceso aportó el acta de capacitación del 9 de marzo de 2026, mediante la cual se socializó el documento interno A-GCO-DI-001 sobre publicación de información de la ejecución contractual en SECOP II y la Circular 005 de 2026, dirigida a supervisores y apoyos a la supervisión de los contratos suscritos por la entidad.
</t>
    </r>
    <r>
      <rPr>
        <b/>
        <sz val="8"/>
        <color rgb="FF000000"/>
        <rFont val="Times New Roman"/>
      </rPr>
      <t xml:space="preserve">NO SE HA MATERIALIZADO EL RIESGO
</t>
    </r>
    <r>
      <rPr>
        <sz val="8"/>
        <color rgb="FF000000"/>
        <rFont val="Times New Roman"/>
      </rPr>
      <t xml:space="preserve">No se reportó materialización del riesgo durante el periodo evaluado.
</t>
    </r>
    <r>
      <rPr>
        <b/>
        <sz val="8"/>
        <color rgb="FF000000"/>
        <rFont val="Times New Roman"/>
      </rPr>
      <t xml:space="preserve">RECOMENDACIONES
</t>
    </r>
    <r>
      <rPr>
        <sz val="8"/>
        <color rgb="FF000000"/>
        <rFont val="Times New Roman"/>
      </rPr>
      <t xml:space="preserve">Se recomienda que los informes de presunto incumplimiento contractual sean elaborados en el formato institucional establecido A-GCO-FT-065 y debidamente firmados por el supervisor responsable, como condición indispensable para garantizar su formalización, identificación y trazabilidad conforme al diseño del control.
</t>
    </r>
  </si>
  <si>
    <t>El/la supervisor/a del contrato</t>
  </si>
  <si>
    <t>Cada vez que detecte posibles incumplimientos de las obligaciones contractuales</t>
  </si>
  <si>
    <t>Revisar las obligaciones contractuales que no se hayan cumplido por parte del contratista y las registra en el informe presentado al Comité de Supervisión e interventoría</t>
  </si>
  <si>
    <t>El/la supervisor/a responsable, una vez presenta un posible incumplimiento contractual presenta ante el Comité de Supervisión e interventoría, el informe respectivo con el fin de recibir las orientaciones respectivas para iniciar o no el proceso administrativo sancionatorio</t>
  </si>
  <si>
    <t>En el caso de identificar un presunto incumplimiento, se remite el caso a la gerencia de contratación para que se adelante el proceso administrativo sancionatorio por parte del/la Ordenador/a del Gasto</t>
  </si>
  <si>
    <t>Informe de Supervisión por presunto incumplimiento
Resolución por medio de la cual se resuelve el presunto incumplimiento (Cuando aplique)</t>
  </si>
  <si>
    <t>Correctivo</t>
  </si>
  <si>
    <r>
      <rPr>
        <sz val="11"/>
        <color rgb="FF000000"/>
        <rFont val="Times New Roman"/>
      </rPr>
      <t xml:space="preserve">
</t>
    </r>
    <r>
      <rPr>
        <b/>
        <sz val="11"/>
        <color rgb="FF000000"/>
        <rFont val="Times New Roman"/>
      </rPr>
      <t xml:space="preserve">CONTROL 2
</t>
    </r>
    <r>
      <rPr>
        <sz val="11"/>
        <color rgb="FF000000"/>
        <rFont val="Times New Roman"/>
      </rPr>
      <t xml:space="preserve">
Los supervisores designados al evidenciar un presunto incumplimiento contractual, remiten informe de presunto incumplimiento contractual para ser revisado por el abogado encargado de dar tramite a la solicitud, se remiten en versión word, los informes remitidos por presunto incumplimiento de los contratos relacioandos a continaución:
* Informe de presunto incumplimiento – CONTRATO DE PRESTACIÓN DE 
SERVICIOS Nro. 0564 de 2024.
* Informe de presunto incumplimiento Nro.2760 de 2025.
* Informe de presunto incumplimiento – Contrato de Prestación de Servicios Nro. 1688 de 2025.</t>
    </r>
  </si>
  <si>
    <t>El/la ordenador/a del gasto</t>
  </si>
  <si>
    <t>Cada vez que se presente un incumplimiento contractual</t>
  </si>
  <si>
    <t>Revisar los hechos que presuntamente están configurando un incumplimiento contractual</t>
  </si>
  <si>
    <t xml:space="preserve">Se adelanta proceso administrativo sancionatorio conforme a lo establecido en el procedimiento de Incumplimientos contractuales </t>
  </si>
  <si>
    <t>Se declara el incumplimiento contractual</t>
  </si>
  <si>
    <t>Resolución por medio de la cual se resuelve el presunto incumplimiento y se ordena la afectación de la garantía y/o imposición de multas cuando haya lugar</t>
  </si>
  <si>
    <t xml:space="preserve">Procedimiento para incumplimiento Contractual </t>
  </si>
  <si>
    <r>
      <rPr>
        <b/>
        <sz val="11"/>
        <color rgb="FF000000"/>
        <rFont val="Times New Roman"/>
      </rPr>
      <t xml:space="preserve">CONTROL 3
</t>
    </r>
    <r>
      <rPr>
        <sz val="11"/>
        <color rgb="FF000000"/>
        <rFont val="Times New Roman"/>
      </rPr>
      <t xml:space="preserve">
Para el periodo reportado, se expidio la Resolución No 253 del 17 de marzo de 2026 por medio del cual se declaró el incumplimiento del contrato 1830 de 2025 cuyo objeto consiste en  “</t>
    </r>
    <r>
      <rPr>
        <i/>
        <sz val="11"/>
        <color rgb="FF000000"/>
        <rFont val="Times New Roman"/>
      </rPr>
      <t xml:space="preserve">ADQUIRIR MATERIALES E INSUMOS PARA LOS TALLERES DE FORMACIÓN DE MANTENIMIENTO 
DE BICICLETAS QUE REQUIERA LA SUBDIRECCIÓN DE OPORTUNIDADES, DIRIGIDOS A LOS BENEFICIARIOS DEL IDIPRON".
</t>
    </r>
    <r>
      <rPr>
        <sz val="11"/>
        <color rgb="FF000000"/>
        <rFont val="Times New Roman"/>
      </rPr>
      <t>Se remite Resolución No 253 de 2026 como soporte del control.</t>
    </r>
  </si>
  <si>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</si>
  <si>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</si>
  <si>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</si>
  <si>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</si>
  <si>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</si>
  <si>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</si>
  <si>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</si>
  <si>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MUY BAJA</t>
  </si>
  <si>
    <t>LEVE</t>
  </si>
  <si>
    <t>MUY BAJA - LEVE</t>
  </si>
  <si>
    <t>BAJO</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</si>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</sst>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9">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16"/>
      <color theme="1"/>
      <name val="Calibri"/>
      <family val="2"/>
      <scheme val="minor"/>
    </font>
    <font>
      <sz val="11"/>
      <color rgb="FF000000"/>
      <name val="Times New Roman"/>
    </font>
    <font>
      <b/>
      <sz val="11"/>
      <color rgb="FF000000"/>
      <name val="Times New Roman"/>
    </font>
    <font>
      <i/>
      <sz val="11"/>
      <color rgb="FF000000"/>
      <name val="Times New Roman"/>
    </font>
    <font>
      <b/>
      <sz val="8"/>
      <color rgb="FF000000"/>
      <name val="Times New Roman"/>
    </font>
    <font>
      <sz val="8"/>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255">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1" xfId="0" applyFont="1" applyFill="1" applyBorder="1" applyAlignment="1">
      <alignment horizontal="center" vertical="center"/>
    </xf>
    <xf numFmtId="0" fontId="21" fillId="4" borderId="9"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0" xfId="0" applyFont="1" applyFill="1" applyBorder="1" applyAlignment="1">
      <alignment horizontal="center" vertical="center"/>
    </xf>
    <xf numFmtId="0" fontId="21" fillId="6" borderId="10"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33" xfId="0" applyFont="1" applyBorder="1" applyAlignment="1" applyProtection="1">
      <alignment horizontal="center" vertical="center"/>
      <protection locked="0"/>
    </xf>
    <xf numFmtId="0" fontId="28" fillId="0" borderId="33" xfId="0" applyFont="1" applyBorder="1" applyAlignment="1" applyProtection="1">
      <alignment vertical="center" wrapText="1"/>
      <protection hidden="1"/>
    </xf>
    <xf numFmtId="0" fontId="0" fillId="0" borderId="34" xfId="0" applyBorder="1" applyAlignment="1" applyProtection="1">
      <alignment horizontal="center" vertical="center"/>
      <protection hidden="1"/>
    </xf>
    <xf numFmtId="9" fontId="29" fillId="14" borderId="35" xfId="2" applyFont="1" applyFill="1" applyBorder="1" applyAlignment="1" applyProtection="1">
      <alignment horizontal="center" vertical="center"/>
      <protection hidden="1"/>
    </xf>
    <xf numFmtId="0" fontId="29" fillId="14" borderId="35"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36" xfId="0" applyFont="1" applyBorder="1" applyAlignment="1">
      <alignment horizontal="center" vertical="center"/>
    </xf>
    <xf numFmtId="0" fontId="25" fillId="0" borderId="38" xfId="0" applyFont="1" applyBorder="1" applyAlignment="1">
      <alignment horizontal="center" vertical="center"/>
    </xf>
    <xf numFmtId="9" fontId="0" fillId="0" borderId="39" xfId="2" applyFont="1" applyBorder="1" applyAlignment="1">
      <alignment horizontal="center" vertical="center"/>
    </xf>
    <xf numFmtId="9" fontId="0" fillId="0" borderId="40"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36" xfId="0" applyFont="1" applyBorder="1" applyAlignment="1">
      <alignment horizontal="center" vertical="center"/>
    </xf>
    <xf numFmtId="9" fontId="21" fillId="0" borderId="39" xfId="2" applyFont="1" applyFill="1" applyBorder="1" applyAlignment="1">
      <alignment horizontal="center" vertical="center"/>
    </xf>
    <xf numFmtId="0" fontId="21" fillId="0" borderId="23" xfId="0" applyFont="1" applyBorder="1" applyAlignment="1">
      <alignment horizontal="center" vertical="center"/>
    </xf>
    <xf numFmtId="0" fontId="0" fillId="11" borderId="36" xfId="0" applyFill="1" applyBorder="1" applyAlignment="1">
      <alignment horizontal="center" vertical="center"/>
    </xf>
    <xf numFmtId="0" fontId="0" fillId="11" borderId="37" xfId="0" applyFill="1" applyBorder="1" applyAlignment="1">
      <alignment horizontal="center" vertical="center"/>
    </xf>
    <xf numFmtId="0" fontId="0" fillId="10" borderId="38" xfId="0" applyFill="1" applyBorder="1" applyAlignment="1">
      <alignment horizontal="center" vertical="center"/>
    </xf>
    <xf numFmtId="0" fontId="0" fillId="11" borderId="23" xfId="0" applyFill="1" applyBorder="1" applyAlignment="1">
      <alignment horizontal="center" vertical="center"/>
    </xf>
    <xf numFmtId="0" fontId="0" fillId="10" borderId="41" xfId="0" applyFill="1" applyBorder="1" applyAlignment="1">
      <alignment horizontal="center" vertical="center"/>
    </xf>
    <xf numFmtId="0" fontId="0" fillId="3" borderId="23" xfId="0" applyFill="1" applyBorder="1" applyAlignment="1">
      <alignment horizontal="center" vertical="center"/>
    </xf>
    <xf numFmtId="0" fontId="0" fillId="5" borderId="23" xfId="0" applyFill="1" applyBorder="1" applyAlignment="1">
      <alignment horizontal="center" vertical="center"/>
    </xf>
    <xf numFmtId="0" fontId="0" fillId="5" borderId="39"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0" xfId="0" applyFill="1" applyBorder="1" applyAlignment="1">
      <alignment horizontal="center" vertical="center"/>
    </xf>
    <xf numFmtId="0" fontId="0" fillId="11" borderId="5" xfId="0" applyFill="1" applyBorder="1" applyAlignment="1">
      <alignment horizontal="center" vertical="center"/>
    </xf>
    <xf numFmtId="0" fontId="0" fillId="11" borderId="21" xfId="0" applyFill="1" applyBorder="1" applyAlignment="1">
      <alignment horizontal="center" vertical="center"/>
    </xf>
    <xf numFmtId="0" fontId="0" fillId="3" borderId="21" xfId="0" applyFill="1" applyBorder="1" applyAlignment="1">
      <alignment horizontal="center" vertical="center"/>
    </xf>
    <xf numFmtId="0" fontId="0" fillId="5" borderId="21"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36" xfId="0" applyFill="1" applyBorder="1" applyAlignment="1">
      <alignment horizontal="center" vertical="center"/>
    </xf>
    <xf numFmtId="0" fontId="0" fillId="3" borderId="5" xfId="0" applyFill="1" applyBorder="1" applyAlignment="1">
      <alignment horizontal="center" vertical="center"/>
    </xf>
    <xf numFmtId="0" fontId="0" fillId="3" borderId="39" xfId="0" applyFill="1" applyBorder="1" applyAlignment="1">
      <alignment horizontal="center" vertical="center"/>
    </xf>
    <xf numFmtId="0" fontId="0" fillId="3" borderId="6" xfId="0" applyFill="1" applyBorder="1" applyAlignment="1">
      <alignment horizontal="center" vertical="center"/>
    </xf>
    <xf numFmtId="0" fontId="0" fillId="5" borderId="36" xfId="0" applyFill="1" applyBorder="1" applyAlignment="1">
      <alignment horizontal="center" vertical="center"/>
    </xf>
    <xf numFmtId="0" fontId="0" fillId="3" borderId="37"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41" fontId="3" fillId="0" borderId="0" xfId="1"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14" fontId="11" fillId="0" borderId="1" xfId="0" applyNumberFormat="1" applyFont="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1" xfId="0" applyBorder="1" applyAlignment="1">
      <alignment horizontal="left"/>
    </xf>
    <xf numFmtId="0" fontId="11" fillId="0" borderId="1" xfId="0" applyFont="1" applyBorder="1"/>
    <xf numFmtId="0" fontId="2" fillId="2" borderId="1" xfId="0" applyFont="1" applyFill="1" applyBorder="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1" fillId="0" borderId="0" xfId="0" applyFont="1"/>
    <xf numFmtId="0" fontId="14" fillId="0" borderId="0" xfId="0" applyFont="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9" fontId="9" fillId="0" borderId="1" xfId="0" applyNumberFormat="1" applyFont="1" applyBorder="1" applyAlignment="1">
      <alignment horizontal="justify" vertical="center" wrapText="1"/>
    </xf>
    <xf numFmtId="10" fontId="9" fillId="0" borderId="1" xfId="0" applyNumberFormat="1" applyFont="1" applyBorder="1" applyAlignment="1">
      <alignment horizontal="justify" vertical="center" wrapText="1"/>
    </xf>
    <xf numFmtId="0" fontId="4" fillId="16" borderId="42" xfId="0" applyFont="1" applyFill="1" applyBorder="1" applyAlignment="1">
      <alignment horizontal="center" vertical="center" wrapText="1"/>
    </xf>
    <xf numFmtId="0" fontId="6" fillId="0" borderId="0" xfId="0" applyFont="1"/>
    <xf numFmtId="14" fontId="0" fillId="0" borderId="5" xfId="0" applyNumberFormat="1" applyBorder="1" applyAlignment="1">
      <alignment horizontal="center" vertical="center" wrapText="1"/>
    </xf>
    <xf numFmtId="0" fontId="34" fillId="0" borderId="1" xfId="0" applyFont="1" applyBorder="1" applyAlignment="1">
      <alignment horizontal="left" vertical="center" wrapText="1"/>
    </xf>
    <xf numFmtId="0" fontId="38" fillId="0" borderId="5"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6" xfId="0" applyFont="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16" xfId="0" applyFont="1" applyBorder="1" applyAlignment="1">
      <alignment horizontal="center" vertical="center"/>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13"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6" xfId="0" applyFont="1" applyBorder="1" applyAlignment="1">
      <alignment horizontal="center" vertical="center" wrapText="1"/>
    </xf>
    <xf numFmtId="14" fontId="1" fillId="0" borderId="13"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0" fillId="2" borderId="1" xfId="3" applyFill="1" applyBorder="1" applyAlignment="1">
      <alignment horizontal="center" vertical="center" wrapText="1"/>
    </xf>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0" fontId="5" fillId="0" borderId="1" xfId="0" applyFont="1" applyBorder="1" applyAlignment="1">
      <alignment horizontal="center" vertical="top"/>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13"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13" fillId="0" borderId="1" xfId="0" applyFont="1" applyBorder="1" applyAlignment="1">
      <alignment vertical="center" wrapText="1"/>
    </xf>
    <xf numFmtId="0" fontId="8" fillId="0" borderId="0" xfId="0" applyFont="1" applyAlignment="1">
      <alignment horizontal="left" vertical="center"/>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33"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23"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29" xfId="0" applyFont="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32" xfId="0" applyFont="1" applyBorder="1" applyAlignment="1">
      <alignment horizontal="left" vertical="top" wrapText="1"/>
    </xf>
    <xf numFmtId="0" fontId="16" fillId="8" borderId="23"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22" xfId="0" applyFont="1" applyFill="1" applyBorder="1" applyAlignment="1">
      <alignment horizontal="center" vertical="center"/>
    </xf>
    <xf numFmtId="0" fontId="16" fillId="9" borderId="27" xfId="0" applyFont="1" applyFill="1" applyBorder="1" applyAlignment="1">
      <alignment horizontal="center" vertical="center"/>
    </xf>
    <xf numFmtId="0" fontId="16" fillId="9" borderId="28" xfId="0" applyFont="1" applyFill="1" applyBorder="1" applyAlignment="1">
      <alignment horizontal="center" vertical="center"/>
    </xf>
    <xf numFmtId="0" fontId="16" fillId="9" borderId="8" xfId="0" applyFont="1" applyFill="1" applyBorder="1" applyAlignment="1">
      <alignment horizontal="center" vertical="center"/>
    </xf>
    <xf numFmtId="0" fontId="16" fillId="9" borderId="12"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29"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24" xfId="0" applyFont="1" applyBorder="1" applyAlignment="1" applyProtection="1">
      <alignment horizontal="center" vertical="center" wrapText="1"/>
      <protection hidden="1"/>
    </xf>
    <xf numFmtId="0" fontId="19" fillId="0" borderId="25" xfId="0" applyFont="1" applyBorder="1" applyAlignment="1" applyProtection="1">
      <alignment horizontal="center" vertical="center" wrapText="1"/>
      <protection hidden="1"/>
    </xf>
    <xf numFmtId="0" fontId="19" fillId="0" borderId="26" xfId="0" applyFont="1" applyBorder="1" applyAlignment="1" applyProtection="1">
      <alignment horizontal="center" vertical="center" wrapText="1"/>
      <protection hidden="1"/>
    </xf>
    <xf numFmtId="0" fontId="19" fillId="0" borderId="25" xfId="0" applyFont="1" applyBorder="1" applyAlignment="1" applyProtection="1">
      <alignment horizontal="center" vertical="center"/>
      <protection hidden="1"/>
    </xf>
    <xf numFmtId="0" fontId="19" fillId="0" borderId="26"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4355A-3085-47EB-982B-8F258FB3B040}">
  <sheetPr>
    <tabColor rgb="FF00B050"/>
  </sheetPr>
  <dimension ref="A1:B13"/>
  <sheetViews>
    <sheetView workbookViewId="0">
      <selection activeCell="B7" sqref="B7"/>
    </sheetView>
  </sheetViews>
  <sheetFormatPr defaultColWidth="11.42578125" defaultRowHeight="14.45"/>
  <cols>
    <col min="1" max="1" width="29.5703125" customWidth="1"/>
    <col min="2" max="2" width="48.7109375" customWidth="1"/>
  </cols>
  <sheetData>
    <row r="1" spans="1:2" ht="21">
      <c r="A1" s="209" t="s">
        <v>0</v>
      </c>
      <c r="B1" s="209"/>
    </row>
    <row r="3" spans="1:2">
      <c r="A3" t="s">
        <v>1</v>
      </c>
    </row>
    <row r="5" spans="1:2" ht="39.6">
      <c r="A5" s="149" t="s">
        <v>2</v>
      </c>
      <c r="B5" s="149" t="s">
        <v>3</v>
      </c>
    </row>
    <row r="6" spans="1:2" ht="129.6">
      <c r="A6" s="151">
        <v>46056</v>
      </c>
      <c r="B6" s="92" t="s">
        <v>4</v>
      </c>
    </row>
    <row r="7" spans="1:2">
      <c r="A7" s="103"/>
      <c r="B7" s="92"/>
    </row>
    <row r="8" spans="1:2">
      <c r="A8" s="103"/>
      <c r="B8" s="92"/>
    </row>
    <row r="9" spans="1:2">
      <c r="A9" s="103"/>
      <c r="B9" s="92"/>
    </row>
    <row r="10" spans="1:2">
      <c r="A10" s="103"/>
      <c r="B10" s="92"/>
    </row>
    <row r="11" spans="1:2">
      <c r="A11" s="103"/>
      <c r="B11" s="92"/>
    </row>
    <row r="13" spans="1:2">
      <c r="A13" s="150"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29"/>
  <sheetViews>
    <sheetView showGridLines="0" tabSelected="1" view="pageBreakPreview" topLeftCell="AX1" zoomScale="60" zoomScaleNormal="60" workbookViewId="0">
      <selection activeCell="AX17" sqref="AX17:AX19"/>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7109375" customWidth="1"/>
    <col min="12" max="12" width="20.140625" style="1" customWidth="1"/>
    <col min="13" max="13" width="9.42578125" style="1" customWidth="1"/>
    <col min="14" max="14" width="26.7109375" style="1" customWidth="1"/>
    <col min="15" max="15" width="11.28515625" style="1" customWidth="1"/>
    <col min="16" max="16" width="1" style="1" customWidth="1"/>
    <col min="17" max="17" width="5.140625" style="1" customWidth="1"/>
    <col min="18" max="23" width="46.7109375" style="1" customWidth="1"/>
    <col min="24" max="24" width="15.71093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40.140625" style="1" customWidth="1"/>
    <col min="33" max="33" width="11.7109375" style="1" customWidth="1"/>
    <col min="34" max="34" width="7.28515625" style="1" customWidth="1"/>
    <col min="35" max="35" width="10.71093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7109375" style="4" customWidth="1"/>
    <col min="43" max="43" width="26.7109375" style="1" customWidth="1"/>
    <col min="44" max="44" width="20.7109375" style="1" customWidth="1"/>
    <col min="45" max="45" width="1" customWidth="1"/>
    <col min="46" max="46" width="18.28515625" customWidth="1"/>
    <col min="47" max="50" width="45" customWidth="1"/>
    <col min="51" max="51" width="1" customWidth="1"/>
    <col min="52" max="53" width="45" customWidth="1"/>
  </cols>
  <sheetData>
    <row r="1" spans="1:53" ht="15.75" customHeight="1">
      <c r="A1" s="160"/>
      <c r="B1" s="161"/>
      <c r="C1" s="181" t="s">
        <v>6</v>
      </c>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3"/>
      <c r="AX1" s="160" t="s">
        <v>7</v>
      </c>
      <c r="AY1" s="161"/>
      <c r="AZ1" s="156" t="s">
        <v>8</v>
      </c>
      <c r="BA1" s="157"/>
    </row>
    <row r="2" spans="1:53" ht="15.75" customHeight="1" thickBot="1">
      <c r="A2" s="179"/>
      <c r="B2" s="180"/>
      <c r="C2" s="168"/>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70"/>
      <c r="AX2" s="162"/>
      <c r="AY2" s="163"/>
      <c r="AZ2" s="158"/>
      <c r="BA2" s="159"/>
    </row>
    <row r="3" spans="1:53" ht="15.75" customHeight="1">
      <c r="A3" s="179"/>
      <c r="B3" s="180"/>
      <c r="C3" s="168"/>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70"/>
      <c r="AX3" s="160" t="s">
        <v>9</v>
      </c>
      <c r="AY3" s="161"/>
      <c r="AZ3" s="164" t="s">
        <v>10</v>
      </c>
      <c r="BA3" s="165"/>
    </row>
    <row r="4" spans="1:53" ht="16.5" customHeight="1" thickBot="1">
      <c r="A4" s="179"/>
      <c r="B4" s="180"/>
      <c r="C4" s="171"/>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3"/>
      <c r="AX4" s="162"/>
      <c r="AY4" s="163"/>
      <c r="AZ4" s="166"/>
      <c r="BA4" s="167"/>
    </row>
    <row r="5" spans="1:53" ht="20.65" customHeight="1">
      <c r="A5" s="179"/>
      <c r="B5" s="180"/>
      <c r="C5" s="168" t="s">
        <v>11</v>
      </c>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70"/>
      <c r="AX5" s="160" t="s">
        <v>12</v>
      </c>
      <c r="AY5" s="161"/>
      <c r="AZ5" s="160" t="s">
        <v>13</v>
      </c>
      <c r="BA5" s="161"/>
    </row>
    <row r="6" spans="1:53" ht="15" customHeight="1" thickBot="1">
      <c r="A6" s="179"/>
      <c r="B6" s="180"/>
      <c r="C6" s="168"/>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70"/>
      <c r="AX6" s="162"/>
      <c r="AY6" s="163"/>
      <c r="AZ6" s="162"/>
      <c r="BA6" s="163"/>
    </row>
    <row r="7" spans="1:53" ht="15.75" customHeight="1">
      <c r="A7" s="179"/>
      <c r="B7" s="180"/>
      <c r="C7" s="168"/>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70"/>
      <c r="AX7" s="160" t="s">
        <v>14</v>
      </c>
      <c r="AY7" s="161"/>
      <c r="AZ7" s="174">
        <v>45828</v>
      </c>
      <c r="BA7" s="157"/>
    </row>
    <row r="8" spans="1:53" ht="16.5" customHeight="1" thickBot="1">
      <c r="A8" s="162"/>
      <c r="B8" s="163"/>
      <c r="C8" s="171"/>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3"/>
      <c r="AX8" s="162"/>
      <c r="AY8" s="163"/>
      <c r="AZ8" s="158"/>
      <c r="BA8" s="159"/>
    </row>
    <row r="10" spans="1:53" ht="54" customHeight="1">
      <c r="A10" s="175" t="s">
        <v>15</v>
      </c>
      <c r="B10" s="175"/>
      <c r="C10" s="175"/>
      <c r="D10" s="184" t="s">
        <v>16</v>
      </c>
      <c r="E10" s="185"/>
      <c r="F10" s="185"/>
      <c r="G10" s="185"/>
      <c r="H10" s="185"/>
      <c r="I10" s="185"/>
      <c r="J10" s="185"/>
      <c r="K10" s="185"/>
      <c r="L10" s="185"/>
      <c r="M10" s="186"/>
      <c r="N10" s="13"/>
      <c r="AN10" s="1"/>
      <c r="AO10" s="1"/>
      <c r="AP10" s="1"/>
    </row>
    <row r="11" spans="1:53" s="3" customFormat="1" ht="75" customHeight="1">
      <c r="A11" s="175" t="s">
        <v>17</v>
      </c>
      <c r="B11" s="175"/>
      <c r="C11" s="175"/>
      <c r="D11" s="176" t="s">
        <v>18</v>
      </c>
      <c r="E11" s="177"/>
      <c r="F11" s="177"/>
      <c r="G11" s="177"/>
      <c r="H11" s="177"/>
      <c r="I11" s="177"/>
      <c r="J11" s="177"/>
      <c r="K11" s="177"/>
      <c r="L11" s="177"/>
      <c r="M11" s="178"/>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75" t="s">
        <v>19</v>
      </c>
      <c r="B12" s="175"/>
      <c r="C12" s="175"/>
      <c r="D12" s="176" t="s">
        <v>20</v>
      </c>
      <c r="E12" s="177"/>
      <c r="F12" s="177"/>
      <c r="G12" s="177"/>
      <c r="H12" s="177"/>
      <c r="I12" s="177"/>
      <c r="J12" s="177"/>
      <c r="K12" s="177"/>
      <c r="L12" s="177"/>
      <c r="M12" s="178"/>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7" t="s">
        <v>21</v>
      </c>
      <c r="B14" s="187"/>
      <c r="C14" s="187"/>
      <c r="D14" s="187"/>
      <c r="E14" s="187"/>
      <c r="F14" s="187"/>
      <c r="G14" s="187"/>
      <c r="H14" s="187"/>
      <c r="I14" s="187"/>
      <c r="J14" s="187"/>
      <c r="K14" s="187"/>
      <c r="L14" s="187"/>
      <c r="M14" s="187"/>
      <c r="N14" s="187"/>
      <c r="O14" s="187"/>
      <c r="P14" s="102"/>
      <c r="Q14" s="188" t="s">
        <v>22</v>
      </c>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02"/>
      <c r="AP14" s="175" t="s">
        <v>23</v>
      </c>
      <c r="AQ14" s="175"/>
      <c r="AR14" s="175"/>
      <c r="AS14" s="106"/>
      <c r="AT14" s="175" t="s">
        <v>24</v>
      </c>
      <c r="AU14" s="175"/>
      <c r="AV14" s="175"/>
      <c r="AW14" s="175"/>
      <c r="AX14" s="175"/>
      <c r="AY14" s="107"/>
      <c r="AZ14" s="175" t="s">
        <v>25</v>
      </c>
      <c r="BA14" s="175"/>
    </row>
    <row r="15" spans="1:53">
      <c r="A15" s="187"/>
      <c r="B15" s="187"/>
      <c r="C15" s="187"/>
      <c r="D15" s="187"/>
      <c r="E15" s="187"/>
      <c r="F15" s="187"/>
      <c r="G15" s="187"/>
      <c r="H15" s="187"/>
      <c r="I15" s="187"/>
      <c r="J15" s="187"/>
      <c r="K15" s="187"/>
      <c r="L15" s="187"/>
      <c r="M15" s="187"/>
      <c r="N15" s="187"/>
      <c r="O15" s="187"/>
      <c r="P15" s="102"/>
      <c r="Q15" s="108"/>
      <c r="R15" s="108"/>
      <c r="S15" s="108"/>
      <c r="T15" s="108"/>
      <c r="U15" s="108"/>
      <c r="V15" s="108"/>
      <c r="W15" s="108"/>
      <c r="X15" s="108"/>
      <c r="Y15" s="188" t="s">
        <v>26</v>
      </c>
      <c r="Z15" s="188"/>
      <c r="AA15" s="188"/>
      <c r="AB15" s="188" t="s">
        <v>27</v>
      </c>
      <c r="AC15" s="188"/>
      <c r="AD15" s="188"/>
      <c r="AE15" s="188"/>
      <c r="AF15" s="188"/>
      <c r="AG15" s="189"/>
      <c r="AH15" s="189"/>
      <c r="AI15" s="189"/>
      <c r="AJ15" s="189"/>
      <c r="AK15" s="189"/>
      <c r="AL15" s="189"/>
      <c r="AM15" s="189"/>
      <c r="AN15" s="189"/>
      <c r="AO15" s="102"/>
      <c r="AP15" s="175"/>
      <c r="AQ15" s="175"/>
      <c r="AR15" s="175"/>
      <c r="AS15" s="103"/>
      <c r="AT15" s="175"/>
      <c r="AU15" s="175"/>
      <c r="AV15" s="175"/>
      <c r="AW15" s="175"/>
      <c r="AX15" s="175"/>
      <c r="AY15" s="107"/>
      <c r="AZ15" s="175"/>
      <c r="BA15" s="175"/>
    </row>
    <row r="16" spans="1:53" s="5" customFormat="1" ht="166.5" customHeight="1">
      <c r="A16" s="109" t="s">
        <v>28</v>
      </c>
      <c r="B16" s="110" t="s">
        <v>29</v>
      </c>
      <c r="C16" s="111" t="s">
        <v>30</v>
      </c>
      <c r="D16" s="111" t="s">
        <v>31</v>
      </c>
      <c r="E16" s="112" t="s">
        <v>32</v>
      </c>
      <c r="F16" s="113" t="s">
        <v>33</v>
      </c>
      <c r="G16" s="114" t="s">
        <v>34</v>
      </c>
      <c r="H16" s="112" t="s">
        <v>35</v>
      </c>
      <c r="I16" s="111" t="s">
        <v>36</v>
      </c>
      <c r="J16" s="111" t="s">
        <v>37</v>
      </c>
      <c r="K16" s="112" t="s">
        <v>38</v>
      </c>
      <c r="L16" s="112" t="s">
        <v>39</v>
      </c>
      <c r="M16" s="111" t="s">
        <v>36</v>
      </c>
      <c r="N16" s="111" t="s">
        <v>40</v>
      </c>
      <c r="O16" s="115" t="s">
        <v>41</v>
      </c>
      <c r="P16" s="102"/>
      <c r="Q16" s="116" t="s">
        <v>42</v>
      </c>
      <c r="R16" s="91" t="s">
        <v>43</v>
      </c>
      <c r="S16" s="91" t="s">
        <v>44</v>
      </c>
      <c r="T16" s="91" t="s">
        <v>45</v>
      </c>
      <c r="U16" s="91" t="s">
        <v>46</v>
      </c>
      <c r="V16" s="91" t="s">
        <v>47</v>
      </c>
      <c r="W16" s="91" t="s">
        <v>48</v>
      </c>
      <c r="X16" s="105" t="s">
        <v>49</v>
      </c>
      <c r="Y16" s="116" t="s">
        <v>50</v>
      </c>
      <c r="Z16" s="116" t="s">
        <v>51</v>
      </c>
      <c r="AA16" s="116" t="s">
        <v>52</v>
      </c>
      <c r="AB16" s="190" t="s">
        <v>53</v>
      </c>
      <c r="AC16" s="191"/>
      <c r="AD16" s="116" t="s">
        <v>54</v>
      </c>
      <c r="AE16" s="190" t="s">
        <v>55</v>
      </c>
      <c r="AF16" s="191"/>
      <c r="AG16" s="115" t="s">
        <v>56</v>
      </c>
      <c r="AH16" s="115" t="s">
        <v>57</v>
      </c>
      <c r="AI16" s="115" t="s">
        <v>36</v>
      </c>
      <c r="AJ16" s="115" t="s">
        <v>58</v>
      </c>
      <c r="AK16" s="115" t="s">
        <v>36</v>
      </c>
      <c r="AL16" s="115" t="s">
        <v>40</v>
      </c>
      <c r="AM16" s="115" t="s">
        <v>59</v>
      </c>
      <c r="AN16" s="115" t="s">
        <v>60</v>
      </c>
      <c r="AO16" s="102"/>
      <c r="AP16" s="117" t="s">
        <v>61</v>
      </c>
      <c r="AQ16" s="117" t="s">
        <v>62</v>
      </c>
      <c r="AR16" s="91" t="s">
        <v>63</v>
      </c>
      <c r="AS16" s="118"/>
      <c r="AT16" s="119" t="s">
        <v>64</v>
      </c>
      <c r="AU16" s="119" t="s">
        <v>65</v>
      </c>
      <c r="AV16" s="119" t="s">
        <v>66</v>
      </c>
      <c r="AW16" s="119" t="s">
        <v>67</v>
      </c>
      <c r="AX16" s="119" t="s">
        <v>68</v>
      </c>
      <c r="AY16" s="120"/>
      <c r="AZ16" s="119" t="s">
        <v>69</v>
      </c>
      <c r="BA16" s="119" t="s">
        <v>70</v>
      </c>
    </row>
    <row r="17" spans="1:53" ht="353.25" customHeight="1">
      <c r="A17" s="192">
        <v>1</v>
      </c>
      <c r="B17" s="193" t="s">
        <v>71</v>
      </c>
      <c r="C17" s="194" t="s">
        <v>72</v>
      </c>
      <c r="D17" s="194" t="s">
        <v>73</v>
      </c>
      <c r="E17" s="194" t="s">
        <v>74</v>
      </c>
      <c r="F17" s="194"/>
      <c r="G17" s="196">
        <v>25</v>
      </c>
      <c r="H17" s="195" t="str">
        <f>IF(G17&lt;=0,"",IF(G17&lt;=2,"Muy Baja",IF(G17&lt;=24,"Baja",IF(G17&lt;=500,"Media",IF(G17&lt;=5000,"Alta","Muy Alta")))))</f>
        <v>Media</v>
      </c>
      <c r="I17" s="197">
        <f>IF(H17="","",IF(H17="Muy Baja",0.2,IF(H17="Baja",0.4,IF(H17="Media",0.6,IF(H17="Alta",0.8,IF(H17="Muy Alta",1,))))))</f>
        <v>0.6</v>
      </c>
      <c r="J17" s="198" t="s">
        <v>75</v>
      </c>
      <c r="K17" s="199" t="str">
        <f>+J17</f>
        <v>Afectación Menor o igual a 700 SMLMV</v>
      </c>
      <c r="L17" s="195" t="str">
        <f>+VLOOKUP(K17,Datos!$O$4:$P$15,2,FALSE)</f>
        <v>Leve</v>
      </c>
      <c r="M17" s="197">
        <f>IF(L17="","",IF(L17="Leve",0.2,IF(L17="Menor",0.4,IF(L17="Moderado",0.6,IF(L17="Mayor",0.8,IF(L17="Catastrófico",1,))))))</f>
        <v>0.2</v>
      </c>
      <c r="N17" s="197" t="str">
        <f>+CONCATENATE(H17, " - ", L17)</f>
        <v>Media - Leve</v>
      </c>
      <c r="O17" s="204" t="str">
        <f>+VLOOKUP(N17,Datos!J4:K28,2,)</f>
        <v>MODERADO</v>
      </c>
      <c r="P17" s="102"/>
      <c r="Q17" s="145">
        <v>1</v>
      </c>
      <c r="R17" s="146" t="s">
        <v>76</v>
      </c>
      <c r="S17" s="146" t="s">
        <v>77</v>
      </c>
      <c r="T17" s="146" t="s">
        <v>78</v>
      </c>
      <c r="U17" s="146" t="s">
        <v>79</v>
      </c>
      <c r="V17" s="146" t="s">
        <v>80</v>
      </c>
      <c r="W17" s="146" t="s">
        <v>81</v>
      </c>
      <c r="X17" s="15" t="str">
        <f>IF(OR(Y17="Preventivo",Y17="Detectivo"),"Probabilidad",IF(Y17="Correctivo","Impacto",""))</f>
        <v>Probabilidad</v>
      </c>
      <c r="Y17" s="6" t="s">
        <v>82</v>
      </c>
      <c r="Z17" s="6" t="s">
        <v>83</v>
      </c>
      <c r="AA17" s="16" t="str">
        <f t="shared" ref="AA17:AA19" si="0">IF(AND(Y17="Preventivo",Z17="Automático"),"50%",IF(AND(Y17="Preventivo",Z17="Manual"),"40%",IF(AND(Y17="Detectivo",Z17="Automático"),"40%",IF(AND(Y17="Detectivo",Z17="Manual"),"30%",IF(AND(Y17="Correctivo",Z17="Automático"),"35%",IF(AND(Y17="Correctivo",Z17="Manual"),"25%",""))))))</f>
        <v>40%</v>
      </c>
      <c r="AB17" s="23" t="s">
        <v>84</v>
      </c>
      <c r="AC17" s="23" t="s">
        <v>85</v>
      </c>
      <c r="AD17" s="6" t="s">
        <v>86</v>
      </c>
      <c r="AE17" s="8" t="s">
        <v>87</v>
      </c>
      <c r="AF17" s="8" t="str">
        <f t="shared" ref="AF17:AF19" si="1">+W17</f>
        <v>Presentación socializada / lista de asistencia / anexos</v>
      </c>
      <c r="AG17" s="17">
        <f>IFERROR(IF(X17="Probabilidad",(I17-(+I17*AA17)),IF(X17="Impacto",I17,"")),"")</f>
        <v>0.36</v>
      </c>
      <c r="AH17" s="18" t="str">
        <f t="shared" ref="AH17:AH19" si="2">IFERROR(IF(AG17="","",IF(AG17&lt;=0.2,"Muy Baja",IF(AG17&lt;=0.4,"Baja",IF(AG17&lt;=0.6,"Media",IF(AG17&lt;=0.8,"Alta","Muy Alta"))))),"")</f>
        <v>Baja</v>
      </c>
      <c r="AI17" s="19">
        <f>I17-(AA17*I17)</f>
        <v>0.36</v>
      </c>
      <c r="AJ17" s="20" t="str">
        <f t="shared" ref="AJ17:AJ19" si="3">IFERROR(IF(AK17="","",IF(AK17&lt;=0.2,"Leve",IF(AK17&lt;=0.4,"Menor",IF(AK17&lt;=0.6,"Moderado",IF(AK17&lt;=0.8,"Mayor","Catastrófico"))))),"")</f>
        <v>Leve</v>
      </c>
      <c r="AK17" s="17">
        <f>IFERROR(IF(X17="Impacto",(M17-(+M17*AA17)),IF(X17="Probabilidad",M17,"")),"")</f>
        <v>0.2</v>
      </c>
      <c r="AL17" s="21" t="str">
        <f>+CONCATENATE(AH17, " - ", AJ17)</f>
        <v>Baja - Leve</v>
      </c>
      <c r="AM17" s="22" t="str">
        <f>+VLOOKUP(AL17,Datos!$J$4:$K$28,2,)</f>
        <v>BAJO</v>
      </c>
      <c r="AN17" s="205" t="s">
        <v>88</v>
      </c>
      <c r="AO17" s="102"/>
      <c r="AP17" s="206" t="s">
        <v>89</v>
      </c>
      <c r="AQ17" s="207" t="s">
        <v>90</v>
      </c>
      <c r="AR17" s="208" t="s">
        <v>91</v>
      </c>
      <c r="AS17" s="103"/>
      <c r="AT17" s="104">
        <v>46156</v>
      </c>
      <c r="AU17" s="152" t="s">
        <v>92</v>
      </c>
      <c r="AV17" s="202" t="s">
        <v>93</v>
      </c>
      <c r="AW17" s="200" t="s">
        <v>94</v>
      </c>
      <c r="AX17" s="201" t="s">
        <v>95</v>
      </c>
      <c r="AY17" s="120"/>
      <c r="AZ17" s="202" t="s">
        <v>96</v>
      </c>
      <c r="BA17" s="153" t="s">
        <v>97</v>
      </c>
    </row>
    <row r="18" spans="1:53" ht="353.25" customHeight="1">
      <c r="A18" s="192"/>
      <c r="B18" s="193"/>
      <c r="C18" s="194"/>
      <c r="D18" s="194"/>
      <c r="E18" s="194"/>
      <c r="F18" s="194"/>
      <c r="G18" s="196"/>
      <c r="H18" s="195"/>
      <c r="I18" s="197"/>
      <c r="J18" s="198"/>
      <c r="K18" s="199"/>
      <c r="L18" s="195"/>
      <c r="M18" s="197"/>
      <c r="N18" s="197"/>
      <c r="O18" s="204"/>
      <c r="P18" s="102"/>
      <c r="Q18" s="145">
        <v>2</v>
      </c>
      <c r="R18" s="146" t="s">
        <v>98</v>
      </c>
      <c r="S18" s="146" t="s">
        <v>99</v>
      </c>
      <c r="T18" s="146" t="s">
        <v>100</v>
      </c>
      <c r="U18" s="146" t="s">
        <v>101</v>
      </c>
      <c r="V18" s="146" t="s">
        <v>102</v>
      </c>
      <c r="W18" s="146" t="s">
        <v>103</v>
      </c>
      <c r="X18" s="15" t="str">
        <f t="shared" ref="X18:X19" si="4">IF(OR(Y18="Preventivo",Y18="Detectivo"),"Probabilidad",IF(Y18="Correctivo","Impacto",""))</f>
        <v>Impacto</v>
      </c>
      <c r="Y18" s="6" t="s">
        <v>104</v>
      </c>
      <c r="Z18" s="6" t="s">
        <v>83</v>
      </c>
      <c r="AA18" s="16" t="str">
        <f t="shared" si="0"/>
        <v>25%</v>
      </c>
      <c r="AB18" s="23" t="s">
        <v>84</v>
      </c>
      <c r="AC18" s="23" t="s">
        <v>85</v>
      </c>
      <c r="AD18" s="6" t="s">
        <v>86</v>
      </c>
      <c r="AE18" s="8" t="s">
        <v>87</v>
      </c>
      <c r="AF18" s="8" t="str">
        <f t="shared" si="1"/>
        <v>Informe de Supervisión por presunto incumplimiento
Resolución por medio de la cual se resuelve el presunto incumplimiento (Cuando aplique)</v>
      </c>
      <c r="AG18" s="19">
        <f t="shared" ref="AG18:AG19" si="5">IFERROR(IF(AND(X17="Probabilidad",X18="Probabilidad"),(AI17-(+AI17*AA18)),IF(X18="Probabilidad",($I$17-(+$I$17*AA18)),IF(X18="Impacto",AI17,""))),"")</f>
        <v>0.36</v>
      </c>
      <c r="AH18" s="18" t="str">
        <f t="shared" si="2"/>
        <v>Baja</v>
      </c>
      <c r="AI18" s="19">
        <f t="shared" ref="AI18:AI19" si="6">+AG18</f>
        <v>0.36</v>
      </c>
      <c r="AJ18" s="20" t="str">
        <f t="shared" si="3"/>
        <v>Leve</v>
      </c>
      <c r="AK18" s="17">
        <f t="shared" ref="AK18:AK19" si="7">IFERROR(IF(AND(X17="Impacto",X17="Impacto"),(AK17-(+AK17*AA18)),IF(X18="Impacto",($M$17-(+$M$17*AA18)),IF(X18="Probabilidad",AK17,""))),"")</f>
        <v>0.15000000000000002</v>
      </c>
      <c r="AL18" s="21" t="str">
        <f t="shared" ref="AL18:AL19" si="8">+CONCATENATE(AH18, " - ", AJ18)</f>
        <v>Baja - Leve</v>
      </c>
      <c r="AM18" s="22" t="str">
        <f>+VLOOKUP(AL18,Datos!$J$4:$K$28,2,)</f>
        <v>BAJO</v>
      </c>
      <c r="AN18" s="205"/>
      <c r="AO18" s="102"/>
      <c r="AP18" s="206"/>
      <c r="AQ18" s="207"/>
      <c r="AR18" s="208"/>
      <c r="AS18" s="103"/>
      <c r="AT18" s="104">
        <v>46156</v>
      </c>
      <c r="AU18" s="152" t="s">
        <v>105</v>
      </c>
      <c r="AV18" s="202"/>
      <c r="AW18" s="200"/>
      <c r="AX18" s="201"/>
      <c r="AY18" s="120"/>
      <c r="AZ18" s="202"/>
      <c r="BA18" s="154"/>
    </row>
    <row r="19" spans="1:53" ht="353.25" customHeight="1">
      <c r="A19" s="192"/>
      <c r="B19" s="193"/>
      <c r="C19" s="194"/>
      <c r="D19" s="194"/>
      <c r="E19" s="194"/>
      <c r="F19" s="194"/>
      <c r="G19" s="196"/>
      <c r="H19" s="195"/>
      <c r="I19" s="197"/>
      <c r="J19" s="198"/>
      <c r="K19" s="199"/>
      <c r="L19" s="195"/>
      <c r="M19" s="197"/>
      <c r="N19" s="197"/>
      <c r="O19" s="204"/>
      <c r="P19" s="102"/>
      <c r="Q19" s="145">
        <v>3</v>
      </c>
      <c r="R19" s="146" t="s">
        <v>106</v>
      </c>
      <c r="S19" s="147" t="s">
        <v>107</v>
      </c>
      <c r="T19" s="148" t="s">
        <v>108</v>
      </c>
      <c r="U19" s="146" t="s">
        <v>109</v>
      </c>
      <c r="V19" s="146" t="s">
        <v>110</v>
      </c>
      <c r="W19" s="146" t="s">
        <v>111</v>
      </c>
      <c r="X19" s="15" t="str">
        <f t="shared" si="4"/>
        <v>Impacto</v>
      </c>
      <c r="Y19" s="6" t="s">
        <v>104</v>
      </c>
      <c r="Z19" s="6" t="s">
        <v>83</v>
      </c>
      <c r="AA19" s="16" t="str">
        <f t="shared" si="0"/>
        <v>25%</v>
      </c>
      <c r="AB19" s="23" t="s">
        <v>84</v>
      </c>
      <c r="AC19" s="23" t="s">
        <v>112</v>
      </c>
      <c r="AD19" s="6" t="s">
        <v>86</v>
      </c>
      <c r="AE19" s="8" t="s">
        <v>87</v>
      </c>
      <c r="AF19" s="8" t="str">
        <f t="shared" si="1"/>
        <v>Resolución por medio de la cual se resuelve el presunto incumplimiento y se ordena la afectación de la garantía y/o imposición de multas cuando haya lugar</v>
      </c>
      <c r="AG19" s="17">
        <f t="shared" si="5"/>
        <v>0.36</v>
      </c>
      <c r="AH19" s="18" t="str">
        <f t="shared" si="2"/>
        <v>Baja</v>
      </c>
      <c r="AI19" s="19">
        <f t="shared" si="6"/>
        <v>0.36</v>
      </c>
      <c r="AJ19" s="20" t="str">
        <f t="shared" si="3"/>
        <v>Leve</v>
      </c>
      <c r="AK19" s="17">
        <f t="shared" si="7"/>
        <v>0.11250000000000002</v>
      </c>
      <c r="AL19" s="21" t="str">
        <f t="shared" si="8"/>
        <v>Baja - Leve</v>
      </c>
      <c r="AM19" s="22" t="str">
        <f>+VLOOKUP(AL19,Datos!$J$4:$K$28,2,)</f>
        <v>BAJO</v>
      </c>
      <c r="AN19" s="205"/>
      <c r="AO19" s="102"/>
      <c r="AP19" s="206"/>
      <c r="AQ19" s="207"/>
      <c r="AR19" s="208"/>
      <c r="AS19" s="103"/>
      <c r="AT19" s="104">
        <v>46156</v>
      </c>
      <c r="AU19" s="152" t="s">
        <v>113</v>
      </c>
      <c r="AV19" s="202"/>
      <c r="AW19" s="200"/>
      <c r="AX19" s="201"/>
      <c r="AY19" s="120"/>
      <c r="AZ19" s="202"/>
      <c r="BA19" s="155"/>
    </row>
    <row r="20" spans="1:53" ht="93.75" customHeight="1">
      <c r="B20" s="121"/>
      <c r="C20" s="122"/>
      <c r="D20" s="122"/>
      <c r="E20" s="122"/>
      <c r="F20" s="122"/>
      <c r="G20" s="121"/>
      <c r="H20" s="121"/>
      <c r="I20" s="123"/>
      <c r="J20" s="124"/>
      <c r="K20" s="101"/>
      <c r="L20" s="121"/>
      <c r="M20" s="123"/>
      <c r="N20" s="123"/>
      <c r="O20" s="125"/>
      <c r="P20" s="2"/>
      <c r="Q20" s="126"/>
      <c r="R20" s="14"/>
      <c r="S20" s="14"/>
      <c r="T20" s="14"/>
      <c r="U20" s="14"/>
      <c r="V20" s="14"/>
      <c r="W20" s="14"/>
      <c r="X20" s="126"/>
      <c r="Y20" s="127"/>
      <c r="Z20" s="127"/>
      <c r="AA20" s="128"/>
      <c r="AB20" s="129"/>
      <c r="AC20" s="130"/>
      <c r="AD20" s="127"/>
      <c r="AE20" s="129"/>
      <c r="AF20" s="129"/>
      <c r="AG20" s="131"/>
      <c r="AH20" s="127"/>
      <c r="AI20" s="132"/>
      <c r="AJ20" s="133"/>
      <c r="AK20" s="131"/>
      <c r="AL20" s="134"/>
      <c r="AM20" s="135"/>
      <c r="AN20" s="136"/>
      <c r="AO20" s="2"/>
      <c r="AP20" s="137"/>
      <c r="AQ20" s="137"/>
      <c r="AR20" s="137"/>
      <c r="AT20" s="138"/>
      <c r="AU20" s="139"/>
      <c r="AV20" s="140"/>
      <c r="AW20" s="141"/>
      <c r="AX20" s="142"/>
      <c r="AY20" s="143"/>
      <c r="AZ20" s="140"/>
      <c r="BA20" s="144"/>
    </row>
    <row r="21" spans="1:53" ht="20.25">
      <c r="A21" s="203" t="s">
        <v>114</v>
      </c>
      <c r="B21" s="203"/>
      <c r="C21" s="203"/>
      <c r="D21" s="203"/>
      <c r="E21" s="203"/>
      <c r="F21" s="203"/>
      <c r="G21" s="203"/>
      <c r="H21" s="203"/>
      <c r="P21" s="2"/>
      <c r="BA21" s="100" t="s">
        <v>115</v>
      </c>
    </row>
    <row r="22" spans="1:53" ht="15.75">
      <c r="P22" s="2"/>
    </row>
    <row r="23" spans="1:53" s="1" customFormat="1" ht="15.75">
      <c r="A23"/>
      <c r="B23"/>
      <c r="C23"/>
      <c r="D23"/>
      <c r="E23"/>
      <c r="F23"/>
      <c r="G23"/>
      <c r="H23"/>
      <c r="I23"/>
      <c r="J23"/>
      <c r="K23"/>
      <c r="P23" s="2"/>
      <c r="AN23" s="4"/>
      <c r="AO23" s="4"/>
      <c r="AP23" s="4"/>
      <c r="AS23"/>
      <c r="AT23"/>
      <c r="AU23"/>
      <c r="AV23"/>
      <c r="AW23"/>
      <c r="AX23"/>
      <c r="AY23"/>
      <c r="AZ23"/>
      <c r="BA23"/>
    </row>
    <row r="24" spans="1:53" s="1" customFormat="1" ht="15.75">
      <c r="A24"/>
      <c r="B24"/>
      <c r="C24"/>
      <c r="D24"/>
      <c r="E24"/>
      <c r="F24"/>
      <c r="G24"/>
      <c r="H24"/>
      <c r="I24"/>
      <c r="J24"/>
      <c r="K24"/>
      <c r="P24" s="2"/>
      <c r="AN24" s="4"/>
      <c r="AO24" s="4"/>
      <c r="AP24" s="4"/>
      <c r="AS24"/>
      <c r="AT24"/>
      <c r="AU24"/>
      <c r="AV24"/>
      <c r="AW24"/>
      <c r="AX24"/>
      <c r="AY24"/>
      <c r="AZ24"/>
      <c r="BA24"/>
    </row>
    <row r="25" spans="1:53" s="1" customFormat="1" ht="15.75">
      <c r="A25"/>
      <c r="B25"/>
      <c r="C25"/>
      <c r="D25"/>
      <c r="E25"/>
      <c r="F25"/>
      <c r="G25"/>
      <c r="H25"/>
      <c r="I25"/>
      <c r="J25"/>
      <c r="K25"/>
      <c r="P25" s="2"/>
      <c r="AN25" s="4"/>
      <c r="AO25" s="4"/>
      <c r="AP25" s="4"/>
      <c r="AS25"/>
      <c r="AT25"/>
      <c r="AU25"/>
      <c r="AV25"/>
      <c r="AW25"/>
      <c r="AX25"/>
      <c r="AY25"/>
      <c r="AZ25"/>
      <c r="BA25"/>
    </row>
    <row r="26" spans="1:53" s="1" customFormat="1" ht="15.75">
      <c r="A26"/>
      <c r="B26"/>
      <c r="C26"/>
      <c r="D26"/>
      <c r="E26"/>
      <c r="F26"/>
      <c r="G26"/>
      <c r="H26"/>
      <c r="I26"/>
      <c r="J26"/>
      <c r="K26"/>
      <c r="P26" s="2"/>
      <c r="AN26" s="4"/>
      <c r="AO26" s="4"/>
      <c r="AP26" s="4"/>
      <c r="AS26"/>
      <c r="AT26"/>
      <c r="AU26"/>
      <c r="AV26"/>
      <c r="AW26"/>
      <c r="AX26"/>
      <c r="AY26"/>
      <c r="AZ26"/>
      <c r="BA26"/>
    </row>
    <row r="27" spans="1:53" s="1" customFormat="1" ht="15.75">
      <c r="A27"/>
      <c r="B27"/>
      <c r="C27"/>
      <c r="D27"/>
      <c r="E27"/>
      <c r="F27"/>
      <c r="G27"/>
      <c r="H27"/>
      <c r="I27"/>
      <c r="J27"/>
      <c r="K27"/>
      <c r="P27" s="2"/>
      <c r="AN27" s="4"/>
      <c r="AO27" s="4"/>
      <c r="AP27" s="4"/>
      <c r="AS27"/>
      <c r="AT27"/>
      <c r="AU27"/>
      <c r="AV27"/>
      <c r="AW27"/>
      <c r="AX27"/>
      <c r="AY27"/>
      <c r="AZ27"/>
      <c r="BA27"/>
    </row>
    <row r="28" spans="1:53" s="1" customFormat="1" ht="15.75">
      <c r="A28"/>
      <c r="B28"/>
      <c r="C28"/>
      <c r="D28"/>
      <c r="E28"/>
      <c r="F28"/>
      <c r="G28"/>
      <c r="H28"/>
      <c r="I28"/>
      <c r="J28"/>
      <c r="K28"/>
      <c r="P28" s="2"/>
      <c r="AN28" s="4"/>
      <c r="AO28" s="4"/>
      <c r="AP28" s="4"/>
      <c r="AS28"/>
      <c r="AT28"/>
      <c r="AU28"/>
      <c r="AV28"/>
      <c r="AW28"/>
      <c r="AX28"/>
      <c r="AY28"/>
      <c r="AZ28"/>
      <c r="BA28"/>
    </row>
    <row r="29" spans="1:53" s="1" customFormat="1" ht="15.75">
      <c r="A29"/>
      <c r="B29"/>
      <c r="C29"/>
      <c r="D29"/>
      <c r="E29"/>
      <c r="F29"/>
      <c r="G29"/>
      <c r="H29"/>
      <c r="I29"/>
      <c r="J29"/>
      <c r="K29"/>
      <c r="P29" s="2"/>
      <c r="AN29" s="4"/>
      <c r="AO29" s="4"/>
      <c r="AP29" s="4"/>
      <c r="AS29"/>
      <c r="AT29"/>
      <c r="AU29"/>
      <c r="AV29"/>
      <c r="AW29"/>
      <c r="AX29"/>
      <c r="AY29"/>
      <c r="AZ29"/>
      <c r="BA29"/>
    </row>
  </sheetData>
  <mergeCells count="52">
    <mergeCell ref="AW17:AW19"/>
    <mergeCell ref="AX17:AX19"/>
    <mergeCell ref="AZ17:AZ19"/>
    <mergeCell ref="A21:H21"/>
    <mergeCell ref="O17:O19"/>
    <mergeCell ref="AN17:AN19"/>
    <mergeCell ref="AP17:AP19"/>
    <mergeCell ref="AQ17:AQ19"/>
    <mergeCell ref="AR17:AR19"/>
    <mergeCell ref="AV17:AV19"/>
    <mergeCell ref="N17:N19"/>
    <mergeCell ref="AB16:AC16"/>
    <mergeCell ref="AE16:AF16"/>
    <mergeCell ref="A17:A19"/>
    <mergeCell ref="B17:B19"/>
    <mergeCell ref="C17:C19"/>
    <mergeCell ref="D17:D19"/>
    <mergeCell ref="E17:E19"/>
    <mergeCell ref="F17:F19"/>
    <mergeCell ref="H17:H19"/>
    <mergeCell ref="G17:G19"/>
    <mergeCell ref="I17:I19"/>
    <mergeCell ref="J17:J19"/>
    <mergeCell ref="K17:K19"/>
    <mergeCell ref="L17:L19"/>
    <mergeCell ref="M17:M19"/>
    <mergeCell ref="AT14:AX15"/>
    <mergeCell ref="AZ14:BA15"/>
    <mergeCell ref="Y15:AA15"/>
    <mergeCell ref="AB15:AF15"/>
    <mergeCell ref="AG15:AN15"/>
    <mergeCell ref="A11:C11"/>
    <mergeCell ref="D11:M11"/>
    <mergeCell ref="A14:O15"/>
    <mergeCell ref="Q14:AN14"/>
    <mergeCell ref="AP14:AR15"/>
    <mergeCell ref="BA17:BA19"/>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s>
  <phoneticPr fontId="24" type="noConversion"/>
  <conditionalFormatting sqref="H17:H20">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20">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20 AM17:AM20">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20">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20">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B17:B20</xm:sqref>
        </x14:dataValidation>
        <x14:dataValidation type="list" allowBlank="1" showInputMessage="1" showErrorMessage="1" xr:uid="{0D3090C0-11C1-4D56-A7C3-D0199ADEB2A4}">
          <x14:formula1>
            <xm:f>Datos!$O$3:$O$15</xm:f>
          </x14:formula1>
          <xm:sqref>J17:J20</xm:sqref>
        </x14:dataValidation>
        <x14:dataValidation type="list" allowBlank="1" showInputMessage="1" showErrorMessage="1" xr:uid="{70DE5232-B1AF-4546-B179-8EDA00A05980}">
          <x14:formula1>
            <xm:f>Datos!$P$19:$P$22</xm:f>
          </x14:formula1>
          <xm:sqref>Y17:Y20</xm:sqref>
        </x14:dataValidation>
        <x14:dataValidation type="list" allowBlank="1" showInputMessage="1" showErrorMessage="1" xr:uid="{E302A09C-28E6-4F60-B1C3-0AA8428853B1}">
          <x14:formula1>
            <xm:f>Datos!$P$25:$P$26</xm:f>
          </x14:formula1>
          <xm:sqref>Z17:Z20</xm:sqref>
        </x14:dataValidation>
        <x14:dataValidation type="list" allowBlank="1" showInputMessage="1" showErrorMessage="1" xr:uid="{2D23050B-2D05-483C-8830-A45D8D8BD9E8}">
          <x14:formula1>
            <xm:f>Instructivo!$E$3:$E$9</xm:f>
          </x14:formula1>
          <xm:sqref>F17:F20</xm:sqref>
        </x14:dataValidation>
        <x14:dataValidation type="list" allowBlank="1" showInputMessage="1" showErrorMessage="1" xr:uid="{7F39D563-BB96-46A9-AFC7-570FCD41D076}">
          <x14:formula1>
            <xm:f>Datos!$P$30:$P$31</xm:f>
          </x14:formula1>
          <xm:sqref>AB17:AB20</xm:sqref>
        </x14:dataValidation>
        <x14:dataValidation type="list" allowBlank="1" showInputMessage="1" showErrorMessage="1" xr:uid="{D4B0A7DD-3C68-4AA4-B7B1-427A61171A75}">
          <x14:formula1>
            <xm:f>Datos!$P$34:$P$35</xm:f>
          </x14:formula1>
          <xm:sqref>AD17:AD20</xm:sqref>
        </x14:dataValidation>
        <x14:dataValidation type="list" allowBlank="1" showInputMessage="1" showErrorMessage="1" xr:uid="{27887835-724A-4F9A-BE2B-E6EEA4C4A2B9}">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7109375" customWidth="1"/>
    <col min="10" max="10" width="33" customWidth="1"/>
    <col min="15" max="15" width="81.42578125" customWidth="1"/>
  </cols>
  <sheetData>
    <row r="3" spans="1:17">
      <c r="A3" s="10" t="s">
        <v>116</v>
      </c>
      <c r="D3" t="s">
        <v>117</v>
      </c>
      <c r="G3" t="s">
        <v>118</v>
      </c>
      <c r="J3" t="s">
        <v>119</v>
      </c>
      <c r="O3" t="s">
        <v>120</v>
      </c>
      <c r="P3" t="s">
        <v>118</v>
      </c>
    </row>
    <row r="4" spans="1:17">
      <c r="A4" t="s">
        <v>71</v>
      </c>
      <c r="D4" t="s">
        <v>121</v>
      </c>
      <c r="E4" s="9">
        <v>0.2</v>
      </c>
      <c r="G4" t="s">
        <v>122</v>
      </c>
      <c r="H4" s="9">
        <v>0.2</v>
      </c>
      <c r="J4" t="s">
        <v>123</v>
      </c>
      <c r="K4" t="s">
        <v>124</v>
      </c>
      <c r="O4" t="s">
        <v>75</v>
      </c>
      <c r="P4" s="3" t="s">
        <v>125</v>
      </c>
      <c r="Q4" s="12">
        <v>0.2</v>
      </c>
    </row>
    <row r="5" spans="1:17">
      <c r="A5" t="s">
        <v>126</v>
      </c>
      <c r="D5" t="s">
        <v>127</v>
      </c>
      <c r="E5" s="9">
        <v>0.4</v>
      </c>
      <c r="G5" t="s">
        <v>128</v>
      </c>
      <c r="H5" s="9">
        <v>0.4</v>
      </c>
      <c r="J5" t="s">
        <v>129</v>
      </c>
      <c r="K5" t="s">
        <v>124</v>
      </c>
      <c r="O5" s="11" t="s">
        <v>130</v>
      </c>
      <c r="P5" s="3" t="s">
        <v>131</v>
      </c>
      <c r="Q5" s="12">
        <v>0.4</v>
      </c>
    </row>
    <row r="6" spans="1:17">
      <c r="A6" t="s">
        <v>132</v>
      </c>
      <c r="D6" t="s">
        <v>133</v>
      </c>
      <c r="E6" s="9">
        <v>0.6</v>
      </c>
      <c r="G6" t="s">
        <v>134</v>
      </c>
      <c r="H6" s="9">
        <v>0.6</v>
      </c>
      <c r="J6" t="s">
        <v>135</v>
      </c>
      <c r="K6" t="s">
        <v>134</v>
      </c>
      <c r="O6" t="s">
        <v>136</v>
      </c>
      <c r="P6" s="3" t="s">
        <v>137</v>
      </c>
      <c r="Q6" s="12">
        <v>0.6</v>
      </c>
    </row>
    <row r="7" spans="1:17">
      <c r="D7" t="s">
        <v>138</v>
      </c>
      <c r="E7" s="9">
        <v>0.8</v>
      </c>
      <c r="G7" t="s">
        <v>139</v>
      </c>
      <c r="H7" s="9">
        <v>0.8</v>
      </c>
      <c r="J7" t="s">
        <v>140</v>
      </c>
      <c r="K7" t="s">
        <v>141</v>
      </c>
      <c r="O7" t="s">
        <v>142</v>
      </c>
      <c r="P7" s="3" t="s">
        <v>143</v>
      </c>
      <c r="Q7" s="12">
        <v>0.8</v>
      </c>
    </row>
    <row r="8" spans="1:17">
      <c r="D8" t="s">
        <v>144</v>
      </c>
      <c r="E8" s="9">
        <v>1</v>
      </c>
      <c r="G8" t="s">
        <v>145</v>
      </c>
      <c r="H8" s="9">
        <v>1</v>
      </c>
      <c r="J8" t="s">
        <v>146</v>
      </c>
      <c r="K8" t="s">
        <v>147</v>
      </c>
      <c r="O8" t="s">
        <v>148</v>
      </c>
      <c r="P8" s="3" t="s">
        <v>149</v>
      </c>
      <c r="Q8" s="12">
        <v>1</v>
      </c>
    </row>
    <row r="9" spans="1:17">
      <c r="J9" t="s">
        <v>150</v>
      </c>
      <c r="K9" t="s">
        <v>124</v>
      </c>
    </row>
    <row r="10" spans="1:17">
      <c r="J10" t="s">
        <v>151</v>
      </c>
      <c r="K10" t="s">
        <v>134</v>
      </c>
      <c r="O10" t="s">
        <v>152</v>
      </c>
    </row>
    <row r="11" spans="1:17">
      <c r="J11" t="s">
        <v>153</v>
      </c>
      <c r="K11" t="s">
        <v>134</v>
      </c>
      <c r="O11" t="s">
        <v>154</v>
      </c>
      <c r="P11" s="3" t="s">
        <v>125</v>
      </c>
      <c r="Q11" s="12">
        <v>0.2</v>
      </c>
    </row>
    <row r="12" spans="1:17" ht="30.75" customHeight="1">
      <c r="J12" t="s">
        <v>155</v>
      </c>
      <c r="K12" t="s">
        <v>141</v>
      </c>
      <c r="O12" s="11" t="s">
        <v>156</v>
      </c>
      <c r="P12" s="3" t="s">
        <v>131</v>
      </c>
      <c r="Q12" s="12">
        <v>0.4</v>
      </c>
    </row>
    <row r="13" spans="1:17" ht="28.9">
      <c r="J13" t="s">
        <v>157</v>
      </c>
      <c r="K13" t="s">
        <v>147</v>
      </c>
      <c r="O13" s="11" t="s">
        <v>158</v>
      </c>
      <c r="P13" s="3" t="s">
        <v>137</v>
      </c>
      <c r="Q13" s="12">
        <v>0.6</v>
      </c>
    </row>
    <row r="14" spans="1:17" ht="28.9">
      <c r="J14" t="s">
        <v>159</v>
      </c>
      <c r="K14" t="s">
        <v>134</v>
      </c>
      <c r="O14" s="11" t="s">
        <v>160</v>
      </c>
      <c r="P14" s="3" t="s">
        <v>143</v>
      </c>
      <c r="Q14" s="12">
        <v>0.8</v>
      </c>
    </row>
    <row r="15" spans="1:17" ht="28.9">
      <c r="J15" t="s">
        <v>161</v>
      </c>
      <c r="K15" t="s">
        <v>134</v>
      </c>
      <c r="O15" s="11" t="s">
        <v>162</v>
      </c>
      <c r="P15" s="3" t="s">
        <v>149</v>
      </c>
      <c r="Q15" s="12">
        <v>1</v>
      </c>
    </row>
    <row r="16" spans="1:17">
      <c r="J16" t="s">
        <v>163</v>
      </c>
      <c r="K16" t="s">
        <v>134</v>
      </c>
    </row>
    <row r="17" spans="10:17">
      <c r="J17" t="s">
        <v>164</v>
      </c>
      <c r="K17" t="s">
        <v>141</v>
      </c>
    </row>
    <row r="18" spans="10:17">
      <c r="J18" t="s">
        <v>165</v>
      </c>
      <c r="K18" t="s">
        <v>147</v>
      </c>
    </row>
    <row r="19" spans="10:17">
      <c r="J19" t="s">
        <v>166</v>
      </c>
      <c r="K19" t="s">
        <v>134</v>
      </c>
      <c r="P19" t="s">
        <v>167</v>
      </c>
    </row>
    <row r="20" spans="10:17">
      <c r="J20" t="s">
        <v>168</v>
      </c>
      <c r="K20" t="s">
        <v>134</v>
      </c>
      <c r="P20" t="s">
        <v>82</v>
      </c>
      <c r="Q20" s="9">
        <v>0.25</v>
      </c>
    </row>
    <row r="21" spans="10:17">
      <c r="J21" t="s">
        <v>169</v>
      </c>
      <c r="K21" t="s">
        <v>141</v>
      </c>
      <c r="P21" t="s">
        <v>170</v>
      </c>
      <c r="Q21" s="9">
        <v>0.15</v>
      </c>
    </row>
    <row r="22" spans="10:17">
      <c r="J22" t="s">
        <v>171</v>
      </c>
      <c r="K22" t="s">
        <v>141</v>
      </c>
      <c r="P22" t="s">
        <v>104</v>
      </c>
      <c r="Q22" s="9">
        <v>0.1</v>
      </c>
    </row>
    <row r="23" spans="10:17">
      <c r="J23" t="s">
        <v>172</v>
      </c>
      <c r="K23" t="s">
        <v>147</v>
      </c>
    </row>
    <row r="24" spans="10:17">
      <c r="J24" t="s">
        <v>173</v>
      </c>
      <c r="K24" t="s">
        <v>141</v>
      </c>
      <c r="P24" t="s">
        <v>174</v>
      </c>
    </row>
    <row r="25" spans="10:17">
      <c r="J25" t="s">
        <v>175</v>
      </c>
      <c r="K25" t="s">
        <v>141</v>
      </c>
      <c r="P25" t="s">
        <v>176</v>
      </c>
      <c r="Q25" s="9">
        <v>0.25</v>
      </c>
    </row>
    <row r="26" spans="10:17">
      <c r="J26" t="s">
        <v>177</v>
      </c>
      <c r="K26" t="s">
        <v>141</v>
      </c>
      <c r="P26" t="s">
        <v>83</v>
      </c>
      <c r="Q26" s="9">
        <v>0.15</v>
      </c>
    </row>
    <row r="27" spans="10:17">
      <c r="J27" t="s">
        <v>178</v>
      </c>
      <c r="K27" t="s">
        <v>141</v>
      </c>
    </row>
    <row r="28" spans="10:17">
      <c r="J28" t="s">
        <v>179</v>
      </c>
      <c r="K28" t="s">
        <v>147</v>
      </c>
    </row>
    <row r="29" spans="10:17">
      <c r="P29" t="s">
        <v>180</v>
      </c>
    </row>
    <row r="30" spans="10:17">
      <c r="P30" t="s">
        <v>84</v>
      </c>
    </row>
    <row r="31" spans="10:17">
      <c r="P31" t="s">
        <v>181</v>
      </c>
    </row>
    <row r="33" spans="16:16">
      <c r="P33" t="s">
        <v>182</v>
      </c>
    </row>
    <row r="34" spans="16:16">
      <c r="P34" t="s">
        <v>86</v>
      </c>
    </row>
    <row r="35" spans="16:16">
      <c r="P35" t="s">
        <v>183</v>
      </c>
    </row>
    <row r="37" spans="16:16">
      <c r="P37" t="s">
        <v>184</v>
      </c>
    </row>
    <row r="38" spans="16:16">
      <c r="P38" t="s">
        <v>87</v>
      </c>
    </row>
    <row r="39" spans="16:16">
      <c r="P39" t="s">
        <v>185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5" t="s">
        <v>186</v>
      </c>
      <c r="F2" s="55" t="s">
        <v>187</v>
      </c>
    </row>
    <row r="3" spans="1:12" ht="43.15">
      <c r="E3" s="54" t="s">
        <v>188</v>
      </c>
      <c r="F3" s="53" t="s">
        <v>189</v>
      </c>
    </row>
    <row r="4" spans="1:12" ht="43.15">
      <c r="E4" s="54" t="s">
        <v>190</v>
      </c>
      <c r="F4" s="53" t="s">
        <v>191</v>
      </c>
    </row>
    <row r="5" spans="1:12" ht="144">
      <c r="E5" s="54" t="s">
        <v>192</v>
      </c>
      <c r="F5" s="53" t="s">
        <v>193</v>
      </c>
    </row>
    <row r="6" spans="1:12" ht="43.15">
      <c r="E6" s="54" t="s">
        <v>194</v>
      </c>
      <c r="F6" s="53" t="s">
        <v>195</v>
      </c>
    </row>
    <row r="7" spans="1:12" ht="72">
      <c r="E7" s="54" t="s">
        <v>196</v>
      </c>
      <c r="F7" s="53" t="s">
        <v>197</v>
      </c>
    </row>
    <row r="8" spans="1:12" ht="57.6">
      <c r="E8" s="54" t="s">
        <v>198</v>
      </c>
      <c r="F8" s="53" t="s">
        <v>199</v>
      </c>
    </row>
    <row r="9" spans="1:12" ht="72">
      <c r="E9" s="54" t="s">
        <v>200</v>
      </c>
      <c r="F9" s="53" t="s">
        <v>201</v>
      </c>
    </row>
    <row r="11" spans="1:12">
      <c r="B11" s="248" t="s">
        <v>202</v>
      </c>
      <c r="C11" s="248"/>
      <c r="D11" s="248"/>
      <c r="E11" s="248"/>
      <c r="F11" s="248"/>
      <c r="G11" s="248"/>
      <c r="H11" s="248"/>
      <c r="I11" s="248"/>
      <c r="J11" s="248"/>
      <c r="K11" s="248"/>
      <c r="L11" s="248"/>
    </row>
    <row r="12" spans="1:12">
      <c r="B12" s="248"/>
      <c r="C12" s="248"/>
      <c r="D12" s="248"/>
      <c r="E12" s="248"/>
      <c r="F12" s="248"/>
      <c r="G12" s="248"/>
      <c r="H12" s="248"/>
      <c r="I12" s="248"/>
      <c r="J12" s="248"/>
      <c r="K12" s="248"/>
      <c r="L12" s="248"/>
    </row>
    <row r="13" spans="1:12" ht="23.45">
      <c r="B13" s="249" t="s">
        <v>203</v>
      </c>
      <c r="C13" s="249"/>
      <c r="D13" s="249"/>
      <c r="E13" s="249"/>
      <c r="F13" s="249"/>
      <c r="G13" s="249"/>
      <c r="H13" s="249"/>
      <c r="I13" s="249"/>
      <c r="J13" s="249"/>
      <c r="K13" s="249"/>
      <c r="L13" s="249"/>
    </row>
    <row r="15" spans="1:12" ht="28.9">
      <c r="A15" s="24" t="s">
        <v>204</v>
      </c>
      <c r="B15" s="25">
        <v>1</v>
      </c>
      <c r="C15" s="234" t="s">
        <v>205</v>
      </c>
      <c r="D15" s="235"/>
      <c r="E15" s="235"/>
      <c r="F15" s="235"/>
      <c r="G15" s="235"/>
      <c r="H15" s="235"/>
      <c r="I15" s="235"/>
      <c r="J15" s="235"/>
      <c r="K15" s="235"/>
      <c r="L15" s="235"/>
    </row>
    <row r="16" spans="1:12" ht="18.600000000000001" thickBot="1">
      <c r="C16" s="226"/>
      <c r="D16" s="227"/>
      <c r="E16" s="227"/>
      <c r="F16" s="227"/>
      <c r="G16" s="227"/>
      <c r="H16" s="227"/>
      <c r="I16" s="227"/>
      <c r="J16" s="227"/>
      <c r="K16" s="227"/>
      <c r="L16" s="227"/>
    </row>
    <row r="17" spans="1:12" ht="18.600000000000001" thickBot="1">
      <c r="B17" s="250" t="s">
        <v>206</v>
      </c>
      <c r="C17" s="251"/>
      <c r="D17" s="251"/>
      <c r="E17" s="251"/>
      <c r="F17" s="252"/>
      <c r="G17" s="26"/>
      <c r="H17" s="250" t="s">
        <v>207</v>
      </c>
      <c r="I17" s="253"/>
      <c r="J17" s="253"/>
      <c r="K17" s="253"/>
      <c r="L17" s="254"/>
    </row>
    <row r="18" spans="1:12" ht="23.45">
      <c r="B18" s="27" t="s">
        <v>208</v>
      </c>
      <c r="C18" s="240" t="s">
        <v>54</v>
      </c>
      <c r="D18" s="241"/>
      <c r="E18" s="241"/>
      <c r="F18" s="242"/>
      <c r="G18" s="26"/>
      <c r="H18" s="27" t="s">
        <v>208</v>
      </c>
      <c r="I18" s="243" t="s">
        <v>54</v>
      </c>
      <c r="J18" s="243"/>
      <c r="K18" s="243"/>
      <c r="L18" s="244"/>
    </row>
    <row r="19" spans="1:12" ht="18">
      <c r="B19" s="28">
        <v>100</v>
      </c>
      <c r="C19" s="29" t="s">
        <v>144</v>
      </c>
      <c r="D19" s="245" t="s">
        <v>209</v>
      </c>
      <c r="E19" s="246"/>
      <c r="F19" s="247"/>
      <c r="G19" s="30"/>
      <c r="H19" s="28">
        <v>100</v>
      </c>
      <c r="I19" s="29" t="s">
        <v>210</v>
      </c>
      <c r="J19" s="245" t="s">
        <v>211</v>
      </c>
      <c r="K19" s="246"/>
      <c r="L19" s="247"/>
    </row>
    <row r="20" spans="1:12" ht="18">
      <c r="B20" s="28">
        <v>80</v>
      </c>
      <c r="C20" s="31" t="s">
        <v>138</v>
      </c>
      <c r="D20" s="228" t="s">
        <v>212</v>
      </c>
      <c r="E20" s="229"/>
      <c r="F20" s="230"/>
      <c r="G20" s="30"/>
      <c r="H20" s="28">
        <v>80</v>
      </c>
      <c r="I20" s="31" t="s">
        <v>213</v>
      </c>
      <c r="J20" s="228" t="s">
        <v>214</v>
      </c>
      <c r="K20" s="229"/>
      <c r="L20" s="230"/>
    </row>
    <row r="21" spans="1:12" ht="18">
      <c r="B21" s="28">
        <v>60</v>
      </c>
      <c r="C21" s="32" t="s">
        <v>133</v>
      </c>
      <c r="D21" s="228" t="s">
        <v>215</v>
      </c>
      <c r="E21" s="229"/>
      <c r="F21" s="230"/>
      <c r="G21" s="30"/>
      <c r="H21" s="28">
        <v>60</v>
      </c>
      <c r="I21" s="32" t="s">
        <v>216</v>
      </c>
      <c r="J21" s="228" t="s">
        <v>217</v>
      </c>
      <c r="K21" s="229"/>
      <c r="L21" s="230"/>
    </row>
    <row r="22" spans="1:12" ht="18">
      <c r="B22" s="28">
        <v>40</v>
      </c>
      <c r="C22" s="33" t="s">
        <v>127</v>
      </c>
      <c r="D22" s="228" t="s">
        <v>218</v>
      </c>
      <c r="E22" s="229"/>
      <c r="F22" s="230"/>
      <c r="G22" s="30"/>
      <c r="H22" s="28">
        <v>40</v>
      </c>
      <c r="I22" s="33" t="s">
        <v>219</v>
      </c>
      <c r="J22" s="228" t="s">
        <v>220</v>
      </c>
      <c r="K22" s="229"/>
      <c r="L22" s="230"/>
    </row>
    <row r="23" spans="1:12" ht="18.600000000000001" thickBot="1">
      <c r="B23" s="34">
        <v>20</v>
      </c>
      <c r="C23" s="35" t="s">
        <v>121</v>
      </c>
      <c r="D23" s="231" t="s">
        <v>221</v>
      </c>
      <c r="E23" s="232"/>
      <c r="F23" s="233"/>
      <c r="G23" s="30"/>
      <c r="H23" s="34">
        <v>20</v>
      </c>
      <c r="I23" s="35" t="s">
        <v>222</v>
      </c>
      <c r="J23" s="231" t="s">
        <v>223</v>
      </c>
      <c r="K23" s="232"/>
      <c r="L23" s="233"/>
    </row>
    <row r="24" spans="1:12">
      <c r="B24" s="26" t="s">
        <v>224</v>
      </c>
      <c r="C24" s="26"/>
      <c r="D24" s="26"/>
      <c r="E24" s="26"/>
      <c r="F24" s="26"/>
      <c r="G24" s="26"/>
      <c r="H24" s="26" t="s">
        <v>224</v>
      </c>
      <c r="I24" s="26"/>
      <c r="J24" s="26"/>
      <c r="K24" s="26"/>
      <c r="L24" s="26"/>
    </row>
    <row r="27" spans="1:12" ht="28.9">
      <c r="A27" s="24" t="s">
        <v>204</v>
      </c>
      <c r="B27" s="25">
        <v>2</v>
      </c>
      <c r="C27" s="234" t="s">
        <v>118</v>
      </c>
      <c r="D27" s="235"/>
      <c r="E27" s="235"/>
      <c r="F27" s="235"/>
      <c r="G27" s="235"/>
      <c r="H27" s="235"/>
      <c r="I27" s="235"/>
      <c r="J27" s="235"/>
      <c r="K27" s="235"/>
      <c r="L27" s="235"/>
    </row>
    <row r="28" spans="1:12">
      <c r="B28" s="26"/>
      <c r="C28" s="26"/>
      <c r="D28" s="26"/>
      <c r="E28" s="26"/>
      <c r="F28" s="26"/>
      <c r="G28" s="26"/>
      <c r="H28" s="26"/>
      <c r="I28" s="26"/>
      <c r="J28" s="26"/>
      <c r="K28" s="36"/>
      <c r="L28" s="36"/>
    </row>
    <row r="29" spans="1:12" ht="18">
      <c r="B29" s="236" t="s">
        <v>225</v>
      </c>
      <c r="C29" s="237"/>
      <c r="D29" s="237"/>
      <c r="E29" s="237"/>
      <c r="F29" s="237"/>
      <c r="G29" s="237"/>
      <c r="H29" s="237"/>
      <c r="I29" s="237"/>
      <c r="J29" s="237"/>
      <c r="K29" s="238"/>
      <c r="L29" s="36"/>
    </row>
    <row r="30" spans="1:12" ht="17.45">
      <c r="B30" s="239" t="s">
        <v>226</v>
      </c>
      <c r="C30" s="239"/>
      <c r="D30" s="239" t="s">
        <v>227</v>
      </c>
      <c r="E30" s="239"/>
      <c r="F30" s="239" t="s">
        <v>126</v>
      </c>
      <c r="G30" s="239"/>
      <c r="H30" s="239"/>
      <c r="I30" s="239"/>
      <c r="J30" s="239"/>
      <c r="K30" s="239"/>
    </row>
    <row r="31" spans="1:12" ht="18">
      <c r="B31" s="37">
        <v>100</v>
      </c>
      <c r="C31" s="38" t="s">
        <v>149</v>
      </c>
      <c r="D31" s="225" t="s">
        <v>228</v>
      </c>
      <c r="E31" s="225"/>
      <c r="F31" s="225" t="s">
        <v>162</v>
      </c>
      <c r="G31" s="225"/>
      <c r="H31" s="225"/>
      <c r="I31" s="225"/>
      <c r="J31" s="225"/>
      <c r="K31" s="225"/>
    </row>
    <row r="32" spans="1:12" ht="18">
      <c r="B32" s="37">
        <v>80</v>
      </c>
      <c r="C32" s="39" t="s">
        <v>143</v>
      </c>
      <c r="D32" s="225" t="s">
        <v>229</v>
      </c>
      <c r="E32" s="225"/>
      <c r="F32" s="225" t="s">
        <v>230</v>
      </c>
      <c r="G32" s="225"/>
      <c r="H32" s="225"/>
      <c r="I32" s="225"/>
      <c r="J32" s="225"/>
      <c r="K32" s="225"/>
    </row>
    <row r="33" spans="1:26" ht="18">
      <c r="B33" s="37">
        <v>60</v>
      </c>
      <c r="C33" s="40" t="s">
        <v>137</v>
      </c>
      <c r="D33" s="225" t="s">
        <v>231</v>
      </c>
      <c r="E33" s="225"/>
      <c r="F33" s="225" t="s">
        <v>232</v>
      </c>
      <c r="G33" s="225"/>
      <c r="H33" s="225"/>
      <c r="I33" s="225"/>
      <c r="J33" s="225"/>
      <c r="K33" s="225"/>
    </row>
    <row r="34" spans="1:26" ht="18">
      <c r="B34" s="37">
        <v>40</v>
      </c>
      <c r="C34" s="41" t="s">
        <v>131</v>
      </c>
      <c r="D34" s="225" t="s">
        <v>233</v>
      </c>
      <c r="E34" s="225"/>
      <c r="F34" s="225" t="s">
        <v>234</v>
      </c>
      <c r="G34" s="225"/>
      <c r="H34" s="225"/>
      <c r="I34" s="225"/>
      <c r="J34" s="225"/>
      <c r="K34" s="225"/>
    </row>
    <row r="35" spans="1:26" ht="18">
      <c r="B35" s="37">
        <v>20</v>
      </c>
      <c r="C35" s="42" t="s">
        <v>125</v>
      </c>
      <c r="D35" s="225" t="s">
        <v>235</v>
      </c>
      <c r="E35" s="225"/>
      <c r="F35" s="225" t="s">
        <v>154</v>
      </c>
      <c r="G35" s="225"/>
      <c r="H35" s="225"/>
      <c r="I35" s="225"/>
      <c r="J35" s="225"/>
      <c r="K35" s="225"/>
    </row>
    <row r="38" spans="1:26" ht="28.9">
      <c r="A38" s="24" t="s">
        <v>204</v>
      </c>
      <c r="B38" s="25"/>
      <c r="C38" s="226" t="s">
        <v>236</v>
      </c>
      <c r="D38" s="227"/>
      <c r="E38" s="227"/>
      <c r="F38" s="227"/>
      <c r="G38" s="227"/>
      <c r="H38" s="227"/>
      <c r="I38" s="227"/>
      <c r="J38" s="227"/>
      <c r="K38" s="227"/>
      <c r="L38" s="227"/>
      <c r="X38" s="5"/>
      <c r="Y38" s="43"/>
    </row>
    <row r="39" spans="1:26">
      <c r="X39" s="5"/>
      <c r="Y39" s="43"/>
    </row>
    <row r="40" spans="1:26" ht="151.15" thickBot="1">
      <c r="B40" s="44" t="s">
        <v>237</v>
      </c>
      <c r="C40" s="45" t="s">
        <v>238</v>
      </c>
      <c r="D40" s="45" t="s">
        <v>239</v>
      </c>
      <c r="E40" s="44" t="s">
        <v>240</v>
      </c>
      <c r="F40" s="44" t="s">
        <v>241</v>
      </c>
      <c r="G40" s="44" t="s">
        <v>242</v>
      </c>
      <c r="H40" s="44" t="s">
        <v>243</v>
      </c>
      <c r="I40" s="44" t="s">
        <v>244</v>
      </c>
      <c r="J40" s="44" t="s">
        <v>245</v>
      </c>
      <c r="K40" s="44" t="s">
        <v>246</v>
      </c>
      <c r="L40" s="44" t="s">
        <v>247</v>
      </c>
      <c r="M40" s="44" t="s">
        <v>248</v>
      </c>
      <c r="N40" s="44" t="s">
        <v>249</v>
      </c>
      <c r="O40" s="44" t="s">
        <v>250</v>
      </c>
      <c r="P40" s="44" t="s">
        <v>251</v>
      </c>
      <c r="Q40" s="44" t="s">
        <v>252</v>
      </c>
      <c r="R40" s="44" t="s">
        <v>253</v>
      </c>
      <c r="S40" s="44" t="s">
        <v>254</v>
      </c>
      <c r="T40" s="44" t="s">
        <v>255</v>
      </c>
      <c r="U40" s="44" t="s">
        <v>256</v>
      </c>
      <c r="V40" s="44" t="s">
        <v>257</v>
      </c>
      <c r="W40" s="44" t="s">
        <v>258</v>
      </c>
      <c r="X40" s="46" t="s">
        <v>259</v>
      </c>
      <c r="Y40" s="47" t="s">
        <v>260</v>
      </c>
      <c r="Z40" s="47" t="s">
        <v>260</v>
      </c>
    </row>
    <row r="41" spans="1:26" ht="15">
      <c r="B41" s="48"/>
      <c r="C41" s="49"/>
      <c r="D41" s="49"/>
      <c r="E41" s="48"/>
      <c r="F41" s="48"/>
      <c r="G41" s="48"/>
      <c r="H41" s="48"/>
      <c r="I41" s="48"/>
      <c r="J41" s="48"/>
      <c r="K41" s="48"/>
      <c r="L41" s="48"/>
      <c r="M41" s="48"/>
      <c r="N41" s="48"/>
      <c r="O41" s="48"/>
      <c r="P41" s="48"/>
      <c r="Q41" s="48"/>
      <c r="R41" s="48"/>
      <c r="S41" s="48"/>
      <c r="T41" s="48"/>
      <c r="U41" s="48"/>
      <c r="V41" s="48"/>
      <c r="W41" s="48"/>
      <c r="X41" s="50">
        <f>COUNTIF(E41:W41,"SI")</f>
        <v>0</v>
      </c>
      <c r="Y41" s="51" t="str">
        <f>IF(OR(T41="SI",X41&gt;11),"100",IF(X41&gt;5,"80",IF(X41&gt;0,"60","")))</f>
        <v/>
      </c>
      <c r="Z41" s="52" t="str">
        <f>IF(OR(T41="SI",X41&gt;11),"CATASTRÓFICO",IF(X41&gt;5,"MAYOR",IF(X41&gt;0,"MODERADO","")))</f>
        <v/>
      </c>
    </row>
    <row r="45" spans="1:26" ht="23.45">
      <c r="A45" s="220" t="s">
        <v>261</v>
      </c>
      <c r="B45" s="220"/>
      <c r="C45" s="220"/>
      <c r="D45" s="220"/>
      <c r="E45" s="220"/>
      <c r="F45" s="220"/>
      <c r="G45" s="220"/>
      <c r="H45" s="220"/>
      <c r="I45" s="220"/>
      <c r="J45" s="220"/>
    </row>
    <row r="46" spans="1:26">
      <c r="C46" s="10"/>
      <c r="D46" s="5"/>
      <c r="E46" s="5"/>
      <c r="F46" s="5"/>
      <c r="G46" s="5"/>
      <c r="H46" s="5"/>
    </row>
    <row r="47" spans="1:26" ht="15.6">
      <c r="B47" s="212" t="s">
        <v>205</v>
      </c>
      <c r="C47" s="65" t="s">
        <v>144</v>
      </c>
      <c r="D47" s="68"/>
      <c r="E47" s="79"/>
      <c r="F47" s="69"/>
      <c r="G47" s="79"/>
      <c r="H47" s="70"/>
      <c r="J47" s="223" t="s">
        <v>262</v>
      </c>
    </row>
    <row r="48" spans="1:26" ht="15.6">
      <c r="B48" s="212"/>
      <c r="C48" s="66">
        <v>1</v>
      </c>
      <c r="D48" s="71"/>
      <c r="E48" s="80"/>
      <c r="F48" s="64"/>
      <c r="G48" s="80"/>
      <c r="H48" s="72"/>
      <c r="J48" s="224"/>
    </row>
    <row r="49" spans="2:10" ht="15.6">
      <c r="B49" s="212"/>
      <c r="C49" s="65" t="s">
        <v>138</v>
      </c>
      <c r="D49" s="85"/>
      <c r="E49" s="86"/>
      <c r="F49" s="69"/>
      <c r="G49" s="79"/>
      <c r="H49" s="70"/>
      <c r="J49" s="213" t="s">
        <v>147</v>
      </c>
    </row>
    <row r="50" spans="2:10" ht="15.6">
      <c r="B50" s="212"/>
      <c r="C50" s="66">
        <v>0.8</v>
      </c>
      <c r="D50" s="87"/>
      <c r="E50" s="88"/>
      <c r="F50" s="77"/>
      <c r="G50" s="84"/>
      <c r="H50" s="78"/>
      <c r="J50" s="214"/>
    </row>
    <row r="51" spans="2:10" ht="15.6">
      <c r="B51" s="212"/>
      <c r="C51" s="65" t="s">
        <v>133</v>
      </c>
      <c r="D51" s="73"/>
      <c r="E51" s="81"/>
      <c r="F51" s="63"/>
      <c r="G51" s="80"/>
      <c r="H51" s="72"/>
      <c r="J51" s="215" t="s">
        <v>141</v>
      </c>
    </row>
    <row r="52" spans="2:10" ht="15.6">
      <c r="B52" s="212"/>
      <c r="C52" s="66">
        <v>0.6</v>
      </c>
      <c r="D52" s="73"/>
      <c r="E52" s="81"/>
      <c r="F52" s="63"/>
      <c r="G52" s="80"/>
      <c r="H52" s="72"/>
      <c r="J52" s="216"/>
    </row>
    <row r="53" spans="2:10" ht="15.6">
      <c r="B53" s="212"/>
      <c r="C53" s="65" t="s">
        <v>127</v>
      </c>
      <c r="D53" s="89"/>
      <c r="E53" s="86"/>
      <c r="F53" s="90"/>
      <c r="G53" s="79"/>
      <c r="H53" s="70"/>
      <c r="J53" s="217" t="s">
        <v>134</v>
      </c>
    </row>
    <row r="54" spans="2:10" ht="15.6">
      <c r="B54" s="212"/>
      <c r="C54" s="66">
        <v>0.4</v>
      </c>
      <c r="D54" s="75"/>
      <c r="E54" s="88"/>
      <c r="F54" s="76"/>
      <c r="G54" s="84"/>
      <c r="H54" s="78"/>
      <c r="J54" s="218"/>
    </row>
    <row r="55" spans="2:10" ht="15.6">
      <c r="B55" s="212"/>
      <c r="C55" s="67" t="s">
        <v>121</v>
      </c>
      <c r="D55" s="74"/>
      <c r="E55" s="82"/>
      <c r="F55" s="63"/>
      <c r="G55" s="80"/>
      <c r="H55" s="72"/>
      <c r="J55" s="221" t="s">
        <v>124</v>
      </c>
    </row>
    <row r="56" spans="2:10" ht="15.6">
      <c r="B56" s="212"/>
      <c r="C56" s="66">
        <v>0.2</v>
      </c>
      <c r="D56" s="75"/>
      <c r="E56" s="83"/>
      <c r="F56" s="76"/>
      <c r="G56" s="84"/>
      <c r="H56" s="78"/>
      <c r="J56" s="222"/>
    </row>
    <row r="57" spans="2:10" ht="17.45">
      <c r="D57" s="56" t="s">
        <v>125</v>
      </c>
      <c r="E57" s="60" t="s">
        <v>131</v>
      </c>
      <c r="F57" s="60" t="s">
        <v>137</v>
      </c>
      <c r="G57" s="62" t="s">
        <v>143</v>
      </c>
      <c r="H57" s="57" t="s">
        <v>149</v>
      </c>
    </row>
    <row r="58" spans="2:10">
      <c r="D58" s="58">
        <v>0.2</v>
      </c>
      <c r="E58" s="61">
        <v>0.4</v>
      </c>
      <c r="F58" s="61">
        <v>0.6</v>
      </c>
      <c r="G58" s="61">
        <v>0.8</v>
      </c>
      <c r="H58" s="59">
        <v>1</v>
      </c>
    </row>
    <row r="59" spans="2:10" ht="23.45">
      <c r="D59" s="219" t="s">
        <v>118</v>
      </c>
      <c r="E59" s="219"/>
      <c r="F59" s="219"/>
      <c r="G59" s="219"/>
      <c r="H59" s="219"/>
    </row>
    <row r="63" spans="2:10">
      <c r="D63" s="210" t="s">
        <v>263</v>
      </c>
      <c r="E63" s="210"/>
      <c r="F63" s="210"/>
    </row>
    <row r="64" spans="2:10">
      <c r="D64" s="93" t="s">
        <v>264</v>
      </c>
      <c r="E64" s="93" t="s">
        <v>265</v>
      </c>
      <c r="F64" s="93" t="s">
        <v>266</v>
      </c>
    </row>
    <row r="65" spans="4:6" ht="86.45">
      <c r="D65" s="92" t="s">
        <v>267</v>
      </c>
      <c r="E65" s="53" t="s">
        <v>268</v>
      </c>
      <c r="F65" s="53" t="s">
        <v>269</v>
      </c>
    </row>
    <row r="66" spans="4:6" ht="57.6">
      <c r="D66" s="92" t="s">
        <v>270</v>
      </c>
      <c r="E66" s="53" t="s">
        <v>271</v>
      </c>
      <c r="F66" s="92" t="s">
        <v>272</v>
      </c>
    </row>
    <row r="67" spans="4:6" ht="57.6">
      <c r="D67" s="92" t="s">
        <v>273</v>
      </c>
      <c r="E67" s="92" t="s">
        <v>274</v>
      </c>
      <c r="F67" s="92" t="s">
        <v>275</v>
      </c>
    </row>
    <row r="69" spans="4:6" ht="30" customHeight="1">
      <c r="D69" s="54" t="s">
        <v>276</v>
      </c>
      <c r="E69" s="211" t="s">
        <v>277</v>
      </c>
      <c r="F69" s="211"/>
    </row>
    <row r="70" spans="4:6" ht="30" customHeight="1">
      <c r="D70" s="54" t="s">
        <v>278</v>
      </c>
      <c r="E70" s="211" t="s">
        <v>279</v>
      </c>
      <c r="F70" s="211"/>
    </row>
    <row r="73" spans="4:6">
      <c r="E73" s="94" t="s">
        <v>262</v>
      </c>
      <c r="F73" s="94" t="s">
        <v>280</v>
      </c>
    </row>
    <row r="74" spans="4:6" ht="28.9">
      <c r="E74" s="95" t="s">
        <v>281</v>
      </c>
      <c r="F74" s="96" t="s">
        <v>282</v>
      </c>
    </row>
    <row r="75" spans="4:6" ht="28.9">
      <c r="E75" s="97" t="s">
        <v>283</v>
      </c>
      <c r="F75" s="96" t="s">
        <v>284</v>
      </c>
    </row>
    <row r="76" spans="4:6" ht="28.9">
      <c r="E76" s="98" t="s">
        <v>138</v>
      </c>
      <c r="F76" s="96" t="s">
        <v>284</v>
      </c>
    </row>
    <row r="77" spans="4:6" ht="28.9">
      <c r="E77" s="99" t="s">
        <v>285</v>
      </c>
      <c r="F77" s="96" t="s">
        <v>284</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8E1FF-41B3-49C0-81B2-2BD906D802CA}"/>
</file>

<file path=customXml/itemProps2.xml><?xml version="1.0" encoding="utf-8"?>
<ds:datastoreItem xmlns:ds="http://schemas.openxmlformats.org/officeDocument/2006/customXml" ds:itemID="{5354104E-63B6-49E4-AFEA-1159DF759216}"/>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Control Interno</cp:lastModifiedBy>
  <cp:revision/>
  <dcterms:created xsi:type="dcterms:W3CDTF">2021-05-10T15:52:34Z</dcterms:created>
  <dcterms:modified xsi:type="dcterms:W3CDTF">2026-05-29T17:45:43Z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