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Fiscales AÑO 2026\"/>
    </mc:Choice>
  </mc:AlternateContent>
  <xr:revisionPtr revIDLastSave="9" documentId="13_ncr:1_{454A2456-6463-425D-B22E-0C238398AD1A}" xr6:coauthVersionLast="47" xr6:coauthVersionMax="47" xr10:uidLastSave="{5ED5AD79-D0C3-45EA-B5F5-5389A0114C4C}"/>
  <bookViews>
    <workbookView xWindow="-108" yWindow="-108" windowWidth="23256" windowHeight="12456" tabRatio="789" firstSheet="1" activeTab="1" xr2:uid="{E9951750-6718-4E65-99C4-7D8C6E70D595}"/>
  </bookViews>
  <sheets>
    <sheet name="CONTROL DE CAMBIOS" sheetId="11" r:id="rId1"/>
    <sheet name="Riesgos Fiscales #1" sheetId="10" r:id="rId2"/>
    <sheet name="Datos" sheetId="5" r:id="rId3"/>
    <sheet name="Instructivo" sheetId="4" r:id="rId4"/>
  </sheets>
  <definedNames>
    <definedName name="_xlnm.Print_Area" localSheetId="1">'Riesgos Fiscales #1'!$A$1:$BB$19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10" l="1"/>
  <c r="AA17" i="10"/>
  <c r="X17" i="10"/>
  <c r="K17" i="10"/>
  <c r="L17" i="10" s="1"/>
  <c r="H17" i="10"/>
  <c r="I17" i="10" s="1"/>
  <c r="AI17" i="10" l="1"/>
  <c r="M17" i="10"/>
  <c r="AK17" i="10" s="1"/>
  <c r="N17" i="10"/>
  <c r="O17" i="10" s="1"/>
  <c r="AG17" i="10"/>
  <c r="AH17" i="10" s="1"/>
  <c r="AJ17" i="10" l="1"/>
  <c r="AL17" i="10" s="1"/>
  <c r="AM17" i="10" s="1"/>
  <c r="X41" i="4" l="1"/>
  <c r="Z41" i="4" s="1"/>
  <c r="Y4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468C8F3C-B7B2-4249-90F7-F8CEB6D26360}">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<sst xmlns="http://schemas.openxmlformats.org/spreadsheetml/2006/main" count="349" uniqueCount="269">
  <si>
    <t>CONTROL DE CAMBIOS</t>
  </si>
  <si>
    <t>A continuación se presentan los cambios realizados de los riesgos en el proceso</t>
  </si>
  <si>
    <t xml:space="preserve">FECHA </t>
  </si>
  <si>
    <t>CAMBIO REALIZADO</t>
  </si>
  <si>
    <t>No requiere modificación</t>
  </si>
  <si>
    <t>Se podrán incluir más filas de acuerdo a la cambios realizados</t>
  </si>
  <si>
    <t xml:space="preserve">DIRECCIONAMIENTO ESTRATÉGICO </t>
  </si>
  <si>
    <t>CÓDIGO</t>
  </si>
  <si>
    <t>E-DES-FT-015</t>
  </si>
  <si>
    <t>VERSIÓN</t>
  </si>
  <si>
    <t>11</t>
  </si>
  <si>
    <t>MAPA DE RIESGOS DE GESTIÓN Y RIESGOS FISCALES</t>
  </si>
  <si>
    <t>PÁGINA</t>
  </si>
  <si>
    <t>1 DE 1</t>
  </si>
  <si>
    <t>VIGENTE DESDE</t>
  </si>
  <si>
    <t>Proceso</t>
  </si>
  <si>
    <t>GESTION FINANCIERA</t>
  </si>
  <si>
    <t>Objetivo del Proceso</t>
  </si>
  <si>
    <t>Planear, gestionar y controlar los recursos del IDIPRON mediante los diferentes lineamientos financieros, con el fin de dar cumplimiento a los objetivos institucionales de manera transparente, eficiente y ágil</t>
  </si>
  <si>
    <t>Alcance</t>
  </si>
  <si>
    <t>El proceso comienza con la programación anual del anteproyecto de presupuesto; y una vez que ingresan al IDIPRON los recursos financieras a través de transferencias, convenios, donaciones y los demás conceptos, se realiza la causación y pago conforme a lo presupuestado y aprobado con el fin de dar cumplimiento a todas las operaciones que el Instituto requiere para su funcionamiento, culminando con el respectivo cierre de las operaciones</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</si>
  <si>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</si>
  <si>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</si>
  <si>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</si>
  <si>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</si>
  <si>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</si>
  <si>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</si>
  <si>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</si>
  <si>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</si>
  <si>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</si>
  <si>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</si>
  <si>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</si>
  <si>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</si>
  <si>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</si>
  <si>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</si>
  <si>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</si>
  <si>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</si>
  <si>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</si>
  <si>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</si>
  <si>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</si>
  <si>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</si>
  <si>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</si>
  <si>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</si>
  <si>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</si>
  <si>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</si>
  <si>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</si>
  <si>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</si>
  <si>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</si>
  <si>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</si>
  <si>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</si>
  <si>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</si>
  <si>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</si>
  <si>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</si>
  <si>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</si>
  <si>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</si>
  <si>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</si>
  <si>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</si>
  <si>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</si>
  <si>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</si>
  <si>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</si>
  <si>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</si>
  <si>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</si>
  <si>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</si>
  <si>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</si>
  <si>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</si>
  <si>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</si>
  <si>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</si>
  <si>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</si>
  <si>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</si>
  <si>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</si>
  <si>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</si>
  <si>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t>
  </si>
  <si>
    <t xml:space="preserve"> Incorrecta verificación en los pagos</t>
  </si>
  <si>
    <t xml:space="preserve">La omisión en la aplicación de los procedimientos Ejecución de Pagos A-GFI-PR-013 y Cuentas por pagar A-GFI-PR-009 </t>
  </si>
  <si>
    <t xml:space="preserve">Posibilidad de efecto dañoso sobre recursos públicos por incorrecta verificación en los pagos realizados a causa de la omisión en la aplicación de los procedimientos Ejecución de Pagos A-GFI-PR-013 y Cuentas por pagar A-GFI-PR-009 </t>
  </si>
  <si>
    <t>Afectación Menor o igual a 700 SMLMV</t>
  </si>
  <si>
    <t>El/la responsable asignado/a de la Gerencia Financiera - Contabilidad - Tesorería</t>
  </si>
  <si>
    <t>Cada vez que se recibe una cuenta por pagar y se va a tramitar un pago</t>
  </si>
  <si>
    <t>Verificar los documentos recibidos para el trámite de la cuenta por pagar y realización del pago</t>
  </si>
  <si>
    <t xml:space="preserve">Se identifica que los documentos recibidos cumplan con lo establecido en los procedimientos Ejecución de Pagos A-GFI-PR-013 y Cuentas por pagar A-GFI-PR-009 </t>
  </si>
  <si>
    <t>Para los casos de cuenta por pagar, se rechazan los documentos por SECOP y envía correo electrónico a la dependencia generadora ( Supervisión del Contrato) para subsanar
Para la ejecución de pagos, si se evidencia un error, se devuelve a contabilidad para su subsanación</t>
  </si>
  <si>
    <t>Lotes de Pagos realizados
Correo electrónico ( Cuando aplique)</t>
  </si>
  <si>
    <t>Preventivo</t>
  </si>
  <si>
    <t>Manual</t>
  </si>
  <si>
    <t>Documentado</t>
  </si>
  <si>
    <t xml:space="preserve">Procedimientos Ejecución de Pagos A-GFI-PR-013 y Cuentas por pagar A-GFI-PR-009 </t>
  </si>
  <si>
    <t>Continua</t>
  </si>
  <si>
    <t>Con registro</t>
  </si>
  <si>
    <t>REDUCIR EL RIESGO</t>
  </si>
  <si>
    <t>De acuerdo con la metodología para la administración del riesgo, no se formulan acciones de fortalecimiento para la vigencia 2026, por cuanto los controles existentes se consideran suficientes y permiten mitigar el riesgo|</t>
  </si>
  <si>
    <t>Durante el primer cuatrimestre de 2026 se realizó la validación y verificación de los documentos soporte para el trámite de cuentas por pagar y ejecución de pagos, conforme a los procedimientos establecidos. Como evidencia se cargaron los lotes de pago correspondientes a enero, febrero, marzo y abril.</t>
  </si>
  <si>
    <t>Se mantuvo el seguimiento y revisión permanente de los soportes y documentos recibidos, con el fin de garantizar el cumplimiento de los procedimientos internos y mitigar posibles errores en el proceso de pago.</t>
  </si>
  <si>
    <t>No se materializó el riesgo</t>
  </si>
  <si>
    <t>N/A</t>
  </si>
  <si>
    <r>
      <rPr>
        <b/>
        <sz val="11"/>
        <color rgb="FF000000"/>
        <rFont val="Times New Roman"/>
      </rPr>
      <t xml:space="preserve">Contro No.1: </t>
    </r>
    <r>
      <rPr>
        <sz val="11"/>
        <color rgb="FF000000"/>
        <rFont val="Times New Roman"/>
      </rPr>
      <t>Producto de la revisión realizada a las evidencias cargadas en el monitoreo del riesgo, se verificó la existencia y correspondencia de los soportes relacionados con los lotes de pago de enero, febrero, marzo y abril de 2026, dando cumplimiento a la ejecución del control definido.
&amp;</t>
    </r>
  </si>
  <si>
    <t xml:space="preserve">Control 1: se evidenció la ejecución de la actividad de control 
Accione de Fortalecimiento:  Si bien, el proceso señala que se realizó seguimiento continuo de la información, no se aportó evidencia de las acciones de fortalecimiento. 
Se presento y reportaron acciones de materialización del riesgo.
</t>
  </si>
  <si>
    <t xml:space="preserve">Se podrán incluir más filas de acuerdo a la cantidad de riesgos que se requieran relacionar </t>
  </si>
  <si>
    <t>Vr. 02; 13/03/2024</t>
  </si>
  <si>
    <t>area de impacto</t>
  </si>
  <si>
    <t>PROBABILIDAD DE OCURRENCIA</t>
  </si>
  <si>
    <t>IMPACTO</t>
  </si>
  <si>
    <t>CONDICIONES RIESGO INHERENTE</t>
  </si>
  <si>
    <t>AFECTACIÓN ECONÓMICA O PRESUPUESTAL</t>
  </si>
  <si>
    <t>MUY BAJA</t>
  </si>
  <si>
    <t>LEVE</t>
  </si>
  <si>
    <t>MUY BAJA - LEVE</t>
  </si>
  <si>
    <t>BAJO</t>
  </si>
  <si>
    <t>Leve</t>
  </si>
  <si>
    <t>Reputacional</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</si>
  <si>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</si>
  <si>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</si>
  <si>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</si>
  <si>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</si>
  <si>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</si>
  <si>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</si>
  <si>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</si>
  <si>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</si>
  <si>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</si>
  <si>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</si>
  <si>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</si>
  <si>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</si>
  <si>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</si>
  <si>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</si>
  <si>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</si>
  <si>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</si>
  <si>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</si>
  <si>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</si>
  <si>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</si>
  <si>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</si>
  <si>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</si>
  <si>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</si>
  <si>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</si>
  <si>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</si>
  <si>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</si>
  <si>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</si>
  <si>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</si>
  <si>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</si>
  <si>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</si>
  <si>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</si>
  <si>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</si>
  <si>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</si>
  <si>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</si>
  <si>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</si>
  <si>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</si>
  <si>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</si>
  <si>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</si>
  <si>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</si>
  <si>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</si>
  <si>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</si>
  <si>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</si>
  <si>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</si>
  <si>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</si>
  <si>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Detectivo</t>
  </si>
  <si>
    <t>ALTA - MAYOR</t>
  </si>
  <si>
    <t>Correctivo</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</si>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</sst>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7">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16"/>
      <color theme="1"/>
      <name val="Calibri"/>
      <family val="2"/>
      <scheme val="minor"/>
    </font>
    <font>
      <sz val="11"/>
      <color rgb="FF000000"/>
      <name val="Times New Roman"/>
    </font>
    <font>
      <b/>
      <sz val="11"/>
      <color rgb="FF000000"/>
      <name val="Times New Roman"/>
    </font>
    <font>
      <sz val="12"/>
      <color rgb="FF000000"/>
      <name val="Times New Roman"/>
      <family val="1"/>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style="thin">
        <color rgb="FF000000"/>
      </right>
      <top style="thin">
        <color rgb="FF000000"/>
      </top>
      <bottom/>
      <diagonal/>
    </border>
  </borders>
  <cellStyleXfs count="5">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xf numFmtId="0" fontId="6" fillId="0" borderId="0"/>
  </cellStyleXfs>
  <cellXfs count="290">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3" fillId="0" borderId="1" xfId="0" applyFont="1" applyBorder="1" applyAlignment="1">
      <alignment horizontal="left" vertical="center" wrapText="1"/>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6"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47" xfId="0" applyFont="1" applyBorder="1" applyAlignment="1" applyProtection="1">
      <alignment horizontal="center" vertical="center"/>
      <protection locked="0"/>
    </xf>
    <xf numFmtId="0" fontId="28" fillId="0" borderId="47" xfId="0" applyFont="1" applyBorder="1" applyAlignment="1" applyProtection="1">
      <alignment vertical="center" wrapText="1"/>
      <protection hidden="1"/>
    </xf>
    <xf numFmtId="0" fontId="0" fillId="0" borderId="48" xfId="0" applyBorder="1" applyAlignment="1" applyProtection="1">
      <alignment horizontal="center" vertical="center"/>
      <protection hidden="1"/>
    </xf>
    <xf numFmtId="9" fontId="29" fillId="14" borderId="49" xfId="2" applyFont="1" applyFill="1" applyBorder="1" applyAlignment="1" applyProtection="1">
      <alignment horizontal="center" vertical="center"/>
      <protection hidden="1"/>
    </xf>
    <xf numFmtId="0" fontId="29" fillId="14" borderId="49"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0" xfId="0" applyFont="1" applyBorder="1" applyAlignment="1">
      <alignment horizontal="center" vertical="center"/>
    </xf>
    <xf numFmtId="0" fontId="25" fillId="0" borderId="52" xfId="0" applyFont="1" applyBorder="1" applyAlignment="1">
      <alignment horizontal="center" vertical="center"/>
    </xf>
    <xf numFmtId="9" fontId="0" fillId="0" borderId="53" xfId="2" applyFont="1" applyBorder="1" applyAlignment="1">
      <alignment horizontal="center" vertical="center"/>
    </xf>
    <xf numFmtId="9" fontId="0" fillId="0" borderId="54"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0" xfId="0" applyFont="1" applyBorder="1" applyAlignment="1">
      <alignment horizontal="center" vertical="center"/>
    </xf>
    <xf numFmtId="9" fontId="21" fillId="0" borderId="53" xfId="2" applyFont="1" applyFill="1" applyBorder="1" applyAlignment="1">
      <alignment horizontal="center" vertical="center"/>
    </xf>
    <xf numFmtId="0" fontId="21" fillId="0" borderId="37" xfId="0" applyFont="1" applyBorder="1" applyAlignment="1">
      <alignment horizontal="center" vertical="center"/>
    </xf>
    <xf numFmtId="0" fontId="0" fillId="11" borderId="50" xfId="0" applyFill="1" applyBorder="1" applyAlignment="1">
      <alignment horizontal="center" vertical="center"/>
    </xf>
    <xf numFmtId="0" fontId="0" fillId="11" borderId="51" xfId="0" applyFill="1" applyBorder="1" applyAlignment="1">
      <alignment horizontal="center" vertical="center"/>
    </xf>
    <xf numFmtId="0" fontId="0" fillId="10" borderId="52" xfId="0" applyFill="1" applyBorder="1" applyAlignment="1">
      <alignment horizontal="center" vertical="center"/>
    </xf>
    <xf numFmtId="0" fontId="0" fillId="11" borderId="37" xfId="0" applyFill="1" applyBorder="1" applyAlignment="1">
      <alignment horizontal="center" vertical="center"/>
    </xf>
    <xf numFmtId="0" fontId="0" fillId="10" borderId="55" xfId="0" applyFill="1" applyBorder="1" applyAlignment="1">
      <alignment horizontal="center" vertical="center"/>
    </xf>
    <xf numFmtId="0" fontId="0" fillId="3" borderId="37" xfId="0" applyFill="1" applyBorder="1" applyAlignment="1">
      <alignment horizontal="center" vertical="center"/>
    </xf>
    <xf numFmtId="0" fontId="0" fillId="5" borderId="37" xfId="0" applyFill="1" applyBorder="1" applyAlignment="1">
      <alignment horizontal="center" vertical="center"/>
    </xf>
    <xf numFmtId="0" fontId="0" fillId="5" borderId="53"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4"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0" xfId="0" applyFill="1" applyBorder="1" applyAlignment="1">
      <alignment horizontal="center" vertical="center"/>
    </xf>
    <xf numFmtId="0" fontId="0" fillId="3" borderId="5" xfId="0" applyFill="1" applyBorder="1" applyAlignment="1">
      <alignment horizontal="center" vertical="center"/>
    </xf>
    <xf numFmtId="0" fontId="0" fillId="3" borderId="53" xfId="0" applyFill="1" applyBorder="1" applyAlignment="1">
      <alignment horizontal="center" vertical="center"/>
    </xf>
    <xf numFmtId="0" fontId="0" fillId="3" borderId="6" xfId="0" applyFill="1" applyBorder="1" applyAlignment="1">
      <alignment horizontal="center" vertical="center"/>
    </xf>
    <xf numFmtId="0" fontId="0" fillId="5" borderId="50" xfId="0" applyFill="1" applyBorder="1" applyAlignment="1">
      <alignment horizontal="center" vertical="center"/>
    </xf>
    <xf numFmtId="0" fontId="0" fillId="3" borderId="51"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11" fillId="2" borderId="56"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2" fillId="2" borderId="50"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9" fillId="0" borderId="6" xfId="0" applyFont="1" applyBorder="1" applyAlignment="1">
      <alignment horizontal="justify" vertical="center" wrapText="1"/>
    </xf>
    <xf numFmtId="0" fontId="3" fillId="7" borderId="0" xfId="0" applyFont="1" applyFill="1" applyAlignment="1">
      <alignment horizontal="center" vertical="center"/>
    </xf>
    <xf numFmtId="9" fontId="3" fillId="7" borderId="0" xfId="0" applyNumberFormat="1" applyFont="1" applyFill="1" applyAlignment="1">
      <alignment horizontal="center" vertical="center"/>
    </xf>
    <xf numFmtId="9" fontId="3" fillId="7" borderId="0" xfId="0" applyNumberFormat="1" applyFont="1" applyFill="1" applyAlignment="1">
      <alignment horizontal="center" vertical="center" wrapText="1"/>
    </xf>
    <xf numFmtId="41" fontId="3" fillId="7" borderId="0" xfId="1" applyFont="1" applyFill="1" applyBorder="1" applyAlignment="1">
      <alignment horizontal="center" vertical="center" wrapText="1"/>
    </xf>
    <xf numFmtId="0" fontId="10" fillId="7" borderId="0" xfId="0" applyFont="1" applyFill="1" applyAlignment="1">
      <alignment horizontal="center" vertical="center" textRotation="90"/>
    </xf>
    <xf numFmtId="0" fontId="3" fillId="0" borderId="13"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3" fillId="4" borderId="1" xfId="0" applyFont="1" applyFill="1" applyBorder="1" applyAlignment="1">
      <alignment horizontal="center" vertical="top"/>
    </xf>
    <xf numFmtId="9" fontId="3" fillId="4" borderId="1" xfId="0" applyNumberFormat="1" applyFont="1" applyFill="1" applyBorder="1" applyAlignment="1">
      <alignment horizontal="center" vertical="top"/>
    </xf>
    <xf numFmtId="0" fontId="1" fillId="0" borderId="14" xfId="0" applyFont="1" applyBorder="1" applyAlignment="1">
      <alignment horizontal="center" vertical="center" textRotation="90"/>
    </xf>
    <xf numFmtId="0" fontId="2" fillId="0" borderId="13" xfId="0" applyFont="1" applyBorder="1" applyAlignment="1">
      <alignment horizontal="justify" vertical="center"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5" fillId="0" borderId="1" xfId="0" applyFont="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10" fillId="4" borderId="14" xfId="0" applyFont="1" applyFill="1" applyBorder="1" applyAlignment="1">
      <alignment horizontal="center" vertical="top" textRotation="90"/>
    </xf>
    <xf numFmtId="0" fontId="2" fillId="0" borderId="41" xfId="0" applyFont="1" applyBorder="1" applyAlignment="1">
      <alignment horizontal="left"/>
    </xf>
    <xf numFmtId="0" fontId="0" fillId="0" borderId="7" xfId="0" applyBorder="1"/>
    <xf numFmtId="0" fontId="11" fillId="0" borderId="61" xfId="0" applyFont="1" applyBorder="1" applyAlignment="1" applyProtection="1">
      <alignment horizontal="center" vertical="center" wrapText="1"/>
      <protection locked="0"/>
    </xf>
    <xf numFmtId="0" fontId="4" fillId="0" borderId="7" xfId="0" applyFont="1" applyBorder="1"/>
    <xf numFmtId="14" fontId="11" fillId="0" borderId="59" xfId="0" applyNumberFormat="1" applyFont="1" applyBorder="1" applyAlignment="1" applyProtection="1">
      <alignment horizontal="center" vertical="center" wrapText="1"/>
      <protection locked="0"/>
    </xf>
    <xf numFmtId="0" fontId="6" fillId="0" borderId="0" xfId="4"/>
    <xf numFmtId="0" fontId="4" fillId="16" borderId="62" xfId="4" applyFont="1" applyFill="1" applyBorder="1" applyAlignment="1">
      <alignment horizontal="center" vertical="center" wrapText="1"/>
    </xf>
    <xf numFmtId="14" fontId="6" fillId="0" borderId="1" xfId="4" applyNumberFormat="1" applyBorder="1" applyAlignment="1">
      <alignment horizontal="center" vertical="center" wrapText="1"/>
    </xf>
    <xf numFmtId="0" fontId="6" fillId="0" borderId="1" xfId="4" applyBorder="1" applyAlignment="1">
      <alignment horizontal="justify" vertical="center"/>
    </xf>
    <xf numFmtId="0" fontId="6" fillId="0" borderId="1" xfId="4" applyBorder="1"/>
    <xf numFmtId="0" fontId="34" fillId="0" borderId="60" xfId="0" applyFont="1" applyBorder="1" applyAlignment="1">
      <alignment vertical="center" wrapText="1"/>
    </xf>
    <xf numFmtId="0" fontId="35" fillId="0" borderId="13" xfId="0" applyFont="1" applyBorder="1" applyAlignment="1">
      <alignment vertical="center" wrapText="1"/>
    </xf>
    <xf numFmtId="0" fontId="34" fillId="0" borderId="60" xfId="0" applyFont="1" applyBorder="1" applyAlignment="1">
      <alignment horizontal="center" vertical="center" wrapText="1"/>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14" fontId="1" fillId="0" borderId="18"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2" fillId="2" borderId="50" xfId="0" applyFont="1" applyFill="1" applyBorder="1" applyAlignment="1">
      <alignment horizontal="center" vertical="center" textRotation="90" wrapText="1"/>
    </xf>
    <xf numFmtId="0" fontId="2" fillId="2" borderId="52" xfId="0" applyFont="1" applyFill="1" applyBorder="1" applyAlignment="1">
      <alignment horizontal="center" vertical="center" textRotation="90"/>
    </xf>
    <xf numFmtId="0" fontId="8" fillId="0" borderId="0" xfId="0" applyFont="1" applyAlignment="1">
      <alignment horizontal="left" vertical="center"/>
    </xf>
    <xf numFmtId="0" fontId="30" fillId="2" borderId="16"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1" xfId="3" applyFill="1" applyBorder="1" applyAlignment="1">
      <alignment horizontal="center" vertical="center" wrapText="1"/>
    </xf>
    <xf numFmtId="0" fontId="30" fillId="2" borderId="17" xfId="3" applyFill="1" applyBorder="1" applyAlignment="1">
      <alignment horizontal="center" vertical="center" wrapText="1"/>
    </xf>
    <xf numFmtId="0" fontId="30" fillId="2" borderId="13" xfId="3" applyFill="1" applyBorder="1" applyAlignment="1">
      <alignment horizontal="center" vertical="center" wrapText="1"/>
    </xf>
    <xf numFmtId="0" fontId="30" fillId="2" borderId="1"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33" fillId="0" borderId="0" xfId="4" applyFont="1" applyAlignment="1">
      <alignment horizontal="center"/>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26" fillId="12" borderId="1" xfId="0" applyFont="1" applyFill="1" applyBorder="1" applyAlignment="1">
      <alignment horizontal="center" vertical="center" wrapText="1"/>
    </xf>
    <xf numFmtId="0" fontId="18" fillId="7" borderId="37" xfId="0" applyFont="1" applyFill="1" applyBorder="1" applyAlignment="1">
      <alignment horizontal="left" vertical="center"/>
    </xf>
    <xf numFmtId="0" fontId="18" fillId="7" borderId="0" xfId="0" applyFont="1" applyFill="1" applyAlignment="1">
      <alignment horizontal="left" vertical="center"/>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3" xfId="0" applyFont="1" applyBorder="1" applyAlignment="1">
      <alignment horizontal="left" vertical="top" wrapText="1"/>
    </xf>
    <xf numFmtId="0" fontId="22" fillId="0" borderId="44" xfId="0" applyFont="1" applyBorder="1" applyAlignment="1">
      <alignment horizontal="left" vertical="top" wrapText="1"/>
    </xf>
    <xf numFmtId="0" fontId="22" fillId="0" borderId="45" xfId="0" applyFont="1" applyBorder="1" applyAlignment="1">
      <alignment horizontal="left" vertical="top" wrapText="1"/>
    </xf>
    <xf numFmtId="0" fontId="22" fillId="0" borderId="46" xfId="0" applyFont="1" applyBorder="1" applyAlignment="1">
      <alignment horizontal="left" vertical="top" wrapText="1"/>
    </xf>
    <xf numFmtId="0" fontId="16" fillId="8" borderId="37" xfId="0" applyFont="1" applyFill="1" applyBorder="1" applyAlignment="1">
      <alignment horizontal="center" vertical="center"/>
    </xf>
    <xf numFmtId="0" fontId="16" fillId="8" borderId="0" xfId="0" applyFont="1" applyFill="1" applyAlignment="1">
      <alignment horizontal="center" vertical="center"/>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9" borderId="31" xfId="0" applyFont="1" applyFill="1" applyBorder="1" applyAlignment="1">
      <alignment horizontal="center" vertical="center"/>
    </xf>
    <xf numFmtId="0" fontId="16" fillId="9" borderId="41" xfId="0" applyFont="1" applyFill="1" applyBorder="1" applyAlignment="1">
      <alignment horizontal="center" vertical="center"/>
    </xf>
    <xf numFmtId="0" fontId="16" fillId="9" borderId="42"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7"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3" xfId="0" applyFont="1" applyBorder="1" applyAlignment="1">
      <alignment horizontal="left"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9" fillId="0" borderId="38"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protection hidden="1"/>
    </xf>
    <xf numFmtId="0" fontId="19" fillId="0" borderId="40" xfId="0" applyFont="1" applyBorder="1" applyAlignment="1" applyProtection="1">
      <alignment horizontal="center" vertical="center"/>
      <protection hidden="1"/>
    </xf>
    <xf numFmtId="0" fontId="36" fillId="0" borderId="14" xfId="0" applyFont="1" applyBorder="1" applyAlignment="1">
      <alignment horizontal="center" vertical="center" wrapText="1"/>
    </xf>
  </cellXfs>
  <cellStyles count="5">
    <cellStyle name="Hipervínculo" xfId="3" builtinId="8"/>
    <cellStyle name="Millares [0]" xfId="1" builtinId="6"/>
    <cellStyle name="Normal" xfId="0" builtinId="0"/>
    <cellStyle name="Normal 2" xfId="4" xr:uid="{8E5AB5B6-96B3-4548-8217-554484D2099C}"/>
    <cellStyle name="Porcentaje" xfId="2" builtinId="5"/>
  </cellStyles>
  <dxfs count="25">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FE99F-C281-442B-A4A0-0A166A23F911}">
  <sheetPr>
    <tabColor rgb="FF00B050"/>
  </sheetPr>
  <dimension ref="A1:B14"/>
  <sheetViews>
    <sheetView workbookViewId="0">
      <selection activeCell="B7" sqref="B7"/>
    </sheetView>
  </sheetViews>
  <sheetFormatPr defaultColWidth="11.42578125" defaultRowHeight="14.45"/>
  <cols>
    <col min="1" max="1" width="27.42578125" customWidth="1"/>
    <col min="2" max="2" width="61.28515625" customWidth="1"/>
  </cols>
  <sheetData>
    <row r="1" spans="1:2" ht="21">
      <c r="A1" s="243" t="s">
        <v>0</v>
      </c>
      <c r="B1" s="243"/>
    </row>
    <row r="2" spans="1:2">
      <c r="A2" s="171"/>
      <c r="B2" s="171"/>
    </row>
    <row r="3" spans="1:2">
      <c r="A3" s="171" t="s">
        <v>1</v>
      </c>
      <c r="B3" s="171"/>
    </row>
    <row r="4" spans="1:2">
      <c r="A4" s="171"/>
      <c r="B4" s="171"/>
    </row>
    <row r="5" spans="1:2">
      <c r="A5" s="172" t="s">
        <v>2</v>
      </c>
      <c r="B5" s="172" t="s">
        <v>3</v>
      </c>
    </row>
    <row r="6" spans="1:2">
      <c r="A6" s="173">
        <v>46061</v>
      </c>
      <c r="B6" s="174" t="s">
        <v>4</v>
      </c>
    </row>
    <row r="7" spans="1:2">
      <c r="A7" s="175"/>
      <c r="B7" s="174"/>
    </row>
    <row r="8" spans="1:2">
      <c r="A8" s="175"/>
      <c r="B8" s="174"/>
    </row>
    <row r="9" spans="1:2">
      <c r="A9" s="175"/>
      <c r="B9" s="174"/>
    </row>
    <row r="10" spans="1:2">
      <c r="A10" s="175"/>
      <c r="B10" s="174"/>
    </row>
    <row r="11" spans="1:2">
      <c r="A11" s="175"/>
      <c r="B11" s="174"/>
    </row>
    <row r="12" spans="1:2">
      <c r="A12" s="175"/>
      <c r="B12" s="174"/>
    </row>
    <row r="13" spans="1:2">
      <c r="A13" s="171"/>
      <c r="B13" s="171"/>
    </row>
    <row r="14" spans="1:2">
      <c r="A14" s="171" t="s">
        <v>5</v>
      </c>
      <c r="B14" s="171"/>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ABB3-2278-4DCF-8DB7-E907C52565E0}">
  <sheetPr>
    <tabColor rgb="FFFFC000"/>
    <pageSetUpPr fitToPage="1"/>
  </sheetPr>
  <dimension ref="A1:BA27"/>
  <sheetViews>
    <sheetView showGridLines="0" tabSelected="1" view="pageBreakPreview" topLeftCell="AV16" zoomScale="60" zoomScaleNormal="60" workbookViewId="0">
      <selection activeCell="AZ17" sqref="AZ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40.140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183"/>
      <c r="B1" s="184"/>
      <c r="C1" s="204" t="s">
        <v>6</v>
      </c>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6"/>
      <c r="AX1" s="183" t="s">
        <v>7</v>
      </c>
      <c r="AY1" s="184"/>
      <c r="AZ1" s="179" t="s">
        <v>8</v>
      </c>
      <c r="BA1" s="180"/>
    </row>
    <row r="2" spans="1:53" ht="15.75" customHeight="1" thickBot="1">
      <c r="A2" s="202"/>
      <c r="B2" s="203"/>
      <c r="C2" s="191"/>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3"/>
      <c r="AX2" s="185"/>
      <c r="AY2" s="186"/>
      <c r="AZ2" s="181"/>
      <c r="BA2" s="182"/>
    </row>
    <row r="3" spans="1:53" ht="15.75" customHeight="1">
      <c r="A3" s="202"/>
      <c r="B3" s="203"/>
      <c r="C3" s="191"/>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c r="AV3" s="192"/>
      <c r="AW3" s="193"/>
      <c r="AX3" s="183" t="s">
        <v>9</v>
      </c>
      <c r="AY3" s="184"/>
      <c r="AZ3" s="187" t="s">
        <v>10</v>
      </c>
      <c r="BA3" s="188"/>
    </row>
    <row r="4" spans="1:53" ht="16.5" customHeight="1" thickBot="1">
      <c r="A4" s="202"/>
      <c r="B4" s="203"/>
      <c r="C4" s="194"/>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6"/>
      <c r="AX4" s="185"/>
      <c r="AY4" s="186"/>
      <c r="AZ4" s="189"/>
      <c r="BA4" s="190"/>
    </row>
    <row r="5" spans="1:53" ht="20.45" customHeight="1">
      <c r="A5" s="202"/>
      <c r="B5" s="203"/>
      <c r="C5" s="191" t="s">
        <v>11</v>
      </c>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192"/>
      <c r="AV5" s="192"/>
      <c r="AW5" s="193"/>
      <c r="AX5" s="183" t="s">
        <v>12</v>
      </c>
      <c r="AY5" s="184"/>
      <c r="AZ5" s="183" t="s">
        <v>13</v>
      </c>
      <c r="BA5" s="184"/>
    </row>
    <row r="6" spans="1:53" ht="15" customHeight="1" thickBot="1">
      <c r="A6" s="202"/>
      <c r="B6" s="203"/>
      <c r="C6" s="191"/>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3"/>
      <c r="AX6" s="185"/>
      <c r="AY6" s="186"/>
      <c r="AZ6" s="185"/>
      <c r="BA6" s="186"/>
    </row>
    <row r="7" spans="1:53" ht="15.75" customHeight="1">
      <c r="A7" s="202"/>
      <c r="B7" s="203"/>
      <c r="C7" s="191"/>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3"/>
      <c r="AX7" s="183" t="s">
        <v>14</v>
      </c>
      <c r="AY7" s="184"/>
      <c r="AZ7" s="197">
        <v>45828</v>
      </c>
      <c r="BA7" s="180"/>
    </row>
    <row r="8" spans="1:53" ht="16.5" customHeight="1" thickBot="1">
      <c r="A8" s="185"/>
      <c r="B8" s="186"/>
      <c r="C8" s="194"/>
      <c r="D8" s="195"/>
      <c r="E8" s="195"/>
      <c r="F8" s="195"/>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195"/>
      <c r="AL8" s="195"/>
      <c r="AM8" s="195"/>
      <c r="AN8" s="195"/>
      <c r="AO8" s="195"/>
      <c r="AP8" s="195"/>
      <c r="AQ8" s="195"/>
      <c r="AR8" s="195"/>
      <c r="AS8" s="195"/>
      <c r="AT8" s="195"/>
      <c r="AU8" s="195"/>
      <c r="AV8" s="195"/>
      <c r="AW8" s="196"/>
      <c r="AX8" s="185"/>
      <c r="AY8" s="186"/>
      <c r="AZ8" s="181"/>
      <c r="BA8" s="182"/>
    </row>
    <row r="10" spans="1:53" ht="54" customHeight="1">
      <c r="A10" s="198" t="s">
        <v>15</v>
      </c>
      <c r="B10" s="198"/>
      <c r="C10" s="198"/>
      <c r="D10" s="207" t="s">
        <v>16</v>
      </c>
      <c r="E10" s="208"/>
      <c r="F10" s="208"/>
      <c r="G10" s="208"/>
      <c r="H10" s="208"/>
      <c r="I10" s="208"/>
      <c r="J10" s="208"/>
      <c r="K10" s="208"/>
      <c r="L10" s="208"/>
      <c r="M10" s="209"/>
      <c r="N10" s="25"/>
      <c r="AN10" s="1"/>
      <c r="AO10" s="1"/>
      <c r="AP10" s="1"/>
    </row>
    <row r="11" spans="1:53" s="3" customFormat="1" ht="75" customHeight="1">
      <c r="A11" s="198" t="s">
        <v>17</v>
      </c>
      <c r="B11" s="198"/>
      <c r="C11" s="198"/>
      <c r="D11" s="199" t="s">
        <v>18</v>
      </c>
      <c r="E11" s="200"/>
      <c r="F11" s="200"/>
      <c r="G11" s="200"/>
      <c r="H11" s="200"/>
      <c r="I11" s="200"/>
      <c r="J11" s="200"/>
      <c r="K11" s="200"/>
      <c r="L11" s="200"/>
      <c r="M11" s="201"/>
      <c r="N11" s="2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198" t="s">
        <v>19</v>
      </c>
      <c r="B12" s="198"/>
      <c r="C12" s="198"/>
      <c r="D12" s="199" t="s">
        <v>20</v>
      </c>
      <c r="E12" s="200"/>
      <c r="F12" s="200"/>
      <c r="G12" s="200"/>
      <c r="H12" s="200"/>
      <c r="I12" s="200"/>
      <c r="J12" s="200"/>
      <c r="K12" s="200"/>
      <c r="L12" s="200"/>
      <c r="M12" s="201"/>
      <c r="N12" s="2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31" t="s">
        <v>21</v>
      </c>
      <c r="B14" s="232"/>
      <c r="C14" s="232"/>
      <c r="D14" s="232"/>
      <c r="E14" s="232"/>
      <c r="F14" s="232"/>
      <c r="G14" s="232"/>
      <c r="H14" s="232"/>
      <c r="I14" s="232"/>
      <c r="J14" s="232"/>
      <c r="K14" s="232"/>
      <c r="L14" s="232"/>
      <c r="M14" s="232"/>
      <c r="N14" s="233"/>
      <c r="O14" s="234"/>
      <c r="P14" s="2"/>
      <c r="Q14" s="239" t="s">
        <v>22</v>
      </c>
      <c r="R14" s="240"/>
      <c r="S14" s="240"/>
      <c r="T14" s="240"/>
      <c r="U14" s="240"/>
      <c r="V14" s="240"/>
      <c r="W14" s="240"/>
      <c r="X14" s="240"/>
      <c r="Y14" s="241"/>
      <c r="Z14" s="241"/>
      <c r="AA14" s="241"/>
      <c r="AB14" s="241"/>
      <c r="AC14" s="241"/>
      <c r="AD14" s="241"/>
      <c r="AE14" s="241"/>
      <c r="AF14" s="240"/>
      <c r="AG14" s="240"/>
      <c r="AH14" s="240"/>
      <c r="AI14" s="240"/>
      <c r="AJ14" s="240"/>
      <c r="AK14" s="240"/>
      <c r="AL14" s="240"/>
      <c r="AM14" s="240"/>
      <c r="AN14" s="242"/>
      <c r="AO14" s="2"/>
      <c r="AP14" s="210" t="s">
        <v>23</v>
      </c>
      <c r="AQ14" s="211"/>
      <c r="AR14" s="212"/>
      <c r="AT14" s="216" t="s">
        <v>24</v>
      </c>
      <c r="AU14" s="217"/>
      <c r="AV14" s="217"/>
      <c r="AW14" s="217"/>
      <c r="AX14" s="218"/>
      <c r="AY14" s="31"/>
      <c r="AZ14" s="210" t="s">
        <v>25</v>
      </c>
      <c r="BA14" s="212"/>
    </row>
    <row r="15" spans="1:53">
      <c r="A15" s="235"/>
      <c r="B15" s="236"/>
      <c r="C15" s="236"/>
      <c r="D15" s="236"/>
      <c r="E15" s="236"/>
      <c r="F15" s="236"/>
      <c r="G15" s="236"/>
      <c r="H15" s="236"/>
      <c r="I15" s="236"/>
      <c r="J15" s="236"/>
      <c r="K15" s="236"/>
      <c r="L15" s="236"/>
      <c r="M15" s="236"/>
      <c r="N15" s="237"/>
      <c r="O15" s="238"/>
      <c r="P15" s="2"/>
      <c r="Q15" s="27"/>
      <c r="R15" s="28"/>
      <c r="S15" s="28"/>
      <c r="T15" s="28"/>
      <c r="U15" s="28"/>
      <c r="V15" s="28"/>
      <c r="W15" s="28"/>
      <c r="X15" s="28"/>
      <c r="Y15" s="221" t="s">
        <v>26</v>
      </c>
      <c r="Z15" s="222"/>
      <c r="AA15" s="223"/>
      <c r="AB15" s="221" t="s">
        <v>27</v>
      </c>
      <c r="AC15" s="222"/>
      <c r="AD15" s="222"/>
      <c r="AE15" s="222"/>
      <c r="AF15" s="223"/>
      <c r="AG15" s="224"/>
      <c r="AH15" s="224"/>
      <c r="AI15" s="224"/>
      <c r="AJ15" s="224"/>
      <c r="AK15" s="224"/>
      <c r="AL15" s="224"/>
      <c r="AM15" s="224"/>
      <c r="AN15" s="225"/>
      <c r="AO15" s="2"/>
      <c r="AP15" s="213"/>
      <c r="AQ15" s="214"/>
      <c r="AR15" s="215"/>
      <c r="AT15" s="219"/>
      <c r="AU15" s="214"/>
      <c r="AV15" s="214"/>
      <c r="AW15" s="214"/>
      <c r="AX15" s="220"/>
      <c r="AY15" s="31"/>
      <c r="AZ15" s="213"/>
      <c r="BA15" s="215"/>
    </row>
    <row r="16" spans="1:53" s="5" customFormat="1" ht="166.5" customHeight="1" thickBot="1">
      <c r="A16" s="10" t="s">
        <v>28</v>
      </c>
      <c r="B16" s="11" t="s">
        <v>29</v>
      </c>
      <c r="C16" s="12" t="s">
        <v>30</v>
      </c>
      <c r="D16" s="12" t="s">
        <v>31</v>
      </c>
      <c r="E16" s="13" t="s">
        <v>32</v>
      </c>
      <c r="F16" s="20" t="s">
        <v>33</v>
      </c>
      <c r="G16" s="33" t="s">
        <v>34</v>
      </c>
      <c r="H16" s="13" t="s">
        <v>35</v>
      </c>
      <c r="I16" s="12" t="s">
        <v>36</v>
      </c>
      <c r="J16" s="12" t="s">
        <v>37</v>
      </c>
      <c r="K16" s="13" t="s">
        <v>38</v>
      </c>
      <c r="L16" s="13" t="s">
        <v>39</v>
      </c>
      <c r="M16" s="12" t="s">
        <v>36</v>
      </c>
      <c r="N16" s="12" t="s">
        <v>40</v>
      </c>
      <c r="O16" s="14" t="s">
        <v>41</v>
      </c>
      <c r="P16" s="2"/>
      <c r="Q16" s="15" t="s">
        <v>42</v>
      </c>
      <c r="R16" s="111" t="s">
        <v>43</v>
      </c>
      <c r="S16" s="111" t="s">
        <v>44</v>
      </c>
      <c r="T16" s="111" t="s">
        <v>45</v>
      </c>
      <c r="U16" s="111" t="s">
        <v>46</v>
      </c>
      <c r="V16" s="111" t="s">
        <v>47</v>
      </c>
      <c r="W16" s="111" t="s">
        <v>48</v>
      </c>
      <c r="X16" s="29" t="s">
        <v>49</v>
      </c>
      <c r="Y16" s="126" t="s">
        <v>50</v>
      </c>
      <c r="Z16" s="126" t="s">
        <v>51</v>
      </c>
      <c r="AA16" s="17" t="s">
        <v>52</v>
      </c>
      <c r="AB16" s="226" t="s">
        <v>53</v>
      </c>
      <c r="AC16" s="227"/>
      <c r="AD16" s="17" t="s">
        <v>54</v>
      </c>
      <c r="AE16" s="228" t="s">
        <v>55</v>
      </c>
      <c r="AF16" s="229"/>
      <c r="AG16" s="18" t="s">
        <v>56</v>
      </c>
      <c r="AH16" s="18" t="s">
        <v>57</v>
      </c>
      <c r="AI16" s="18" t="s">
        <v>36</v>
      </c>
      <c r="AJ16" s="18" t="s">
        <v>58</v>
      </c>
      <c r="AK16" s="18" t="s">
        <v>36</v>
      </c>
      <c r="AL16" s="18" t="s">
        <v>40</v>
      </c>
      <c r="AM16" s="18" t="s">
        <v>59</v>
      </c>
      <c r="AN16" s="14" t="s">
        <v>60</v>
      </c>
      <c r="AO16" s="2"/>
      <c r="AP16" s="19" t="s">
        <v>61</v>
      </c>
      <c r="AQ16" s="16" t="s">
        <v>62</v>
      </c>
      <c r="AR16" s="30" t="s">
        <v>63</v>
      </c>
      <c r="AT16" s="121" t="s">
        <v>64</v>
      </c>
      <c r="AU16" s="123" t="s">
        <v>65</v>
      </c>
      <c r="AV16" s="123" t="s">
        <v>66</v>
      </c>
      <c r="AW16" s="123" t="s">
        <v>67</v>
      </c>
      <c r="AX16" s="122" t="s">
        <v>68</v>
      </c>
      <c r="AY16" s="32"/>
      <c r="AZ16" s="124" t="s">
        <v>69</v>
      </c>
      <c r="BA16" s="125" t="s">
        <v>70</v>
      </c>
    </row>
    <row r="17" spans="1:53" ht="353.25" customHeight="1">
      <c r="A17" s="153">
        <v>1</v>
      </c>
      <c r="B17" s="154" t="s">
        <v>71</v>
      </c>
      <c r="C17" s="155" t="s">
        <v>72</v>
      </c>
      <c r="D17" s="155" t="s">
        <v>73</v>
      </c>
      <c r="E17" s="155" t="s">
        <v>74</v>
      </c>
      <c r="F17" s="155"/>
      <c r="G17" s="162">
        <v>216</v>
      </c>
      <c r="H17" s="156" t="str">
        <f>IF(G17&lt;=0,"",IF(G17&lt;=2,"Muy Baja",IF(G17&lt;=24,"Baja",IF(G17&lt;=500,"Media",IF(G17&lt;=5000,"Alta","Muy Alta")))))</f>
        <v>Media</v>
      </c>
      <c r="I17" s="157">
        <f>IF(H17="","",IF(H17="Muy Baja",0.2,IF(H17="Baja",0.4,IF(H17="Media",0.6,IF(H17="Alta",0.8,IF(H17="Muy Alta",1,))))))</f>
        <v>0.6</v>
      </c>
      <c r="J17" s="163" t="s">
        <v>75</v>
      </c>
      <c r="K17" s="164" t="str">
        <f>+J17</f>
        <v>Afectación Menor o igual a 700 SMLMV</v>
      </c>
      <c r="L17" s="156" t="str">
        <f>+VLOOKUP(K17,Datos!$O$4:$P$15,2,FALSE)</f>
        <v>Leve</v>
      </c>
      <c r="M17" s="157">
        <f>IF(L17="","",IF(L17="Leve",0.2,IF(L17="Menor",0.4,IF(L17="Moderado",0.6,IF(L17="Mayor",0.8,IF(L17="Catastrófico",1,))))))</f>
        <v>0.2</v>
      </c>
      <c r="N17" s="157" t="str">
        <f>+CONCATENATE(H17, " - ", L17)</f>
        <v>Media - Leve</v>
      </c>
      <c r="O17" s="165" t="str">
        <f>+VLOOKUP(N17,Datos!J4:K28,2,)</f>
        <v>MODERADO</v>
      </c>
      <c r="P17" s="166"/>
      <c r="Q17" s="8">
        <v>1</v>
      </c>
      <c r="R17" s="147" t="s">
        <v>76</v>
      </c>
      <c r="S17" s="147" t="s">
        <v>77</v>
      </c>
      <c r="T17" s="147" t="s">
        <v>78</v>
      </c>
      <c r="U17" s="147" t="s">
        <v>79</v>
      </c>
      <c r="V17" s="147" t="s">
        <v>80</v>
      </c>
      <c r="W17" s="147" t="s">
        <v>81</v>
      </c>
      <c r="X17" s="34" t="str">
        <f>IF(OR(Y17="Preventivo",Y17="Detectivo"),"Probabilidad",IF(Y17="Correctivo","Impacto",""))</f>
        <v>Probabilidad</v>
      </c>
      <c r="Y17" s="6" t="s">
        <v>82</v>
      </c>
      <c r="Z17" s="6" t="s">
        <v>83</v>
      </c>
      <c r="AA17" s="35" t="str">
        <f t="shared" ref="AA17" si="0">IF(AND(Y17="Preventivo",Z17="Automático"),"50%",IF(AND(Y17="Preventivo",Z17="Manual"),"40%",IF(AND(Y17="Detectivo",Z17="Automático"),"40%",IF(AND(Y17="Detectivo",Z17="Manual"),"30%",IF(AND(Y17="Correctivo",Z17="Automático"),"35%",IF(AND(Y17="Correctivo",Z17="Manual"),"25%",""))))))</f>
        <v>40%</v>
      </c>
      <c r="AB17" s="42" t="s">
        <v>84</v>
      </c>
      <c r="AC17" s="42" t="s">
        <v>85</v>
      </c>
      <c r="AD17" s="6" t="s">
        <v>86</v>
      </c>
      <c r="AE17" s="9" t="s">
        <v>87</v>
      </c>
      <c r="AF17" s="9" t="str">
        <f t="shared" ref="AF17" si="1">+W17</f>
        <v>Lotes de Pagos realizados
Correo electrónico ( Cuando aplique)</v>
      </c>
      <c r="AG17" s="36">
        <f>IFERROR(IF(X17="Probabilidad",(I17-(+I17*AA17)),IF(X17="Impacto",I17,"")),"")</f>
        <v>0.36</v>
      </c>
      <c r="AH17" s="37" t="str">
        <f t="shared" ref="AH17" si="2">IFERROR(IF(AG17="","",IF(AG17&lt;=0.2,"Muy Baja",IF(AG17&lt;=0.4,"Baja",IF(AG17&lt;=0.6,"Media",IF(AG17&lt;=0.8,"Alta","Muy Alta"))))),"")</f>
        <v>Baja</v>
      </c>
      <c r="AI17" s="38">
        <f>I17-(AA17*I17)</f>
        <v>0.36</v>
      </c>
      <c r="AJ17" s="39" t="str">
        <f t="shared" ref="AJ17" si="3">IFERROR(IF(AK17="","",IF(AK17&lt;=0.2,"Leve",IF(AK17&lt;=0.4,"Menor",IF(AK17&lt;=0.6,"Moderado",IF(AK17&lt;=0.8,"Mayor","Catastrófico"))))),"")</f>
        <v>Leve</v>
      </c>
      <c r="AK17" s="36">
        <f>IFERROR(IF(X17="Impacto",(M17-(+M17*AA17)),IF(X17="Probabilidad",M17,"")),"")</f>
        <v>0.2</v>
      </c>
      <c r="AL17" s="40" t="str">
        <f>+CONCATENATE(AH17, " - ", AJ17)</f>
        <v>Baja - Leve</v>
      </c>
      <c r="AM17" s="41" t="str">
        <f>+VLOOKUP(AL17,Datos!$J$4:$K$28,2,)</f>
        <v>BAJO</v>
      </c>
      <c r="AN17" s="158" t="s">
        <v>88</v>
      </c>
      <c r="AO17" s="166"/>
      <c r="AP17" s="159" t="s">
        <v>89</v>
      </c>
      <c r="AQ17" s="160"/>
      <c r="AR17" s="161"/>
      <c r="AS17" s="167"/>
      <c r="AT17" s="170">
        <v>46157</v>
      </c>
      <c r="AU17" s="43" t="s">
        <v>90</v>
      </c>
      <c r="AV17" s="176" t="s">
        <v>91</v>
      </c>
      <c r="AW17" s="178" t="s">
        <v>92</v>
      </c>
      <c r="AX17" s="168" t="s">
        <v>93</v>
      </c>
      <c r="AY17" s="169"/>
      <c r="AZ17" s="177" t="s">
        <v>94</v>
      </c>
      <c r="BA17" s="289" t="s">
        <v>95</v>
      </c>
    </row>
    <row r="18" spans="1:53" ht="93.75" customHeight="1">
      <c r="B18" s="127"/>
      <c r="C18" s="128"/>
      <c r="D18" s="128"/>
      <c r="E18" s="128"/>
      <c r="F18" s="128"/>
      <c r="G18" s="127"/>
      <c r="H18" s="148"/>
      <c r="I18" s="149"/>
      <c r="J18" s="150"/>
      <c r="K18" s="151"/>
      <c r="L18" s="148"/>
      <c r="M18" s="149"/>
      <c r="N18" s="149"/>
      <c r="O18" s="152"/>
      <c r="P18" s="2"/>
      <c r="Q18" s="129"/>
      <c r="R18" s="26"/>
      <c r="S18" s="26"/>
      <c r="T18" s="26"/>
      <c r="U18" s="26"/>
      <c r="V18" s="26"/>
      <c r="W18" s="26"/>
      <c r="X18" s="129"/>
      <c r="Y18" s="130"/>
      <c r="Z18" s="130"/>
      <c r="AA18" s="141"/>
      <c r="AB18" s="131"/>
      <c r="AC18" s="132"/>
      <c r="AD18" s="130"/>
      <c r="AE18" s="131"/>
      <c r="AF18" s="131"/>
      <c r="AG18" s="142"/>
      <c r="AH18" s="130"/>
      <c r="AI18" s="143"/>
      <c r="AJ18" s="144"/>
      <c r="AK18" s="142"/>
      <c r="AL18" s="145"/>
      <c r="AM18" s="146"/>
      <c r="AN18" s="133"/>
      <c r="AO18" s="2"/>
      <c r="AP18" s="134"/>
      <c r="AQ18" s="134"/>
      <c r="AR18" s="134"/>
      <c r="AT18" s="135"/>
      <c r="AU18" s="136"/>
      <c r="AV18" s="137"/>
      <c r="AW18" s="138"/>
      <c r="AX18" s="139"/>
      <c r="AY18" s="31"/>
      <c r="AZ18" s="137"/>
      <c r="BA18" s="140"/>
    </row>
    <row r="19" spans="1:53" ht="20.45">
      <c r="A19" s="230" t="s">
        <v>96</v>
      </c>
      <c r="B19" s="230"/>
      <c r="C19" s="230"/>
      <c r="D19" s="230"/>
      <c r="E19" s="230"/>
      <c r="F19" s="230"/>
      <c r="G19" s="230"/>
      <c r="H19" s="230"/>
      <c r="P19" s="2"/>
      <c r="BA19" s="120" t="s">
        <v>97</v>
      </c>
    </row>
    <row r="20" spans="1:53">
      <c r="P20" s="2"/>
    </row>
    <row r="21" spans="1:53" s="1" customFormat="1">
      <c r="A21"/>
      <c r="B21"/>
      <c r="C21"/>
      <c r="D21"/>
      <c r="E21"/>
      <c r="F21"/>
      <c r="G21"/>
      <c r="H21"/>
      <c r="I21"/>
      <c r="J21"/>
      <c r="K21"/>
      <c r="P21" s="2"/>
      <c r="AN21" s="4"/>
      <c r="AO21" s="4"/>
      <c r="AP21" s="4"/>
      <c r="AS21"/>
      <c r="AT21"/>
      <c r="AU21"/>
      <c r="AV21"/>
      <c r="AW21"/>
      <c r="AX21"/>
      <c r="AY21"/>
      <c r="AZ21"/>
      <c r="BA21"/>
    </row>
    <row r="22" spans="1:53" s="1" customFormat="1">
      <c r="A22"/>
      <c r="B22"/>
      <c r="C22"/>
      <c r="D22"/>
      <c r="E22"/>
      <c r="F22"/>
      <c r="G22"/>
      <c r="H22"/>
      <c r="I22"/>
      <c r="J22"/>
      <c r="K22"/>
      <c r="P22" s="2"/>
      <c r="AN22" s="4"/>
      <c r="AO22" s="4"/>
      <c r="AP22" s="4"/>
      <c r="AS22"/>
      <c r="AT22"/>
      <c r="AU22"/>
      <c r="AV22"/>
      <c r="AW22"/>
      <c r="AX22"/>
      <c r="AY22"/>
      <c r="AZ22"/>
      <c r="BA22"/>
    </row>
    <row r="23" spans="1:53" s="1" customFormat="1">
      <c r="A23"/>
      <c r="B23"/>
      <c r="C23"/>
      <c r="D23"/>
      <c r="E23"/>
      <c r="F23"/>
      <c r="G23"/>
      <c r="H23"/>
      <c r="I23"/>
      <c r="J23"/>
      <c r="K23"/>
      <c r="P23" s="2"/>
      <c r="AN23" s="4"/>
      <c r="AO23" s="4"/>
      <c r="AP23" s="4"/>
      <c r="AS23"/>
      <c r="AT23"/>
      <c r="AU23"/>
      <c r="AV23"/>
      <c r="AW23"/>
      <c r="AX23"/>
      <c r="AY23"/>
      <c r="AZ23"/>
      <c r="BA23"/>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sheetData>
  <mergeCells count="28">
    <mergeCell ref="AB16:AC16"/>
    <mergeCell ref="AE16:AF16"/>
    <mergeCell ref="A19:H19"/>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phoneticPr fontId="24" type="noConversion"/>
  <conditionalFormatting sqref="H17:H18">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18">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18 AM17:AM18">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18">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18">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8A4098C2-C503-4CFB-A09E-1C8A48E0533A}"/>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579C8D6-0D9F-41B6-96EB-1F235CA1FFE0}">
          <x14:formula1>
            <xm:f>Datos!$A$4:$A$6</xm:f>
          </x14:formula1>
          <xm:sqref>B17:B18</xm:sqref>
        </x14:dataValidation>
        <x14:dataValidation type="list" allowBlank="1" showInputMessage="1" showErrorMessage="1" xr:uid="{0D3090C0-11C1-4D56-A7C3-D0199ADEB2A4}">
          <x14:formula1>
            <xm:f>Datos!$O$3:$O$15</xm:f>
          </x14:formula1>
          <xm:sqref>J17:J18</xm:sqref>
        </x14:dataValidation>
        <x14:dataValidation type="list" allowBlank="1" showInputMessage="1" showErrorMessage="1" xr:uid="{70DE5232-B1AF-4546-B179-8EDA00A05980}">
          <x14:formula1>
            <xm:f>Datos!$P$19:$P$22</xm:f>
          </x14:formula1>
          <xm:sqref>Y17:Y18</xm:sqref>
        </x14:dataValidation>
        <x14:dataValidation type="list" allowBlank="1" showInputMessage="1" showErrorMessage="1" xr:uid="{E302A09C-28E6-4F60-B1C3-0AA8428853B1}">
          <x14:formula1>
            <xm:f>Datos!$P$25:$P$26</xm:f>
          </x14:formula1>
          <xm:sqref>Z17:Z18</xm:sqref>
        </x14:dataValidation>
        <x14:dataValidation type="list" allowBlank="1" showInputMessage="1" showErrorMessage="1" xr:uid="{2D23050B-2D05-483C-8830-A45D8D8BD9E8}">
          <x14:formula1>
            <xm:f>Instructivo!$E$3:$E$9</xm:f>
          </x14:formula1>
          <xm:sqref>F17:F18</xm:sqref>
        </x14:dataValidation>
        <x14:dataValidation type="list" allowBlank="1" showInputMessage="1" showErrorMessage="1" xr:uid="{7F39D563-BB96-46A9-AFC7-570FCD41D076}">
          <x14:formula1>
            <xm:f>Datos!$P$30:$P$31</xm:f>
          </x14:formula1>
          <xm:sqref>AB17:AB18</xm:sqref>
        </x14:dataValidation>
        <x14:dataValidation type="list" allowBlank="1" showInputMessage="1" showErrorMessage="1" xr:uid="{D4B0A7DD-3C68-4AA4-B7B1-427A61171A75}">
          <x14:formula1>
            <xm:f>Datos!$P$34:$P$35</xm:f>
          </x14:formula1>
          <xm:sqref>AD17:AD18</xm:sqref>
        </x14:dataValidation>
        <x14:dataValidation type="list" allowBlank="1" showInputMessage="1" showErrorMessage="1" xr:uid="{27887835-724A-4F9A-BE2B-E6EEA4C4A2B9}">
          <x14:formula1>
            <xm:f>Datos!$P$38:$P$39</xm:f>
          </x14:formula1>
          <xm:sqref>AE17:AE18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22" t="s">
        <v>98</v>
      </c>
      <c r="D3" t="s">
        <v>99</v>
      </c>
      <c r="G3" t="s">
        <v>100</v>
      </c>
      <c r="J3" t="s">
        <v>101</v>
      </c>
      <c r="O3" t="s">
        <v>102</v>
      </c>
      <c r="P3" t="s">
        <v>100</v>
      </c>
    </row>
    <row r="4" spans="1:17">
      <c r="A4" t="s">
        <v>71</v>
      </c>
      <c r="D4" t="s">
        <v>103</v>
      </c>
      <c r="E4" s="21">
        <v>0.2</v>
      </c>
      <c r="G4" t="s">
        <v>104</v>
      </c>
      <c r="H4" s="21">
        <v>0.2</v>
      </c>
      <c r="J4" t="s">
        <v>105</v>
      </c>
      <c r="K4" t="s">
        <v>106</v>
      </c>
      <c r="O4" t="s">
        <v>75</v>
      </c>
      <c r="P4" s="3" t="s">
        <v>107</v>
      </c>
      <c r="Q4" s="24">
        <v>0.2</v>
      </c>
    </row>
    <row r="5" spans="1:17">
      <c r="A5" t="s">
        <v>108</v>
      </c>
      <c r="D5" t="s">
        <v>109</v>
      </c>
      <c r="E5" s="21">
        <v>0.4</v>
      </c>
      <c r="G5" t="s">
        <v>110</v>
      </c>
      <c r="H5" s="21">
        <v>0.4</v>
      </c>
      <c r="J5" t="s">
        <v>111</v>
      </c>
      <c r="K5" t="s">
        <v>106</v>
      </c>
      <c r="O5" s="23" t="s">
        <v>112</v>
      </c>
      <c r="P5" s="3" t="s">
        <v>113</v>
      </c>
      <c r="Q5" s="24">
        <v>0.4</v>
      </c>
    </row>
    <row r="6" spans="1:17">
      <c r="A6" t="s">
        <v>114</v>
      </c>
      <c r="D6" t="s">
        <v>115</v>
      </c>
      <c r="E6" s="21">
        <v>0.6</v>
      </c>
      <c r="G6" t="s">
        <v>116</v>
      </c>
      <c r="H6" s="21">
        <v>0.6</v>
      </c>
      <c r="J6" t="s">
        <v>117</v>
      </c>
      <c r="K6" t="s">
        <v>116</v>
      </c>
      <c r="O6" t="s">
        <v>118</v>
      </c>
      <c r="P6" s="3" t="s">
        <v>119</v>
      </c>
      <c r="Q6" s="24">
        <v>0.6</v>
      </c>
    </row>
    <row r="7" spans="1:17">
      <c r="D7" t="s">
        <v>120</v>
      </c>
      <c r="E7" s="21">
        <v>0.8</v>
      </c>
      <c r="G7" t="s">
        <v>121</v>
      </c>
      <c r="H7" s="21">
        <v>0.8</v>
      </c>
      <c r="J7" t="s">
        <v>122</v>
      </c>
      <c r="K7" t="s">
        <v>123</v>
      </c>
      <c r="O7" t="s">
        <v>124</v>
      </c>
      <c r="P7" s="3" t="s">
        <v>125</v>
      </c>
      <c r="Q7" s="24">
        <v>0.8</v>
      </c>
    </row>
    <row r="8" spans="1:17">
      <c r="D8" t="s">
        <v>126</v>
      </c>
      <c r="E8" s="21">
        <v>1</v>
      </c>
      <c r="G8" t="s">
        <v>127</v>
      </c>
      <c r="H8" s="21">
        <v>1</v>
      </c>
      <c r="J8" t="s">
        <v>128</v>
      </c>
      <c r="K8" t="s">
        <v>129</v>
      </c>
      <c r="O8" t="s">
        <v>130</v>
      </c>
      <c r="P8" s="3" t="s">
        <v>131</v>
      </c>
      <c r="Q8" s="24">
        <v>1</v>
      </c>
    </row>
    <row r="9" spans="1:17">
      <c r="J9" t="s">
        <v>132</v>
      </c>
      <c r="K9" t="s">
        <v>106</v>
      </c>
    </row>
    <row r="10" spans="1:17">
      <c r="J10" t="s">
        <v>133</v>
      </c>
      <c r="K10" t="s">
        <v>116</v>
      </c>
      <c r="O10" t="s">
        <v>134</v>
      </c>
    </row>
    <row r="11" spans="1:17">
      <c r="J11" t="s">
        <v>135</v>
      </c>
      <c r="K11" t="s">
        <v>116</v>
      </c>
      <c r="O11" t="s">
        <v>136</v>
      </c>
      <c r="P11" s="3" t="s">
        <v>107</v>
      </c>
      <c r="Q11" s="24">
        <v>0.2</v>
      </c>
    </row>
    <row r="12" spans="1:17" ht="30.75" customHeight="1">
      <c r="J12" t="s">
        <v>137</v>
      </c>
      <c r="K12" t="s">
        <v>123</v>
      </c>
      <c r="O12" s="23" t="s">
        <v>138</v>
      </c>
      <c r="P12" s="3" t="s">
        <v>113</v>
      </c>
      <c r="Q12" s="24">
        <v>0.4</v>
      </c>
    </row>
    <row r="13" spans="1:17" ht="28.9">
      <c r="J13" t="s">
        <v>139</v>
      </c>
      <c r="K13" t="s">
        <v>129</v>
      </c>
      <c r="O13" s="23" t="s">
        <v>140</v>
      </c>
      <c r="P13" s="3" t="s">
        <v>119</v>
      </c>
      <c r="Q13" s="24">
        <v>0.6</v>
      </c>
    </row>
    <row r="14" spans="1:17" ht="28.9">
      <c r="J14" t="s">
        <v>141</v>
      </c>
      <c r="K14" t="s">
        <v>116</v>
      </c>
      <c r="O14" s="23" t="s">
        <v>142</v>
      </c>
      <c r="P14" s="3" t="s">
        <v>125</v>
      </c>
      <c r="Q14" s="24">
        <v>0.8</v>
      </c>
    </row>
    <row r="15" spans="1:17" ht="28.9">
      <c r="J15" t="s">
        <v>143</v>
      </c>
      <c r="K15" t="s">
        <v>116</v>
      </c>
      <c r="O15" s="23" t="s">
        <v>144</v>
      </c>
      <c r="P15" s="3" t="s">
        <v>131</v>
      </c>
      <c r="Q15" s="24">
        <v>1</v>
      </c>
    </row>
    <row r="16" spans="1:17">
      <c r="J16" t="s">
        <v>145</v>
      </c>
      <c r="K16" t="s">
        <v>116</v>
      </c>
    </row>
    <row r="17" spans="10:17">
      <c r="J17" t="s">
        <v>146</v>
      </c>
      <c r="K17" t="s">
        <v>123</v>
      </c>
    </row>
    <row r="18" spans="10:17">
      <c r="J18" t="s">
        <v>147</v>
      </c>
      <c r="K18" t="s">
        <v>129</v>
      </c>
    </row>
    <row r="19" spans="10:17">
      <c r="J19" t="s">
        <v>148</v>
      </c>
      <c r="K19" t="s">
        <v>116</v>
      </c>
      <c r="P19" t="s">
        <v>149</v>
      </c>
    </row>
    <row r="20" spans="10:17">
      <c r="J20" t="s">
        <v>150</v>
      </c>
      <c r="K20" t="s">
        <v>116</v>
      </c>
      <c r="P20" t="s">
        <v>82</v>
      </c>
      <c r="Q20" s="21">
        <v>0.25</v>
      </c>
    </row>
    <row r="21" spans="10:17">
      <c r="J21" t="s">
        <v>151</v>
      </c>
      <c r="K21" t="s">
        <v>123</v>
      </c>
      <c r="P21" t="s">
        <v>152</v>
      </c>
      <c r="Q21" s="21">
        <v>0.15</v>
      </c>
    </row>
    <row r="22" spans="10:17">
      <c r="J22" t="s">
        <v>153</v>
      </c>
      <c r="K22" t="s">
        <v>123</v>
      </c>
      <c r="P22" t="s">
        <v>154</v>
      </c>
      <c r="Q22" s="21">
        <v>0.1</v>
      </c>
    </row>
    <row r="23" spans="10:17">
      <c r="J23" t="s">
        <v>155</v>
      </c>
      <c r="K23" t="s">
        <v>129</v>
      </c>
    </row>
    <row r="24" spans="10:17">
      <c r="J24" t="s">
        <v>156</v>
      </c>
      <c r="K24" t="s">
        <v>123</v>
      </c>
      <c r="P24" t="s">
        <v>157</v>
      </c>
    </row>
    <row r="25" spans="10:17">
      <c r="J25" t="s">
        <v>158</v>
      </c>
      <c r="K25" t="s">
        <v>123</v>
      </c>
      <c r="P25" t="s">
        <v>159</v>
      </c>
      <c r="Q25" s="21">
        <v>0.25</v>
      </c>
    </row>
    <row r="26" spans="10:17">
      <c r="J26" t="s">
        <v>160</v>
      </c>
      <c r="K26" t="s">
        <v>123</v>
      </c>
      <c r="P26" t="s">
        <v>83</v>
      </c>
      <c r="Q26" s="21">
        <v>0.15</v>
      </c>
    </row>
    <row r="27" spans="10:17">
      <c r="J27" t="s">
        <v>161</v>
      </c>
      <c r="K27" t="s">
        <v>123</v>
      </c>
    </row>
    <row r="28" spans="10:17">
      <c r="J28" t="s">
        <v>162</v>
      </c>
      <c r="K28" t="s">
        <v>129</v>
      </c>
    </row>
    <row r="29" spans="10:17">
      <c r="P29" t="s">
        <v>163</v>
      </c>
    </row>
    <row r="30" spans="10:17">
      <c r="P30" t="s">
        <v>84</v>
      </c>
    </row>
    <row r="31" spans="10:17">
      <c r="P31" t="s">
        <v>164</v>
      </c>
    </row>
    <row r="33" spans="16:16">
      <c r="P33" t="s">
        <v>165</v>
      </c>
    </row>
    <row r="34" spans="16:16">
      <c r="P34" t="s">
        <v>86</v>
      </c>
    </row>
    <row r="35" spans="16:16">
      <c r="P35" t="s">
        <v>166</v>
      </c>
    </row>
    <row r="37" spans="16:16">
      <c r="P37" t="s">
        <v>167</v>
      </c>
    </row>
    <row r="38" spans="16:16">
      <c r="P38" t="s">
        <v>87</v>
      </c>
    </row>
    <row r="39" spans="16:16">
      <c r="P39" t="s">
        <v>168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6" sqref="E5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5" t="s">
        <v>169</v>
      </c>
      <c r="F2" s="75" t="s">
        <v>170</v>
      </c>
    </row>
    <row r="3" spans="1:12" ht="43.15">
      <c r="E3" s="74" t="s">
        <v>171</v>
      </c>
      <c r="F3" s="73" t="s">
        <v>172</v>
      </c>
    </row>
    <row r="4" spans="1:12" ht="43.15">
      <c r="E4" s="74" t="s">
        <v>173</v>
      </c>
      <c r="F4" s="73" t="s">
        <v>174</v>
      </c>
    </row>
    <row r="5" spans="1:12" ht="144">
      <c r="E5" s="74" t="s">
        <v>175</v>
      </c>
      <c r="F5" s="73" t="s">
        <v>176</v>
      </c>
    </row>
    <row r="6" spans="1:12" ht="43.15">
      <c r="E6" s="74" t="s">
        <v>177</v>
      </c>
      <c r="F6" s="73" t="s">
        <v>178</v>
      </c>
    </row>
    <row r="7" spans="1:12" ht="72">
      <c r="E7" s="74" t="s">
        <v>179</v>
      </c>
      <c r="F7" s="73" t="s">
        <v>180</v>
      </c>
    </row>
    <row r="8" spans="1:12" ht="57.6">
      <c r="E8" s="74" t="s">
        <v>181</v>
      </c>
      <c r="F8" s="73" t="s">
        <v>182</v>
      </c>
    </row>
    <row r="9" spans="1:12" ht="72">
      <c r="E9" s="74" t="s">
        <v>183</v>
      </c>
      <c r="F9" s="73" t="s">
        <v>184</v>
      </c>
    </row>
    <row r="11" spans="1:12">
      <c r="B11" s="282" t="s">
        <v>185</v>
      </c>
      <c r="C11" s="282"/>
      <c r="D11" s="282"/>
      <c r="E11" s="282"/>
      <c r="F11" s="282"/>
      <c r="G11" s="282"/>
      <c r="H11" s="282"/>
      <c r="I11" s="282"/>
      <c r="J11" s="282"/>
      <c r="K11" s="282"/>
      <c r="L11" s="282"/>
    </row>
    <row r="12" spans="1:12">
      <c r="B12" s="282"/>
      <c r="C12" s="282"/>
      <c r="D12" s="282"/>
      <c r="E12" s="282"/>
      <c r="F12" s="282"/>
      <c r="G12" s="282"/>
      <c r="H12" s="282"/>
      <c r="I12" s="282"/>
      <c r="J12" s="282"/>
      <c r="K12" s="282"/>
      <c r="L12" s="282"/>
    </row>
    <row r="13" spans="1:12" ht="23.45">
      <c r="B13" s="283" t="s">
        <v>186</v>
      </c>
      <c r="C13" s="283"/>
      <c r="D13" s="283"/>
      <c r="E13" s="283"/>
      <c r="F13" s="283"/>
      <c r="G13" s="283"/>
      <c r="H13" s="283"/>
      <c r="I13" s="283"/>
      <c r="J13" s="283"/>
      <c r="K13" s="283"/>
      <c r="L13" s="283"/>
    </row>
    <row r="15" spans="1:12" ht="28.9">
      <c r="A15" s="44" t="s">
        <v>187</v>
      </c>
      <c r="B15" s="45">
        <v>1</v>
      </c>
      <c r="C15" s="268" t="s">
        <v>188</v>
      </c>
      <c r="D15" s="269"/>
      <c r="E15" s="269"/>
      <c r="F15" s="269"/>
      <c r="G15" s="269"/>
      <c r="H15" s="269"/>
      <c r="I15" s="269"/>
      <c r="J15" s="269"/>
      <c r="K15" s="269"/>
      <c r="L15" s="269"/>
    </row>
    <row r="16" spans="1:12" ht="18.600000000000001" thickBot="1">
      <c r="C16" s="260"/>
      <c r="D16" s="261"/>
      <c r="E16" s="261"/>
      <c r="F16" s="261"/>
      <c r="G16" s="261"/>
      <c r="H16" s="261"/>
      <c r="I16" s="261"/>
      <c r="J16" s="261"/>
      <c r="K16" s="261"/>
      <c r="L16" s="261"/>
    </row>
    <row r="17" spans="1:12" ht="18.600000000000001" thickBot="1">
      <c r="B17" s="284" t="s">
        <v>189</v>
      </c>
      <c r="C17" s="285"/>
      <c r="D17" s="285"/>
      <c r="E17" s="285"/>
      <c r="F17" s="286"/>
      <c r="G17" s="46"/>
      <c r="H17" s="284" t="s">
        <v>190</v>
      </c>
      <c r="I17" s="287"/>
      <c r="J17" s="287"/>
      <c r="K17" s="287"/>
      <c r="L17" s="288"/>
    </row>
    <row r="18" spans="1:12" ht="23.45">
      <c r="B18" s="47" t="s">
        <v>191</v>
      </c>
      <c r="C18" s="274" t="s">
        <v>54</v>
      </c>
      <c r="D18" s="275"/>
      <c r="E18" s="275"/>
      <c r="F18" s="276"/>
      <c r="G18" s="46"/>
      <c r="H18" s="47" t="s">
        <v>191</v>
      </c>
      <c r="I18" s="277" t="s">
        <v>54</v>
      </c>
      <c r="J18" s="277"/>
      <c r="K18" s="277"/>
      <c r="L18" s="278"/>
    </row>
    <row r="19" spans="1:12" ht="18">
      <c r="B19" s="48">
        <v>100</v>
      </c>
      <c r="C19" s="49" t="s">
        <v>126</v>
      </c>
      <c r="D19" s="279" t="s">
        <v>192</v>
      </c>
      <c r="E19" s="280"/>
      <c r="F19" s="281"/>
      <c r="G19" s="50"/>
      <c r="H19" s="48">
        <v>100</v>
      </c>
      <c r="I19" s="49" t="s">
        <v>193</v>
      </c>
      <c r="J19" s="279" t="s">
        <v>194</v>
      </c>
      <c r="K19" s="280"/>
      <c r="L19" s="281"/>
    </row>
    <row r="20" spans="1:12" ht="18">
      <c r="B20" s="48">
        <v>80</v>
      </c>
      <c r="C20" s="51" t="s">
        <v>120</v>
      </c>
      <c r="D20" s="262" t="s">
        <v>195</v>
      </c>
      <c r="E20" s="263"/>
      <c r="F20" s="264"/>
      <c r="G20" s="50"/>
      <c r="H20" s="48">
        <v>80</v>
      </c>
      <c r="I20" s="51" t="s">
        <v>196</v>
      </c>
      <c r="J20" s="262" t="s">
        <v>197</v>
      </c>
      <c r="K20" s="263"/>
      <c r="L20" s="264"/>
    </row>
    <row r="21" spans="1:12" ht="18">
      <c r="B21" s="48">
        <v>60</v>
      </c>
      <c r="C21" s="52" t="s">
        <v>115</v>
      </c>
      <c r="D21" s="262" t="s">
        <v>198</v>
      </c>
      <c r="E21" s="263"/>
      <c r="F21" s="264"/>
      <c r="G21" s="50"/>
      <c r="H21" s="48">
        <v>60</v>
      </c>
      <c r="I21" s="52" t="s">
        <v>199</v>
      </c>
      <c r="J21" s="262" t="s">
        <v>200</v>
      </c>
      <c r="K21" s="263"/>
      <c r="L21" s="264"/>
    </row>
    <row r="22" spans="1:12" ht="18">
      <c r="B22" s="48">
        <v>40</v>
      </c>
      <c r="C22" s="53" t="s">
        <v>109</v>
      </c>
      <c r="D22" s="262" t="s">
        <v>201</v>
      </c>
      <c r="E22" s="263"/>
      <c r="F22" s="264"/>
      <c r="G22" s="50"/>
      <c r="H22" s="48">
        <v>40</v>
      </c>
      <c r="I22" s="53" t="s">
        <v>202</v>
      </c>
      <c r="J22" s="262" t="s">
        <v>203</v>
      </c>
      <c r="K22" s="263"/>
      <c r="L22" s="264"/>
    </row>
    <row r="23" spans="1:12" ht="18.600000000000001" thickBot="1">
      <c r="B23" s="54">
        <v>20</v>
      </c>
      <c r="C23" s="55" t="s">
        <v>103</v>
      </c>
      <c r="D23" s="265" t="s">
        <v>204</v>
      </c>
      <c r="E23" s="266"/>
      <c r="F23" s="267"/>
      <c r="G23" s="50"/>
      <c r="H23" s="54">
        <v>20</v>
      </c>
      <c r="I23" s="55" t="s">
        <v>205</v>
      </c>
      <c r="J23" s="265" t="s">
        <v>206</v>
      </c>
      <c r="K23" s="266"/>
      <c r="L23" s="267"/>
    </row>
    <row r="24" spans="1:12">
      <c r="B24" s="46" t="s">
        <v>207</v>
      </c>
      <c r="C24" s="46"/>
      <c r="D24" s="46"/>
      <c r="E24" s="46"/>
      <c r="F24" s="46"/>
      <c r="G24" s="46"/>
      <c r="H24" s="46" t="s">
        <v>207</v>
      </c>
      <c r="I24" s="46"/>
      <c r="J24" s="46"/>
      <c r="K24" s="46"/>
      <c r="L24" s="46"/>
    </row>
    <row r="27" spans="1:12" ht="28.9">
      <c r="A27" s="44" t="s">
        <v>187</v>
      </c>
      <c r="B27" s="45">
        <v>2</v>
      </c>
      <c r="C27" s="268" t="s">
        <v>100</v>
      </c>
      <c r="D27" s="269"/>
      <c r="E27" s="269"/>
      <c r="F27" s="269"/>
      <c r="G27" s="269"/>
      <c r="H27" s="269"/>
      <c r="I27" s="269"/>
      <c r="J27" s="269"/>
      <c r="K27" s="269"/>
      <c r="L27" s="269"/>
    </row>
    <row r="28" spans="1:12">
      <c r="B28" s="46"/>
      <c r="C28" s="46"/>
      <c r="D28" s="46"/>
      <c r="E28" s="46"/>
      <c r="F28" s="46"/>
      <c r="G28" s="46"/>
      <c r="H28" s="46"/>
      <c r="I28" s="46"/>
      <c r="J28" s="46"/>
      <c r="K28" s="56"/>
      <c r="L28" s="56"/>
    </row>
    <row r="29" spans="1:12" ht="18">
      <c r="B29" s="270" t="s">
        <v>208</v>
      </c>
      <c r="C29" s="271"/>
      <c r="D29" s="271"/>
      <c r="E29" s="271"/>
      <c r="F29" s="271"/>
      <c r="G29" s="271"/>
      <c r="H29" s="271"/>
      <c r="I29" s="271"/>
      <c r="J29" s="271"/>
      <c r="K29" s="272"/>
      <c r="L29" s="56"/>
    </row>
    <row r="30" spans="1:12" ht="17.45">
      <c r="B30" s="273" t="s">
        <v>209</v>
      </c>
      <c r="C30" s="273"/>
      <c r="D30" s="273" t="s">
        <v>210</v>
      </c>
      <c r="E30" s="273"/>
      <c r="F30" s="273" t="s">
        <v>108</v>
      </c>
      <c r="G30" s="273"/>
      <c r="H30" s="273"/>
      <c r="I30" s="273"/>
      <c r="J30" s="273"/>
      <c r="K30" s="273"/>
    </row>
    <row r="31" spans="1:12" ht="18">
      <c r="B31" s="57">
        <v>100</v>
      </c>
      <c r="C31" s="58" t="s">
        <v>131</v>
      </c>
      <c r="D31" s="259" t="s">
        <v>211</v>
      </c>
      <c r="E31" s="259"/>
      <c r="F31" s="259" t="s">
        <v>144</v>
      </c>
      <c r="G31" s="259"/>
      <c r="H31" s="259"/>
      <c r="I31" s="259"/>
      <c r="J31" s="259"/>
      <c r="K31" s="259"/>
    </row>
    <row r="32" spans="1:12" ht="18">
      <c r="B32" s="57">
        <v>80</v>
      </c>
      <c r="C32" s="59" t="s">
        <v>125</v>
      </c>
      <c r="D32" s="259" t="s">
        <v>212</v>
      </c>
      <c r="E32" s="259"/>
      <c r="F32" s="259" t="s">
        <v>213</v>
      </c>
      <c r="G32" s="259"/>
      <c r="H32" s="259"/>
      <c r="I32" s="259"/>
      <c r="J32" s="259"/>
      <c r="K32" s="259"/>
    </row>
    <row r="33" spans="1:26" ht="18">
      <c r="B33" s="57">
        <v>60</v>
      </c>
      <c r="C33" s="60" t="s">
        <v>119</v>
      </c>
      <c r="D33" s="259" t="s">
        <v>214</v>
      </c>
      <c r="E33" s="259"/>
      <c r="F33" s="259" t="s">
        <v>215</v>
      </c>
      <c r="G33" s="259"/>
      <c r="H33" s="259"/>
      <c r="I33" s="259"/>
      <c r="J33" s="259"/>
      <c r="K33" s="259"/>
    </row>
    <row r="34" spans="1:26" ht="18">
      <c r="B34" s="57">
        <v>40</v>
      </c>
      <c r="C34" s="61" t="s">
        <v>113</v>
      </c>
      <c r="D34" s="259" t="s">
        <v>216</v>
      </c>
      <c r="E34" s="259"/>
      <c r="F34" s="259" t="s">
        <v>217</v>
      </c>
      <c r="G34" s="259"/>
      <c r="H34" s="259"/>
      <c r="I34" s="259"/>
      <c r="J34" s="259"/>
      <c r="K34" s="259"/>
    </row>
    <row r="35" spans="1:26" ht="18">
      <c r="B35" s="57">
        <v>20</v>
      </c>
      <c r="C35" s="62" t="s">
        <v>107</v>
      </c>
      <c r="D35" s="259" t="s">
        <v>218</v>
      </c>
      <c r="E35" s="259"/>
      <c r="F35" s="259" t="s">
        <v>136</v>
      </c>
      <c r="G35" s="259"/>
      <c r="H35" s="259"/>
      <c r="I35" s="259"/>
      <c r="J35" s="259"/>
      <c r="K35" s="259"/>
    </row>
    <row r="38" spans="1:26" ht="28.9">
      <c r="A38" s="44" t="s">
        <v>187</v>
      </c>
      <c r="B38" s="45"/>
      <c r="C38" s="260" t="s">
        <v>219</v>
      </c>
      <c r="D38" s="261"/>
      <c r="E38" s="261"/>
      <c r="F38" s="261"/>
      <c r="G38" s="261"/>
      <c r="H38" s="261"/>
      <c r="I38" s="261"/>
      <c r="J38" s="261"/>
      <c r="K38" s="261"/>
      <c r="L38" s="261"/>
      <c r="X38" s="5"/>
      <c r="Y38" s="63"/>
    </row>
    <row r="39" spans="1:26">
      <c r="X39" s="5"/>
      <c r="Y39" s="63"/>
    </row>
    <row r="40" spans="1:26" ht="151.15" thickBot="1">
      <c r="B40" s="64" t="s">
        <v>220</v>
      </c>
      <c r="C40" s="65" t="s">
        <v>221</v>
      </c>
      <c r="D40" s="65" t="s">
        <v>222</v>
      </c>
      <c r="E40" s="64" t="s">
        <v>223</v>
      </c>
      <c r="F40" s="64" t="s">
        <v>224</v>
      </c>
      <c r="G40" s="64" t="s">
        <v>225</v>
      </c>
      <c r="H40" s="64" t="s">
        <v>226</v>
      </c>
      <c r="I40" s="64" t="s">
        <v>227</v>
      </c>
      <c r="J40" s="64" t="s">
        <v>228</v>
      </c>
      <c r="K40" s="64" t="s">
        <v>229</v>
      </c>
      <c r="L40" s="64" t="s">
        <v>230</v>
      </c>
      <c r="M40" s="64" t="s">
        <v>231</v>
      </c>
      <c r="N40" s="64" t="s">
        <v>232</v>
      </c>
      <c r="O40" s="64" t="s">
        <v>233</v>
      </c>
      <c r="P40" s="64" t="s">
        <v>234</v>
      </c>
      <c r="Q40" s="64" t="s">
        <v>235</v>
      </c>
      <c r="R40" s="64" t="s">
        <v>236</v>
      </c>
      <c r="S40" s="64" t="s">
        <v>237</v>
      </c>
      <c r="T40" s="64" t="s">
        <v>238</v>
      </c>
      <c r="U40" s="64" t="s">
        <v>239</v>
      </c>
      <c r="V40" s="64" t="s">
        <v>240</v>
      </c>
      <c r="W40" s="64" t="s">
        <v>241</v>
      </c>
      <c r="X40" s="66" t="s">
        <v>242</v>
      </c>
      <c r="Y40" s="67" t="s">
        <v>243</v>
      </c>
      <c r="Z40" s="67" t="s">
        <v>243</v>
      </c>
    </row>
    <row r="41" spans="1:26" ht="15">
      <c r="B41" s="68"/>
      <c r="C41" s="69"/>
      <c r="D41" s="69"/>
      <c r="E41" s="68"/>
      <c r="F41" s="68"/>
      <c r="G41" s="68"/>
      <c r="H41" s="68"/>
      <c r="I41" s="68"/>
      <c r="J41" s="68"/>
      <c r="K41" s="68"/>
      <c r="L41" s="68"/>
      <c r="M41" s="68"/>
      <c r="N41" s="68"/>
      <c r="O41" s="68"/>
      <c r="P41" s="68"/>
      <c r="Q41" s="68"/>
      <c r="R41" s="68"/>
      <c r="S41" s="68"/>
      <c r="T41" s="68"/>
      <c r="U41" s="68"/>
      <c r="V41" s="68"/>
      <c r="W41" s="68"/>
      <c r="X41" s="70">
        <f>COUNTIF(E41:W41,"SI")</f>
        <v>0</v>
      </c>
      <c r="Y41" s="71" t="str">
        <f>IF(OR(T41="SI",X41&gt;11),"100",IF(X41&gt;5,"80",IF(X41&gt;0,"60","")))</f>
        <v/>
      </c>
      <c r="Z41" s="72" t="str">
        <f>IF(OR(T41="SI",X41&gt;11),"CATASTRÓFICO",IF(X41&gt;5,"MAYOR",IF(X41&gt;0,"MODERADO","")))</f>
        <v/>
      </c>
    </row>
    <row r="45" spans="1:26" ht="23.45">
      <c r="A45" s="254" t="s">
        <v>244</v>
      </c>
      <c r="B45" s="254"/>
      <c r="C45" s="254"/>
      <c r="D45" s="254"/>
      <c r="E45" s="254"/>
      <c r="F45" s="254"/>
      <c r="G45" s="254"/>
      <c r="H45" s="254"/>
      <c r="I45" s="254"/>
      <c r="J45" s="254"/>
    </row>
    <row r="46" spans="1:26">
      <c r="C46" s="22"/>
      <c r="D46" s="5"/>
      <c r="E46" s="5"/>
      <c r="F46" s="5"/>
      <c r="G46" s="5"/>
      <c r="H46" s="5"/>
    </row>
    <row r="47" spans="1:26" ht="15.6">
      <c r="B47" s="246" t="s">
        <v>188</v>
      </c>
      <c r="C47" s="85" t="s">
        <v>126</v>
      </c>
      <c r="D47" s="88"/>
      <c r="E47" s="99"/>
      <c r="F47" s="89"/>
      <c r="G47" s="99"/>
      <c r="H47" s="90"/>
      <c r="J47" s="257" t="s">
        <v>245</v>
      </c>
    </row>
    <row r="48" spans="1:26" ht="15.6">
      <c r="B48" s="246"/>
      <c r="C48" s="86">
        <v>1</v>
      </c>
      <c r="D48" s="91"/>
      <c r="E48" s="100"/>
      <c r="F48" s="84"/>
      <c r="G48" s="100"/>
      <c r="H48" s="92"/>
      <c r="J48" s="258"/>
    </row>
    <row r="49" spans="2:10" ht="15.6">
      <c r="B49" s="246"/>
      <c r="C49" s="85" t="s">
        <v>120</v>
      </c>
      <c r="D49" s="105"/>
      <c r="E49" s="106"/>
      <c r="F49" s="89"/>
      <c r="G49" s="99"/>
      <c r="H49" s="90"/>
      <c r="J49" s="247" t="s">
        <v>129</v>
      </c>
    </row>
    <row r="50" spans="2:10" ht="15.6">
      <c r="B50" s="246"/>
      <c r="C50" s="86">
        <v>0.8</v>
      </c>
      <c r="D50" s="107"/>
      <c r="E50" s="108"/>
      <c r="F50" s="97"/>
      <c r="G50" s="104"/>
      <c r="H50" s="98"/>
      <c r="J50" s="248"/>
    </row>
    <row r="51" spans="2:10" ht="15.6">
      <c r="B51" s="246"/>
      <c r="C51" s="85" t="s">
        <v>115</v>
      </c>
      <c r="D51" s="93"/>
      <c r="E51" s="101"/>
      <c r="F51" s="83"/>
      <c r="G51" s="100"/>
      <c r="H51" s="92"/>
      <c r="J51" s="249" t="s">
        <v>123</v>
      </c>
    </row>
    <row r="52" spans="2:10" ht="15.6">
      <c r="B52" s="246"/>
      <c r="C52" s="86">
        <v>0.6</v>
      </c>
      <c r="D52" s="93"/>
      <c r="E52" s="101"/>
      <c r="F52" s="83"/>
      <c r="G52" s="100"/>
      <c r="H52" s="92"/>
      <c r="J52" s="250"/>
    </row>
    <row r="53" spans="2:10" ht="15.6">
      <c r="B53" s="246"/>
      <c r="C53" s="85" t="s">
        <v>109</v>
      </c>
      <c r="D53" s="109"/>
      <c r="E53" s="106"/>
      <c r="F53" s="110"/>
      <c r="G53" s="99"/>
      <c r="H53" s="90"/>
      <c r="J53" s="251" t="s">
        <v>116</v>
      </c>
    </row>
    <row r="54" spans="2:10" ht="15.6">
      <c r="B54" s="246"/>
      <c r="C54" s="86">
        <v>0.4</v>
      </c>
      <c r="D54" s="95"/>
      <c r="E54" s="108"/>
      <c r="F54" s="96"/>
      <c r="G54" s="104"/>
      <c r="H54" s="98"/>
      <c r="J54" s="252"/>
    </row>
    <row r="55" spans="2:10" ht="15.6">
      <c r="B55" s="246"/>
      <c r="C55" s="87" t="s">
        <v>103</v>
      </c>
      <c r="D55" s="94"/>
      <c r="E55" s="102"/>
      <c r="F55" s="83"/>
      <c r="G55" s="100"/>
      <c r="H55" s="92"/>
      <c r="J55" s="255" t="s">
        <v>106</v>
      </c>
    </row>
    <row r="56" spans="2:10" ht="15.6">
      <c r="B56" s="246"/>
      <c r="C56" s="86">
        <v>0.2</v>
      </c>
      <c r="D56" s="95"/>
      <c r="E56" s="103"/>
      <c r="F56" s="96"/>
      <c r="G56" s="104"/>
      <c r="H56" s="98"/>
      <c r="J56" s="256"/>
    </row>
    <row r="57" spans="2:10" ht="17.45">
      <c r="D57" s="76" t="s">
        <v>107</v>
      </c>
      <c r="E57" s="80" t="s">
        <v>113</v>
      </c>
      <c r="F57" s="80" t="s">
        <v>119</v>
      </c>
      <c r="G57" s="82" t="s">
        <v>125</v>
      </c>
      <c r="H57" s="77" t="s">
        <v>131</v>
      </c>
    </row>
    <row r="58" spans="2:10">
      <c r="D58" s="78">
        <v>0.2</v>
      </c>
      <c r="E58" s="81">
        <v>0.4</v>
      </c>
      <c r="F58" s="81">
        <v>0.6</v>
      </c>
      <c r="G58" s="81">
        <v>0.8</v>
      </c>
      <c r="H58" s="79">
        <v>1</v>
      </c>
    </row>
    <row r="59" spans="2:10" ht="23.45">
      <c r="D59" s="253" t="s">
        <v>100</v>
      </c>
      <c r="E59" s="253"/>
      <c r="F59" s="253"/>
      <c r="G59" s="253"/>
      <c r="H59" s="253"/>
    </row>
    <row r="63" spans="2:10">
      <c r="D63" s="244" t="s">
        <v>246</v>
      </c>
      <c r="E63" s="244"/>
      <c r="F63" s="244"/>
    </row>
    <row r="64" spans="2:10">
      <c r="D64" s="113" t="s">
        <v>247</v>
      </c>
      <c r="E64" s="113" t="s">
        <v>248</v>
      </c>
      <c r="F64" s="113" t="s">
        <v>249</v>
      </c>
    </row>
    <row r="65" spans="4:6" ht="86.45">
      <c r="D65" s="112" t="s">
        <v>250</v>
      </c>
      <c r="E65" s="73" t="s">
        <v>251</v>
      </c>
      <c r="F65" s="73" t="s">
        <v>252</v>
      </c>
    </row>
    <row r="66" spans="4:6" ht="57.6">
      <c r="D66" s="112" t="s">
        <v>253</v>
      </c>
      <c r="E66" s="73" t="s">
        <v>254</v>
      </c>
      <c r="F66" s="112" t="s">
        <v>255</v>
      </c>
    </row>
    <row r="67" spans="4:6" ht="57.6">
      <c r="D67" s="112" t="s">
        <v>256</v>
      </c>
      <c r="E67" s="112" t="s">
        <v>257</v>
      </c>
      <c r="F67" s="112" t="s">
        <v>258</v>
      </c>
    </row>
    <row r="69" spans="4:6" ht="30" customHeight="1">
      <c r="D69" s="74" t="s">
        <v>259</v>
      </c>
      <c r="E69" s="245" t="s">
        <v>260</v>
      </c>
      <c r="F69" s="245"/>
    </row>
    <row r="70" spans="4:6" ht="30" customHeight="1">
      <c r="D70" s="74" t="s">
        <v>261</v>
      </c>
      <c r="E70" s="245" t="s">
        <v>262</v>
      </c>
      <c r="F70" s="245"/>
    </row>
    <row r="73" spans="4:6">
      <c r="E73" s="114" t="s">
        <v>245</v>
      </c>
      <c r="F73" s="114" t="s">
        <v>263</v>
      </c>
    </row>
    <row r="74" spans="4:6" ht="28.9">
      <c r="E74" s="115" t="s">
        <v>264</v>
      </c>
      <c r="F74" s="116" t="s">
        <v>265</v>
      </c>
    </row>
    <row r="75" spans="4:6" ht="28.9">
      <c r="E75" s="117" t="s">
        <v>266</v>
      </c>
      <c r="F75" s="116" t="s">
        <v>267</v>
      </c>
    </row>
    <row r="76" spans="4:6" ht="28.9">
      <c r="E76" s="118" t="s">
        <v>120</v>
      </c>
      <c r="F76" s="116" t="s">
        <v>267</v>
      </c>
    </row>
    <row r="77" spans="4:6" ht="28.9">
      <c r="E77" s="119" t="s">
        <v>268</v>
      </c>
      <c r="F77" s="116" t="s">
        <v>267</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SharedWithUsers xmlns="d8efec78-3424-4c97-abf4-c2ff1d9e6d03">
      <UserInfo>
        <DisplayName/>
        <AccountId xsi:nil="true"/>
        <AccountType/>
      </UserInfo>
    </SharedWithUsers>
  </documentManagement>
</p:properties>
</file>

<file path=customXml/itemProps1.xml><?xml version="1.0" encoding="utf-8"?>
<ds:datastoreItem xmlns:ds="http://schemas.openxmlformats.org/officeDocument/2006/customXml" ds:itemID="{E9127217-C6BE-4AD8-A2E7-742739B7495A}"/>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Carlos Andres Guerra Jimenez</cp:lastModifiedBy>
  <cp:revision/>
  <dcterms:created xsi:type="dcterms:W3CDTF">2021-05-10T15:52:34Z</dcterms:created>
  <dcterms:modified xsi:type="dcterms:W3CDTF">2026-06-02T01:00:34Z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14958200</vt:r8>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ies>
</file>